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5480" windowHeight="5790" tabRatio="905" firstSheet="1" activeTab="1"/>
  </bookViews>
  <sheets>
    <sheet name="Alarm sheet" sheetId="1" r:id="rId1"/>
    <sheet name="Assembly Data" sheetId="2" r:id="rId2"/>
    <sheet name="Original data" sheetId="3" r:id="rId3"/>
    <sheet name="Summary Data" sheetId="4" r:id="rId4"/>
    <sheet name="C1 direction" sheetId="5" r:id="rId5"/>
    <sheet name="C1 module" sheetId="6" r:id="rId6"/>
    <sheet name="Harmonics" sheetId="7" r:id="rId7"/>
    <sheet name="Harmonics sigma" sheetId="8" r:id="rId8"/>
    <sheet name="Dx Dy" sheetId="9" r:id="rId9"/>
    <sheet name="Work sheet" sheetId="10" r:id="rId10"/>
    <sheet name="Alstom Bound" sheetId="11" r:id="rId11"/>
    <sheet name="Ansaldo Bound" sheetId="12" r:id="rId12"/>
    <sheet name="Noell Bound" sheetId="13" r:id="rId13"/>
    <sheet name="MTF" sheetId="14" r:id="rId14"/>
  </sheets>
  <definedNames/>
  <calcPr fullCalcOnLoad="1"/>
</workbook>
</file>

<file path=xl/sharedStrings.xml><?xml version="1.0" encoding="utf-8"?>
<sst xmlns="http://schemas.openxmlformats.org/spreadsheetml/2006/main" count="1650" uniqueCount="363">
  <si>
    <t>File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</si>
  <si>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</si>
  <si>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</si>
  <si>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</si>
  <si>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</si>
  <si>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</si>
  <si>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</si>
  <si>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</si>
  <si>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</si>
  <si>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</si>
  <si>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</si>
  <si>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</si>
  <si>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</si>
  <si>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</si>
  <si>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</si>
  <si>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</si>
  <si>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</si>
  <si>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</si>
  <si>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</si>
  <si>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</si>
  <si>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</si>
  <si>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</si>
  <si>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</si>
  <si>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</si>
  <si>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</si>
  <si>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</si>
  <si>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</si>
  <si>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</si>
  <si>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</si>
  <si>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</si>
  <si>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</si>
  <si>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</si>
  <si>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</si>
  <si>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</si>
  <si>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</si>
  <si>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</si>
  <si>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</si>
  <si>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</si>
  <si>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</si>
  <si>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</si>
  <si>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</si>
  <si>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</si>
  <si>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</si>
  <si>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</si>
  <si>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</si>
  <si>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</si>
  <si>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</si>
  <si>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</si>
  <si>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</si>
  <si>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</si>
  <si>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</si>
  <si>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</si>
  <si>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</si>
  <si>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</si>
  <si>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</si>
  <si>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</si>
  <si>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</si>
  <si>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</si>
  <si>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</si>
  <si>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</si>
  <si>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</si>
  <si>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</si>
  <si>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</si>
  <si>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</si>
  <si>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</si>
  <si>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</si>
  <si>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</si>
  <si>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min</t>
  </si>
  <si>
    <t>max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</si>
  <si>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</si>
  <si>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</si>
  <si>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</si>
  <si>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</si>
  <si>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</si>
  <si>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</si>
  <si>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</si>
  <si>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</si>
  <si>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</si>
  <si>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</si>
  <si>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</si>
  <si>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</si>
  <si>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</si>
  <si>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</si>
  <si>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</si>
  <si>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</si>
  <si>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</si>
  <si>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</si>
  <si>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</si>
  <si>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</si>
  <si>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</si>
  <si>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</si>
  <si>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</si>
  <si>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</si>
  <si>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</si>
  <si>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</si>
  <si>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</si>
  <si>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</si>
  <si>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</si>
  <si>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</si>
  <si>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</si>
  <si>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</si>
  <si>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</si>
  <si>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</si>
  <si>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</si>
  <si>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</si>
  <si>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</si>
  <si>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</si>
  <si>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</si>
  <si>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</si>
  <si>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</si>
  <si>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</si>
  <si>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</si>
  <si>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</si>
  <si>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</si>
  <si>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</si>
  <si>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</si>
  <si>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</si>
  <si>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</si>
  <si>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</si>
  <si>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</si>
  <si>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</si>
  <si>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</si>
  <si>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</si>
  <si>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Collared coils</t>
  </si>
  <si>
    <t xml:space="preserve"> Aperture 2 - Collared coils</t>
  </si>
  <si>
    <t>Ref. Test Proced.</t>
  </si>
  <si>
    <t>CERN IT 2708/LHC/LHC Rev 1.1 Annex b.18</t>
  </si>
  <si>
    <t>Mole name</t>
  </si>
  <si>
    <t>Coil temperature</t>
  </si>
  <si>
    <t>Analysis tools</t>
  </si>
  <si>
    <t>dri,rot,nor,cel,fdw</t>
  </si>
  <si>
    <t>N. points</t>
  </si>
  <si>
    <t>N. measure</t>
  </si>
  <si>
    <t>Rotation speed</t>
  </si>
  <si>
    <t>I. Gain</t>
  </si>
  <si>
    <t>Dx average</t>
  </si>
  <si>
    <t>Dy average</t>
  </si>
  <si>
    <t>Magnetic length</t>
  </si>
  <si>
    <t xml:space="preserve">Phase </t>
  </si>
  <si>
    <t>Aperture 1</t>
  </si>
  <si>
    <t>Aperture 2</t>
  </si>
  <si>
    <t>50/500</t>
  </si>
  <si>
    <t>Integral field (T.m)</t>
  </si>
  <si>
    <t>Dx (m)</t>
  </si>
  <si>
    <t>Dy (m)</t>
  </si>
  <si>
    <t>File name for aperture 1</t>
  </si>
  <si>
    <t>File name for aperture 2</t>
  </si>
  <si>
    <t>Aperture 2 - Collared coils</t>
  </si>
  <si>
    <t>n</t>
  </si>
  <si>
    <t>n^2</t>
  </si>
  <si>
    <t>Ap. 1</t>
  </si>
  <si>
    <t>Ap. 2</t>
  </si>
  <si>
    <t>sigma (mm)</t>
  </si>
  <si>
    <t>Coil positioning (mm)</t>
  </si>
  <si>
    <t>Coil positioning estimate</t>
  </si>
  <si>
    <t>Mag. len. (m)</t>
  </si>
  <si>
    <t>Coil pos. (mm)</t>
  </si>
  <si>
    <t>Excitation current (A)</t>
  </si>
  <si>
    <t>C1 (T)</t>
  </si>
  <si>
    <t>Transfer funct. (mT/KA)</t>
  </si>
  <si>
    <t>Current (A)</t>
  </si>
  <si>
    <t>Tranfs. Function (mT/KA)</t>
  </si>
  <si>
    <t>TF (mT/KA)</t>
  </si>
  <si>
    <t>C1/i (mT/KA)</t>
  </si>
  <si>
    <t>Signs</t>
  </si>
  <si>
    <t>b even</t>
  </si>
  <si>
    <t>a odd</t>
  </si>
  <si>
    <t>a even</t>
  </si>
  <si>
    <t>Date of test Ap 1</t>
  </si>
  <si>
    <t>Date of test Ap 2</t>
  </si>
  <si>
    <t>Heads CS</t>
  </si>
  <si>
    <t>Heads NCS</t>
  </si>
  <si>
    <t>positions 2 to 19</t>
  </si>
  <si>
    <t>Main field</t>
  </si>
  <si>
    <t>Angle</t>
  </si>
  <si>
    <t>Coil Positioning</t>
  </si>
  <si>
    <t>Field Colinearity</t>
  </si>
  <si>
    <t>Bound Parameters</t>
  </si>
  <si>
    <t xml:space="preserve">Mean </t>
  </si>
  <si>
    <t>Sigma</t>
  </si>
  <si>
    <t>Ybound</t>
  </si>
  <si>
    <t>Rbound</t>
  </si>
  <si>
    <t>Magnetic Length (mm)</t>
  </si>
  <si>
    <t>dB/B Heads CS+NCS (units)</t>
  </si>
  <si>
    <t>Mean Value (3:18) (mT/kA)</t>
  </si>
  <si>
    <t>dB/B Inner Positions 3 to 18 (units)</t>
  </si>
  <si>
    <t>dB/B Head CS (units)</t>
  </si>
  <si>
    <t>dB/B Head NCS (units)</t>
  </si>
  <si>
    <t>dB/B Horn positions 2 and 19 (units)</t>
  </si>
  <si>
    <t>Mean</t>
  </si>
  <si>
    <t xml:space="preserve">Sigma </t>
  </si>
  <si>
    <t xml:space="preserve">Main Field Component </t>
  </si>
  <si>
    <t>Mean Value (2:19)</t>
  </si>
  <si>
    <t>Inner Positions 2 to 19 minus mean value</t>
  </si>
  <si>
    <t xml:space="preserve">Head CS </t>
  </si>
  <si>
    <t xml:space="preserve">Head NCS  </t>
  </si>
  <si>
    <t>Delta Angle (mrad)</t>
  </si>
  <si>
    <t>b2 (units)</t>
  </si>
  <si>
    <t>b3 (units)</t>
  </si>
  <si>
    <t>b4 (units)</t>
  </si>
  <si>
    <t>b5 (units)</t>
  </si>
  <si>
    <t>b6 (units)</t>
  </si>
  <si>
    <t>b7 (units)</t>
  </si>
  <si>
    <t>b8 (units)</t>
  </si>
  <si>
    <t>b9 (units)</t>
  </si>
  <si>
    <t>b10 (units)</t>
  </si>
  <si>
    <t>b11 (units)</t>
  </si>
  <si>
    <t>b12 (units)</t>
  </si>
  <si>
    <t>b13 (units)</t>
  </si>
  <si>
    <t>b14 (units)</t>
  </si>
  <si>
    <t>b15 (units)</t>
  </si>
  <si>
    <t>a2 (units)</t>
  </si>
  <si>
    <t>a3 (units)</t>
  </si>
  <si>
    <t>a4 (units)</t>
  </si>
  <si>
    <t>a5 (units)</t>
  </si>
  <si>
    <t>a6 (units)</t>
  </si>
  <si>
    <t>a7 (units)</t>
  </si>
  <si>
    <t>a8 (units)</t>
  </si>
  <si>
    <t>a9 (units)</t>
  </si>
  <si>
    <t>a10 (units)</t>
  </si>
  <si>
    <t>a11 (units)</t>
  </si>
  <si>
    <t>a12 (units)</t>
  </si>
  <si>
    <t>a13 (units)</t>
  </si>
  <si>
    <t>a14 (units)</t>
  </si>
  <si>
    <t>a15 (units)</t>
  </si>
  <si>
    <t>Bound Limits</t>
  </si>
  <si>
    <t>Inf. Y limit</t>
  </si>
  <si>
    <t>Sup. Y limit</t>
  </si>
  <si>
    <t>Inf. R limit</t>
  </si>
  <si>
    <t>Sup. R limit</t>
  </si>
  <si>
    <t>Check Computation for Aperture1</t>
  </si>
  <si>
    <t>Magnetic Length</t>
  </si>
  <si>
    <t>mbh dB/B</t>
  </si>
  <si>
    <t>mean 3:18</t>
  </si>
  <si>
    <t>dB/B</t>
  </si>
  <si>
    <t>mean 2:19</t>
  </si>
  <si>
    <t>D Angle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</si>
  <si>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</si>
  <si>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</si>
  <si>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</si>
  <si>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</si>
  <si>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</si>
  <si>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</si>
  <si>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</si>
  <si>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</si>
  <si>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</si>
  <si>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</si>
  <si>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</si>
  <si>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</si>
  <si>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</si>
  <si>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</si>
  <si>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</si>
  <si>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</si>
  <si>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</si>
  <si>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</si>
  <si>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</si>
  <si>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</si>
  <si>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</si>
  <si>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</si>
  <si>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</si>
  <si>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</si>
  <si>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</si>
  <si>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</si>
  <si>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</si>
  <si>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</si>
  <si>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Check Computation for Aperture2</t>
  </si>
  <si>
    <t>inner</t>
  </si>
  <si>
    <t>outer</t>
  </si>
  <si>
    <t>Sensitivity to shims</t>
  </si>
  <si>
    <t>Shims</t>
  </si>
  <si>
    <t>Left</t>
  </si>
  <si>
    <t>Right</t>
  </si>
  <si>
    <t>Outer</t>
  </si>
  <si>
    <t>Inner</t>
  </si>
  <si>
    <t>Up</t>
  </si>
  <si>
    <t>Down</t>
  </si>
  <si>
    <t>Shims-summary</t>
  </si>
  <si>
    <t>Inner average</t>
  </si>
  <si>
    <t>Outer average</t>
  </si>
  <si>
    <t>Used</t>
  </si>
  <si>
    <t>Nominal</t>
  </si>
  <si>
    <t>Differ.</t>
  </si>
  <si>
    <t>Magnet name</t>
  </si>
  <si>
    <t>Coil cross-section</t>
  </si>
  <si>
    <t>End Spacers</t>
  </si>
  <si>
    <t>CTRL-g pour charger les fichers des mesures .txt</t>
  </si>
  <si>
    <t>Sauver le fichier avec un nom different</t>
  </si>
  <si>
    <t>ALT-F8 et appuyer sur "collared coil analysis" pour analyser les mesures - resultats dans Alarm sheet</t>
  </si>
  <si>
    <t>Version :</t>
  </si>
  <si>
    <t>Average straight</t>
  </si>
  <si>
    <t>Variation straight</t>
  </si>
  <si>
    <t>Straight part</t>
  </si>
  <si>
    <t>Integral</t>
  </si>
  <si>
    <t>Coil pos.</t>
  </si>
  <si>
    <t>TF</t>
  </si>
  <si>
    <t>Mag len</t>
  </si>
  <si>
    <t>E. Todesco</t>
  </si>
  <si>
    <t>HOLDING POINT</t>
  </si>
  <si>
    <t>COMMENTS:</t>
  </si>
  <si>
    <t>Upper</t>
  </si>
  <si>
    <t>Lower</t>
  </si>
  <si>
    <t>Inner layer</t>
  </si>
  <si>
    <t>Outer layer</t>
  </si>
  <si>
    <t>Side</t>
  </si>
  <si>
    <t>Central</t>
  </si>
  <si>
    <t>Data at CERN</t>
  </si>
  <si>
    <t>Analysis by</t>
  </si>
  <si>
    <t>Answer to MMS-LD</t>
  </si>
  <si>
    <t>Answer to manufacturer</t>
  </si>
  <si>
    <t>Prog. # cc</t>
  </si>
  <si>
    <t>New cross section bounds ?</t>
  </si>
  <si>
    <t>yes</t>
  </si>
  <si>
    <t>Remplir les champs jaunes dans "Assembly Data" et dans "Original Data"</t>
  </si>
  <si>
    <t>French</t>
  </si>
  <si>
    <t>Fuellen Sie die gelben Felder in "Assembly Data" und in "Original Data"</t>
  </si>
  <si>
    <t>German</t>
  </si>
  <si>
    <t>CTRL-g um die .txt Messdatensaetze zu laden</t>
  </si>
  <si>
    <t>Sichern Sie diesen Datensatz mit einem anderen Namen</t>
  </si>
  <si>
    <t>ALT-F8 und auf "collared coil analysis" druecken, um die Daten zu analysieren =&gt; Ergebnis in "Alarm sheet"</t>
  </si>
  <si>
    <t>Riempire I campi gialli in "Assembly Data" e in "Original Data"</t>
  </si>
  <si>
    <t>Italian</t>
  </si>
  <si>
    <t>CTRL-g per caricare I file .txt delle misure</t>
  </si>
  <si>
    <t>Salvare il file con un nome diverso</t>
  </si>
  <si>
    <t>ALT-F8 e premere su "collared coil analysis" per analiszzare le misure - risultati in "Alarm sheet"</t>
  </si>
  <si>
    <t>Fill in the yellow fields in "Assembly Data" and "Original Data"</t>
  </si>
  <si>
    <t>English</t>
  </si>
  <si>
    <t>CTRL-g to load the .txt files of the measurements</t>
  </si>
  <si>
    <t>Save the file with a different name</t>
  </si>
  <si>
    <t>ALT-F8 and press on "collared coil analysis" to analyse the measures - results in Alarm sheet</t>
  </si>
  <si>
    <t>Last modif on</t>
  </si>
  <si>
    <t>by</t>
  </si>
  <si>
    <t>Modifications:</t>
  </si>
  <si>
    <t>cern</t>
  </si>
  <si>
    <t>New template with limits for X-section 2</t>
  </si>
  <si>
    <t>HCMB__A001</t>
  </si>
  <si>
    <t>Coil length (m)</t>
  </si>
  <si>
    <t>Feed-down dx and dy in summary data, pre-stress data canceled (never used)</t>
  </si>
  <si>
    <t>6 (3+,3-)</t>
  </si>
  <si>
    <t>Collared coil template - version 20.12.2002</t>
  </si>
  <si>
    <t>J. Beauquis</t>
  </si>
  <si>
    <t>New upload from new measurement system</t>
  </si>
  <si>
    <t>Correction of the systematic difference betyween old and new system (mag len +0.020 m, main field +2.3 mT/KA)</t>
  </si>
  <si>
    <t>Rounding of the measuring current to one digit in getsetdata (10.005 A becomes 10 A,  8.4999 A becomes 8.5 A)</t>
  </si>
  <si>
    <t>Correction of the caption of figure (/30 dropped), removal of calibration date, removal of check on field colinearity</t>
  </si>
  <si>
    <t>Seen from connection side</t>
  </si>
  <si>
    <t>1084_cc1.txt</t>
  </si>
  <si>
    <t>1084_cc2.txt</t>
  </si>
  <si>
    <t>HCMB__A001-01000084_cc.xls</t>
  </si>
  <si>
    <t>Schweitzer</t>
  </si>
  <si>
    <t>Alstom</t>
  </si>
  <si>
    <t>status ok</t>
  </si>
  <si>
    <t>yellow alarm</t>
  </si>
  <si>
    <t>C. Vollinger</t>
  </si>
  <si>
    <t>Dipole 20</t>
  </si>
  <si>
    <t>Dipole 19</t>
  </si>
  <si>
    <t>OK</t>
  </si>
  <si>
    <t>Twist Integral Aperture 1</t>
  </si>
  <si>
    <t>Effective length (m)</t>
  </si>
  <si>
    <t>a1 angle (mrad)</t>
  </si>
  <si>
    <t>Twist (m2 mrad)</t>
  </si>
  <si>
    <t>Twist Integral (I0) (m2 rad)</t>
  </si>
  <si>
    <t>Twist Integral Aperture 2</t>
  </si>
  <si>
    <t>Twist (m2 rad)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</si>
</sst>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&quot;chf&quot;_-;\-* #,##0\ &quot;chf&quot;_-;_-* &quot;-&quot;\ &quot;chf&quot;_-;_-@_-"/>
    <numFmt numFmtId="181" formatCode="_-* #,##0\ _C_H_F_-;\-* #,##0\ _C_H_F_-;_-* &quot;-&quot;\ _C_H_F_-;_-@_-"/>
    <numFmt numFmtId="182" formatCode="_-* #,##0.00\ &quot;chf&quot;_-;\-* #,##0.00\ &quot;chf&quot;_-;_-* &quot;-&quot;??\ &quot;chf&quot;_-;_-@_-"/>
    <numFmt numFmtId="183" formatCode="_-* #,##0.00\ _C_H_F_-;\-* #,##0.00\ _C_H_F_-;_-* &quot;-&quot;??\ _C_H_F_-;_-@_-"/>
    <numFmt numFmtId="184" formatCode="0.000"/>
    <numFmt numFmtId="185" formatCode="0.0"/>
    <numFmt numFmtId="186" formatCode="0.0000"/>
    <numFmt numFmtId="187" formatCode="0.00000"/>
    <numFmt numFmtId="188" formatCode="0.00000000"/>
    <numFmt numFmtId="189" formatCode="d\-mmm\-yyyy"/>
    <numFmt numFmtId="190" formatCode="dd\-mmm\-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5.75"/>
      <name val="Arial"/>
      <family val="2"/>
    </font>
    <font>
      <sz val="11.25"/>
      <name val="Arial"/>
      <family val="0"/>
    </font>
    <font>
      <b/>
      <sz val="14.25"/>
      <name val="Arial"/>
      <family val="2"/>
    </font>
    <font>
      <sz val="8"/>
      <color indexed="8"/>
      <name val="Times New Roman"/>
      <family val="1"/>
    </font>
    <font>
      <b/>
      <sz val="11.25"/>
      <name val="Arial"/>
      <family val="2"/>
    </font>
    <font>
      <b/>
      <sz val="22.75"/>
      <name val="Arial"/>
      <family val="2"/>
    </font>
    <font>
      <sz val="11.75"/>
      <name val="Arial"/>
      <family val="0"/>
    </font>
    <font>
      <sz val="15.75"/>
      <name val="Arial"/>
      <family val="2"/>
    </font>
    <font>
      <b/>
      <sz val="12"/>
      <name val="Arial"/>
      <family val="2"/>
    </font>
    <font>
      <b/>
      <sz val="15.5"/>
      <name val="Arial"/>
      <family val="2"/>
    </font>
    <font>
      <sz val="17.5"/>
      <name val="Arial"/>
      <family val="0"/>
    </font>
    <font>
      <sz val="10.5"/>
      <name val="Arial"/>
      <family val="0"/>
    </font>
    <font>
      <b/>
      <sz val="13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75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darkUp">
        <bgColor indexed="55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84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184" fontId="2" fillId="0" borderId="4" xfId="0" applyNumberFormat="1" applyFont="1" applyBorder="1" applyAlignment="1">
      <alignment/>
    </xf>
    <xf numFmtId="184" fontId="3" fillId="0" borderId="1" xfId="0" applyNumberFormat="1" applyFont="1" applyBorder="1" applyAlignment="1">
      <alignment/>
    </xf>
    <xf numFmtId="184" fontId="3" fillId="0" borderId="7" xfId="0" applyNumberFormat="1" applyFont="1" applyBorder="1" applyAlignment="1">
      <alignment/>
    </xf>
    <xf numFmtId="184" fontId="3" fillId="0" borderId="8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0" borderId="9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2" fillId="0" borderId="8" xfId="0" applyNumberFormat="1" applyFont="1" applyBorder="1" applyAlignment="1">
      <alignment/>
    </xf>
    <xf numFmtId="184" fontId="2" fillId="0" borderId="5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184" fontId="0" fillId="0" borderId="2" xfId="0" applyNumberFormat="1" applyFont="1" applyBorder="1" applyAlignment="1">
      <alignment/>
    </xf>
    <xf numFmtId="184" fontId="0" fillId="0" borderId="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" fontId="2" fillId="0" borderId="17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84" fontId="2" fillId="0" borderId="18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2" fillId="0" borderId="9" xfId="0" applyNumberFormat="1" applyFont="1" applyBorder="1" applyAlignment="1">
      <alignment/>
    </xf>
    <xf numFmtId="184" fontId="2" fillId="0" borderId="4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184" fontId="2" fillId="0" borderId="5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186" fontId="2" fillId="0" borderId="12" xfId="0" applyNumberFormat="1" applyFont="1" applyBorder="1" applyAlignment="1">
      <alignment horizontal="center"/>
    </xf>
    <xf numFmtId="186" fontId="2" fillId="0" borderId="13" xfId="0" applyNumberFormat="1" applyFont="1" applyBorder="1" applyAlignment="1">
      <alignment horizontal="center"/>
    </xf>
    <xf numFmtId="186" fontId="2" fillId="0" borderId="13" xfId="0" applyNumberFormat="1" applyFont="1" applyBorder="1" applyAlignment="1">
      <alignment/>
    </xf>
    <xf numFmtId="186" fontId="2" fillId="0" borderId="17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186" fontId="2" fillId="0" borderId="9" xfId="0" applyNumberFormat="1" applyFont="1" applyBorder="1" applyAlignment="1">
      <alignment/>
    </xf>
    <xf numFmtId="186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84" fontId="8" fillId="0" borderId="0" xfId="0" applyNumberFormat="1" applyFont="1" applyFill="1" applyBorder="1" applyAlignment="1">
      <alignment horizontal="left"/>
    </xf>
    <xf numFmtId="1" fontId="2" fillId="0" borderId="22" xfId="0" applyNumberFormat="1" applyFont="1" applyBorder="1" applyAlignment="1">
      <alignment/>
    </xf>
    <xf numFmtId="184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84" fontId="2" fillId="0" borderId="2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184" fontId="2" fillId="0" borderId="6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7" xfId="0" applyFont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87" fontId="2" fillId="0" borderId="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4" xfId="0" applyFont="1" applyBorder="1" applyAlignment="1">
      <alignment/>
    </xf>
    <xf numFmtId="184" fontId="2" fillId="0" borderId="7" xfId="0" applyNumberFormat="1" applyFont="1" applyBorder="1" applyAlignment="1">
      <alignment/>
    </xf>
    <xf numFmtId="0" fontId="4" fillId="0" borderId="9" xfId="0" applyFont="1" applyBorder="1" applyAlignment="1">
      <alignment/>
    </xf>
    <xf numFmtId="1" fontId="2" fillId="0" borderId="7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86" fontId="2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184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4" fillId="0" borderId="3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1" fontId="2" fillId="0" borderId="9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3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4" fillId="0" borderId="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7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4" fillId="0" borderId="8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4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30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188" fontId="2" fillId="0" borderId="4" xfId="0" applyNumberFormat="1" applyFont="1" applyFill="1" applyBorder="1" applyAlignment="1">
      <alignment/>
    </xf>
    <xf numFmtId="0" fontId="24" fillId="0" borderId="1" xfId="0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4" fillId="0" borderId="9" xfId="0" applyFont="1" applyBorder="1" applyAlignment="1">
      <alignment/>
    </xf>
    <xf numFmtId="188" fontId="0" fillId="0" borderId="9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0" xfId="0" applyFont="1" applyAlignment="1">
      <alignment/>
    </xf>
    <xf numFmtId="0" fontId="24" fillId="0" borderId="30" xfId="0" applyFont="1" applyFill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6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4" fontId="2" fillId="0" borderId="9" xfId="0" applyNumberFormat="1" applyFont="1" applyBorder="1" applyAlignment="1">
      <alignment horizontal="center"/>
    </xf>
    <xf numFmtId="184" fontId="2" fillId="0" borderId="4" xfId="0" applyNumberFormat="1" applyFont="1" applyBorder="1" applyAlignment="1">
      <alignment horizontal="center"/>
    </xf>
    <xf numFmtId="184" fontId="2" fillId="0" borderId="20" xfId="0" applyNumberFormat="1" applyFont="1" applyBorder="1" applyAlignment="1">
      <alignment horizontal="center"/>
    </xf>
    <xf numFmtId="184" fontId="2" fillId="0" borderId="5" xfId="0" applyNumberFormat="1" applyFont="1" applyBorder="1" applyAlignment="1">
      <alignment horizontal="center"/>
    </xf>
    <xf numFmtId="184" fontId="3" fillId="0" borderId="1" xfId="0" applyNumberFormat="1" applyFont="1" applyFill="1" applyBorder="1" applyAlignment="1">
      <alignment/>
    </xf>
    <xf numFmtId="184" fontId="3" fillId="0" borderId="7" xfId="0" applyNumberFormat="1" applyFont="1" applyFill="1" applyBorder="1" applyAlignment="1">
      <alignment/>
    </xf>
    <xf numFmtId="184" fontId="3" fillId="0" borderId="8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0" fillId="0" borderId="2" xfId="0" applyNumberFormat="1" applyFont="1" applyFill="1" applyBorder="1" applyAlignment="1">
      <alignment/>
    </xf>
    <xf numFmtId="184" fontId="0" fillId="0" borderId="3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86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184" fontId="0" fillId="0" borderId="6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84" fontId="0" fillId="0" borderId="2" xfId="0" applyNumberFormat="1" applyBorder="1" applyAlignment="1">
      <alignment/>
    </xf>
    <xf numFmtId="186" fontId="0" fillId="0" borderId="3" xfId="0" applyNumberFormat="1" applyBorder="1" applyAlignment="1">
      <alignment/>
    </xf>
    <xf numFmtId="186" fontId="0" fillId="0" borderId="3" xfId="0" applyNumberFormat="1" applyFont="1" applyBorder="1" applyAlignment="1">
      <alignment/>
    </xf>
    <xf numFmtId="0" fontId="1" fillId="0" borderId="11" xfId="0" applyFont="1" applyBorder="1" applyAlignment="1">
      <alignment/>
    </xf>
    <xf numFmtId="11" fontId="0" fillId="0" borderId="1" xfId="0" applyNumberFormat="1" applyFont="1" applyBorder="1" applyAlignment="1">
      <alignment/>
    </xf>
    <xf numFmtId="11" fontId="0" fillId="0" borderId="7" xfId="0" applyNumberFormat="1" applyFont="1" applyBorder="1" applyAlignment="1">
      <alignment/>
    </xf>
    <xf numFmtId="11" fontId="0" fillId="0" borderId="8" xfId="0" applyNumberFormat="1" applyFont="1" applyBorder="1" applyAlignment="1">
      <alignment/>
    </xf>
    <xf numFmtId="11" fontId="0" fillId="0" borderId="10" xfId="0" applyNumberFormat="1" applyFont="1" applyBorder="1" applyAlignment="1">
      <alignment/>
    </xf>
    <xf numFmtId="11" fontId="0" fillId="0" borderId="17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11" fontId="0" fillId="0" borderId="4" xfId="0" applyNumberFormat="1" applyFont="1" applyBorder="1" applyAlignment="1">
      <alignment/>
    </xf>
    <xf numFmtId="11" fontId="0" fillId="0" borderId="5" xfId="0" applyNumberFormat="1" applyFont="1" applyBorder="1" applyAlignment="1">
      <alignment/>
    </xf>
    <xf numFmtId="11" fontId="0" fillId="0" borderId="3" xfId="0" applyNumberFormat="1" applyFont="1" applyBorder="1" applyAlignment="1">
      <alignment/>
    </xf>
    <xf numFmtId="11" fontId="0" fillId="0" borderId="9" xfId="0" applyNumberFormat="1" applyFont="1" applyBorder="1" applyAlignment="1">
      <alignment/>
    </xf>
    <xf numFmtId="184" fontId="3" fillId="0" borderId="1" xfId="0" applyNumberFormat="1" applyFont="1" applyBorder="1" applyAlignment="1" applyProtection="1">
      <alignment/>
      <protection/>
    </xf>
    <xf numFmtId="184" fontId="3" fillId="0" borderId="7" xfId="0" applyNumberFormat="1" applyFont="1" applyBorder="1" applyAlignment="1" applyProtection="1">
      <alignment/>
      <protection/>
    </xf>
    <xf numFmtId="184" fontId="3" fillId="0" borderId="9" xfId="0" applyNumberFormat="1" applyFont="1" applyBorder="1" applyAlignment="1" applyProtection="1">
      <alignment/>
      <protection/>
    </xf>
    <xf numFmtId="184" fontId="3" fillId="0" borderId="4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" fontId="2" fillId="0" borderId="7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9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6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6" xfId="0" applyFont="1" applyBorder="1" applyAlignment="1">
      <alignment/>
    </xf>
    <xf numFmtId="186" fontId="25" fillId="0" borderId="9" xfId="0" applyNumberFormat="1" applyFont="1" applyBorder="1" applyAlignment="1">
      <alignment/>
    </xf>
    <xf numFmtId="186" fontId="25" fillId="0" borderId="4" xfId="0" applyNumberFormat="1" applyFont="1" applyBorder="1" applyAlignment="1">
      <alignment/>
    </xf>
    <xf numFmtId="1" fontId="25" fillId="0" borderId="4" xfId="0" applyNumberFormat="1" applyFont="1" applyBorder="1" applyAlignment="1">
      <alignment horizontal="center"/>
    </xf>
    <xf numFmtId="186" fontId="25" fillId="0" borderId="5" xfId="0" applyNumberFormat="1" applyFont="1" applyBorder="1" applyAlignment="1">
      <alignment/>
    </xf>
    <xf numFmtId="185" fontId="25" fillId="0" borderId="5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184" fontId="25" fillId="0" borderId="9" xfId="0" applyNumberFormat="1" applyFont="1" applyBorder="1" applyAlignment="1">
      <alignment/>
    </xf>
    <xf numFmtId="184" fontId="25" fillId="0" borderId="4" xfId="0" applyNumberFormat="1" applyFont="1" applyBorder="1" applyAlignment="1">
      <alignment/>
    </xf>
    <xf numFmtId="184" fontId="25" fillId="0" borderId="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14" fontId="2" fillId="0" borderId="3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89" fontId="2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84" fontId="2" fillId="0" borderId="8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4" fillId="0" borderId="9" xfId="0" applyFont="1" applyFill="1" applyBorder="1" applyAlignment="1">
      <alignment/>
    </xf>
    <xf numFmtId="184" fontId="2" fillId="0" borderId="5" xfId="0" applyNumberFormat="1" applyFont="1" applyFill="1" applyBorder="1" applyAlignment="1">
      <alignment/>
    </xf>
    <xf numFmtId="184" fontId="4" fillId="0" borderId="9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0" borderId="2" xfId="0" applyNumberFormat="1" applyFont="1" applyFill="1" applyBorder="1" applyAlignment="1">
      <alignment/>
    </xf>
    <xf numFmtId="188" fontId="1" fillId="0" borderId="9" xfId="0" applyNumberFormat="1" applyFont="1" applyFill="1" applyBorder="1" applyAlignment="1">
      <alignment/>
    </xf>
    <xf numFmtId="188" fontId="1" fillId="0" borderId="3" xfId="0" applyNumberFormat="1" applyFont="1" applyFill="1" applyBorder="1" applyAlignment="1">
      <alignment/>
    </xf>
    <xf numFmtId="188" fontId="1" fillId="0" borderId="30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84" fontId="3" fillId="2" borderId="0" xfId="0" applyNumberFormat="1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4" fontId="2" fillId="0" borderId="17" xfId="0" applyNumberFormat="1" applyFont="1" applyFill="1" applyBorder="1" applyAlignment="1" applyProtection="1">
      <alignment horizontal="center"/>
      <protection/>
    </xf>
    <xf numFmtId="184" fontId="2" fillId="0" borderId="0" xfId="0" applyNumberFormat="1" applyFont="1" applyFill="1" applyBorder="1" applyAlignment="1" applyProtection="1">
      <alignment horizontal="center"/>
      <protection/>
    </xf>
    <xf numFmtId="184" fontId="2" fillId="0" borderId="19" xfId="0" applyNumberFormat="1" applyFont="1" applyFill="1" applyBorder="1" applyAlignment="1" applyProtection="1">
      <alignment horizontal="center"/>
      <protection/>
    </xf>
    <xf numFmtId="184" fontId="2" fillId="0" borderId="9" xfId="0" applyNumberFormat="1" applyFont="1" applyFill="1" applyBorder="1" applyAlignment="1" applyProtection="1">
      <alignment horizontal="center"/>
      <protection/>
    </xf>
    <xf numFmtId="184" fontId="2" fillId="0" borderId="4" xfId="0" applyNumberFormat="1" applyFont="1" applyFill="1" applyBorder="1" applyAlignment="1" applyProtection="1">
      <alignment horizontal="center"/>
      <protection/>
    </xf>
    <xf numFmtId="184" fontId="2" fillId="0" borderId="21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4" fillId="0" borderId="9" xfId="0" applyFont="1" applyBorder="1" applyAlignment="1">
      <alignment/>
    </xf>
    <xf numFmtId="186" fontId="0" fillId="0" borderId="6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31" xfId="0" applyNumberForma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184" fontId="2" fillId="0" borderId="7" xfId="0" applyNumberFormat="1" applyFont="1" applyBorder="1" applyAlignment="1">
      <alignment horizontal="center"/>
    </xf>
    <xf numFmtId="184" fontId="2" fillId="0" borderId="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84" fontId="2" fillId="0" borderId="22" xfId="0" applyNumberFormat="1" applyFont="1" applyBorder="1" applyAlignment="1">
      <alignment horizontal="center"/>
    </xf>
    <xf numFmtId="184" fontId="2" fillId="0" borderId="23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/>
    </xf>
    <xf numFmtId="184" fontId="2" fillId="0" borderId="36" xfId="0" applyNumberFormat="1" applyFont="1" applyBorder="1" applyAlignment="1">
      <alignment horizontal="center"/>
    </xf>
    <xf numFmtId="184" fontId="2" fillId="0" borderId="3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4" fontId="0" fillId="0" borderId="4" xfId="0" applyNumberFormat="1" applyBorder="1" applyAlignment="1">
      <alignment horizontal="center"/>
    </xf>
    <xf numFmtId="187" fontId="0" fillId="0" borderId="4" xfId="0" applyNumberFormat="1" applyBorder="1" applyAlignment="1">
      <alignment horizontal="center"/>
    </xf>
    <xf numFmtId="187" fontId="0" fillId="0" borderId="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190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/>
    </xf>
    <xf numFmtId="0" fontId="1" fillId="0" borderId="2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90" fontId="0" fillId="0" borderId="0" xfId="0" applyNumberForma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19" fontId="0" fillId="0" borderId="0" xfId="0" applyNumberForma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6" xfId="0" applyNumberFormat="1" applyFill="1" applyBorder="1" applyAlignment="1" applyProtection="1">
      <alignment horizontal="center"/>
      <protection/>
    </xf>
    <xf numFmtId="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HCMB__A001-1000084 (Alstom 84) - Collared coils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"/>
          <c:w val="0.9815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3.933595</c:v>
                </c:pt>
                <c:pt idx="1">
                  <c:v>0.110391</c:v>
                </c:pt>
                <c:pt idx="2">
                  <c:v>0.230858</c:v>
                </c:pt>
                <c:pt idx="3">
                  <c:v>0.195185</c:v>
                </c:pt>
                <c:pt idx="4">
                  <c:v>0.027208</c:v>
                </c:pt>
                <c:pt idx="5">
                  <c:v>-0.004285</c:v>
                </c:pt>
                <c:pt idx="6">
                  <c:v>-0.753113</c:v>
                </c:pt>
                <c:pt idx="7">
                  <c:v>-0.267068</c:v>
                </c:pt>
                <c:pt idx="8">
                  <c:v>-0.569186</c:v>
                </c:pt>
                <c:pt idx="9">
                  <c:v>-0.295477</c:v>
                </c:pt>
                <c:pt idx="10">
                  <c:v>-0.127658</c:v>
                </c:pt>
                <c:pt idx="11">
                  <c:v>-0.209377</c:v>
                </c:pt>
                <c:pt idx="12">
                  <c:v>-0.015313</c:v>
                </c:pt>
                <c:pt idx="13">
                  <c:v>0.176083</c:v>
                </c:pt>
                <c:pt idx="14">
                  <c:v>-0.169578</c:v>
                </c:pt>
                <c:pt idx="15">
                  <c:v>-0.267666</c:v>
                </c:pt>
                <c:pt idx="16">
                  <c:v>-0.051253</c:v>
                </c:pt>
                <c:pt idx="17">
                  <c:v>0.115459</c:v>
                </c:pt>
                <c:pt idx="18">
                  <c:v>0.17783</c:v>
                </c:pt>
                <c:pt idx="19">
                  <c:v>-1.276844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2.963629</c:v>
                </c:pt>
                <c:pt idx="1">
                  <c:v>0.714597</c:v>
                </c:pt>
                <c:pt idx="2">
                  <c:v>0.323873</c:v>
                </c:pt>
                <c:pt idx="3">
                  <c:v>0.319695</c:v>
                </c:pt>
                <c:pt idx="4">
                  <c:v>0.439099</c:v>
                </c:pt>
                <c:pt idx="5">
                  <c:v>0.321407</c:v>
                </c:pt>
                <c:pt idx="6">
                  <c:v>0.147665</c:v>
                </c:pt>
                <c:pt idx="7">
                  <c:v>-0.045135</c:v>
                </c:pt>
                <c:pt idx="8">
                  <c:v>-0.378053</c:v>
                </c:pt>
                <c:pt idx="9">
                  <c:v>-0.584476</c:v>
                </c:pt>
                <c:pt idx="10">
                  <c:v>-0.608808</c:v>
                </c:pt>
                <c:pt idx="11">
                  <c:v>-0.325389</c:v>
                </c:pt>
                <c:pt idx="12">
                  <c:v>-0.240374</c:v>
                </c:pt>
                <c:pt idx="13">
                  <c:v>-0.370013</c:v>
                </c:pt>
                <c:pt idx="14">
                  <c:v>-0.407057</c:v>
                </c:pt>
                <c:pt idx="15">
                  <c:v>-0.280966</c:v>
                </c:pt>
                <c:pt idx="16">
                  <c:v>-0.264003</c:v>
                </c:pt>
                <c:pt idx="17">
                  <c:v>-0.32395</c:v>
                </c:pt>
                <c:pt idx="18">
                  <c:v>-0.383647</c:v>
                </c:pt>
                <c:pt idx="19">
                  <c:v>0.129467</c:v>
                </c:pt>
              </c:numCache>
            </c:numRef>
          </c:yVal>
          <c:smooth val="0"/>
        </c:ser>
        <c:axId val="59126332"/>
        <c:axId val="62374941"/>
      </c:scatterChart>
      <c:valAx>
        <c:axId val="59126332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crossBetween val="midCat"/>
        <c:dispUnits/>
        <c:majorUnit val="2"/>
      </c:valAx>
      <c:valAx>
        <c:axId val="62374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3625"/>
          <c:y val="0.666"/>
        </c:manualLayout>
      </c:layout>
      <c:overlay val="0"/>
      <c:txPr>
        <a:bodyPr vert="horz" rot="0"/>
        <a:lstStyle/>
        <a:p>
          <a:pPr>
            <a:defRPr lang="en-US" cap="none" sz="15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HCMB__A001-1000084 (Alstom 84) Collared coils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8"/>
          <c:w val="0.9802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sheet'!$C$67:$T$67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0.0007620232166358765</c:v>
                </c:pt>
                <c:pt idx="1">
                  <c:v>8.705452898927213E-05</c:v>
                </c:pt>
                <c:pt idx="2">
                  <c:v>0.00015134525452231706</c:v>
                </c:pt>
                <c:pt idx="3">
                  <c:v>9.309752146768879E-05</c:v>
                </c:pt>
                <c:pt idx="4">
                  <c:v>-4.471627921842636E-05</c:v>
                </c:pt>
                <c:pt idx="5">
                  <c:v>-0.00021056285056753055</c:v>
                </c:pt>
                <c:pt idx="6">
                  <c:v>-0.00018555157614341677</c:v>
                </c:pt>
                <c:pt idx="7">
                  <c:v>-0.0004673900308957979</c:v>
                </c:pt>
                <c:pt idx="8">
                  <c:v>-0.0003643234369603565</c:v>
                </c:pt>
                <c:pt idx="9">
                  <c:v>-0.0003676806550036993</c:v>
                </c:pt>
                <c:pt idx="10">
                  <c:v>-0.00025706032047012606</c:v>
                </c:pt>
                <c:pt idx="11">
                  <c:v>1.7811906840581315E-06</c:v>
                </c:pt>
                <c:pt idx="12">
                  <c:v>-6.855252732718142E-05</c:v>
                </c:pt>
                <c:pt idx="13">
                  <c:v>-2.4237249153014062E-05</c:v>
                </c:pt>
                <c:pt idx="14">
                  <c:v>-0.0001873980460672664</c:v>
                </c:pt>
                <c:pt idx="15">
                  <c:v>2.9142517738778295E-05</c:v>
                </c:pt>
                <c:pt idx="16">
                  <c:v>0.00015789182970737947</c:v>
                </c:pt>
                <c:pt idx="17">
                  <c:v>0.0008951369120613339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sheet'!$C$67:$T$67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0.0007442441895386676</c:v>
                </c:pt>
                <c:pt idx="1">
                  <c:v>0.00010566510447729272</c:v>
                </c:pt>
                <c:pt idx="2">
                  <c:v>-9.326134520204477E-08</c:v>
                </c:pt>
                <c:pt idx="3">
                  <c:v>-0.00013757913691447854</c:v>
                </c:pt>
                <c:pt idx="4">
                  <c:v>-0.00019213702404496935</c:v>
                </c:pt>
                <c:pt idx="5">
                  <c:v>-0.00016913877623914164</c:v>
                </c:pt>
                <c:pt idx="6">
                  <c:v>-2.913484434086122E-05</c:v>
                </c:pt>
                <c:pt idx="7">
                  <c:v>-0.00020674175075374723</c:v>
                </c:pt>
                <c:pt idx="8">
                  <c:v>-0.00023897287176666282</c:v>
                </c:pt>
                <c:pt idx="9">
                  <c:v>-0.00023091509151340617</c:v>
                </c:pt>
                <c:pt idx="10">
                  <c:v>-0.00018760452265254024</c:v>
                </c:pt>
                <c:pt idx="11">
                  <c:v>-0.0001437903425262066</c:v>
                </c:pt>
                <c:pt idx="12">
                  <c:v>-0.0001290177453954211</c:v>
                </c:pt>
                <c:pt idx="13">
                  <c:v>-4.1389385142531765E-05</c:v>
                </c:pt>
                <c:pt idx="14">
                  <c:v>-0.00015621275374977373</c:v>
                </c:pt>
                <c:pt idx="15">
                  <c:v>0.00017113456903428137</c:v>
                </c:pt>
                <c:pt idx="16">
                  <c:v>-4.474679358146272E-05</c:v>
                </c:pt>
                <c:pt idx="17">
                  <c:v>0.0008864304369222697</c:v>
                </c:pt>
              </c:numCache>
            </c:numRef>
          </c:yVal>
          <c:smooth val="0"/>
        </c:ser>
        <c:axId val="24503558"/>
        <c:axId val="19205431"/>
      </c:scatterChart>
      <c:valAx>
        <c:axId val="24503558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19205431"/>
        <c:crossesAt val="0"/>
        <c:crossBetween val="midCat"/>
        <c:dispUnits/>
      </c:valAx>
      <c:valAx>
        <c:axId val="19205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5725"/>
          <c:y val="0.29275"/>
        </c:manualLayout>
      </c:layout>
      <c:overlay val="0"/>
      <c:txPr>
        <a:bodyPr vert="horz" rot="0"/>
        <a:lstStyle/>
        <a:p>
          <a:pPr>
            <a:defRPr lang="en-US" cap="none" sz="15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HCMB__A001-1000084 (Alstom 84) - Collared coils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0.39209473104499826</c:v>
                </c:pt>
                <c:pt idx="1">
                  <c:v>-6.28122306917013</c:v>
                </c:pt>
                <c:pt idx="2">
                  <c:v>0.012003093212830964</c:v>
                </c:pt>
                <c:pt idx="3">
                  <c:v>0.14330063069067733</c:v>
                </c:pt>
                <c:pt idx="4">
                  <c:v>0.12533477740131213</c:v>
                </c:pt>
                <c:pt idx="5">
                  <c:v>0.9335276602518942</c:v>
                </c:pt>
                <c:pt idx="6">
                  <c:v>0.024228365244967763</c:v>
                </c:pt>
                <c:pt idx="7">
                  <c:v>0.5635041787958301</c:v>
                </c:pt>
                <c:pt idx="8">
                  <c:v>5.951709247116466E-06</c:v>
                </c:pt>
                <c:pt idx="9">
                  <c:v>0.7649324055791469</c:v>
                </c:pt>
                <c:pt idx="10">
                  <c:v>0.006042941060004302</c:v>
                </c:pt>
                <c:pt idx="11">
                  <c:v>0.6510458791266222</c:v>
                </c:pt>
                <c:pt idx="12">
                  <c:v>-0.06500533577882905</c:v>
                </c:pt>
                <c:pt idx="13">
                  <c:v>0.3090858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0.563863896186673</c:v>
                </c:pt>
                <c:pt idx="1">
                  <c:v>-7.646282075565767</c:v>
                </c:pt>
                <c:pt idx="2">
                  <c:v>-0.06549485566531742</c:v>
                </c:pt>
                <c:pt idx="3">
                  <c:v>0.2331508248857647</c:v>
                </c:pt>
                <c:pt idx="4">
                  <c:v>-0.04601927401139012</c:v>
                </c:pt>
                <c:pt idx="5">
                  <c:v>0.9499984188158181</c:v>
                </c:pt>
                <c:pt idx="6">
                  <c:v>0.023082919362402962</c:v>
                </c:pt>
                <c:pt idx="7">
                  <c:v>0.549754783099559</c:v>
                </c:pt>
                <c:pt idx="8">
                  <c:v>0.0007509075663523533</c:v>
                </c:pt>
                <c:pt idx="9">
                  <c:v>0.7694567365235654</c:v>
                </c:pt>
                <c:pt idx="10">
                  <c:v>0.05086432043859576</c:v>
                </c:pt>
                <c:pt idx="11">
                  <c:v>0.6339532405814818</c:v>
                </c:pt>
                <c:pt idx="12">
                  <c:v>-0.04373230849886188</c:v>
                </c:pt>
                <c:pt idx="13">
                  <c:v>0.26384230000000003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0.007880843132082352</c:v>
                </c:pt>
                <c:pt idx="1">
                  <c:v>-8.378350866458975</c:v>
                </c:pt>
                <c:pt idx="2">
                  <c:v>-0.04202937978763694</c:v>
                </c:pt>
                <c:pt idx="3">
                  <c:v>0.5225145298970708</c:v>
                </c:pt>
                <c:pt idx="4">
                  <c:v>0.020089906896626118</c:v>
                </c:pt>
                <c:pt idx="5">
                  <c:v>0.9212044792067258</c:v>
                </c:pt>
                <c:pt idx="6">
                  <c:v>0.04978702207749741</c:v>
                </c:pt>
                <c:pt idx="7">
                  <c:v>0.5478767559404171</c:v>
                </c:pt>
                <c:pt idx="8">
                  <c:v>-8.873309878235439E-06</c:v>
                </c:pt>
                <c:pt idx="9">
                  <c:v>0.7791924615682195</c:v>
                </c:pt>
                <c:pt idx="10">
                  <c:v>0.05329132747319694</c:v>
                </c:pt>
                <c:pt idx="11">
                  <c:v>0.5808950130022834</c:v>
                </c:pt>
                <c:pt idx="12">
                  <c:v>-0.0720797257855567</c:v>
                </c:pt>
                <c:pt idx="13">
                  <c:v>0.3471984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0.41966608059006943</c:v>
                </c:pt>
                <c:pt idx="1">
                  <c:v>-6.313673958582764</c:v>
                </c:pt>
                <c:pt idx="2">
                  <c:v>0.09226718297618902</c:v>
                </c:pt>
                <c:pt idx="3">
                  <c:v>0.004190576745896176</c:v>
                </c:pt>
                <c:pt idx="4">
                  <c:v>-0.011746701341125178</c:v>
                </c:pt>
                <c:pt idx="5">
                  <c:v>1.0153406402689629</c:v>
                </c:pt>
                <c:pt idx="6">
                  <c:v>0.042252008068615975</c:v>
                </c:pt>
                <c:pt idx="7">
                  <c:v>0.5745171156371988</c:v>
                </c:pt>
                <c:pt idx="8">
                  <c:v>-1.3600124095181076E-05</c:v>
                </c:pt>
                <c:pt idx="9">
                  <c:v>0.770893409732361</c:v>
                </c:pt>
                <c:pt idx="10">
                  <c:v>0.040113128383262</c:v>
                </c:pt>
                <c:pt idx="11">
                  <c:v>0.6935687025808134</c:v>
                </c:pt>
                <c:pt idx="12">
                  <c:v>-0.07550420483569394</c:v>
                </c:pt>
                <c:pt idx="13">
                  <c:v>0.34731239999999997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-0.42049955437131764</c:v>
                </c:pt>
                <c:pt idx="1">
                  <c:v>-5.819210600929305</c:v>
                </c:pt>
                <c:pt idx="2">
                  <c:v>0.06888086951412235</c:v>
                </c:pt>
                <c:pt idx="3">
                  <c:v>-0.18149699172505354</c:v>
                </c:pt>
                <c:pt idx="4">
                  <c:v>-0.05399600641767059</c:v>
                </c:pt>
                <c:pt idx="5">
                  <c:v>1.0200799688018527</c:v>
                </c:pt>
                <c:pt idx="6">
                  <c:v>0.019765975974814116</c:v>
                </c:pt>
                <c:pt idx="7">
                  <c:v>0.586704080263994</c:v>
                </c:pt>
                <c:pt idx="8">
                  <c:v>-4.5228439188235714E-05</c:v>
                </c:pt>
                <c:pt idx="9">
                  <c:v>0.7618590012647369</c:v>
                </c:pt>
                <c:pt idx="10">
                  <c:v>0.003646680469745877</c:v>
                </c:pt>
                <c:pt idx="11">
                  <c:v>0.6830124254885478</c:v>
                </c:pt>
                <c:pt idx="12">
                  <c:v>-0.08067500654213176</c:v>
                </c:pt>
                <c:pt idx="13">
                  <c:v>0.3464202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-0.03552873453664045</c:v>
                </c:pt>
                <c:pt idx="1">
                  <c:v>-6.608936138989299</c:v>
                </c:pt>
                <c:pt idx="2">
                  <c:v>0.20741907317796557</c:v>
                </c:pt>
                <c:pt idx="3">
                  <c:v>-0.11989319805260823</c:v>
                </c:pt>
                <c:pt idx="4">
                  <c:v>0.028490272047676398</c:v>
                </c:pt>
                <c:pt idx="5">
                  <c:v>1.0536971805943192</c:v>
                </c:pt>
                <c:pt idx="6">
                  <c:v>0.011049142219246307</c:v>
                </c:pt>
                <c:pt idx="7">
                  <c:v>0.5821933926677655</c:v>
                </c:pt>
                <c:pt idx="8">
                  <c:v>-3.874758921176835E-06</c:v>
                </c:pt>
                <c:pt idx="9">
                  <c:v>0.7614739465505853</c:v>
                </c:pt>
                <c:pt idx="10">
                  <c:v>0.02897539090062442</c:v>
                </c:pt>
                <c:pt idx="11">
                  <c:v>0.6706028265370924</c:v>
                </c:pt>
                <c:pt idx="12">
                  <c:v>-0.06096675052921076</c:v>
                </c:pt>
                <c:pt idx="13">
                  <c:v>0.3136076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0.5159471379393091</c:v>
                </c:pt>
                <c:pt idx="1">
                  <c:v>-5.816757573238134</c:v>
                </c:pt>
                <c:pt idx="2">
                  <c:v>0.12575172647140082</c:v>
                </c:pt>
                <c:pt idx="3">
                  <c:v>-0.013223812104645882</c:v>
                </c:pt>
                <c:pt idx="4">
                  <c:v>0.07582600593434446</c:v>
                </c:pt>
                <c:pt idx="5">
                  <c:v>1.0740879983108231</c:v>
                </c:pt>
                <c:pt idx="6">
                  <c:v>-0.037055966216366684</c:v>
                </c:pt>
                <c:pt idx="7">
                  <c:v>0.59459943801301</c:v>
                </c:pt>
                <c:pt idx="8">
                  <c:v>-0.004034285287828529</c:v>
                </c:pt>
                <c:pt idx="9">
                  <c:v>0.7630603614869805</c:v>
                </c:pt>
                <c:pt idx="10">
                  <c:v>0.01813707149150325</c:v>
                </c:pt>
                <c:pt idx="11">
                  <c:v>0.6955663043332894</c:v>
                </c:pt>
                <c:pt idx="12">
                  <c:v>-0.060273129567103644</c:v>
                </c:pt>
                <c:pt idx="13">
                  <c:v>0.29310159999999996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0.09779869136341177</c:v>
                </c:pt>
                <c:pt idx="1">
                  <c:v>-6.7116799605126</c:v>
                </c:pt>
                <c:pt idx="2">
                  <c:v>0.13762263739129457</c:v>
                </c:pt>
                <c:pt idx="3">
                  <c:v>-0.01972529661892706</c:v>
                </c:pt>
                <c:pt idx="4">
                  <c:v>0.020786434032035294</c:v>
                </c:pt>
                <c:pt idx="5">
                  <c:v>1.0486504874659859</c:v>
                </c:pt>
                <c:pt idx="6">
                  <c:v>-0.006121355032385881</c:v>
                </c:pt>
                <c:pt idx="7">
                  <c:v>0.6000917504677898</c:v>
                </c:pt>
                <c:pt idx="8">
                  <c:v>7.228507578822818E-05</c:v>
                </c:pt>
                <c:pt idx="9">
                  <c:v>0.7595218941795054</c:v>
                </c:pt>
                <c:pt idx="10">
                  <c:v>0.014836821694618812</c:v>
                </c:pt>
                <c:pt idx="11">
                  <c:v>0.6710122786000633</c:v>
                </c:pt>
                <c:pt idx="12">
                  <c:v>-0.05802417519283176</c:v>
                </c:pt>
                <c:pt idx="13">
                  <c:v>0.2629877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0.3984016770856659</c:v>
                </c:pt>
                <c:pt idx="1">
                  <c:v>-6.8100143495170595</c:v>
                </c:pt>
                <c:pt idx="2">
                  <c:v>0.10274567334168094</c:v>
                </c:pt>
                <c:pt idx="3">
                  <c:v>0.25260183480752185</c:v>
                </c:pt>
                <c:pt idx="4">
                  <c:v>-0.0258039536807153</c:v>
                </c:pt>
                <c:pt idx="5">
                  <c:v>1.0238663210403445</c:v>
                </c:pt>
                <c:pt idx="6">
                  <c:v>0.04233115678124423</c:v>
                </c:pt>
                <c:pt idx="7">
                  <c:v>0.6109115841342754</c:v>
                </c:pt>
                <c:pt idx="8">
                  <c:v>-0.00020940080673882353</c:v>
                </c:pt>
                <c:pt idx="9">
                  <c:v>0.772337369239069</c:v>
                </c:pt>
                <c:pt idx="10">
                  <c:v>0.040018691823254585</c:v>
                </c:pt>
                <c:pt idx="11">
                  <c:v>0.6532812519964799</c:v>
                </c:pt>
                <c:pt idx="12">
                  <c:v>-0.06318653391666446</c:v>
                </c:pt>
                <c:pt idx="13">
                  <c:v>0.3076341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-0.3541918</c:v>
                </c:pt>
                <c:pt idx="1">
                  <c:v>-5.800122</c:v>
                </c:pt>
                <c:pt idx="2">
                  <c:v>0.29226</c:v>
                </c:pt>
                <c:pt idx="3">
                  <c:v>0.2476225</c:v>
                </c:pt>
                <c:pt idx="4">
                  <c:v>0.009230238</c:v>
                </c:pt>
                <c:pt idx="5">
                  <c:v>0.9576865</c:v>
                </c:pt>
                <c:pt idx="6">
                  <c:v>-0.03565226</c:v>
                </c:pt>
                <c:pt idx="7">
                  <c:v>0.6027145</c:v>
                </c:pt>
                <c:pt idx="8">
                  <c:v>0.002977012</c:v>
                </c:pt>
                <c:pt idx="9">
                  <c:v>0.7736516</c:v>
                </c:pt>
                <c:pt idx="10">
                  <c:v>-0.022660089999999997</c:v>
                </c:pt>
                <c:pt idx="11">
                  <c:v>0.6492767</c:v>
                </c:pt>
                <c:pt idx="12">
                  <c:v>-0.06471547999999999</c:v>
                </c:pt>
                <c:pt idx="13">
                  <c:v>0.3098423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0.48766023049141527</c:v>
                </c:pt>
                <c:pt idx="1">
                  <c:v>-6.3643215448346835</c:v>
                </c:pt>
                <c:pt idx="2">
                  <c:v>0.058630936403948966</c:v>
                </c:pt>
                <c:pt idx="3">
                  <c:v>0.10785990184897885</c:v>
                </c:pt>
                <c:pt idx="4">
                  <c:v>0.025264624373393448</c:v>
                </c:pt>
                <c:pt idx="5">
                  <c:v>1.0164954931669945</c:v>
                </c:pt>
                <c:pt idx="6">
                  <c:v>0.017505855290381126</c:v>
                </c:pt>
                <c:pt idx="7">
                  <c:v>0.5947380316823897</c:v>
                </c:pt>
                <c:pt idx="8">
                  <c:v>-1.308040006354344E-06</c:v>
                </c:pt>
                <c:pt idx="9">
                  <c:v>0.7698534094180087</c:v>
                </c:pt>
                <c:pt idx="10">
                  <c:v>0.03763032472002701</c:v>
                </c:pt>
                <c:pt idx="11">
                  <c:v>0.6777193124345595</c:v>
                </c:pt>
                <c:pt idx="12">
                  <c:v>-0.05146071786027012</c:v>
                </c:pt>
                <c:pt idx="13">
                  <c:v>0.3068126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0.3160475921625801</c:v>
                </c:pt>
                <c:pt idx="1">
                  <c:v>-5.64456754545624</c:v>
                </c:pt>
                <c:pt idx="2">
                  <c:v>-0.006527717328739012</c:v>
                </c:pt>
                <c:pt idx="3">
                  <c:v>0.12292288909552657</c:v>
                </c:pt>
                <c:pt idx="4">
                  <c:v>-0.025449512611993887</c:v>
                </c:pt>
                <c:pt idx="5">
                  <c:v>1.0079741858676705</c:v>
                </c:pt>
                <c:pt idx="6">
                  <c:v>0.01805973221129459</c:v>
                </c:pt>
                <c:pt idx="7">
                  <c:v>0.5796395968526309</c:v>
                </c:pt>
                <c:pt idx="8">
                  <c:v>1.2646823798118101E-05</c:v>
                </c:pt>
                <c:pt idx="9">
                  <c:v>0.7710257332462601</c:v>
                </c:pt>
                <c:pt idx="10">
                  <c:v>0.06946330034695444</c:v>
                </c:pt>
                <c:pt idx="11">
                  <c:v>0.6878105432343014</c:v>
                </c:pt>
                <c:pt idx="12">
                  <c:v>-0.06026837219478298</c:v>
                </c:pt>
                <c:pt idx="13">
                  <c:v>0.3009305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0.7990999952417007</c:v>
                </c:pt>
                <c:pt idx="1">
                  <c:v>-6.789308270130732</c:v>
                </c:pt>
                <c:pt idx="2">
                  <c:v>0.10940803156118942</c:v>
                </c:pt>
                <c:pt idx="3">
                  <c:v>0.04948247091953871</c:v>
                </c:pt>
                <c:pt idx="4">
                  <c:v>-0.005835277207942122</c:v>
                </c:pt>
                <c:pt idx="5">
                  <c:v>1.0358633892166473</c:v>
                </c:pt>
                <c:pt idx="6">
                  <c:v>0.02987365921124853</c:v>
                </c:pt>
                <c:pt idx="7">
                  <c:v>0.571735458050852</c:v>
                </c:pt>
                <c:pt idx="8">
                  <c:v>2.007044698588284E-05</c:v>
                </c:pt>
                <c:pt idx="9">
                  <c:v>0.7705631715823807</c:v>
                </c:pt>
                <c:pt idx="10">
                  <c:v>0.05933398455998748</c:v>
                </c:pt>
                <c:pt idx="11">
                  <c:v>0.6560581796414506</c:v>
                </c:pt>
                <c:pt idx="12">
                  <c:v>-0.04227075713851011</c:v>
                </c:pt>
                <c:pt idx="13">
                  <c:v>0.319691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0.2130848338623306</c:v>
                </c:pt>
                <c:pt idx="1">
                  <c:v>-6.198539780447297</c:v>
                </c:pt>
                <c:pt idx="2">
                  <c:v>0.09939365475614198</c:v>
                </c:pt>
                <c:pt idx="3">
                  <c:v>-0.09610792175610024</c:v>
                </c:pt>
                <c:pt idx="4">
                  <c:v>0.057180404908172236</c:v>
                </c:pt>
                <c:pt idx="5">
                  <c:v>0.9788221431936147</c:v>
                </c:pt>
                <c:pt idx="6">
                  <c:v>0.010614931011658824</c:v>
                </c:pt>
                <c:pt idx="7">
                  <c:v>0.5886401175767572</c:v>
                </c:pt>
                <c:pt idx="8">
                  <c:v>4.883502500882368E-05</c:v>
                </c:pt>
                <c:pt idx="9">
                  <c:v>0.7698717232052983</c:v>
                </c:pt>
                <c:pt idx="10">
                  <c:v>0.03648799521301317</c:v>
                </c:pt>
                <c:pt idx="11">
                  <c:v>0.6328750056052125</c:v>
                </c:pt>
                <c:pt idx="12">
                  <c:v>-0.03114197468317706</c:v>
                </c:pt>
                <c:pt idx="13">
                  <c:v>0.30591050000000003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-1.1244554672235088</c:v>
                </c:pt>
                <c:pt idx="1">
                  <c:v>-6.3378071859756595</c:v>
                </c:pt>
                <c:pt idx="2">
                  <c:v>0.17674422285885824</c:v>
                </c:pt>
                <c:pt idx="3">
                  <c:v>-0.1973066173449631</c:v>
                </c:pt>
                <c:pt idx="4">
                  <c:v>0.12385105954686858</c:v>
                </c:pt>
                <c:pt idx="5">
                  <c:v>1.0724344751328119</c:v>
                </c:pt>
                <c:pt idx="6">
                  <c:v>-0.021123790658837654</c:v>
                </c:pt>
                <c:pt idx="7">
                  <c:v>0.5868095931444429</c:v>
                </c:pt>
                <c:pt idx="8">
                  <c:v>-1.1783921938238878E-05</c:v>
                </c:pt>
                <c:pt idx="9">
                  <c:v>0.7564001932304194</c:v>
                </c:pt>
                <c:pt idx="10">
                  <c:v>0.01997695628030223</c:v>
                </c:pt>
                <c:pt idx="11">
                  <c:v>0.6280616297345275</c:v>
                </c:pt>
                <c:pt idx="12">
                  <c:v>-0.05553695449896824</c:v>
                </c:pt>
                <c:pt idx="13">
                  <c:v>0.238589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-0.43104776268958334</c:v>
                </c:pt>
                <c:pt idx="1">
                  <c:v>-6.124722947624776</c:v>
                </c:pt>
                <c:pt idx="2">
                  <c:v>0.12109296132261664</c:v>
                </c:pt>
                <c:pt idx="3">
                  <c:v>0.0703166982981897</c:v>
                </c:pt>
                <c:pt idx="4">
                  <c:v>0.009602203912159268</c:v>
                </c:pt>
                <c:pt idx="5">
                  <c:v>1.0486217692024973</c:v>
                </c:pt>
                <c:pt idx="6">
                  <c:v>0.025930873290830728</c:v>
                </c:pt>
                <c:pt idx="7">
                  <c:v>0.5645108084893721</c:v>
                </c:pt>
                <c:pt idx="8">
                  <c:v>-1.8908168488887545E-05</c:v>
                </c:pt>
                <c:pt idx="9">
                  <c:v>0.7605121316464181</c:v>
                </c:pt>
                <c:pt idx="10">
                  <c:v>0.030537912323950898</c:v>
                </c:pt>
                <c:pt idx="11">
                  <c:v>0.6481892286630307</c:v>
                </c:pt>
                <c:pt idx="12">
                  <c:v>-0.047924503948246946</c:v>
                </c:pt>
                <c:pt idx="13">
                  <c:v>0.2751932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-0.5243435905599885</c:v>
                </c:pt>
                <c:pt idx="1">
                  <c:v>-6.282122846724778</c:v>
                </c:pt>
                <c:pt idx="2">
                  <c:v>0.15880292955877012</c:v>
                </c:pt>
                <c:pt idx="3">
                  <c:v>0.20218744181968634</c:v>
                </c:pt>
                <c:pt idx="4">
                  <c:v>0.05244127540460079</c:v>
                </c:pt>
                <c:pt idx="5">
                  <c:v>1.082478796004474</c:v>
                </c:pt>
                <c:pt idx="6">
                  <c:v>-0.02660272628701496</c:v>
                </c:pt>
                <c:pt idx="7">
                  <c:v>0.5762334387245012</c:v>
                </c:pt>
                <c:pt idx="8">
                  <c:v>-2.073095091446875E-05</c:v>
                </c:pt>
                <c:pt idx="9">
                  <c:v>0.7626143068906891</c:v>
                </c:pt>
                <c:pt idx="10">
                  <c:v>-0.009888345293384313</c:v>
                </c:pt>
                <c:pt idx="11">
                  <c:v>0.6574495971315141</c:v>
                </c:pt>
                <c:pt idx="12">
                  <c:v>-0.06181982661320647</c:v>
                </c:pt>
                <c:pt idx="13">
                  <c:v>0.24517750000000002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-0.49435276040643716</c:v>
                </c:pt>
                <c:pt idx="1">
                  <c:v>-5.86472458592495</c:v>
                </c:pt>
                <c:pt idx="2">
                  <c:v>0.0496620902208647</c:v>
                </c:pt>
                <c:pt idx="3">
                  <c:v>0.4003850399567884</c:v>
                </c:pt>
                <c:pt idx="4">
                  <c:v>0.09030824277268432</c:v>
                </c:pt>
                <c:pt idx="5">
                  <c:v>1.0412781650764713</c:v>
                </c:pt>
                <c:pt idx="6">
                  <c:v>0.010707670177681598</c:v>
                </c:pt>
                <c:pt idx="7">
                  <c:v>0.5862293854001657</c:v>
                </c:pt>
                <c:pt idx="8">
                  <c:v>1.0918013665893456E-06</c:v>
                </c:pt>
                <c:pt idx="9">
                  <c:v>0.766717206131243</c:v>
                </c:pt>
                <c:pt idx="10">
                  <c:v>-0.03624966719380036</c:v>
                </c:pt>
                <c:pt idx="11">
                  <c:v>0.620603858576277</c:v>
                </c:pt>
                <c:pt idx="12">
                  <c:v>-0.09206674812181048</c:v>
                </c:pt>
                <c:pt idx="13">
                  <c:v>0.2658428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0.3459800243394535</c:v>
                </c:pt>
                <c:pt idx="1">
                  <c:v>0.933985682506541</c:v>
                </c:pt>
                <c:pt idx="2">
                  <c:v>0.3109561476497574</c:v>
                </c:pt>
                <c:pt idx="3">
                  <c:v>0.0055470140330232355</c:v>
                </c:pt>
                <c:pt idx="4">
                  <c:v>0.2987449966916185</c:v>
                </c:pt>
                <c:pt idx="5">
                  <c:v>-0.013814716271346129</c:v>
                </c:pt>
                <c:pt idx="6">
                  <c:v>0.062306279101708</c:v>
                </c:pt>
                <c:pt idx="7">
                  <c:v>-0.05468243489670392</c:v>
                </c:pt>
                <c:pt idx="8">
                  <c:v>-7.823789191584163E-06</c:v>
                </c:pt>
                <c:pt idx="9">
                  <c:v>-0.05282555890480543</c:v>
                </c:pt>
                <c:pt idx="10">
                  <c:v>0.11689945218472163</c:v>
                </c:pt>
                <c:pt idx="11">
                  <c:v>-0.037512393920754825</c:v>
                </c:pt>
                <c:pt idx="12">
                  <c:v>-0.10307104364893188</c:v>
                </c:pt>
                <c:pt idx="13">
                  <c:v>-0.08072549999999999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0.12398303603971761</c:v>
                </c:pt>
                <c:pt idx="1">
                  <c:v>0.567134836545529</c:v>
                </c:pt>
                <c:pt idx="2">
                  <c:v>0.664399579234826</c:v>
                </c:pt>
                <c:pt idx="3">
                  <c:v>-0.011191840548051765</c:v>
                </c:pt>
                <c:pt idx="4">
                  <c:v>0.2732968944718047</c:v>
                </c:pt>
                <c:pt idx="5">
                  <c:v>-0.06746193518654711</c:v>
                </c:pt>
                <c:pt idx="6">
                  <c:v>0.046416456015778824</c:v>
                </c:pt>
                <c:pt idx="7">
                  <c:v>-0.00991615297338977</c:v>
                </c:pt>
                <c:pt idx="8">
                  <c:v>2.9645939564726387E-05</c:v>
                </c:pt>
                <c:pt idx="9">
                  <c:v>-0.05097057843720893</c:v>
                </c:pt>
                <c:pt idx="10">
                  <c:v>0.14776056038472943</c:v>
                </c:pt>
                <c:pt idx="11">
                  <c:v>-0.02577584604572953</c:v>
                </c:pt>
                <c:pt idx="12">
                  <c:v>-0.09919135877443176</c:v>
                </c:pt>
                <c:pt idx="13">
                  <c:v>-0.07986494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3.266918661682658</c:v>
                </c:pt>
                <c:pt idx="1">
                  <c:v>0.46724856118035657</c:v>
                </c:pt>
                <c:pt idx="2">
                  <c:v>-0.27866421417165715</c:v>
                </c:pt>
                <c:pt idx="3">
                  <c:v>-0.1997247938121306</c:v>
                </c:pt>
                <c:pt idx="4">
                  <c:v>0.44241916884291893</c:v>
                </c:pt>
                <c:pt idx="5">
                  <c:v>-0.08753734095266184</c:v>
                </c:pt>
                <c:pt idx="6">
                  <c:v>0.05949771711395252</c:v>
                </c:pt>
                <c:pt idx="7">
                  <c:v>6.696955133195083E-05</c:v>
                </c:pt>
                <c:pt idx="8">
                  <c:v>-0.0001239241572620001</c:v>
                </c:pt>
                <c:pt idx="9">
                  <c:v>-0.05522944041679955</c:v>
                </c:pt>
                <c:pt idx="10">
                  <c:v>0.24722916217125526</c:v>
                </c:pt>
                <c:pt idx="11">
                  <c:v>-0.010910707381350353</c:v>
                </c:pt>
                <c:pt idx="12">
                  <c:v>-0.13098269943840357</c:v>
                </c:pt>
                <c:pt idx="13">
                  <c:v>-0.09763952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1.8525295262688588</c:v>
                </c:pt>
                <c:pt idx="1">
                  <c:v>0.3401829930964499</c:v>
                </c:pt>
                <c:pt idx="2">
                  <c:v>0.25873706690481135</c:v>
                </c:pt>
                <c:pt idx="3">
                  <c:v>-0.05496647316109117</c:v>
                </c:pt>
                <c:pt idx="4">
                  <c:v>0.18017945787091882</c:v>
                </c:pt>
                <c:pt idx="5">
                  <c:v>-0.18169170599635887</c:v>
                </c:pt>
                <c:pt idx="6">
                  <c:v>0.052712051229182585</c:v>
                </c:pt>
                <c:pt idx="7">
                  <c:v>0.008568572948554894</c:v>
                </c:pt>
                <c:pt idx="8">
                  <c:v>-1.17930956382295E-06</c:v>
                </c:pt>
                <c:pt idx="9">
                  <c:v>-0.06919756089493011</c:v>
                </c:pt>
                <c:pt idx="10">
                  <c:v>0.05406874564952294</c:v>
                </c:pt>
                <c:pt idx="11">
                  <c:v>-0.017074830858238396</c:v>
                </c:pt>
                <c:pt idx="12">
                  <c:v>-0.08615707316723835</c:v>
                </c:pt>
                <c:pt idx="13">
                  <c:v>-0.08554116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1.8539767764159423</c:v>
                </c:pt>
                <c:pt idx="1">
                  <c:v>0.02218198217101059</c:v>
                </c:pt>
                <c:pt idx="2">
                  <c:v>0.24511355567270823</c:v>
                </c:pt>
                <c:pt idx="3">
                  <c:v>-0.055591698630458826</c:v>
                </c:pt>
                <c:pt idx="4">
                  <c:v>0.17780851532857883</c:v>
                </c:pt>
                <c:pt idx="5">
                  <c:v>-0.026024534091429883</c:v>
                </c:pt>
                <c:pt idx="6">
                  <c:v>0.05332930019862212</c:v>
                </c:pt>
                <c:pt idx="7">
                  <c:v>-0.047653700526729764</c:v>
                </c:pt>
                <c:pt idx="8">
                  <c:v>-0.000149304782270588</c:v>
                </c:pt>
                <c:pt idx="9">
                  <c:v>-0.041448359885524824</c:v>
                </c:pt>
                <c:pt idx="10">
                  <c:v>0.12397006451778353</c:v>
                </c:pt>
                <c:pt idx="11">
                  <c:v>-0.03069880617078788</c:v>
                </c:pt>
                <c:pt idx="12">
                  <c:v>-0.09332521637834493</c:v>
                </c:pt>
                <c:pt idx="13">
                  <c:v>-0.03569278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1.3260144812822547</c:v>
                </c:pt>
                <c:pt idx="1">
                  <c:v>0.06678572448217378</c:v>
                </c:pt>
                <c:pt idx="2">
                  <c:v>0.4322511380459581</c:v>
                </c:pt>
                <c:pt idx="3">
                  <c:v>0.025916104650113764</c:v>
                </c:pt>
                <c:pt idx="4">
                  <c:v>0.17114999218724025</c:v>
                </c:pt>
                <c:pt idx="5">
                  <c:v>-0.057128395284468884</c:v>
                </c:pt>
                <c:pt idx="6">
                  <c:v>0.03880372603054118</c:v>
                </c:pt>
                <c:pt idx="7">
                  <c:v>-0.045929520450061885</c:v>
                </c:pt>
                <c:pt idx="8">
                  <c:v>2.2444531882354068E-07</c:v>
                </c:pt>
                <c:pt idx="9">
                  <c:v>-0.05528768124731505</c:v>
                </c:pt>
                <c:pt idx="10">
                  <c:v>0.11234622868997413</c:v>
                </c:pt>
                <c:pt idx="11">
                  <c:v>-0.056324932430728586</c:v>
                </c:pt>
                <c:pt idx="12">
                  <c:v>-0.08719468435024352</c:v>
                </c:pt>
                <c:pt idx="13">
                  <c:v>-0.08940563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0.45521739370429765</c:v>
                </c:pt>
                <c:pt idx="1">
                  <c:v>0.2792252694264918</c:v>
                </c:pt>
                <c:pt idx="2">
                  <c:v>0.5044683405989234</c:v>
                </c:pt>
                <c:pt idx="3">
                  <c:v>0.013490217425032206</c:v>
                </c:pt>
                <c:pt idx="4">
                  <c:v>0.12025685719354588</c:v>
                </c:pt>
                <c:pt idx="5">
                  <c:v>0.02610084478144369</c:v>
                </c:pt>
                <c:pt idx="6">
                  <c:v>0.013053935484427294</c:v>
                </c:pt>
                <c:pt idx="7">
                  <c:v>-0.02552005369244208</c:v>
                </c:pt>
                <c:pt idx="8">
                  <c:v>0.00026644782094882493</c:v>
                </c:pt>
                <c:pt idx="9">
                  <c:v>-0.05036376179833427</c:v>
                </c:pt>
                <c:pt idx="10">
                  <c:v>0.05093636029801482</c:v>
                </c:pt>
                <c:pt idx="11">
                  <c:v>-0.046323078179977314</c:v>
                </c:pt>
                <c:pt idx="12">
                  <c:v>-0.07892218751480752</c:v>
                </c:pt>
                <c:pt idx="13">
                  <c:v>-0.1315639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1.2124125337006295</c:v>
                </c:pt>
                <c:pt idx="1">
                  <c:v>0.4758576919019347</c:v>
                </c:pt>
                <c:pt idx="2">
                  <c:v>0.27239813178330474</c:v>
                </c:pt>
                <c:pt idx="3">
                  <c:v>-0.013264171004618176</c:v>
                </c:pt>
                <c:pt idx="4">
                  <c:v>-0.008449325971566071</c:v>
                </c:pt>
                <c:pt idx="5">
                  <c:v>0.0022294631059262943</c:v>
                </c:pt>
                <c:pt idx="6">
                  <c:v>-0.013762467786478588</c:v>
                </c:pt>
                <c:pt idx="7">
                  <c:v>-0.029361865386121882</c:v>
                </c:pt>
                <c:pt idx="8">
                  <c:v>0.0009218257023482358</c:v>
                </c:pt>
                <c:pt idx="9">
                  <c:v>-0.05450678915116756</c:v>
                </c:pt>
                <c:pt idx="10">
                  <c:v>0.010350259638149647</c:v>
                </c:pt>
                <c:pt idx="11">
                  <c:v>-0.06754145707167312</c:v>
                </c:pt>
                <c:pt idx="12">
                  <c:v>-0.10991548809900352</c:v>
                </c:pt>
                <c:pt idx="13">
                  <c:v>-0.1349217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1.626146309005327</c:v>
                </c:pt>
                <c:pt idx="1">
                  <c:v>0.324577628185818</c:v>
                </c:pt>
                <c:pt idx="2">
                  <c:v>0.0900843121490673</c:v>
                </c:pt>
                <c:pt idx="3">
                  <c:v>0.041509428064527065</c:v>
                </c:pt>
                <c:pt idx="4">
                  <c:v>0.18885822441596387</c:v>
                </c:pt>
                <c:pt idx="5">
                  <c:v>-0.04574356080757384</c:v>
                </c:pt>
                <c:pt idx="6">
                  <c:v>-0.023854836614975245</c:v>
                </c:pt>
                <c:pt idx="7">
                  <c:v>-0.015964494340012837</c:v>
                </c:pt>
                <c:pt idx="8">
                  <c:v>-0.0030619664251331762</c:v>
                </c:pt>
                <c:pt idx="9">
                  <c:v>-0.052640158754066566</c:v>
                </c:pt>
                <c:pt idx="10">
                  <c:v>0.0868328685992719</c:v>
                </c:pt>
                <c:pt idx="11">
                  <c:v>-0.02661343982250165</c:v>
                </c:pt>
                <c:pt idx="12">
                  <c:v>-0.14029112052956763</c:v>
                </c:pt>
                <c:pt idx="13">
                  <c:v>-0.09832083999999999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1.604707</c:v>
                </c:pt>
                <c:pt idx="1">
                  <c:v>-0.271571</c:v>
                </c:pt>
                <c:pt idx="2">
                  <c:v>-0.287349</c:v>
                </c:pt>
                <c:pt idx="3">
                  <c:v>-0.2381026</c:v>
                </c:pt>
                <c:pt idx="4">
                  <c:v>0.1705239</c:v>
                </c:pt>
                <c:pt idx="5">
                  <c:v>0.09134947</c:v>
                </c:pt>
                <c:pt idx="6">
                  <c:v>-0.02599877</c:v>
                </c:pt>
                <c:pt idx="7">
                  <c:v>-0.075705</c:v>
                </c:pt>
                <c:pt idx="8">
                  <c:v>-0.004619128</c:v>
                </c:pt>
                <c:pt idx="9">
                  <c:v>-0.04919</c:v>
                </c:pt>
                <c:pt idx="10">
                  <c:v>0.08423053</c:v>
                </c:pt>
                <c:pt idx="11">
                  <c:v>-0.07864693</c:v>
                </c:pt>
                <c:pt idx="12">
                  <c:v>-0.1309642</c:v>
                </c:pt>
                <c:pt idx="13">
                  <c:v>-0.110595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-0.1354056513180327</c:v>
                </c:pt>
                <c:pt idx="1">
                  <c:v>0.061657696587739994</c:v>
                </c:pt>
                <c:pt idx="2">
                  <c:v>-0.25564393112636496</c:v>
                </c:pt>
                <c:pt idx="3">
                  <c:v>-0.035175840406773434</c:v>
                </c:pt>
                <c:pt idx="4">
                  <c:v>-0.0031509887520754093</c:v>
                </c:pt>
                <c:pt idx="5">
                  <c:v>-0.03414414231672879</c:v>
                </c:pt>
                <c:pt idx="6">
                  <c:v>-0.04113054511610588</c:v>
                </c:pt>
                <c:pt idx="7">
                  <c:v>-0.025835493100610812</c:v>
                </c:pt>
                <c:pt idx="8">
                  <c:v>-2.1451040894161777E-06</c:v>
                </c:pt>
                <c:pt idx="9">
                  <c:v>-0.046505789216744114</c:v>
                </c:pt>
                <c:pt idx="10">
                  <c:v>0.0041024765581536456</c:v>
                </c:pt>
                <c:pt idx="11">
                  <c:v>-0.050372174954963704</c:v>
                </c:pt>
                <c:pt idx="12">
                  <c:v>-0.13672060034645248</c:v>
                </c:pt>
                <c:pt idx="13">
                  <c:v>-0.11600360000000001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0.7065389386509058</c:v>
                </c:pt>
                <c:pt idx="1">
                  <c:v>0.07715291349682564</c:v>
                </c:pt>
                <c:pt idx="2">
                  <c:v>-0.23815336936622247</c:v>
                </c:pt>
                <c:pt idx="3">
                  <c:v>-0.053254874820359975</c:v>
                </c:pt>
                <c:pt idx="4">
                  <c:v>0.10502287830085472</c:v>
                </c:pt>
                <c:pt idx="5">
                  <c:v>-0.1053928060338375</c:v>
                </c:pt>
                <c:pt idx="6">
                  <c:v>-0.04272023473447764</c:v>
                </c:pt>
                <c:pt idx="7">
                  <c:v>-0.0290372494843191</c:v>
                </c:pt>
                <c:pt idx="8">
                  <c:v>-1.8248886558533406E-05</c:v>
                </c:pt>
                <c:pt idx="9">
                  <c:v>-0.05476257944112551</c:v>
                </c:pt>
                <c:pt idx="10">
                  <c:v>0.05587120582896048</c:v>
                </c:pt>
                <c:pt idx="11">
                  <c:v>-0.031164364882167027</c:v>
                </c:pt>
                <c:pt idx="12">
                  <c:v>-0.1221207784364976</c:v>
                </c:pt>
                <c:pt idx="13">
                  <c:v>-0.06537337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2.46635604522009</c:v>
                </c:pt>
                <c:pt idx="1">
                  <c:v>0.19910738358620647</c:v>
                </c:pt>
                <c:pt idx="2">
                  <c:v>-0.231450860137432</c:v>
                </c:pt>
                <c:pt idx="3">
                  <c:v>-0.11951426010369695</c:v>
                </c:pt>
                <c:pt idx="4">
                  <c:v>0.2176549385916861</c:v>
                </c:pt>
                <c:pt idx="5">
                  <c:v>-0.086908348227637</c:v>
                </c:pt>
                <c:pt idx="6">
                  <c:v>0.020113853100813043</c:v>
                </c:pt>
                <c:pt idx="7">
                  <c:v>-0.006059995905474694</c:v>
                </c:pt>
                <c:pt idx="8">
                  <c:v>-8.94737300236037E-06</c:v>
                </c:pt>
                <c:pt idx="9">
                  <c:v>-0.04670545310702348</c:v>
                </c:pt>
                <c:pt idx="10">
                  <c:v>0.09953235101996252</c:v>
                </c:pt>
                <c:pt idx="11">
                  <c:v>-0.05595945064606343</c:v>
                </c:pt>
                <c:pt idx="12">
                  <c:v>-0.10604969706426423</c:v>
                </c:pt>
                <c:pt idx="13">
                  <c:v>-0.1420429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1.091908528662584</c:v>
                </c:pt>
                <c:pt idx="1">
                  <c:v>0.022507936295648588</c:v>
                </c:pt>
                <c:pt idx="2">
                  <c:v>-0.1662810182616257</c:v>
                </c:pt>
                <c:pt idx="3">
                  <c:v>-0.030964682334314705</c:v>
                </c:pt>
                <c:pt idx="4">
                  <c:v>0.013833820111299706</c:v>
                </c:pt>
                <c:pt idx="5">
                  <c:v>-0.08754818646566126</c:v>
                </c:pt>
                <c:pt idx="6">
                  <c:v>-0.02875909534740287</c:v>
                </c:pt>
                <c:pt idx="7">
                  <c:v>0.013967411612442658</c:v>
                </c:pt>
                <c:pt idx="8">
                  <c:v>0.0005957080695816472</c:v>
                </c:pt>
                <c:pt idx="9">
                  <c:v>-0.06349582158788754</c:v>
                </c:pt>
                <c:pt idx="10">
                  <c:v>0.07694784761393411</c:v>
                </c:pt>
                <c:pt idx="11">
                  <c:v>-0.05596246600008312</c:v>
                </c:pt>
                <c:pt idx="12">
                  <c:v>-0.12969853111386506</c:v>
                </c:pt>
                <c:pt idx="13">
                  <c:v>-0.09416449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-0.22657813799446483</c:v>
                </c:pt>
                <c:pt idx="1">
                  <c:v>-0.5841358581361168</c:v>
                </c:pt>
                <c:pt idx="2">
                  <c:v>-0.3672770228162654</c:v>
                </c:pt>
                <c:pt idx="3">
                  <c:v>0.027775353608501557</c:v>
                </c:pt>
                <c:pt idx="4">
                  <c:v>-0.04155316740913607</c:v>
                </c:pt>
                <c:pt idx="5">
                  <c:v>-0.01975261709240172</c:v>
                </c:pt>
                <c:pt idx="6">
                  <c:v>-0.01618393812003463</c:v>
                </c:pt>
                <c:pt idx="7">
                  <c:v>-0.03319580517111775</c:v>
                </c:pt>
                <c:pt idx="8">
                  <c:v>7.697336681170008E-07</c:v>
                </c:pt>
                <c:pt idx="9">
                  <c:v>-0.04792761524492711</c:v>
                </c:pt>
                <c:pt idx="10">
                  <c:v>0.05344138808419102</c:v>
                </c:pt>
                <c:pt idx="11">
                  <c:v>-0.043359797671189</c:v>
                </c:pt>
                <c:pt idx="12">
                  <c:v>-0.10335656109020588</c:v>
                </c:pt>
                <c:pt idx="13">
                  <c:v>-0.11817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0.10059510310639647</c:v>
                </c:pt>
                <c:pt idx="1">
                  <c:v>0.16568440219366834</c:v>
                </c:pt>
                <c:pt idx="2">
                  <c:v>-0.35227502276849204</c:v>
                </c:pt>
                <c:pt idx="3">
                  <c:v>-0.06360600932825342</c:v>
                </c:pt>
                <c:pt idx="4">
                  <c:v>0.17389444578255883</c:v>
                </c:pt>
                <c:pt idx="5">
                  <c:v>-0.04723178915546507</c:v>
                </c:pt>
                <c:pt idx="6">
                  <c:v>-0.005728664288022118</c:v>
                </c:pt>
                <c:pt idx="7">
                  <c:v>-0.016634234272183048</c:v>
                </c:pt>
                <c:pt idx="8">
                  <c:v>-3.327769543941608E-05</c:v>
                </c:pt>
                <c:pt idx="9">
                  <c:v>-0.05072918458340839</c:v>
                </c:pt>
                <c:pt idx="10">
                  <c:v>0.11029184208804563</c:v>
                </c:pt>
                <c:pt idx="11">
                  <c:v>-0.02509458037662704</c:v>
                </c:pt>
                <c:pt idx="12">
                  <c:v>-0.1064303743956781</c:v>
                </c:pt>
                <c:pt idx="13">
                  <c:v>-0.1222337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0.6387242641360037</c:v>
                </c:pt>
                <c:pt idx="1">
                  <c:v>0.13487833486076395</c:v>
                </c:pt>
                <c:pt idx="2">
                  <c:v>-0.730392425797514</c:v>
                </c:pt>
                <c:pt idx="3">
                  <c:v>-0.14585552012303304</c:v>
                </c:pt>
                <c:pt idx="4">
                  <c:v>0.18206622154181845</c:v>
                </c:pt>
                <c:pt idx="5">
                  <c:v>-0.05592125027565582</c:v>
                </c:pt>
                <c:pt idx="6">
                  <c:v>-0.03795324018315632</c:v>
                </c:pt>
                <c:pt idx="7">
                  <c:v>-0.02136526381432877</c:v>
                </c:pt>
                <c:pt idx="8">
                  <c:v>-9.49183642140472E-06</c:v>
                </c:pt>
                <c:pt idx="9">
                  <c:v>-0.046130457731647444</c:v>
                </c:pt>
                <c:pt idx="10">
                  <c:v>0.05796866276123713</c:v>
                </c:pt>
                <c:pt idx="11">
                  <c:v>-0.038595528552218365</c:v>
                </c:pt>
                <c:pt idx="12">
                  <c:v>-0.12456136497743471</c:v>
                </c:pt>
                <c:pt idx="13">
                  <c:v>-0.1312755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0.5805868076054537</c:v>
                </c:pt>
                <c:pt idx="1">
                  <c:v>0.25830218878754585</c:v>
                </c:pt>
                <c:pt idx="2">
                  <c:v>0.10216483812584588</c:v>
                </c:pt>
                <c:pt idx="3">
                  <c:v>-0.240144465836881</c:v>
                </c:pt>
                <c:pt idx="4">
                  <c:v>0.09887407171190062</c:v>
                </c:pt>
                <c:pt idx="5">
                  <c:v>-0.029803111425205205</c:v>
                </c:pt>
                <c:pt idx="6">
                  <c:v>0.0035539155467588703</c:v>
                </c:pt>
                <c:pt idx="7">
                  <c:v>-0.04436430888593667</c:v>
                </c:pt>
                <c:pt idx="8">
                  <c:v>-5.519133223060024E-06</c:v>
                </c:pt>
                <c:pt idx="9">
                  <c:v>-0.040572736933660127</c:v>
                </c:pt>
                <c:pt idx="10">
                  <c:v>0.06957669075685188</c:v>
                </c:pt>
                <c:pt idx="11">
                  <c:v>-0.04591550221256333</c:v>
                </c:pt>
                <c:pt idx="12">
                  <c:v>-0.07049160797897706</c:v>
                </c:pt>
                <c:pt idx="13">
                  <c:v>-0.1440803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-0.23954040415068445</c:v>
                </c:pt>
                <c:pt idx="1">
                  <c:v>-5.6292783190113305</c:v>
                </c:pt>
                <c:pt idx="2">
                  <c:v>0.22055413472897445</c:v>
                </c:pt>
                <c:pt idx="3">
                  <c:v>0.3703893406684642</c:v>
                </c:pt>
                <c:pt idx="4">
                  <c:v>0.04291441503108064</c:v>
                </c:pt>
                <c:pt idx="5">
                  <c:v>0.9416876684599268</c:v>
                </c:pt>
                <c:pt idx="6">
                  <c:v>-0.016311105254949367</c:v>
                </c:pt>
                <c:pt idx="7">
                  <c:v>0.6110483121553653</c:v>
                </c:pt>
                <c:pt idx="8">
                  <c:v>1.7959624682893638E-05</c:v>
                </c:pt>
                <c:pt idx="9">
                  <c:v>0.7468791843120989</c:v>
                </c:pt>
                <c:pt idx="10">
                  <c:v>-0.04236528156935364</c:v>
                </c:pt>
                <c:pt idx="11">
                  <c:v>0.6578274701482499</c:v>
                </c:pt>
                <c:pt idx="12">
                  <c:v>0.0019010037666096252</c:v>
                </c:pt>
                <c:pt idx="13">
                  <c:v>0.19559900000000002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-0.3658528257773864</c:v>
                </c:pt>
                <c:pt idx="1">
                  <c:v>-6.210276022007438</c:v>
                </c:pt>
                <c:pt idx="2">
                  <c:v>0.15161220353806207</c:v>
                </c:pt>
                <c:pt idx="3">
                  <c:v>0.2396852262780213</c:v>
                </c:pt>
                <c:pt idx="4">
                  <c:v>0.02501272912806386</c:v>
                </c:pt>
                <c:pt idx="5">
                  <c:v>1.0303538746631624</c:v>
                </c:pt>
                <c:pt idx="6">
                  <c:v>-0.009021123870727812</c:v>
                </c:pt>
                <c:pt idx="7">
                  <c:v>0.604013198190465</c:v>
                </c:pt>
                <c:pt idx="8">
                  <c:v>-4.723071954121361E-06</c:v>
                </c:pt>
                <c:pt idx="9">
                  <c:v>0.7459546405178169</c:v>
                </c:pt>
                <c:pt idx="10">
                  <c:v>0.012174080689114405</c:v>
                </c:pt>
                <c:pt idx="11">
                  <c:v>0.6842582141718462</c:v>
                </c:pt>
                <c:pt idx="12">
                  <c:v>-0.013504892821118919</c:v>
                </c:pt>
                <c:pt idx="13">
                  <c:v>0.2019448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-0.2901421137255671</c:v>
                </c:pt>
                <c:pt idx="1">
                  <c:v>-6.342954205953662</c:v>
                </c:pt>
                <c:pt idx="2">
                  <c:v>0.22195726019721035</c:v>
                </c:pt>
                <c:pt idx="3">
                  <c:v>0.23687002952256495</c:v>
                </c:pt>
                <c:pt idx="4">
                  <c:v>-0.016281532376251743</c:v>
                </c:pt>
                <c:pt idx="5">
                  <c:v>1.0185996355243494</c:v>
                </c:pt>
                <c:pt idx="6">
                  <c:v>0.043475830481986825</c:v>
                </c:pt>
                <c:pt idx="7">
                  <c:v>0.6081908413356059</c:v>
                </c:pt>
                <c:pt idx="8">
                  <c:v>-1.153826763527696E-06</c:v>
                </c:pt>
                <c:pt idx="9">
                  <c:v>0.7510757068204674</c:v>
                </c:pt>
                <c:pt idx="10">
                  <c:v>0.0003559740161816478</c:v>
                </c:pt>
                <c:pt idx="11">
                  <c:v>0.6869744500901813</c:v>
                </c:pt>
                <c:pt idx="12">
                  <c:v>-0.016336233228580355</c:v>
                </c:pt>
                <c:pt idx="13">
                  <c:v>0.2119737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-1.3569295546585225</c:v>
                </c:pt>
                <c:pt idx="1">
                  <c:v>-6.745256150594651</c:v>
                </c:pt>
                <c:pt idx="2">
                  <c:v>0.22595278040314165</c:v>
                </c:pt>
                <c:pt idx="3">
                  <c:v>0.271811284454569</c:v>
                </c:pt>
                <c:pt idx="4">
                  <c:v>0.007272526144041412</c:v>
                </c:pt>
                <c:pt idx="5">
                  <c:v>0.9975492751837434</c:v>
                </c:pt>
                <c:pt idx="6">
                  <c:v>0.07190392484254644</c:v>
                </c:pt>
                <c:pt idx="7">
                  <c:v>0.6145608586652802</c:v>
                </c:pt>
                <c:pt idx="8">
                  <c:v>2.151091280001502E-06</c:v>
                </c:pt>
                <c:pt idx="9">
                  <c:v>0.7514929012013272</c:v>
                </c:pt>
                <c:pt idx="10">
                  <c:v>0.027933844401455056</c:v>
                </c:pt>
                <c:pt idx="11">
                  <c:v>0.6849340806619308</c:v>
                </c:pt>
                <c:pt idx="12">
                  <c:v>-0.0077014435473176475</c:v>
                </c:pt>
                <c:pt idx="13">
                  <c:v>0.2183579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-0.48534623725612847</c:v>
                </c:pt>
                <c:pt idx="1">
                  <c:v>-7.250345559219293</c:v>
                </c:pt>
                <c:pt idx="2">
                  <c:v>0.3203542363050532</c:v>
                </c:pt>
                <c:pt idx="3">
                  <c:v>0.28164107190320364</c:v>
                </c:pt>
                <c:pt idx="4">
                  <c:v>-0.05296984237133402</c:v>
                </c:pt>
                <c:pt idx="5">
                  <c:v>0.9090083408659089</c:v>
                </c:pt>
                <c:pt idx="6">
                  <c:v>0.07395189639337581</c:v>
                </c:pt>
                <c:pt idx="7">
                  <c:v>0.6153812131914375</c:v>
                </c:pt>
                <c:pt idx="8">
                  <c:v>7.896478967052076E-07</c:v>
                </c:pt>
                <c:pt idx="9">
                  <c:v>0.7554984740659481</c:v>
                </c:pt>
                <c:pt idx="10">
                  <c:v>0.0854559665869087</c:v>
                </c:pt>
                <c:pt idx="11">
                  <c:v>0.6376825369464305</c:v>
                </c:pt>
                <c:pt idx="12">
                  <c:v>-0.006269108766474071</c:v>
                </c:pt>
                <c:pt idx="13">
                  <c:v>0.2078963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-0.944915217765553</c:v>
                </c:pt>
                <c:pt idx="1">
                  <c:v>-6.581269138192758</c:v>
                </c:pt>
                <c:pt idx="2">
                  <c:v>0.20995500841070588</c:v>
                </c:pt>
                <c:pt idx="3">
                  <c:v>0.12694267062513825</c:v>
                </c:pt>
                <c:pt idx="4">
                  <c:v>0.005417268892141183</c:v>
                </c:pt>
                <c:pt idx="5">
                  <c:v>1.007720875052866</c:v>
                </c:pt>
                <c:pt idx="6">
                  <c:v>-0.00256816677285647</c:v>
                </c:pt>
                <c:pt idx="7">
                  <c:v>0.6135230106080747</c:v>
                </c:pt>
                <c:pt idx="8">
                  <c:v>-4.569085434117867E-05</c:v>
                </c:pt>
                <c:pt idx="9">
                  <c:v>0.7497881547807507</c:v>
                </c:pt>
                <c:pt idx="10">
                  <c:v>0.035026054629952945</c:v>
                </c:pt>
                <c:pt idx="11">
                  <c:v>0.6703756154676704</c:v>
                </c:pt>
                <c:pt idx="12">
                  <c:v>-0.005003170467578824</c:v>
                </c:pt>
                <c:pt idx="13">
                  <c:v>0.19814289999999998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-0.8040601510865788</c:v>
                </c:pt>
                <c:pt idx="1">
                  <c:v>-6.068031804930097</c:v>
                </c:pt>
                <c:pt idx="2">
                  <c:v>0.3026328665699139</c:v>
                </c:pt>
                <c:pt idx="3">
                  <c:v>0.13662459798363494</c:v>
                </c:pt>
                <c:pt idx="4">
                  <c:v>-0.019715441958750114</c:v>
                </c:pt>
                <c:pt idx="5">
                  <c:v>1.0643816346949562</c:v>
                </c:pt>
                <c:pt idx="6">
                  <c:v>0.007158955590860234</c:v>
                </c:pt>
                <c:pt idx="7">
                  <c:v>0.6200119735136828</c:v>
                </c:pt>
                <c:pt idx="8">
                  <c:v>5.161876129415599E-07</c:v>
                </c:pt>
                <c:pt idx="9">
                  <c:v>0.7558608721503292</c:v>
                </c:pt>
                <c:pt idx="10">
                  <c:v>0.024920490364818353</c:v>
                </c:pt>
                <c:pt idx="11">
                  <c:v>0.706727472071369</c:v>
                </c:pt>
                <c:pt idx="12">
                  <c:v>-0.00397475657594212</c:v>
                </c:pt>
                <c:pt idx="13">
                  <c:v>0.1920009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1.144845</c:v>
                </c:pt>
                <c:pt idx="1">
                  <c:v>-6.635428</c:v>
                </c:pt>
                <c:pt idx="2">
                  <c:v>0.1704747</c:v>
                </c:pt>
                <c:pt idx="3">
                  <c:v>0.2995676</c:v>
                </c:pt>
                <c:pt idx="4">
                  <c:v>-0.041447</c:v>
                </c:pt>
                <c:pt idx="5">
                  <c:v>0.9989739</c:v>
                </c:pt>
                <c:pt idx="6">
                  <c:v>0.003517593</c:v>
                </c:pt>
                <c:pt idx="7">
                  <c:v>0.6227018</c:v>
                </c:pt>
                <c:pt idx="8">
                  <c:v>-0.00264194</c:v>
                </c:pt>
                <c:pt idx="9">
                  <c:v>0.7520328</c:v>
                </c:pt>
                <c:pt idx="10">
                  <c:v>0.052459200000000004</c:v>
                </c:pt>
                <c:pt idx="11">
                  <c:v>0.7071563000000001</c:v>
                </c:pt>
                <c:pt idx="12">
                  <c:v>-0.00019163429999999998</c:v>
                </c:pt>
                <c:pt idx="13">
                  <c:v>0.20683790000000002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0.20359026209911035</c:v>
                </c:pt>
                <c:pt idx="1">
                  <c:v>-6.6837822538491585</c:v>
                </c:pt>
                <c:pt idx="2">
                  <c:v>0.06953081857619484</c:v>
                </c:pt>
                <c:pt idx="3">
                  <c:v>0.3401176747986693</c:v>
                </c:pt>
                <c:pt idx="4">
                  <c:v>-0.04655501181165233</c:v>
                </c:pt>
                <c:pt idx="5">
                  <c:v>1.0137735434582198</c:v>
                </c:pt>
                <c:pt idx="6">
                  <c:v>0.023268308567807983</c:v>
                </c:pt>
                <c:pt idx="7">
                  <c:v>0.6397632185512969</c:v>
                </c:pt>
                <c:pt idx="8">
                  <c:v>-3.796846941364618E-08</c:v>
                </c:pt>
                <c:pt idx="9">
                  <c:v>0.7550616181663496</c:v>
                </c:pt>
                <c:pt idx="10">
                  <c:v>0.07463699185560531</c:v>
                </c:pt>
                <c:pt idx="11">
                  <c:v>0.7017298841009496</c:v>
                </c:pt>
                <c:pt idx="12">
                  <c:v>-0.019379606173362145</c:v>
                </c:pt>
                <c:pt idx="13">
                  <c:v>0.1998051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-0.7400431894610636</c:v>
                </c:pt>
                <c:pt idx="1">
                  <c:v>-7.3464588808774325</c:v>
                </c:pt>
                <c:pt idx="2">
                  <c:v>0.1869246055008064</c:v>
                </c:pt>
                <c:pt idx="3">
                  <c:v>0.3076256670392388</c:v>
                </c:pt>
                <c:pt idx="4">
                  <c:v>-0.13008185145844234</c:v>
                </c:pt>
                <c:pt idx="5">
                  <c:v>0.9874805047406073</c:v>
                </c:pt>
                <c:pt idx="6">
                  <c:v>0.02572033246743944</c:v>
                </c:pt>
                <c:pt idx="7">
                  <c:v>0.6267006950647469</c:v>
                </c:pt>
                <c:pt idx="8">
                  <c:v>2.137788243535693E-06</c:v>
                </c:pt>
                <c:pt idx="9">
                  <c:v>0.7583025021078035</c:v>
                </c:pt>
                <c:pt idx="10">
                  <c:v>0.012222874525348891</c:v>
                </c:pt>
                <c:pt idx="11">
                  <c:v>0.6866109066549204</c:v>
                </c:pt>
                <c:pt idx="12">
                  <c:v>-0.02238189450918993</c:v>
                </c:pt>
                <c:pt idx="13">
                  <c:v>0.2123359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-1.724895324849154</c:v>
                </c:pt>
                <c:pt idx="1">
                  <c:v>-7.548101682213273</c:v>
                </c:pt>
                <c:pt idx="2">
                  <c:v>0.14190478271818022</c:v>
                </c:pt>
                <c:pt idx="3">
                  <c:v>0.3282029097303149</c:v>
                </c:pt>
                <c:pt idx="4">
                  <c:v>-0.10350962335356612</c:v>
                </c:pt>
                <c:pt idx="5">
                  <c:v>1.0155890982498375</c:v>
                </c:pt>
                <c:pt idx="6">
                  <c:v>0.02684604117935868</c:v>
                </c:pt>
                <c:pt idx="7">
                  <c:v>0.6234259349032552</c:v>
                </c:pt>
                <c:pt idx="8">
                  <c:v>1.5176756213534925E-06</c:v>
                </c:pt>
                <c:pt idx="9">
                  <c:v>0.7532717188290555</c:v>
                </c:pt>
                <c:pt idx="10">
                  <c:v>-0.036903210420542495</c:v>
                </c:pt>
                <c:pt idx="11">
                  <c:v>0.6801946384690445</c:v>
                </c:pt>
                <c:pt idx="12">
                  <c:v>-0.02350150531580237</c:v>
                </c:pt>
                <c:pt idx="13">
                  <c:v>0.20125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0.03650095597250188</c:v>
                </c:pt>
                <c:pt idx="1">
                  <c:v>-7.3582853308045495</c:v>
                </c:pt>
                <c:pt idx="2">
                  <c:v>-0.0808122443767136</c:v>
                </c:pt>
                <c:pt idx="3">
                  <c:v>0.16980805195401522</c:v>
                </c:pt>
                <c:pt idx="4">
                  <c:v>-0.019764194618140447</c:v>
                </c:pt>
                <c:pt idx="5">
                  <c:v>0.9739928922435125</c:v>
                </c:pt>
                <c:pt idx="6">
                  <c:v>0.03786256183718815</c:v>
                </c:pt>
                <c:pt idx="7">
                  <c:v>0.6095234075449869</c:v>
                </c:pt>
                <c:pt idx="8">
                  <c:v>-3.820504138822567E-06</c:v>
                </c:pt>
                <c:pt idx="9">
                  <c:v>0.7447309153137841</c:v>
                </c:pt>
                <c:pt idx="10">
                  <c:v>0.06661569755505524</c:v>
                </c:pt>
                <c:pt idx="11">
                  <c:v>0.6440754652113178</c:v>
                </c:pt>
                <c:pt idx="12">
                  <c:v>0.005649708914356143</c:v>
                </c:pt>
                <c:pt idx="13">
                  <c:v>0.1901203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-0.33247307866717635</c:v>
                </c:pt>
                <c:pt idx="1">
                  <c:v>-6.218998195202946</c:v>
                </c:pt>
                <c:pt idx="2">
                  <c:v>-0.11256492306699317</c:v>
                </c:pt>
                <c:pt idx="3">
                  <c:v>0.19408594345804764</c:v>
                </c:pt>
                <c:pt idx="4">
                  <c:v>-0.10376194146259567</c:v>
                </c:pt>
                <c:pt idx="5">
                  <c:v>1.015163951365749</c:v>
                </c:pt>
                <c:pt idx="6">
                  <c:v>0.051654645962352704</c:v>
                </c:pt>
                <c:pt idx="7">
                  <c:v>0.6206453533508517</c:v>
                </c:pt>
                <c:pt idx="8">
                  <c:v>-9.053827611170753E-06</c:v>
                </c:pt>
                <c:pt idx="9">
                  <c:v>0.7453681156383046</c:v>
                </c:pt>
                <c:pt idx="10">
                  <c:v>-0.008185681323010984</c:v>
                </c:pt>
                <c:pt idx="11">
                  <c:v>0.6666833456529285</c:v>
                </c:pt>
                <c:pt idx="12">
                  <c:v>-0.01026670511117227</c:v>
                </c:pt>
                <c:pt idx="13">
                  <c:v>0.16747640000000003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-0.5234357743173009</c:v>
                </c:pt>
                <c:pt idx="1">
                  <c:v>-7.164458499494222</c:v>
                </c:pt>
                <c:pt idx="2">
                  <c:v>0.06131663876725477</c:v>
                </c:pt>
                <c:pt idx="3">
                  <c:v>0.22947715550739967</c:v>
                </c:pt>
                <c:pt idx="4">
                  <c:v>-0.0746351160303259</c:v>
                </c:pt>
                <c:pt idx="5">
                  <c:v>0.9161456699354924</c:v>
                </c:pt>
                <c:pt idx="6">
                  <c:v>0.06614367849611247</c:v>
                </c:pt>
                <c:pt idx="7">
                  <c:v>0.6077192395169905</c:v>
                </c:pt>
                <c:pt idx="8">
                  <c:v>-1.3705891757642696E-06</c:v>
                </c:pt>
                <c:pt idx="9">
                  <c:v>0.7540141764255822</c:v>
                </c:pt>
                <c:pt idx="10">
                  <c:v>0.0459573689204095</c:v>
                </c:pt>
                <c:pt idx="11">
                  <c:v>0.6557442705416129</c:v>
                </c:pt>
                <c:pt idx="12">
                  <c:v>-0.015300100531738784</c:v>
                </c:pt>
                <c:pt idx="13">
                  <c:v>0.2102596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-0.4126265129179061</c:v>
                </c:pt>
                <c:pt idx="1">
                  <c:v>-7.401120249515893</c:v>
                </c:pt>
                <c:pt idx="2">
                  <c:v>0.11321462250002115</c:v>
                </c:pt>
                <c:pt idx="3">
                  <c:v>0.08850240486432957</c:v>
                </c:pt>
                <c:pt idx="4">
                  <c:v>-0.04166600720141516</c:v>
                </c:pt>
                <c:pt idx="5">
                  <c:v>0.9524763208543265</c:v>
                </c:pt>
                <c:pt idx="6">
                  <c:v>0.009938382791577521</c:v>
                </c:pt>
                <c:pt idx="7">
                  <c:v>0.5725071605446701</c:v>
                </c:pt>
                <c:pt idx="8">
                  <c:v>-2.3927457870137614E-05</c:v>
                </c:pt>
                <c:pt idx="9">
                  <c:v>0.7449424788186285</c:v>
                </c:pt>
                <c:pt idx="10">
                  <c:v>-0.03113518486321968</c:v>
                </c:pt>
                <c:pt idx="11">
                  <c:v>0.6720233514570749</c:v>
                </c:pt>
                <c:pt idx="12">
                  <c:v>-0.020299648691874204</c:v>
                </c:pt>
                <c:pt idx="13">
                  <c:v>0.17360750000000003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-0.8442031013652807</c:v>
                </c:pt>
                <c:pt idx="1">
                  <c:v>-6.739329357210688</c:v>
                </c:pt>
                <c:pt idx="2">
                  <c:v>0.006444986006055882</c:v>
                </c:pt>
                <c:pt idx="3">
                  <c:v>0.2747787888144299</c:v>
                </c:pt>
                <c:pt idx="4">
                  <c:v>0.017903630926288702</c:v>
                </c:pt>
                <c:pt idx="5">
                  <c:v>0.9947373488655955</c:v>
                </c:pt>
                <c:pt idx="6">
                  <c:v>0.06545352039654448</c:v>
                </c:pt>
                <c:pt idx="7">
                  <c:v>0.5663064597664473</c:v>
                </c:pt>
                <c:pt idx="8">
                  <c:v>3.1560600232405367E-06</c:v>
                </c:pt>
                <c:pt idx="9">
                  <c:v>0.7488197955425084</c:v>
                </c:pt>
                <c:pt idx="10">
                  <c:v>-0.0010222247551097577</c:v>
                </c:pt>
                <c:pt idx="11">
                  <c:v>0.6629420467164453</c:v>
                </c:pt>
                <c:pt idx="12">
                  <c:v>-0.014008299552540779</c:v>
                </c:pt>
                <c:pt idx="13">
                  <c:v>0.20736100000000002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-0.8494091966506794</c:v>
                </c:pt>
                <c:pt idx="1">
                  <c:v>-7.241377421725907</c:v>
                </c:pt>
                <c:pt idx="2">
                  <c:v>-0.06583253479513868</c:v>
                </c:pt>
                <c:pt idx="3">
                  <c:v>0.2647022877698603</c:v>
                </c:pt>
                <c:pt idx="4">
                  <c:v>-0.04369642173115912</c:v>
                </c:pt>
                <c:pt idx="5">
                  <c:v>1.0133146799810433</c:v>
                </c:pt>
                <c:pt idx="6">
                  <c:v>0.029038754181751576</c:v>
                </c:pt>
                <c:pt idx="7">
                  <c:v>0.5840102133553555</c:v>
                </c:pt>
                <c:pt idx="8">
                  <c:v>-0.003936241430684941</c:v>
                </c:pt>
                <c:pt idx="9">
                  <c:v>0.7419499135161395</c:v>
                </c:pt>
                <c:pt idx="10">
                  <c:v>-0.038528104742918116</c:v>
                </c:pt>
                <c:pt idx="11">
                  <c:v>0.6459876540048454</c:v>
                </c:pt>
                <c:pt idx="12">
                  <c:v>-0.026400976610854412</c:v>
                </c:pt>
                <c:pt idx="13">
                  <c:v>0.17651879999999998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-0.6703178808720565</c:v>
                </c:pt>
                <c:pt idx="1">
                  <c:v>-7.699574509062071</c:v>
                </c:pt>
                <c:pt idx="2">
                  <c:v>0.011950235888705881</c:v>
                </c:pt>
                <c:pt idx="3">
                  <c:v>0.4048463048594434</c:v>
                </c:pt>
                <c:pt idx="4">
                  <c:v>-0.10219111459901788</c:v>
                </c:pt>
                <c:pt idx="5">
                  <c:v>1.0365833462279963</c:v>
                </c:pt>
                <c:pt idx="6">
                  <c:v>0.06405334342131737</c:v>
                </c:pt>
                <c:pt idx="7">
                  <c:v>0.5572243777073644</c:v>
                </c:pt>
                <c:pt idx="8">
                  <c:v>-2.6196966406473107E-05</c:v>
                </c:pt>
                <c:pt idx="9">
                  <c:v>0.7454493699158423</c:v>
                </c:pt>
                <c:pt idx="10">
                  <c:v>-0.09306878327455449</c:v>
                </c:pt>
                <c:pt idx="11">
                  <c:v>0.6602034011869644</c:v>
                </c:pt>
                <c:pt idx="12">
                  <c:v>-0.055517900733827646</c:v>
                </c:pt>
                <c:pt idx="13">
                  <c:v>0.1618417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0.15409697124922353</c:v>
                </c:pt>
                <c:pt idx="1">
                  <c:v>-0.17040437150880341</c:v>
                </c:pt>
                <c:pt idx="2">
                  <c:v>-0.530572427181335</c:v>
                </c:pt>
                <c:pt idx="3">
                  <c:v>-0.04509065441946994</c:v>
                </c:pt>
                <c:pt idx="4">
                  <c:v>0.017928137608023295</c:v>
                </c:pt>
                <c:pt idx="5">
                  <c:v>0.017905283459590436</c:v>
                </c:pt>
                <c:pt idx="6">
                  <c:v>-0.030460675163497413</c:v>
                </c:pt>
                <c:pt idx="7">
                  <c:v>-0.027544064279826613</c:v>
                </c:pt>
                <c:pt idx="8">
                  <c:v>-1.4376555339997918E-05</c:v>
                </c:pt>
                <c:pt idx="9">
                  <c:v>-0.003186929240364074</c:v>
                </c:pt>
                <c:pt idx="10">
                  <c:v>0.004296709622543531</c:v>
                </c:pt>
                <c:pt idx="11">
                  <c:v>-0.049691852571768336</c:v>
                </c:pt>
                <c:pt idx="12">
                  <c:v>-0.09426236396269412</c:v>
                </c:pt>
                <c:pt idx="13">
                  <c:v>-0.045138529999999996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0.3829420569752872</c:v>
                </c:pt>
                <c:pt idx="1">
                  <c:v>-0.07545993826796664</c:v>
                </c:pt>
                <c:pt idx="2">
                  <c:v>-0.4094986113096251</c:v>
                </c:pt>
                <c:pt idx="3">
                  <c:v>-0.10038579397238667</c:v>
                </c:pt>
                <c:pt idx="4">
                  <c:v>-0.09044170642266583</c:v>
                </c:pt>
                <c:pt idx="5">
                  <c:v>0.045764738218710924</c:v>
                </c:pt>
                <c:pt idx="6">
                  <c:v>-0.002568969239513552</c:v>
                </c:pt>
                <c:pt idx="7">
                  <c:v>-0.04190000662007234</c:v>
                </c:pt>
                <c:pt idx="8">
                  <c:v>5.348951421469891E-06</c:v>
                </c:pt>
                <c:pt idx="9">
                  <c:v>-0.01386397009983925</c:v>
                </c:pt>
                <c:pt idx="10">
                  <c:v>-0.049646234345130796</c:v>
                </c:pt>
                <c:pt idx="11">
                  <c:v>-0.03075774912851824</c:v>
                </c:pt>
                <c:pt idx="12">
                  <c:v>-0.07606658163696492</c:v>
                </c:pt>
                <c:pt idx="13">
                  <c:v>-0.027801430000000002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-0.09022503265870024</c:v>
                </c:pt>
                <c:pt idx="1">
                  <c:v>0.16557864402014189</c:v>
                </c:pt>
                <c:pt idx="2">
                  <c:v>-0.4509805106990428</c:v>
                </c:pt>
                <c:pt idx="3">
                  <c:v>0.03975164948130176</c:v>
                </c:pt>
                <c:pt idx="4">
                  <c:v>-0.130132330714331</c:v>
                </c:pt>
                <c:pt idx="5">
                  <c:v>0.008089029356493093</c:v>
                </c:pt>
                <c:pt idx="6">
                  <c:v>-0.02289004824574174</c:v>
                </c:pt>
                <c:pt idx="7">
                  <c:v>-0.010903936939095646</c:v>
                </c:pt>
                <c:pt idx="8">
                  <c:v>-5.334572279989958E-07</c:v>
                </c:pt>
                <c:pt idx="9">
                  <c:v>-0.010594135879835487</c:v>
                </c:pt>
                <c:pt idx="10">
                  <c:v>-0.04063356781461431</c:v>
                </c:pt>
                <c:pt idx="11">
                  <c:v>-0.019539222806708903</c:v>
                </c:pt>
                <c:pt idx="12">
                  <c:v>-0.07501387212215271</c:v>
                </c:pt>
                <c:pt idx="13">
                  <c:v>-0.025988550000000003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-0.6810194334481035</c:v>
                </c:pt>
                <c:pt idx="1">
                  <c:v>0.13177895547051718</c:v>
                </c:pt>
                <c:pt idx="2">
                  <c:v>-0.4368473221553696</c:v>
                </c:pt>
                <c:pt idx="3">
                  <c:v>-0.041548242824803766</c:v>
                </c:pt>
                <c:pt idx="4">
                  <c:v>-0.11762507587191623</c:v>
                </c:pt>
                <c:pt idx="5">
                  <c:v>-0.11036387001380113</c:v>
                </c:pt>
                <c:pt idx="6">
                  <c:v>-0.05980743515591966</c:v>
                </c:pt>
                <c:pt idx="7">
                  <c:v>0.0029865158697995765</c:v>
                </c:pt>
                <c:pt idx="8">
                  <c:v>-1.4737389623528663E-05</c:v>
                </c:pt>
                <c:pt idx="9">
                  <c:v>-0.02087179512236552</c:v>
                </c:pt>
                <c:pt idx="10">
                  <c:v>-0.023439007246017503</c:v>
                </c:pt>
                <c:pt idx="11">
                  <c:v>-0.03209106881512423</c:v>
                </c:pt>
                <c:pt idx="12">
                  <c:v>-0.08122691040892084</c:v>
                </c:pt>
                <c:pt idx="13">
                  <c:v>-0.022083039999999998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-1.7210833161624057</c:v>
                </c:pt>
                <c:pt idx="1">
                  <c:v>-0.8913303419624107</c:v>
                </c:pt>
                <c:pt idx="2">
                  <c:v>-0.20113504991587436</c:v>
                </c:pt>
                <c:pt idx="3">
                  <c:v>-0.12791082424769928</c:v>
                </c:pt>
                <c:pt idx="4">
                  <c:v>-0.14748145590470127</c:v>
                </c:pt>
                <c:pt idx="5">
                  <c:v>0.009401148871946152</c:v>
                </c:pt>
                <c:pt idx="6">
                  <c:v>-0.049328601875907575</c:v>
                </c:pt>
                <c:pt idx="7">
                  <c:v>-0.09761360488752162</c:v>
                </c:pt>
                <c:pt idx="8">
                  <c:v>5.70246915058796E-07</c:v>
                </c:pt>
                <c:pt idx="9">
                  <c:v>-0.00679483961045831</c:v>
                </c:pt>
                <c:pt idx="10">
                  <c:v>-0.11485930341798588</c:v>
                </c:pt>
                <c:pt idx="11">
                  <c:v>-0.10100863165902321</c:v>
                </c:pt>
                <c:pt idx="12">
                  <c:v>-0.0578992164174011</c:v>
                </c:pt>
                <c:pt idx="13">
                  <c:v>-0.02957793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-1.1336387123835034</c:v>
                </c:pt>
                <c:pt idx="1">
                  <c:v>0.11365866515964941</c:v>
                </c:pt>
                <c:pt idx="2">
                  <c:v>-0.9229253870211435</c:v>
                </c:pt>
                <c:pt idx="3">
                  <c:v>0.11219773701218352</c:v>
                </c:pt>
                <c:pt idx="4">
                  <c:v>-0.04978776121839249</c:v>
                </c:pt>
                <c:pt idx="5">
                  <c:v>0.0042800206692191764</c:v>
                </c:pt>
                <c:pt idx="6">
                  <c:v>-0.05684068331552</c:v>
                </c:pt>
                <c:pt idx="7">
                  <c:v>-0.03651200774524523</c:v>
                </c:pt>
                <c:pt idx="8">
                  <c:v>-0.0018889760520517647</c:v>
                </c:pt>
                <c:pt idx="9">
                  <c:v>-0.017675496508627823</c:v>
                </c:pt>
                <c:pt idx="10">
                  <c:v>-0.052847947537589646</c:v>
                </c:pt>
                <c:pt idx="11">
                  <c:v>-0.02047998705476306</c:v>
                </c:pt>
                <c:pt idx="12">
                  <c:v>-0.07417472533143012</c:v>
                </c:pt>
                <c:pt idx="13">
                  <c:v>-0.02975878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-1.0628769511569929</c:v>
                </c:pt>
                <c:pt idx="1">
                  <c:v>0.4650182108686212</c:v>
                </c:pt>
                <c:pt idx="2">
                  <c:v>-0.26467280653957626</c:v>
                </c:pt>
                <c:pt idx="3">
                  <c:v>0.09096643831261611</c:v>
                </c:pt>
                <c:pt idx="4">
                  <c:v>-0.043549260722092795</c:v>
                </c:pt>
                <c:pt idx="5">
                  <c:v>0.016547166342064</c:v>
                </c:pt>
                <c:pt idx="6">
                  <c:v>-0.01806804372248847</c:v>
                </c:pt>
                <c:pt idx="7">
                  <c:v>-0.021922388068816936</c:v>
                </c:pt>
                <c:pt idx="8">
                  <c:v>1.7848228908252592E-06</c:v>
                </c:pt>
                <c:pt idx="9">
                  <c:v>-0.017536649099617913</c:v>
                </c:pt>
                <c:pt idx="10">
                  <c:v>-0.029846801325014213</c:v>
                </c:pt>
                <c:pt idx="11">
                  <c:v>-0.025176624193577832</c:v>
                </c:pt>
                <c:pt idx="12">
                  <c:v>-0.0613992535162593</c:v>
                </c:pt>
                <c:pt idx="13">
                  <c:v>-0.0198483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-0.9089401</c:v>
                </c:pt>
                <c:pt idx="1">
                  <c:v>1.057189</c:v>
                </c:pt>
                <c:pt idx="2">
                  <c:v>-0.8384337</c:v>
                </c:pt>
                <c:pt idx="3">
                  <c:v>0.1367127</c:v>
                </c:pt>
                <c:pt idx="4">
                  <c:v>0.01131705</c:v>
                </c:pt>
                <c:pt idx="5">
                  <c:v>0.04166416</c:v>
                </c:pt>
                <c:pt idx="6">
                  <c:v>-0.04056935</c:v>
                </c:pt>
                <c:pt idx="7">
                  <c:v>-8.233447E-05</c:v>
                </c:pt>
                <c:pt idx="8">
                  <c:v>-0.001080926</c:v>
                </c:pt>
                <c:pt idx="9">
                  <c:v>-0.02038637</c:v>
                </c:pt>
                <c:pt idx="10">
                  <c:v>-0.0152085</c:v>
                </c:pt>
                <c:pt idx="11">
                  <c:v>0.01223359</c:v>
                </c:pt>
                <c:pt idx="12">
                  <c:v>-0.08661547</c:v>
                </c:pt>
                <c:pt idx="13">
                  <c:v>-0.0001831298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-0.5214882026059984</c:v>
                </c:pt>
                <c:pt idx="1">
                  <c:v>0.25336334547008504</c:v>
                </c:pt>
                <c:pt idx="2">
                  <c:v>-0.7487594438073861</c:v>
                </c:pt>
                <c:pt idx="3">
                  <c:v>-0.016892594462965205</c:v>
                </c:pt>
                <c:pt idx="4">
                  <c:v>-0.022121069596244047</c:v>
                </c:pt>
                <c:pt idx="5">
                  <c:v>-0.022518714036384817</c:v>
                </c:pt>
                <c:pt idx="6">
                  <c:v>-0.063859503633957</c:v>
                </c:pt>
                <c:pt idx="7">
                  <c:v>-0.006473671636145247</c:v>
                </c:pt>
                <c:pt idx="8">
                  <c:v>1.5911464182356144E-06</c:v>
                </c:pt>
                <c:pt idx="9">
                  <c:v>-0.024193887213241207</c:v>
                </c:pt>
                <c:pt idx="10">
                  <c:v>-0.013946415555959164</c:v>
                </c:pt>
                <c:pt idx="11">
                  <c:v>-0.0008703259216187115</c:v>
                </c:pt>
                <c:pt idx="12">
                  <c:v>-0.08963381137395789</c:v>
                </c:pt>
                <c:pt idx="13">
                  <c:v>-0.02154777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-0.8041040371480659</c:v>
                </c:pt>
                <c:pt idx="1">
                  <c:v>0.2104910633256127</c:v>
                </c:pt>
                <c:pt idx="2">
                  <c:v>-0.5044535860883663</c:v>
                </c:pt>
                <c:pt idx="3">
                  <c:v>0.0425554579059447</c:v>
                </c:pt>
                <c:pt idx="4">
                  <c:v>-0.08627742630559154</c:v>
                </c:pt>
                <c:pt idx="5">
                  <c:v>-0.0359235641962152</c:v>
                </c:pt>
                <c:pt idx="6">
                  <c:v>-0.021692689884131394</c:v>
                </c:pt>
                <c:pt idx="7">
                  <c:v>-0.012649516459458188</c:v>
                </c:pt>
                <c:pt idx="8">
                  <c:v>2.277909379996834E-06</c:v>
                </c:pt>
                <c:pt idx="9">
                  <c:v>-0.020297199162755627</c:v>
                </c:pt>
                <c:pt idx="10">
                  <c:v>-0.006497854781222405</c:v>
                </c:pt>
                <c:pt idx="11">
                  <c:v>-0.026462026478211248</c:v>
                </c:pt>
                <c:pt idx="12">
                  <c:v>-0.05570806389530193</c:v>
                </c:pt>
                <c:pt idx="13">
                  <c:v>-0.02294352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-0.656777299806462</c:v>
                </c:pt>
                <c:pt idx="1">
                  <c:v>0.53753167035108</c:v>
                </c:pt>
                <c:pt idx="2">
                  <c:v>-0.22304761667469458</c:v>
                </c:pt>
                <c:pt idx="3">
                  <c:v>0.11603692784215386</c:v>
                </c:pt>
                <c:pt idx="4">
                  <c:v>-0.10789381203612189</c:v>
                </c:pt>
                <c:pt idx="5">
                  <c:v>-0.0262344951586755</c:v>
                </c:pt>
                <c:pt idx="6">
                  <c:v>-0.03389360724074278</c:v>
                </c:pt>
                <c:pt idx="7">
                  <c:v>-0.0003279280006541352</c:v>
                </c:pt>
                <c:pt idx="8">
                  <c:v>-1.0361536771225088E-06</c:v>
                </c:pt>
                <c:pt idx="9">
                  <c:v>-0.011993471222646355</c:v>
                </c:pt>
                <c:pt idx="10">
                  <c:v>-0.0024702777128557158</c:v>
                </c:pt>
                <c:pt idx="11">
                  <c:v>0.014999583136620606</c:v>
                </c:pt>
                <c:pt idx="12">
                  <c:v>-0.0673498452819384</c:v>
                </c:pt>
                <c:pt idx="13">
                  <c:v>-0.009445279000000001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-0.14765809788377907</c:v>
                </c:pt>
                <c:pt idx="1">
                  <c:v>0.16427016359533086</c:v>
                </c:pt>
                <c:pt idx="2">
                  <c:v>-0.27548409261035767</c:v>
                </c:pt>
                <c:pt idx="3">
                  <c:v>0.008714356831581095</c:v>
                </c:pt>
                <c:pt idx="4">
                  <c:v>-0.044956209578252984</c:v>
                </c:pt>
                <c:pt idx="5">
                  <c:v>-0.03168164215465271</c:v>
                </c:pt>
                <c:pt idx="6">
                  <c:v>-0.014250794635736048</c:v>
                </c:pt>
                <c:pt idx="7">
                  <c:v>-0.012111482922378503</c:v>
                </c:pt>
                <c:pt idx="8">
                  <c:v>3.2682133497075397E-06</c:v>
                </c:pt>
                <c:pt idx="9">
                  <c:v>-0.016207243755898704</c:v>
                </c:pt>
                <c:pt idx="10">
                  <c:v>-0.006898892724876848</c:v>
                </c:pt>
                <c:pt idx="11">
                  <c:v>-0.030298396162769067</c:v>
                </c:pt>
                <c:pt idx="12">
                  <c:v>-0.06326116193437822</c:v>
                </c:pt>
                <c:pt idx="13">
                  <c:v>-0.010247069999999999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0.35471023099583315</c:v>
                </c:pt>
                <c:pt idx="1">
                  <c:v>0.5464777094092318</c:v>
                </c:pt>
                <c:pt idx="2">
                  <c:v>-0.12422889527591693</c:v>
                </c:pt>
                <c:pt idx="3">
                  <c:v>0.0410687032559953</c:v>
                </c:pt>
                <c:pt idx="4">
                  <c:v>0.006122220870449127</c:v>
                </c:pt>
                <c:pt idx="5">
                  <c:v>-0.04723231242604333</c:v>
                </c:pt>
                <c:pt idx="6">
                  <c:v>0.016098689762063058</c:v>
                </c:pt>
                <c:pt idx="7">
                  <c:v>-0.00983268436661213</c:v>
                </c:pt>
                <c:pt idx="8">
                  <c:v>5.719511053124682E-06</c:v>
                </c:pt>
                <c:pt idx="9">
                  <c:v>-0.00865563639084628</c:v>
                </c:pt>
                <c:pt idx="10">
                  <c:v>0.025002716903122484</c:v>
                </c:pt>
                <c:pt idx="11">
                  <c:v>-0.01908117567867933</c:v>
                </c:pt>
                <c:pt idx="12">
                  <c:v>-0.04811223856127618</c:v>
                </c:pt>
                <c:pt idx="13">
                  <c:v>-0.028928830000000003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-0.054837963839056245</c:v>
                </c:pt>
                <c:pt idx="1">
                  <c:v>0.5075686343585469</c:v>
                </c:pt>
                <c:pt idx="2">
                  <c:v>-0.22714891020916406</c:v>
                </c:pt>
                <c:pt idx="3">
                  <c:v>0.03280497522018391</c:v>
                </c:pt>
                <c:pt idx="4">
                  <c:v>0.0764216811608068</c:v>
                </c:pt>
                <c:pt idx="5">
                  <c:v>-0.08660813836714551</c:v>
                </c:pt>
                <c:pt idx="6">
                  <c:v>0.017587761496252706</c:v>
                </c:pt>
                <c:pt idx="7">
                  <c:v>0.01563831752033595</c:v>
                </c:pt>
                <c:pt idx="8">
                  <c:v>-5.5498630310568675E-06</c:v>
                </c:pt>
                <c:pt idx="9">
                  <c:v>-0.02278570930214632</c:v>
                </c:pt>
                <c:pt idx="10">
                  <c:v>0.025770843475146715</c:v>
                </c:pt>
                <c:pt idx="11">
                  <c:v>0.007747509144576635</c:v>
                </c:pt>
                <c:pt idx="12">
                  <c:v>-0.059512801352783834</c:v>
                </c:pt>
                <c:pt idx="13">
                  <c:v>0.002266605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-1.1720265059096235</c:v>
                </c:pt>
                <c:pt idx="1">
                  <c:v>0.18476375094900468</c:v>
                </c:pt>
                <c:pt idx="2">
                  <c:v>0.02819412464609765</c:v>
                </c:pt>
                <c:pt idx="3">
                  <c:v>0.007451785739465295</c:v>
                </c:pt>
                <c:pt idx="4">
                  <c:v>-0.01460575851736659</c:v>
                </c:pt>
                <c:pt idx="5">
                  <c:v>-0.028123624987312516</c:v>
                </c:pt>
                <c:pt idx="6">
                  <c:v>0.004410130737149177</c:v>
                </c:pt>
                <c:pt idx="7">
                  <c:v>-0.018999433996094058</c:v>
                </c:pt>
                <c:pt idx="8">
                  <c:v>-1.4573283403526704E-05</c:v>
                </c:pt>
                <c:pt idx="9">
                  <c:v>-0.014868392849474091</c:v>
                </c:pt>
                <c:pt idx="10">
                  <c:v>-0.014287566330350122</c:v>
                </c:pt>
                <c:pt idx="11">
                  <c:v>-0.022210938520859525</c:v>
                </c:pt>
                <c:pt idx="12">
                  <c:v>-0.022757493006755745</c:v>
                </c:pt>
                <c:pt idx="13">
                  <c:v>0.007217092999999999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-0.927079828127394</c:v>
                </c:pt>
                <c:pt idx="1">
                  <c:v>0.22672790441305124</c:v>
                </c:pt>
                <c:pt idx="2">
                  <c:v>0.17391584288408177</c:v>
                </c:pt>
                <c:pt idx="3">
                  <c:v>0.028366647811164825</c:v>
                </c:pt>
                <c:pt idx="4">
                  <c:v>0.09737098569243631</c:v>
                </c:pt>
                <c:pt idx="5">
                  <c:v>-0.04374060515163846</c:v>
                </c:pt>
                <c:pt idx="6">
                  <c:v>0.015717354658640752</c:v>
                </c:pt>
                <c:pt idx="7">
                  <c:v>-0.010760781796822034</c:v>
                </c:pt>
                <c:pt idx="8">
                  <c:v>1.925992448704658E-06</c:v>
                </c:pt>
                <c:pt idx="9">
                  <c:v>-0.01789763104102251</c:v>
                </c:pt>
                <c:pt idx="10">
                  <c:v>-0.05498016372389524</c:v>
                </c:pt>
                <c:pt idx="11">
                  <c:v>-0.01600825787364798</c:v>
                </c:pt>
                <c:pt idx="12">
                  <c:v>-0.04282883775714773</c:v>
                </c:pt>
                <c:pt idx="13">
                  <c:v>-0.008976036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-2.1304091740908886</c:v>
                </c:pt>
                <c:pt idx="1">
                  <c:v>0.13046515029277078</c:v>
                </c:pt>
                <c:pt idx="2">
                  <c:v>0.05236274370673906</c:v>
                </c:pt>
                <c:pt idx="3">
                  <c:v>0.07377789743540783</c:v>
                </c:pt>
                <c:pt idx="4">
                  <c:v>-0.04725665116081883</c:v>
                </c:pt>
                <c:pt idx="5">
                  <c:v>-0.046945662025669535</c:v>
                </c:pt>
                <c:pt idx="6">
                  <c:v>-0.02300644928811859</c:v>
                </c:pt>
                <c:pt idx="7">
                  <c:v>-0.0168805526087339</c:v>
                </c:pt>
                <c:pt idx="8">
                  <c:v>9.566658591117494E-05</c:v>
                </c:pt>
                <c:pt idx="9">
                  <c:v>-0.018461518444185226</c:v>
                </c:pt>
                <c:pt idx="10">
                  <c:v>-0.07009809226224753</c:v>
                </c:pt>
                <c:pt idx="11">
                  <c:v>-0.026259645390508537</c:v>
                </c:pt>
                <c:pt idx="12">
                  <c:v>-0.04944033302694259</c:v>
                </c:pt>
                <c:pt idx="13">
                  <c:v>-0.04121125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-1.6213834519396624</c:v>
                </c:pt>
                <c:pt idx="1">
                  <c:v>0.39476686423655166</c:v>
                </c:pt>
                <c:pt idx="2">
                  <c:v>-0.25379300044821057</c:v>
                </c:pt>
                <c:pt idx="3">
                  <c:v>0.41442014836000146</c:v>
                </c:pt>
                <c:pt idx="4">
                  <c:v>-0.11332232551095613</c:v>
                </c:pt>
                <c:pt idx="5">
                  <c:v>-0.09390006869363145</c:v>
                </c:pt>
                <c:pt idx="6">
                  <c:v>-0.017387849063424988</c:v>
                </c:pt>
                <c:pt idx="7">
                  <c:v>-0.0074137129236114</c:v>
                </c:pt>
                <c:pt idx="8">
                  <c:v>1.2153110331758477E-05</c:v>
                </c:pt>
                <c:pt idx="9">
                  <c:v>-0.015532896682745552</c:v>
                </c:pt>
                <c:pt idx="10">
                  <c:v>-0.025835656510507423</c:v>
                </c:pt>
                <c:pt idx="11">
                  <c:v>0.013735852341019442</c:v>
                </c:pt>
                <c:pt idx="12">
                  <c:v>-0.05226319777519706</c:v>
                </c:pt>
                <c:pt idx="13">
                  <c:v>-0.0339763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8631152"/>
        <c:axId val="12136049"/>
      </c:barChart>
      <c:catAx>
        <c:axId val="3863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auto val="1"/>
        <c:lblOffset val="100"/>
        <c:noMultiLvlLbl val="0"/>
      </c:catAx>
      <c:valAx>
        <c:axId val="1213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Harmonics (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38631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HCMB__A001-1000084 (Alstom 84) - Collared coils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025"/>
          <c:w val="0.8947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sheet'!$E$6:$E$19</c:f>
              <c:numCache>
                <c:ptCount val="14"/>
                <c:pt idx="0">
                  <c:v>0.505212037090057</c:v>
                </c:pt>
                <c:pt idx="1">
                  <c:v>0.6842586233595643</c:v>
                </c:pt>
                <c:pt idx="2">
                  <c:v>0.08805924694346298</c:v>
                </c:pt>
                <c:pt idx="3">
                  <c:v>0.19378440071529474</c:v>
                </c:pt>
                <c:pt idx="4">
                  <c:v>0.05297376472277905</c:v>
                </c:pt>
                <c:pt idx="5">
                  <c:v>0.048888697977398046</c:v>
                </c:pt>
                <c:pt idx="6">
                  <c:v>0.02629803194791865</c:v>
                </c:pt>
                <c:pt idx="7">
                  <c:v>0.017254193290865045</c:v>
                </c:pt>
                <c:pt idx="8">
                  <c:v>0.0012306018051109057</c:v>
                </c:pt>
                <c:pt idx="9">
                  <c:v>0.005911524894883632</c:v>
                </c:pt>
                <c:pt idx="10">
                  <c:v>0.0028329276806332926</c:v>
                </c:pt>
                <c:pt idx="11">
                  <c:v>0.0029152747366956106</c:v>
                </c:pt>
                <c:pt idx="12">
                  <c:v>0.0014462362752764011</c:v>
                </c:pt>
                <c:pt idx="13">
                  <c:v>0.003317069623478766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sheet'!$I$6:$I$19</c:f>
              <c:numCache>
                <c:ptCount val="14"/>
                <c:pt idx="0">
                  <c:v>0.9426424249748654</c:v>
                </c:pt>
                <c:pt idx="1">
                  <c:v>0.32750932650223424</c:v>
                </c:pt>
                <c:pt idx="2">
                  <c:v>0.3722084218492128</c:v>
                </c:pt>
                <c:pt idx="3">
                  <c:v>0.08930283338739643</c:v>
                </c:pt>
                <c:pt idx="4">
                  <c:v>0.11935666669143727</c:v>
                </c:pt>
                <c:pt idx="5">
                  <c:v>0.05773438134212671</c:v>
                </c:pt>
                <c:pt idx="6">
                  <c:v>0.037642047489420134</c:v>
                </c:pt>
                <c:pt idx="7">
                  <c:v>0.022883766362943612</c:v>
                </c:pt>
                <c:pt idx="8">
                  <c:v>0.0013256321044761417</c:v>
                </c:pt>
                <c:pt idx="9">
                  <c:v>0.006968177801445114</c:v>
                </c:pt>
                <c:pt idx="10">
                  <c:v>0.0055013264986859215</c:v>
                </c:pt>
                <c:pt idx="11">
                  <c:v>0.0017720987845536405</c:v>
                </c:pt>
                <c:pt idx="12">
                  <c:v>0.0020815018792207972</c:v>
                </c:pt>
                <c:pt idx="13">
                  <c:v>0.002894001701916395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sheet'!$M$6:$M$19</c:f>
              <c:numCache>
                <c:ptCount val="14"/>
                <c:pt idx="0">
                  <c:v>0.6185757220018926</c:v>
                </c:pt>
                <c:pt idx="1">
                  <c:v>0.5818186395324452</c:v>
                </c:pt>
                <c:pt idx="2">
                  <c:v>0.12865313515289897</c:v>
                </c:pt>
                <c:pt idx="3">
                  <c:v>0.08571106701773877</c:v>
                </c:pt>
                <c:pt idx="4">
                  <c:v>0.04947879613553447</c:v>
                </c:pt>
                <c:pt idx="5">
                  <c:v>0.04114909144755293</c:v>
                </c:pt>
                <c:pt idx="6">
                  <c:v>0.029198964457779534</c:v>
                </c:pt>
                <c:pt idx="7">
                  <c:v>0.022208373224264718</c:v>
                </c:pt>
                <c:pt idx="8">
                  <c:v>0.001084898152553544</c:v>
                </c:pt>
                <c:pt idx="9">
                  <c:v>0.004736015994082391</c:v>
                </c:pt>
                <c:pt idx="10">
                  <c:v>0.004697178900935291</c:v>
                </c:pt>
                <c:pt idx="11">
                  <c:v>0.002098335931141772</c:v>
                </c:pt>
                <c:pt idx="12">
                  <c:v>0.0013802193846675743</c:v>
                </c:pt>
                <c:pt idx="13">
                  <c:v>0.0016459815084568935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sheet'!$Q$6:$Q$19</c:f>
              <c:numCache>
                <c:ptCount val="14"/>
                <c:pt idx="0">
                  <c:v>0.7164863995363888</c:v>
                </c:pt>
                <c:pt idx="1">
                  <c:v>0.39047501266242884</c:v>
                </c:pt>
                <c:pt idx="2">
                  <c:v>0.2978629951276048</c:v>
                </c:pt>
                <c:pt idx="3">
                  <c:v>0.116583347433866</c:v>
                </c:pt>
                <c:pt idx="4">
                  <c:v>0.06930371671835514</c:v>
                </c:pt>
                <c:pt idx="5">
                  <c:v>0.04437118577937364</c:v>
                </c:pt>
                <c:pt idx="6">
                  <c:v>0.02579781524457966</c:v>
                </c:pt>
                <c:pt idx="7">
                  <c:v>0.024299127402186885</c:v>
                </c:pt>
                <c:pt idx="8">
                  <c:v>0.0005019111687453747</c:v>
                </c:pt>
                <c:pt idx="9">
                  <c:v>0.005644108102545181</c:v>
                </c:pt>
                <c:pt idx="10">
                  <c:v>0.003437933683032659</c:v>
                </c:pt>
                <c:pt idx="11">
                  <c:v>0.0027086778549558696</c:v>
                </c:pt>
                <c:pt idx="12">
                  <c:v>0.0018223815913831747</c:v>
                </c:pt>
                <c:pt idx="13">
                  <c:v>0.0014571650458963794</c:v>
                </c:pt>
              </c:numCache>
            </c:numRef>
          </c:yVal>
          <c:smooth val="0"/>
        </c:ser>
        <c:axId val="42115578"/>
        <c:axId val="43495883"/>
      </c:scatterChart>
      <c:val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43495883"/>
        <c:crossesAt val="0.001"/>
        <c:crossBetween val="midCat"/>
        <c:dispUnits/>
      </c:valAx>
      <c:valAx>
        <c:axId val="43495883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Sigma (units)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421155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20025"/>
        </c:manualLayout>
      </c:layout>
      <c:overlay val="0"/>
      <c:txPr>
        <a:bodyPr vert="horz" rot="0"/>
        <a:lstStyle/>
        <a:p>
          <a:pPr>
            <a:defRPr lang="en-US" cap="none" sz="1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HCMB__A001-1000084 (Alstom 84) 
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235"/>
          <c:w val="0.914"/>
          <c:h val="0.817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0.05413282</c:v>
                </c:pt>
                <c:pt idx="1">
                  <c:v>-0.119104</c:v>
                </c:pt>
                <c:pt idx="2">
                  <c:v>-0.07061739</c:v>
                </c:pt>
                <c:pt idx="3">
                  <c:v>-0.01779928</c:v>
                </c:pt>
                <c:pt idx="4">
                  <c:v>-0.01232024</c:v>
                </c:pt>
                <c:pt idx="5">
                  <c:v>-0.013536340000000001</c:v>
                </c:pt>
                <c:pt idx="6">
                  <c:v>-0.0594186</c:v>
                </c:pt>
                <c:pt idx="7">
                  <c:v>-0.06104744</c:v>
                </c:pt>
                <c:pt idx="8">
                  <c:v>0</c:v>
                </c:pt>
                <c:pt idx="9">
                  <c:v>-0.026576989999999998</c:v>
                </c:pt>
                <c:pt idx="10">
                  <c:v>0.04724044</c:v>
                </c:pt>
                <c:pt idx="11">
                  <c:v>0.05236737</c:v>
                </c:pt>
                <c:pt idx="12">
                  <c:v>0.05402179</c:v>
                </c:pt>
                <c:pt idx="13">
                  <c:v>-0.03349556</c:v>
                </c:pt>
                <c:pt idx="14">
                  <c:v>0.05876779</c:v>
                </c:pt>
                <c:pt idx="15">
                  <c:v>0.2021038</c:v>
                </c:pt>
                <c:pt idx="16">
                  <c:v>0.04448712</c:v>
                </c:pt>
                <c:pt idx="17">
                  <c:v>0</c:v>
                </c:pt>
                <c:pt idx="18">
                  <c:v>0.01758095</c:v>
                </c:pt>
                <c:pt idx="19">
                  <c:v>-0.1239545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0.04258324</c:v>
                </c:pt>
                <c:pt idx="1">
                  <c:v>0.02907442</c:v>
                </c:pt>
                <c:pt idx="2">
                  <c:v>-0.03427852</c:v>
                </c:pt>
                <c:pt idx="3">
                  <c:v>-0.0314899</c:v>
                </c:pt>
                <c:pt idx="4">
                  <c:v>-0.1110176</c:v>
                </c:pt>
                <c:pt idx="5">
                  <c:v>0.01374436</c:v>
                </c:pt>
                <c:pt idx="6">
                  <c:v>0</c:v>
                </c:pt>
                <c:pt idx="7">
                  <c:v>0.0148198</c:v>
                </c:pt>
                <c:pt idx="8">
                  <c:v>0</c:v>
                </c:pt>
                <c:pt idx="9">
                  <c:v>0.02358308</c:v>
                </c:pt>
                <c:pt idx="10">
                  <c:v>-0.049304839999999996</c:v>
                </c:pt>
                <c:pt idx="11">
                  <c:v>-0.03557979</c:v>
                </c:pt>
                <c:pt idx="12">
                  <c:v>-0.015482380000000002</c:v>
                </c:pt>
                <c:pt idx="13">
                  <c:v>0.09309583</c:v>
                </c:pt>
                <c:pt idx="14">
                  <c:v>0.02626361</c:v>
                </c:pt>
                <c:pt idx="15">
                  <c:v>0.05446026</c:v>
                </c:pt>
                <c:pt idx="16">
                  <c:v>-0.03087795</c:v>
                </c:pt>
                <c:pt idx="17">
                  <c:v>-0.038846929999999995</c:v>
                </c:pt>
                <c:pt idx="18">
                  <c:v>0.1291803</c:v>
                </c:pt>
                <c:pt idx="19">
                  <c:v>-0.1102827</c:v>
                </c:pt>
              </c:numCache>
            </c:numRef>
          </c:val>
          <c:smooth val="0"/>
        </c:ser>
        <c:axId val="33114990"/>
        <c:axId val="29599455"/>
      </c:lineChart>
      <c:catAx>
        <c:axId val="3311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1149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75"/>
          <c:y val="0.1755"/>
          <c:w val="0.40825"/>
          <c:h val="0.124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HCMB__A001-1000084 (Alstom 84) 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195"/>
          <c:w val="0.8445"/>
          <c:h val="0.816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0.3972003</c:v>
                </c:pt>
                <c:pt idx="1">
                  <c:v>0.05836277</c:v>
                </c:pt>
                <c:pt idx="2">
                  <c:v>0</c:v>
                </c:pt>
                <c:pt idx="3">
                  <c:v>0.011024889999999999</c:v>
                </c:pt>
                <c:pt idx="4">
                  <c:v>0.09021875</c:v>
                </c:pt>
                <c:pt idx="5">
                  <c:v>0.1858258</c:v>
                </c:pt>
                <c:pt idx="6">
                  <c:v>0.0345938</c:v>
                </c:pt>
                <c:pt idx="7">
                  <c:v>0</c:v>
                </c:pt>
                <c:pt idx="8">
                  <c:v>-0.11690869999999999</c:v>
                </c:pt>
                <c:pt idx="9">
                  <c:v>-0.04325696</c:v>
                </c:pt>
                <c:pt idx="10">
                  <c:v>0</c:v>
                </c:pt>
                <c:pt idx="11">
                  <c:v>-0.0536479</c:v>
                </c:pt>
                <c:pt idx="12">
                  <c:v>0.07193895</c:v>
                </c:pt>
                <c:pt idx="13">
                  <c:v>-0.08489402</c:v>
                </c:pt>
                <c:pt idx="14">
                  <c:v>-0.026477169999999998</c:v>
                </c:pt>
                <c:pt idx="15">
                  <c:v>-0.06347148999999999</c:v>
                </c:pt>
                <c:pt idx="16">
                  <c:v>-0.12271699999999999</c:v>
                </c:pt>
                <c:pt idx="17">
                  <c:v>-0.08270212</c:v>
                </c:pt>
                <c:pt idx="18">
                  <c:v>-0.05577073</c:v>
                </c:pt>
                <c:pt idx="19">
                  <c:v>-0.08336836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-0.1672968</c:v>
                </c:pt>
                <c:pt idx="1">
                  <c:v>0.02624561</c:v>
                </c:pt>
                <c:pt idx="2">
                  <c:v>0.1461147</c:v>
                </c:pt>
                <c:pt idx="3">
                  <c:v>0</c:v>
                </c:pt>
                <c:pt idx="4">
                  <c:v>-0.022927180000000002</c:v>
                </c:pt>
                <c:pt idx="5">
                  <c:v>0</c:v>
                </c:pt>
                <c:pt idx="6">
                  <c:v>-0.02541446</c:v>
                </c:pt>
                <c:pt idx="7">
                  <c:v>-0.016944030000000002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-0.05376837</c:v>
                </c:pt>
                <c:pt idx="12">
                  <c:v>0.06675856</c:v>
                </c:pt>
                <c:pt idx="13">
                  <c:v>-0.08281308</c:v>
                </c:pt>
                <c:pt idx="14">
                  <c:v>0</c:v>
                </c:pt>
                <c:pt idx="15">
                  <c:v>0.06568254999999999</c:v>
                </c:pt>
                <c:pt idx="16">
                  <c:v>0.03627061</c:v>
                </c:pt>
                <c:pt idx="17">
                  <c:v>0.07940103</c:v>
                </c:pt>
                <c:pt idx="18">
                  <c:v>0.011897570000000001</c:v>
                </c:pt>
                <c:pt idx="19">
                  <c:v>-0.37376329999999997</c:v>
                </c:pt>
              </c:numCache>
            </c:numRef>
          </c:val>
          <c:smooth val="0"/>
        </c:ser>
        <c:axId val="65068504"/>
        <c:axId val="48745625"/>
      </c:lineChart>
      <c:cat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1"/>
        <c:lblOffset val="100"/>
        <c:tickLblSkip val="2"/>
        <c:noMultiLvlLbl val="0"/>
      </c:cat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18375"/>
          <c:w val="0.46325"/>
          <c:h val="0.111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75"/>
          <c:w val="0.393"/>
          <c:h val="0.82375"/>
        </c:manualLayout>
      </c:layout>
      <c:lineChart>
        <c:grouping val="standard"/>
        <c:varyColors val="0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05605"/>
        <c:crosses val="autoZero"/>
        <c:auto val="1"/>
        <c:lblOffset val="100"/>
        <c:noMultiLvlLbl val="0"/>
      </c:catAx>
      <c:valAx>
        <c:axId val="3350560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5918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657850"/>
    <xdr:graphicFrame>
      <xdr:nvGraphicFramePr>
        <xdr:cNvPr id="1" name="Shape 1025"/>
        <xdr:cNvGraphicFramePr/>
      </xdr:nvGraphicFramePr>
      <xdr:xfrm>
        <a:off x="0" y="0"/>
        <a:ext cx="956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657850"/>
    <xdr:graphicFrame>
      <xdr:nvGraphicFramePr>
        <xdr:cNvPr id="1" name="Shape 1025"/>
        <xdr:cNvGraphicFramePr/>
      </xdr:nvGraphicFramePr>
      <xdr:xfrm>
        <a:off x="0" y="0"/>
        <a:ext cx="956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0.8405</cdr:x>
      <cdr:y>0.1935</cdr:y>
    </cdr:from>
    <cdr:to>
      <cdr:x>0.90075</cdr:x>
      <cdr:y>0.2945</cdr:y>
    </cdr:to>
    <cdr:sp>
      <cdr:nvSpPr>
        <cdr:cNvPr id="1" name="TextBox 1"/>
        <cdr:cNvSpPr txBox="1">
          <a:spLocks noChangeArrowheads="1"/>
        </cdr:cNvSpPr>
      </cdr:nvSpPr>
      <cdr:spPr>
        <a:xfrm>
          <a:off x="8029575" y="1085850"/>
          <a:ext cx="5715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0.90075</cdr:x>
      <cdr:y>0.2025</cdr:y>
    </cdr:from>
    <cdr:to>
      <cdr:x>0.93325</cdr:x>
      <cdr:y>0.21625</cdr:y>
    </cdr:to>
    <cdr:sp>
      <cdr:nvSpPr>
        <cdr:cNvPr id="2" name="Rectangle 2"/>
        <cdr:cNvSpPr>
          <a:spLocks/>
        </cdr:cNvSpPr>
      </cdr:nvSpPr>
      <cdr:spPr>
        <a:xfrm>
          <a:off x="8610600" y="1143000"/>
          <a:ext cx="31432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0.246</cdr:y>
    </cdr:from>
    <cdr:to>
      <cdr:x>0.93325</cdr:x>
      <cdr:y>0.2605</cdr:y>
    </cdr:to>
    <cdr:sp>
      <cdr:nvSpPr>
        <cdr:cNvPr id="3" name="Rectangle 3"/>
        <cdr:cNvSpPr>
          <a:spLocks/>
        </cdr:cNvSpPr>
      </cdr:nvSpPr>
      <cdr:spPr>
        <a:xfrm>
          <a:off x="8610600" y="1390650"/>
          <a:ext cx="31432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0.13925</cdr:y>
    </cdr:from>
    <cdr:to>
      <cdr:x>0.65325</cdr:x>
      <cdr:y>0.8975</cdr:y>
    </cdr:to>
    <cdr:sp>
      <cdr:nvSpPr>
        <cdr:cNvPr id="4" name="Line 4"/>
        <cdr:cNvSpPr>
          <a:spLocks/>
        </cdr:cNvSpPr>
      </cdr:nvSpPr>
      <cdr:spPr>
        <a:xfrm flipH="1">
          <a:off x="6229350" y="781050"/>
          <a:ext cx="9525" cy="4286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0.65675</cdr:x>
      <cdr:y>0.191</cdr:y>
    </cdr:from>
    <cdr:to>
      <cdr:x>0.708</cdr:x>
      <cdr:y>0.25775</cdr:y>
    </cdr:to>
    <cdr:sp>
      <cdr:nvSpPr>
        <cdr:cNvPr id="5" name="TextBox 5"/>
        <cdr:cNvSpPr txBox="1">
          <a:spLocks noChangeArrowheads="1"/>
        </cdr:cNvSpPr>
      </cdr:nvSpPr>
      <cdr:spPr>
        <a:xfrm>
          <a:off x="6276975" y="1076325"/>
          <a:ext cx="4857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27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657850"/>
    <xdr:graphicFrame>
      <xdr:nvGraphicFramePr>
        <xdr:cNvPr id="1" name="Shape 1025"/>
        <xdr:cNvGraphicFramePr/>
      </xdr:nvGraphicFramePr>
      <xdr:xfrm>
        <a:off x="0" y="0"/>
        <a:ext cx="956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657850"/>
    <xdr:graphicFrame>
      <xdr:nvGraphicFramePr>
        <xdr:cNvPr id="1" name="Shape 1025"/>
        <xdr:cNvGraphicFramePr/>
      </xdr:nvGraphicFramePr>
      <xdr:xfrm>
        <a:off x="0" y="0"/>
        <a:ext cx="956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0.28875</cdr:y>
    </cdr:from>
    <cdr:to>
      <cdr:x>0.1135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14382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0.286</cdr:y>
    </cdr:from>
    <cdr:to>
      <cdr:x>0.07725</cdr:x>
      <cdr:y>0.305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4859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0.03925</cdr:y>
    </cdr:from>
    <cdr:to>
      <cdr:x>0.99875</cdr:x>
      <cdr:y>0.9235</cdr:y>
    </cdr:to>
    <cdr:graphicFrame>
      <cdr:nvGraphicFramePr>
        <cdr:cNvPr id="1" name="Chart 2"/>
        <cdr:cNvGraphicFramePr/>
      </cdr:nvGraphicFramePr>
      <cdr:xfrm>
        <a:off x="4848225" y="219075"/>
        <a:ext cx="4705350" cy="50006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0.0255</cdr:x>
      <cdr:y>0.02675</cdr:y>
    </cdr:from>
    <cdr:to>
      <cdr:x>0.50125</cdr:x>
      <cdr:y>0.947</cdr:y>
    </cdr:to>
    <cdr:graphicFrame>
      <cdr:nvGraphicFramePr>
        <cdr:cNvPr id="2" name="Chart 3"/>
        <cdr:cNvGraphicFramePr/>
      </cdr:nvGraphicFramePr>
      <cdr:xfrm>
        <a:off x="238125" y="142875"/>
        <a:ext cx="4552950" cy="521017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0.18275</cdr:x>
      <cdr:y>0.27925</cdr:y>
    </cdr:from>
    <cdr:to>
      <cdr:x>0.19275</cdr:x>
      <cdr:y>0.29625</cdr:y>
    </cdr:to>
    <cdr:sp>
      <cdr:nvSpPr>
        <cdr:cNvPr id="3" name="TextBox 4"/>
        <cdr:cNvSpPr txBox="1">
          <a:spLocks noChangeArrowheads="1"/>
        </cdr:cNvSpPr>
      </cdr:nvSpPr>
      <cdr:spPr>
        <a:xfrm>
          <a:off x="1743075" y="157162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657850"/>
    <xdr:graphicFrame>
      <xdr:nvGraphicFramePr>
        <xdr:cNvPr id="1" name="Shape 1025"/>
        <xdr:cNvGraphicFramePr/>
      </xdr:nvGraphicFramePr>
      <xdr:xfrm>
        <a:off x="0" y="0"/>
        <a:ext cx="95631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9"/>
  <sheetViews>
    <sheetView workbookViewId="0" topLeftCell="A4">
      <selection activeCell="B9" sqref="B9"/>
    </sheetView>
  </sheetViews>
  <sheetFormatPr defaultColWidth="9.140625" defaultRowHeight="12.75"/>
  <cols>
    <col min="1" max="1" width="16.00390625" style="236" bestFit="1" customWidth="1"/>
    <col min="2" max="2" width="14.28125" style="236" bestFit="1" customWidth="1"/>
    <col min="3" max="3" width="14.7109375" style="236" bestFit="1" customWidth="1"/>
    <col min="4" max="4" width="8.421875" style="236" bestFit="1" customWidth="1"/>
    <col min="5" max="5" width="9.421875" style="236" bestFit="1" customWidth="1"/>
    <col min="6" max="6" width="16.00390625" style="236" bestFit="1" customWidth="1"/>
    <col min="7" max="7" width="14.28125" style="236" bestFit="1" customWidth="1"/>
    <col min="8" max="8" width="14.7109375" style="236" bestFit="1" customWidth="1"/>
    <col min="9" max="9" width="8.421875" style="236" bestFit="1" customWidth="1"/>
    <col min="10" max="10" width="9.421875" style="236" bestFit="1" customWidth="1"/>
    <col min="11" max="16384" width="9.140625" style="236" customWidth="1"/>
  </cols>
  <sheetData>
    <row r="1" spans="1:10" ht="13.5" thickBot="1">
      <c r="A1" s="335" t="s">
        <v>103</v>
      </c>
      <c r="B1" s="392" t="str">
        <f>'Original data'!C1</f>
        <v>HCMB__A001-01000084_cc.xls</v>
      </c>
      <c r="C1" s="393"/>
      <c r="D1" s="393"/>
      <c r="E1" s="393"/>
      <c r="F1" s="393"/>
      <c r="G1" s="393"/>
      <c r="H1" s="393"/>
      <c r="I1" s="393"/>
      <c r="J1" s="394"/>
    </row>
    <row r="2" spans="1:10" ht="13.5" thickBot="1">
      <c r="A2" s="335" t="s">
        <v>104</v>
      </c>
      <c r="B2" s="395" t="str">
        <f>'Original data'!C2</f>
        <v>HCMB__A001</v>
      </c>
      <c r="C2" s="396"/>
      <c r="D2" s="396"/>
      <c r="E2" s="397"/>
      <c r="F2" s="335" t="s">
        <v>105</v>
      </c>
      <c r="G2" s="395">
        <f>'Original data'!I2</f>
        <v>1000084</v>
      </c>
      <c r="H2" s="396"/>
      <c r="I2" s="396"/>
      <c r="J2" s="397"/>
    </row>
    <row r="3" spans="1:10" ht="13.5" thickBot="1">
      <c r="A3" s="336" t="s">
        <v>168</v>
      </c>
      <c r="B3" s="398">
        <f>'Original data'!C9</f>
        <v>37959</v>
      </c>
      <c r="C3" s="399"/>
      <c r="D3" s="399"/>
      <c r="E3" s="400"/>
      <c r="F3" s="336" t="s">
        <v>169</v>
      </c>
      <c r="G3" s="398">
        <f>'Original data'!O9</f>
        <v>37959</v>
      </c>
      <c r="H3" s="399"/>
      <c r="I3" s="399"/>
      <c r="J3" s="400"/>
    </row>
    <row r="4" spans="1:10" ht="13.5" thickBot="1">
      <c r="A4" s="314"/>
      <c r="B4" s="387" t="s">
        <v>139</v>
      </c>
      <c r="C4" s="388"/>
      <c r="D4" s="388"/>
      <c r="E4" s="382"/>
      <c r="F4" s="109"/>
      <c r="G4" s="387" t="s">
        <v>140</v>
      </c>
      <c r="H4" s="388"/>
      <c r="I4" s="388"/>
      <c r="J4" s="382"/>
    </row>
    <row r="5" spans="1:10" ht="13.5" thickBot="1">
      <c r="A5" s="337" t="s">
        <v>137</v>
      </c>
      <c r="B5" s="376" t="s">
        <v>350</v>
      </c>
      <c r="C5" s="377"/>
      <c r="D5" s="377"/>
      <c r="E5" s="378"/>
      <c r="F5" s="337" t="s">
        <v>137</v>
      </c>
      <c r="G5" s="376" t="s">
        <v>350</v>
      </c>
      <c r="H5" s="377"/>
      <c r="I5" s="377"/>
      <c r="J5" s="378"/>
    </row>
    <row r="6" spans="1:10" ht="12.75">
      <c r="A6" s="314"/>
      <c r="B6" s="338" t="s">
        <v>289</v>
      </c>
      <c r="C6" s="338" t="s">
        <v>290</v>
      </c>
      <c r="D6" s="338" t="s">
        <v>170</v>
      </c>
      <c r="E6" s="338" t="s">
        <v>171</v>
      </c>
      <c r="F6" s="339"/>
      <c r="G6" s="338" t="s">
        <v>289</v>
      </c>
      <c r="H6" s="338" t="s">
        <v>290</v>
      </c>
      <c r="I6" s="338" t="s">
        <v>170</v>
      </c>
      <c r="J6" s="340" t="s">
        <v>171</v>
      </c>
    </row>
    <row r="7" spans="1:10" ht="13.5" thickBot="1">
      <c r="A7" s="341"/>
      <c r="B7" s="121" t="s">
        <v>172</v>
      </c>
      <c r="C7" s="118" t="s">
        <v>172</v>
      </c>
      <c r="D7" s="118" t="s">
        <v>78</v>
      </c>
      <c r="E7" s="121" t="s">
        <v>101</v>
      </c>
      <c r="F7" s="339"/>
      <c r="G7" s="121" t="s">
        <v>172</v>
      </c>
      <c r="H7" s="118" t="s">
        <v>172</v>
      </c>
      <c r="I7" s="118" t="s">
        <v>78</v>
      </c>
      <c r="J7" s="118" t="s">
        <v>101</v>
      </c>
    </row>
    <row r="8" spans="1:10" ht="12.75">
      <c r="A8" s="314" t="s">
        <v>173</v>
      </c>
      <c r="B8" s="351" t="s">
        <v>350</v>
      </c>
      <c r="C8" s="352" t="s">
        <v>350</v>
      </c>
      <c r="D8" s="352" t="s">
        <v>350</v>
      </c>
      <c r="E8" s="353" t="s">
        <v>350</v>
      </c>
      <c r="F8" s="109" t="s">
        <v>173</v>
      </c>
      <c r="G8" s="351" t="s">
        <v>350</v>
      </c>
      <c r="H8" s="352" t="s">
        <v>350</v>
      </c>
      <c r="I8" s="352" t="s">
        <v>350</v>
      </c>
      <c r="J8" s="353" t="s">
        <v>350</v>
      </c>
    </row>
    <row r="9" spans="1:10" ht="13.5" thickBot="1">
      <c r="A9" s="315" t="s">
        <v>174</v>
      </c>
      <c r="B9" s="362"/>
      <c r="C9" s="355" t="s">
        <v>350</v>
      </c>
      <c r="D9" s="355" t="s">
        <v>350</v>
      </c>
      <c r="E9" s="356" t="s">
        <v>350</v>
      </c>
      <c r="F9" s="110" t="s">
        <v>174</v>
      </c>
      <c r="G9" s="362"/>
      <c r="H9" s="355" t="s">
        <v>350</v>
      </c>
      <c r="I9" s="355" t="s">
        <v>350</v>
      </c>
      <c r="J9" s="356" t="s">
        <v>350</v>
      </c>
    </row>
    <row r="10" spans="1:10" ht="12.75">
      <c r="A10" s="342" t="s">
        <v>23</v>
      </c>
      <c r="B10" s="357" t="s">
        <v>350</v>
      </c>
      <c r="C10" s="358" t="s">
        <v>350</v>
      </c>
      <c r="D10" s="358" t="s">
        <v>350</v>
      </c>
      <c r="E10" s="359" t="s">
        <v>350</v>
      </c>
      <c r="F10" s="343" t="s">
        <v>23</v>
      </c>
      <c r="G10" s="357" t="s">
        <v>350</v>
      </c>
      <c r="H10" s="358" t="s">
        <v>350</v>
      </c>
      <c r="I10" s="358" t="s">
        <v>350</v>
      </c>
      <c r="J10" s="359" t="s">
        <v>350</v>
      </c>
    </row>
    <row r="11" spans="1:10" ht="12.75">
      <c r="A11" s="342" t="s">
        <v>24</v>
      </c>
      <c r="B11" s="357" t="s">
        <v>350</v>
      </c>
      <c r="C11" s="358" t="s">
        <v>350</v>
      </c>
      <c r="D11" s="358" t="s">
        <v>350</v>
      </c>
      <c r="E11" s="359" t="s">
        <v>350</v>
      </c>
      <c r="F11" s="344" t="s">
        <v>24</v>
      </c>
      <c r="G11" s="357" t="s">
        <v>350</v>
      </c>
      <c r="H11" s="358" t="s">
        <v>350</v>
      </c>
      <c r="I11" s="358" t="s">
        <v>350</v>
      </c>
      <c r="J11" s="359" t="s">
        <v>350</v>
      </c>
    </row>
    <row r="12" spans="1:10" ht="12.75">
      <c r="A12" s="342" t="s">
        <v>25</v>
      </c>
      <c r="B12" s="357" t="s">
        <v>350</v>
      </c>
      <c r="C12" s="358" t="s">
        <v>350</v>
      </c>
      <c r="D12" s="358" t="s">
        <v>350</v>
      </c>
      <c r="E12" s="359" t="s">
        <v>350</v>
      </c>
      <c r="F12" s="344" t="s">
        <v>25</v>
      </c>
      <c r="G12" s="357" t="s">
        <v>350</v>
      </c>
      <c r="H12" s="358" t="s">
        <v>350</v>
      </c>
      <c r="I12" s="358" t="s">
        <v>350</v>
      </c>
      <c r="J12" s="359" t="s">
        <v>350</v>
      </c>
    </row>
    <row r="13" spans="1:10" ht="12.75">
      <c r="A13" s="342" t="s">
        <v>26</v>
      </c>
      <c r="B13" s="357" t="s">
        <v>350</v>
      </c>
      <c r="C13" s="358" t="s">
        <v>350</v>
      </c>
      <c r="D13" s="358" t="s">
        <v>350</v>
      </c>
      <c r="E13" s="359" t="s">
        <v>350</v>
      </c>
      <c r="F13" s="344" t="s">
        <v>26</v>
      </c>
      <c r="G13" s="357" t="s">
        <v>350</v>
      </c>
      <c r="H13" s="358" t="s">
        <v>350</v>
      </c>
      <c r="I13" s="358" t="s">
        <v>350</v>
      </c>
      <c r="J13" s="359" t="s">
        <v>350</v>
      </c>
    </row>
    <row r="14" spans="1:10" ht="12.75">
      <c r="A14" s="342" t="s">
        <v>27</v>
      </c>
      <c r="B14" s="357" t="s">
        <v>350</v>
      </c>
      <c r="C14" s="358" t="s">
        <v>350</v>
      </c>
      <c r="D14" s="358" t="s">
        <v>350</v>
      </c>
      <c r="E14" s="359" t="s">
        <v>350</v>
      </c>
      <c r="F14" s="344" t="s">
        <v>27</v>
      </c>
      <c r="G14" s="357" t="s">
        <v>350</v>
      </c>
      <c r="H14" s="358" t="s">
        <v>350</v>
      </c>
      <c r="I14" s="358" t="s">
        <v>350</v>
      </c>
      <c r="J14" s="359" t="s">
        <v>350</v>
      </c>
    </row>
    <row r="15" spans="1:10" ht="12.75">
      <c r="A15" s="342" t="s">
        <v>28</v>
      </c>
      <c r="B15" s="357" t="s">
        <v>350</v>
      </c>
      <c r="C15" s="358" t="s">
        <v>350</v>
      </c>
      <c r="D15" s="358" t="s">
        <v>350</v>
      </c>
      <c r="E15" s="359" t="s">
        <v>350</v>
      </c>
      <c r="F15" s="344" t="s">
        <v>28</v>
      </c>
      <c r="G15" s="357" t="s">
        <v>350</v>
      </c>
      <c r="H15" s="358" t="s">
        <v>350</v>
      </c>
      <c r="I15" s="358" t="s">
        <v>350</v>
      </c>
      <c r="J15" s="359" t="s">
        <v>350</v>
      </c>
    </row>
    <row r="16" spans="1:10" ht="12.75">
      <c r="A16" s="342" t="s">
        <v>29</v>
      </c>
      <c r="B16" s="357" t="s">
        <v>350</v>
      </c>
      <c r="C16" s="358" t="s">
        <v>350</v>
      </c>
      <c r="D16" s="358" t="s">
        <v>350</v>
      </c>
      <c r="E16" s="359" t="s">
        <v>350</v>
      </c>
      <c r="F16" s="344" t="s">
        <v>29</v>
      </c>
      <c r="G16" s="357" t="s">
        <v>350</v>
      </c>
      <c r="H16" s="358" t="s">
        <v>350</v>
      </c>
      <c r="I16" s="358" t="s">
        <v>350</v>
      </c>
      <c r="J16" s="359" t="s">
        <v>350</v>
      </c>
    </row>
    <row r="17" spans="1:10" ht="12.75">
      <c r="A17" s="342" t="s">
        <v>30</v>
      </c>
      <c r="B17" s="357" t="s">
        <v>350</v>
      </c>
      <c r="C17" s="358" t="s">
        <v>350</v>
      </c>
      <c r="D17" s="358" t="s">
        <v>350</v>
      </c>
      <c r="E17" s="359" t="s">
        <v>350</v>
      </c>
      <c r="F17" s="344" t="s">
        <v>30</v>
      </c>
      <c r="G17" s="357" t="s">
        <v>350</v>
      </c>
      <c r="H17" s="358" t="s">
        <v>350</v>
      </c>
      <c r="I17" s="358" t="s">
        <v>350</v>
      </c>
      <c r="J17" s="359" t="s">
        <v>350</v>
      </c>
    </row>
    <row r="18" spans="1:10" ht="12.75">
      <c r="A18" s="342" t="s">
        <v>31</v>
      </c>
      <c r="B18" s="357" t="s">
        <v>350</v>
      </c>
      <c r="C18" s="358" t="s">
        <v>350</v>
      </c>
      <c r="D18" s="358" t="s">
        <v>350</v>
      </c>
      <c r="E18" s="359" t="s">
        <v>350</v>
      </c>
      <c r="F18" s="344" t="s">
        <v>31</v>
      </c>
      <c r="G18" s="357" t="s">
        <v>350</v>
      </c>
      <c r="H18" s="358" t="s">
        <v>350</v>
      </c>
      <c r="I18" s="358" t="s">
        <v>350</v>
      </c>
      <c r="J18" s="359" t="s">
        <v>350</v>
      </c>
    </row>
    <row r="19" spans="1:10" ht="12.75">
      <c r="A19" s="342" t="s">
        <v>32</v>
      </c>
      <c r="B19" s="357" t="s">
        <v>350</v>
      </c>
      <c r="C19" s="358" t="s">
        <v>350</v>
      </c>
      <c r="D19" s="358" t="s">
        <v>350</v>
      </c>
      <c r="E19" s="359" t="s">
        <v>350</v>
      </c>
      <c r="F19" s="344" t="s">
        <v>32</v>
      </c>
      <c r="G19" s="357" t="s">
        <v>350</v>
      </c>
      <c r="H19" s="358" t="s">
        <v>350</v>
      </c>
      <c r="I19" s="358" t="s">
        <v>350</v>
      </c>
      <c r="J19" s="359" t="s">
        <v>350</v>
      </c>
    </row>
    <row r="20" spans="1:10" ht="12.75">
      <c r="A20" s="342" t="s">
        <v>33</v>
      </c>
      <c r="B20" s="357" t="s">
        <v>350</v>
      </c>
      <c r="C20" s="358" t="s">
        <v>350</v>
      </c>
      <c r="D20" s="358" t="s">
        <v>350</v>
      </c>
      <c r="E20" s="359" t="s">
        <v>350</v>
      </c>
      <c r="F20" s="344" t="s">
        <v>33</v>
      </c>
      <c r="G20" s="357" t="s">
        <v>350</v>
      </c>
      <c r="H20" s="358" t="s">
        <v>350</v>
      </c>
      <c r="I20" s="358" t="s">
        <v>350</v>
      </c>
      <c r="J20" s="359" t="s">
        <v>350</v>
      </c>
    </row>
    <row r="21" spans="1:10" ht="12.75">
      <c r="A21" s="342" t="s">
        <v>34</v>
      </c>
      <c r="B21" s="357" t="s">
        <v>350</v>
      </c>
      <c r="C21" s="358" t="s">
        <v>350</v>
      </c>
      <c r="D21" s="358" t="s">
        <v>350</v>
      </c>
      <c r="E21" s="359" t="s">
        <v>350</v>
      </c>
      <c r="F21" s="344" t="s">
        <v>34</v>
      </c>
      <c r="G21" s="357" t="s">
        <v>350</v>
      </c>
      <c r="H21" s="358" t="s">
        <v>350</v>
      </c>
      <c r="I21" s="358" t="s">
        <v>350</v>
      </c>
      <c r="J21" s="359" t="s">
        <v>350</v>
      </c>
    </row>
    <row r="22" spans="1:10" ht="12.75">
      <c r="A22" s="342" t="s">
        <v>35</v>
      </c>
      <c r="B22" s="357" t="s">
        <v>350</v>
      </c>
      <c r="C22" s="358" t="s">
        <v>350</v>
      </c>
      <c r="D22" s="358" t="s">
        <v>350</v>
      </c>
      <c r="E22" s="359" t="s">
        <v>350</v>
      </c>
      <c r="F22" s="344" t="s">
        <v>35</v>
      </c>
      <c r="G22" s="357" t="s">
        <v>350</v>
      </c>
      <c r="H22" s="358" t="s">
        <v>350</v>
      </c>
      <c r="I22" s="358" t="s">
        <v>350</v>
      </c>
      <c r="J22" s="359" t="s">
        <v>350</v>
      </c>
    </row>
    <row r="23" spans="1:10" ht="13.5" thickBot="1">
      <c r="A23" s="345" t="s">
        <v>36</v>
      </c>
      <c r="B23" s="354" t="s">
        <v>350</v>
      </c>
      <c r="C23" s="355" t="s">
        <v>350</v>
      </c>
      <c r="D23" s="355" t="s">
        <v>350</v>
      </c>
      <c r="E23" s="356" t="s">
        <v>350</v>
      </c>
      <c r="F23" s="346" t="s">
        <v>36</v>
      </c>
      <c r="G23" s="354" t="s">
        <v>350</v>
      </c>
      <c r="H23" s="355" t="s">
        <v>350</v>
      </c>
      <c r="I23" s="355" t="s">
        <v>350</v>
      </c>
      <c r="J23" s="356" t="s">
        <v>350</v>
      </c>
    </row>
    <row r="24" spans="1:10" ht="12.75">
      <c r="A24" s="342" t="s">
        <v>40</v>
      </c>
      <c r="B24" s="357" t="s">
        <v>350</v>
      </c>
      <c r="C24" s="358" t="s">
        <v>350</v>
      </c>
      <c r="D24" s="358" t="s">
        <v>350</v>
      </c>
      <c r="E24" s="359" t="s">
        <v>350</v>
      </c>
      <c r="F24" s="344" t="s">
        <v>40</v>
      </c>
      <c r="G24" s="357" t="s">
        <v>350</v>
      </c>
      <c r="H24" s="358" t="s">
        <v>350</v>
      </c>
      <c r="I24" s="358" t="s">
        <v>350</v>
      </c>
      <c r="J24" s="359" t="s">
        <v>350</v>
      </c>
    </row>
    <row r="25" spans="1:10" ht="12.75">
      <c r="A25" s="342" t="s">
        <v>41</v>
      </c>
      <c r="B25" s="357" t="s">
        <v>350</v>
      </c>
      <c r="C25" s="358" t="s">
        <v>350</v>
      </c>
      <c r="D25" s="358" t="s">
        <v>350</v>
      </c>
      <c r="E25" s="359" t="s">
        <v>350</v>
      </c>
      <c r="F25" s="344" t="s">
        <v>41</v>
      </c>
      <c r="G25" s="357" t="s">
        <v>350</v>
      </c>
      <c r="H25" s="358" t="s">
        <v>350</v>
      </c>
      <c r="I25" s="358" t="s">
        <v>350</v>
      </c>
      <c r="J25" s="359" t="s">
        <v>350</v>
      </c>
    </row>
    <row r="26" spans="1:10" ht="12.75">
      <c r="A26" s="342" t="s">
        <v>42</v>
      </c>
      <c r="B26" s="357" t="s">
        <v>350</v>
      </c>
      <c r="C26" s="358" t="s">
        <v>350</v>
      </c>
      <c r="D26" s="358" t="s">
        <v>350</v>
      </c>
      <c r="E26" s="359" t="s">
        <v>350</v>
      </c>
      <c r="F26" s="344" t="s">
        <v>42</v>
      </c>
      <c r="G26" s="357" t="s">
        <v>350</v>
      </c>
      <c r="H26" s="358" t="s">
        <v>350</v>
      </c>
      <c r="I26" s="358" t="s">
        <v>350</v>
      </c>
      <c r="J26" s="359" t="s">
        <v>350</v>
      </c>
    </row>
    <row r="27" spans="1:10" ht="12.75">
      <c r="A27" s="342" t="s">
        <v>43</v>
      </c>
      <c r="B27" s="357" t="s">
        <v>350</v>
      </c>
      <c r="C27" s="358" t="s">
        <v>350</v>
      </c>
      <c r="D27" s="358" t="s">
        <v>350</v>
      </c>
      <c r="E27" s="359" t="s">
        <v>350</v>
      </c>
      <c r="F27" s="344" t="s">
        <v>43</v>
      </c>
      <c r="G27" s="357" t="s">
        <v>350</v>
      </c>
      <c r="H27" s="358" t="s">
        <v>350</v>
      </c>
      <c r="I27" s="358" t="s">
        <v>350</v>
      </c>
      <c r="J27" s="359" t="s">
        <v>350</v>
      </c>
    </row>
    <row r="28" spans="1:10" ht="12.75">
      <c r="A28" s="342" t="s">
        <v>44</v>
      </c>
      <c r="B28" s="357" t="s">
        <v>350</v>
      </c>
      <c r="C28" s="360" t="s">
        <v>351</v>
      </c>
      <c r="D28" s="358" t="s">
        <v>350</v>
      </c>
      <c r="E28" s="359" t="s">
        <v>350</v>
      </c>
      <c r="F28" s="344" t="s">
        <v>44</v>
      </c>
      <c r="G28" s="357" t="s">
        <v>350</v>
      </c>
      <c r="H28" s="358" t="s">
        <v>350</v>
      </c>
      <c r="I28" s="358" t="s">
        <v>350</v>
      </c>
      <c r="J28" s="359" t="s">
        <v>350</v>
      </c>
    </row>
    <row r="29" spans="1:10" ht="12.75">
      <c r="A29" s="342" t="s">
        <v>45</v>
      </c>
      <c r="B29" s="357" t="s">
        <v>350</v>
      </c>
      <c r="C29" s="358" t="s">
        <v>350</v>
      </c>
      <c r="D29" s="358" t="s">
        <v>350</v>
      </c>
      <c r="E29" s="359" t="s">
        <v>350</v>
      </c>
      <c r="F29" s="344" t="s">
        <v>45</v>
      </c>
      <c r="G29" s="357" t="s">
        <v>350</v>
      </c>
      <c r="H29" s="358" t="s">
        <v>350</v>
      </c>
      <c r="I29" s="358" t="s">
        <v>350</v>
      </c>
      <c r="J29" s="359" t="s">
        <v>350</v>
      </c>
    </row>
    <row r="30" spans="1:10" ht="12.75">
      <c r="A30" s="342" t="s">
        <v>46</v>
      </c>
      <c r="B30" s="357" t="s">
        <v>350</v>
      </c>
      <c r="C30" s="358" t="s">
        <v>350</v>
      </c>
      <c r="D30" s="358" t="s">
        <v>350</v>
      </c>
      <c r="E30" s="359" t="s">
        <v>350</v>
      </c>
      <c r="F30" s="344" t="s">
        <v>46</v>
      </c>
      <c r="G30" s="357" t="s">
        <v>350</v>
      </c>
      <c r="H30" s="358" t="s">
        <v>350</v>
      </c>
      <c r="I30" s="358" t="s">
        <v>350</v>
      </c>
      <c r="J30" s="359" t="s">
        <v>350</v>
      </c>
    </row>
    <row r="31" spans="1:10" ht="12.75">
      <c r="A31" s="342" t="s">
        <v>47</v>
      </c>
      <c r="B31" s="357" t="s">
        <v>350</v>
      </c>
      <c r="C31" s="358" t="s">
        <v>350</v>
      </c>
      <c r="D31" s="358" t="s">
        <v>350</v>
      </c>
      <c r="E31" s="359" t="s">
        <v>350</v>
      </c>
      <c r="F31" s="344" t="s">
        <v>47</v>
      </c>
      <c r="G31" s="357" t="s">
        <v>350</v>
      </c>
      <c r="H31" s="358" t="s">
        <v>350</v>
      </c>
      <c r="I31" s="358" t="s">
        <v>350</v>
      </c>
      <c r="J31" s="359" t="s">
        <v>350</v>
      </c>
    </row>
    <row r="32" spans="1:10" ht="12.75">
      <c r="A32" s="342" t="s">
        <v>48</v>
      </c>
      <c r="B32" s="357" t="s">
        <v>350</v>
      </c>
      <c r="C32" s="358" t="s">
        <v>350</v>
      </c>
      <c r="D32" s="358" t="s">
        <v>350</v>
      </c>
      <c r="E32" s="359" t="s">
        <v>350</v>
      </c>
      <c r="F32" s="344" t="s">
        <v>48</v>
      </c>
      <c r="G32" s="357" t="s">
        <v>350</v>
      </c>
      <c r="H32" s="358" t="s">
        <v>350</v>
      </c>
      <c r="I32" s="358" t="s">
        <v>350</v>
      </c>
      <c r="J32" s="359" t="s">
        <v>350</v>
      </c>
    </row>
    <row r="33" spans="1:10" ht="12.75">
      <c r="A33" s="342" t="s">
        <v>49</v>
      </c>
      <c r="B33" s="357" t="s">
        <v>350</v>
      </c>
      <c r="C33" s="358" t="s">
        <v>350</v>
      </c>
      <c r="D33" s="358" t="s">
        <v>350</v>
      </c>
      <c r="E33" s="359" t="s">
        <v>350</v>
      </c>
      <c r="F33" s="344" t="s">
        <v>49</v>
      </c>
      <c r="G33" s="357" t="s">
        <v>350</v>
      </c>
      <c r="H33" s="358" t="s">
        <v>350</v>
      </c>
      <c r="I33" s="358" t="s">
        <v>350</v>
      </c>
      <c r="J33" s="359" t="s">
        <v>350</v>
      </c>
    </row>
    <row r="34" spans="1:10" ht="12.75">
      <c r="A34" s="342" t="s">
        <v>50</v>
      </c>
      <c r="B34" s="357" t="s">
        <v>350</v>
      </c>
      <c r="C34" s="358" t="s">
        <v>350</v>
      </c>
      <c r="D34" s="358" t="s">
        <v>350</v>
      </c>
      <c r="E34" s="359" t="s">
        <v>350</v>
      </c>
      <c r="F34" s="344" t="s">
        <v>50</v>
      </c>
      <c r="G34" s="357" t="s">
        <v>350</v>
      </c>
      <c r="H34" s="358" t="s">
        <v>350</v>
      </c>
      <c r="I34" s="358" t="s">
        <v>350</v>
      </c>
      <c r="J34" s="359" t="s">
        <v>350</v>
      </c>
    </row>
    <row r="35" spans="1:10" ht="12.75">
      <c r="A35" s="342" t="s">
        <v>51</v>
      </c>
      <c r="B35" s="357" t="s">
        <v>350</v>
      </c>
      <c r="C35" s="358" t="s">
        <v>350</v>
      </c>
      <c r="D35" s="358" t="s">
        <v>350</v>
      </c>
      <c r="E35" s="359" t="s">
        <v>350</v>
      </c>
      <c r="F35" s="344" t="s">
        <v>51</v>
      </c>
      <c r="G35" s="357" t="s">
        <v>350</v>
      </c>
      <c r="H35" s="358" t="s">
        <v>350</v>
      </c>
      <c r="I35" s="358" t="s">
        <v>350</v>
      </c>
      <c r="J35" s="359" t="s">
        <v>350</v>
      </c>
    </row>
    <row r="36" spans="1:10" ht="12.75">
      <c r="A36" s="342" t="s">
        <v>52</v>
      </c>
      <c r="B36" s="357" t="s">
        <v>350</v>
      </c>
      <c r="C36" s="358" t="s">
        <v>350</v>
      </c>
      <c r="D36" s="358" t="s">
        <v>350</v>
      </c>
      <c r="E36" s="359" t="s">
        <v>350</v>
      </c>
      <c r="F36" s="344" t="s">
        <v>52</v>
      </c>
      <c r="G36" s="357" t="s">
        <v>350</v>
      </c>
      <c r="H36" s="358" t="s">
        <v>350</v>
      </c>
      <c r="I36" s="358" t="s">
        <v>350</v>
      </c>
      <c r="J36" s="359" t="s">
        <v>350</v>
      </c>
    </row>
    <row r="37" spans="1:10" ht="13.5" thickBot="1">
      <c r="A37" s="345" t="s">
        <v>53</v>
      </c>
      <c r="B37" s="354" t="s">
        <v>350</v>
      </c>
      <c r="C37" s="355" t="s">
        <v>350</v>
      </c>
      <c r="D37" s="355" t="s">
        <v>350</v>
      </c>
      <c r="E37" s="356" t="s">
        <v>350</v>
      </c>
      <c r="F37" s="346" t="s">
        <v>53</v>
      </c>
      <c r="G37" s="354" t="s">
        <v>350</v>
      </c>
      <c r="H37" s="355" t="s">
        <v>350</v>
      </c>
      <c r="I37" s="355" t="s">
        <v>350</v>
      </c>
      <c r="J37" s="356" t="s">
        <v>350</v>
      </c>
    </row>
    <row r="38" spans="1:10" ht="13.5" thickBot="1">
      <c r="A38" s="347" t="s">
        <v>175</v>
      </c>
      <c r="B38" s="383" t="s">
        <v>350</v>
      </c>
      <c r="C38" s="396"/>
      <c r="D38" s="396"/>
      <c r="E38" s="397"/>
      <c r="F38" s="348" t="s">
        <v>175</v>
      </c>
      <c r="G38" s="383" t="s">
        <v>350</v>
      </c>
      <c r="H38" s="396"/>
      <c r="I38" s="396"/>
      <c r="J38" s="397"/>
    </row>
    <row r="39" spans="1:10" ht="13.5" thickBot="1">
      <c r="A39" s="347" t="s">
        <v>176</v>
      </c>
      <c r="B39" s="384"/>
      <c r="C39" s="385"/>
      <c r="D39" s="385"/>
      <c r="E39" s="385"/>
      <c r="F39" s="385"/>
      <c r="G39" s="385"/>
      <c r="H39" s="385"/>
      <c r="I39" s="385"/>
      <c r="J39" s="386"/>
    </row>
  </sheetData>
  <sheetProtection sheet="1" objects="1" scenarios="1"/>
  <mergeCells count="12">
    <mergeCell ref="B38:E38"/>
    <mergeCell ref="G38:J38"/>
    <mergeCell ref="B39:J39"/>
    <mergeCell ref="B4:E4"/>
    <mergeCell ref="G4:J4"/>
    <mergeCell ref="B5:E5"/>
    <mergeCell ref="G5:J5"/>
    <mergeCell ref="B1:J1"/>
    <mergeCell ref="B2:E2"/>
    <mergeCell ref="G2:J2"/>
    <mergeCell ref="B3:E3"/>
    <mergeCell ref="G3:J3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Q46"/>
  <sheetViews>
    <sheetView tabSelected="1" workbookViewId="0" topLeftCell="A1">
      <selection activeCell="Q5" sqref="Q5"/>
    </sheetView>
  </sheetViews>
  <sheetFormatPr defaultColWidth="9.140625" defaultRowHeight="12.75"/>
  <cols>
    <col min="1" max="1" width="9.140625" style="249" customWidth="1"/>
    <col min="2" max="2" width="11.7109375" style="249" customWidth="1"/>
    <col min="3" max="3" width="8.7109375" style="249" bestFit="1" customWidth="1"/>
    <col min="4" max="4" width="6.28125" style="249" customWidth="1"/>
    <col min="5" max="5" width="7.00390625" style="249" customWidth="1"/>
    <col min="6" max="6" width="8.7109375" style="249" bestFit="1" customWidth="1"/>
    <col min="7" max="7" width="6.28125" style="249" customWidth="1"/>
    <col min="8" max="8" width="6.7109375" style="249" customWidth="1"/>
    <col min="9" max="9" width="8.7109375" style="249" bestFit="1" customWidth="1"/>
    <col min="10" max="10" width="5.28125" style="249" customWidth="1"/>
    <col min="11" max="11" width="6.28125" style="249" customWidth="1"/>
    <col min="12" max="12" width="13.00390625" style="249" customWidth="1"/>
    <col min="13" max="13" width="9.140625" style="249" bestFit="1" customWidth="1"/>
    <col min="14" max="14" width="6.140625" style="249" customWidth="1"/>
    <col min="15" max="15" width="5.7109375" style="249" customWidth="1"/>
    <col min="16" max="16" width="6.00390625" style="249" customWidth="1"/>
    <col min="17" max="17" width="8.7109375" style="249" bestFit="1" customWidth="1"/>
    <col min="18" max="16384" width="9.140625" style="249" customWidth="1"/>
  </cols>
  <sheetData>
    <row r="1" spans="1:13" ht="12" thickBot="1">
      <c r="A1" s="296" t="s">
        <v>309</v>
      </c>
      <c r="B1" s="416" t="s">
        <v>282</v>
      </c>
      <c r="C1" s="417"/>
      <c r="E1" s="416" t="s">
        <v>283</v>
      </c>
      <c r="F1" s="417"/>
      <c r="H1" s="416" t="s">
        <v>284</v>
      </c>
      <c r="I1" s="417"/>
      <c r="L1" s="313"/>
      <c r="M1" s="313"/>
    </row>
    <row r="2" spans="1:9" ht="12" thickBot="1">
      <c r="A2" s="121">
        <v>255</v>
      </c>
      <c r="B2" s="247" t="str">
        <f>'Original data'!C2</f>
        <v>HCMB__A001</v>
      </c>
      <c r="C2" s="248">
        <f>'Original data'!I2</f>
        <v>1000084</v>
      </c>
      <c r="E2" s="252">
        <v>3</v>
      </c>
      <c r="F2" s="246"/>
      <c r="H2" s="252">
        <v>3</v>
      </c>
      <c r="I2" s="253" t="s">
        <v>117</v>
      </c>
    </row>
    <row r="3" ht="12" thickBot="1"/>
    <row r="4" spans="2:17" ht="13.5" thickBot="1">
      <c r="B4" s="307" t="s">
        <v>298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7"/>
    </row>
    <row r="5" spans="2:17" ht="12" thickBot="1">
      <c r="B5" s="306" t="s">
        <v>297</v>
      </c>
      <c r="C5" s="308" t="s">
        <v>355</v>
      </c>
      <c r="D5" s="371" t="s">
        <v>305</v>
      </c>
      <c r="E5" s="377"/>
      <c r="F5" s="309">
        <v>37960</v>
      </c>
      <c r="G5" s="371" t="s">
        <v>306</v>
      </c>
      <c r="H5" s="377"/>
      <c r="I5" s="309" t="s">
        <v>352</v>
      </c>
      <c r="J5" s="371" t="s">
        <v>307</v>
      </c>
      <c r="K5" s="377"/>
      <c r="L5" s="377"/>
      <c r="M5" s="309">
        <v>37960</v>
      </c>
      <c r="N5" s="371" t="s">
        <v>308</v>
      </c>
      <c r="O5" s="377"/>
      <c r="P5" s="377"/>
      <c r="Q5" s="309">
        <v>37960</v>
      </c>
    </row>
    <row r="6" ht="12" thickBot="1"/>
    <row r="7" spans="2:17" ht="11.25">
      <c r="B7" s="401" t="s">
        <v>276</v>
      </c>
      <c r="C7" s="402"/>
      <c r="D7" s="402"/>
      <c r="E7" s="402"/>
      <c r="F7" s="402"/>
      <c r="G7" s="403"/>
      <c r="I7" s="404" t="s">
        <v>269</v>
      </c>
      <c r="J7" s="405"/>
      <c r="K7" s="405"/>
      <c r="L7" s="405"/>
      <c r="M7" s="405"/>
      <c r="N7" s="405"/>
      <c r="O7" s="405"/>
      <c r="P7" s="405"/>
      <c r="Q7" s="406"/>
    </row>
    <row r="8" spans="2:17" ht="11.25">
      <c r="B8" s="407" t="s">
        <v>277</v>
      </c>
      <c r="C8" s="381"/>
      <c r="D8" s="381"/>
      <c r="E8" s="408" t="s">
        <v>278</v>
      </c>
      <c r="F8" s="409"/>
      <c r="G8" s="410"/>
      <c r="I8" s="411" t="s">
        <v>139</v>
      </c>
      <c r="J8" s="412"/>
      <c r="K8" s="412"/>
      <c r="L8" s="413"/>
      <c r="M8" s="201"/>
      <c r="N8" s="414" t="s">
        <v>140</v>
      </c>
      <c r="O8" s="412"/>
      <c r="P8" s="412"/>
      <c r="Q8" s="415"/>
    </row>
    <row r="9" spans="2:17" ht="11.25">
      <c r="B9" s="202" t="s">
        <v>279</v>
      </c>
      <c r="C9" s="119" t="s">
        <v>280</v>
      </c>
      <c r="D9" s="119" t="s">
        <v>281</v>
      </c>
      <c r="E9" s="203" t="s">
        <v>279</v>
      </c>
      <c r="F9" s="119" t="s">
        <v>280</v>
      </c>
      <c r="G9" s="204" t="s">
        <v>281</v>
      </c>
      <c r="I9" s="407" t="s">
        <v>270</v>
      </c>
      <c r="J9" s="381"/>
      <c r="K9" s="381" t="s">
        <v>271</v>
      </c>
      <c r="L9" s="418"/>
      <c r="M9" s="119"/>
      <c r="N9" s="419" t="s">
        <v>270</v>
      </c>
      <c r="O9" s="381"/>
      <c r="P9" s="381" t="s">
        <v>271</v>
      </c>
      <c r="Q9" s="370"/>
    </row>
    <row r="10" spans="2:17" ht="12" thickBot="1">
      <c r="B10" s="210">
        <f>(AVERAGE(J11:K12)+AVERAGE(O11:P12))/2</f>
        <v>0.175</v>
      </c>
      <c r="C10" s="211">
        <v>0.2</v>
      </c>
      <c r="D10" s="211">
        <f>B10-C10</f>
        <v>-0.025000000000000022</v>
      </c>
      <c r="E10" s="212">
        <f>(AVERAGE(I11:I12)+AVERAGE(L11:L12)+AVERAGE(N11:N12)+AVERAGE(Q11:Q12))/4</f>
        <v>0.8</v>
      </c>
      <c r="F10" s="211">
        <v>0.8</v>
      </c>
      <c r="G10" s="213">
        <f>E10-F10</f>
        <v>0</v>
      </c>
      <c r="I10" s="205" t="s">
        <v>272</v>
      </c>
      <c r="J10" s="206" t="s">
        <v>273</v>
      </c>
      <c r="K10" s="206" t="s">
        <v>273</v>
      </c>
      <c r="L10" s="207" t="s">
        <v>272</v>
      </c>
      <c r="M10" s="206"/>
      <c r="N10" s="208" t="s">
        <v>272</v>
      </c>
      <c r="O10" s="206" t="s">
        <v>273</v>
      </c>
      <c r="P10" s="206" t="s">
        <v>273</v>
      </c>
      <c r="Q10" s="209" t="s">
        <v>272</v>
      </c>
    </row>
    <row r="11" spans="2:17" ht="11.25">
      <c r="B11" s="201"/>
      <c r="C11" s="201"/>
      <c r="D11" s="201"/>
      <c r="E11" s="201"/>
      <c r="F11" s="201"/>
      <c r="G11" s="201"/>
      <c r="H11" s="363"/>
      <c r="I11" s="364">
        <v>0.8</v>
      </c>
      <c r="J11" s="365">
        <v>0.2</v>
      </c>
      <c r="K11" s="365">
        <v>0.2</v>
      </c>
      <c r="L11" s="366">
        <v>0.8</v>
      </c>
      <c r="M11" s="304" t="s">
        <v>274</v>
      </c>
      <c r="N11" s="364">
        <v>0.8</v>
      </c>
      <c r="O11" s="365">
        <v>0.15</v>
      </c>
      <c r="P11" s="365">
        <v>0.15</v>
      </c>
      <c r="Q11" s="366">
        <v>0.8</v>
      </c>
    </row>
    <row r="12" spans="2:17" ht="12" thickBot="1">
      <c r="B12" s="119"/>
      <c r="C12" s="119"/>
      <c r="D12" s="119"/>
      <c r="E12" s="119"/>
      <c r="F12" s="119"/>
      <c r="G12" s="119"/>
      <c r="H12" s="363"/>
      <c r="I12" s="367">
        <v>0.8</v>
      </c>
      <c r="J12" s="368">
        <v>0.2</v>
      </c>
      <c r="K12" s="368">
        <v>0.2</v>
      </c>
      <c r="L12" s="369">
        <v>0.8</v>
      </c>
      <c r="M12" s="305" t="s">
        <v>275</v>
      </c>
      <c r="N12" s="367">
        <v>0.8</v>
      </c>
      <c r="O12" s="368">
        <v>0.15</v>
      </c>
      <c r="P12" s="368">
        <v>0.15</v>
      </c>
      <c r="Q12" s="369">
        <v>0.8</v>
      </c>
    </row>
    <row r="13" spans="2:17" ht="12" thickBot="1">
      <c r="B13" s="119"/>
      <c r="C13" s="119"/>
      <c r="D13" s="119"/>
      <c r="E13" s="119"/>
      <c r="F13" s="119"/>
      <c r="G13" s="119"/>
      <c r="I13" s="424" t="s">
        <v>344</v>
      </c>
      <c r="J13" s="379"/>
      <c r="K13" s="379"/>
      <c r="L13" s="379"/>
      <c r="M13" s="379"/>
      <c r="N13" s="379"/>
      <c r="O13" s="379"/>
      <c r="P13" s="379"/>
      <c r="Q13" s="380"/>
    </row>
    <row r="14" spans="2:7" ht="11.25">
      <c r="B14" s="119"/>
      <c r="C14" s="119"/>
      <c r="D14" s="119"/>
      <c r="E14" s="119"/>
      <c r="F14" s="119"/>
      <c r="G14" s="119"/>
    </row>
    <row r="15" spans="2:7" ht="11.25">
      <c r="B15" s="310"/>
      <c r="C15" s="311"/>
      <c r="D15" s="311"/>
      <c r="E15" s="310"/>
      <c r="F15" s="311"/>
      <c r="G15" s="311"/>
    </row>
    <row r="16" spans="2:7" ht="11.25">
      <c r="B16" s="119"/>
      <c r="C16" s="119"/>
      <c r="D16" s="119"/>
      <c r="E16" s="119"/>
      <c r="F16" s="119"/>
      <c r="G16" s="304"/>
    </row>
    <row r="19" ht="12" thickBot="1"/>
    <row r="20" spans="2:14" ht="13.5" customHeight="1" thickBot="1">
      <c r="B20" s="374" t="s">
        <v>338</v>
      </c>
      <c r="C20" s="375"/>
      <c r="D20" s="375"/>
      <c r="E20" s="375"/>
      <c r="F20" s="375"/>
      <c r="G20" s="375"/>
      <c r="H20" s="375"/>
      <c r="I20" s="375"/>
      <c r="J20" s="375"/>
      <c r="K20" s="374" t="s">
        <v>288</v>
      </c>
      <c r="L20" s="375"/>
      <c r="M20" s="372" t="s">
        <v>332</v>
      </c>
      <c r="N20" s="373"/>
    </row>
    <row r="21" spans="1:15" ht="11.25">
      <c r="A21" s="254">
        <v>1</v>
      </c>
      <c r="B21" s="423" t="s">
        <v>312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17"/>
      <c r="O21" s="420" t="s">
        <v>313</v>
      </c>
    </row>
    <row r="22" spans="1:15" ht="11.25">
      <c r="A22" s="202">
        <v>2</v>
      </c>
      <c r="B22" s="381" t="s">
        <v>285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70"/>
      <c r="O22" s="421"/>
    </row>
    <row r="23" spans="1:15" ht="11.25">
      <c r="A23" s="202">
        <v>3</v>
      </c>
      <c r="B23" s="381" t="s">
        <v>286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70"/>
      <c r="O23" s="421"/>
    </row>
    <row r="24" spans="1:15" ht="12" thickBot="1">
      <c r="A24" s="245">
        <v>4</v>
      </c>
      <c r="B24" s="379" t="s">
        <v>287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80"/>
      <c r="O24" s="422"/>
    </row>
    <row r="25" spans="1:15" ht="11.25">
      <c r="A25" s="254">
        <v>1</v>
      </c>
      <c r="B25" s="423" t="s">
        <v>314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17"/>
      <c r="O25" s="420" t="s">
        <v>315</v>
      </c>
    </row>
    <row r="26" spans="1:15" ht="11.25">
      <c r="A26" s="202">
        <v>2</v>
      </c>
      <c r="B26" s="381" t="s">
        <v>316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70"/>
      <c r="O26" s="421"/>
    </row>
    <row r="27" spans="1:15" ht="11.25">
      <c r="A27" s="202">
        <v>3</v>
      </c>
      <c r="B27" s="381" t="s">
        <v>317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70"/>
      <c r="O27" s="421"/>
    </row>
    <row r="28" spans="1:15" ht="12" thickBot="1">
      <c r="A28" s="245">
        <v>4</v>
      </c>
      <c r="B28" s="379" t="s">
        <v>318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80"/>
      <c r="O28" s="422"/>
    </row>
    <row r="29" spans="1:15" ht="11.25">
      <c r="A29" s="254">
        <v>1</v>
      </c>
      <c r="B29" s="423" t="s">
        <v>319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17"/>
      <c r="O29" s="420" t="s">
        <v>320</v>
      </c>
    </row>
    <row r="30" spans="1:15" ht="11.25">
      <c r="A30" s="202">
        <v>2</v>
      </c>
      <c r="B30" s="381" t="s">
        <v>321</v>
      </c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70"/>
      <c r="O30" s="421"/>
    </row>
    <row r="31" spans="1:15" ht="11.25">
      <c r="A31" s="202">
        <v>3</v>
      </c>
      <c r="B31" s="381" t="s">
        <v>322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70"/>
      <c r="O31" s="421"/>
    </row>
    <row r="32" spans="1:15" ht="12" thickBot="1">
      <c r="A32" s="245">
        <v>4</v>
      </c>
      <c r="B32" s="379" t="s">
        <v>323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80"/>
      <c r="O32" s="422"/>
    </row>
    <row r="33" spans="1:15" ht="11.25">
      <c r="A33" s="254">
        <v>1</v>
      </c>
      <c r="B33" s="423" t="s">
        <v>324</v>
      </c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17"/>
      <c r="O33" s="420" t="s">
        <v>325</v>
      </c>
    </row>
    <row r="34" spans="1:15" ht="11.25">
      <c r="A34" s="202">
        <v>2</v>
      </c>
      <c r="B34" s="381" t="s">
        <v>326</v>
      </c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70"/>
      <c r="O34" s="421"/>
    </row>
    <row r="35" spans="1:15" ht="11.25">
      <c r="A35" s="202">
        <v>3</v>
      </c>
      <c r="B35" s="381" t="s">
        <v>327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70"/>
      <c r="O35" s="421"/>
    </row>
    <row r="36" spans="1:15" ht="12" thickBot="1">
      <c r="A36" s="245">
        <v>4</v>
      </c>
      <c r="B36" s="379" t="s">
        <v>328</v>
      </c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80"/>
      <c r="O36" s="422"/>
    </row>
    <row r="39" ht="12" thickBot="1"/>
    <row r="40" spans="2:17" ht="11.25">
      <c r="B40" s="297" t="s">
        <v>329</v>
      </c>
      <c r="C40" s="298" t="s">
        <v>330</v>
      </c>
      <c r="D40" s="423" t="s">
        <v>331</v>
      </c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17"/>
    </row>
    <row r="41" spans="2:17" ht="11.25">
      <c r="B41" s="312">
        <v>37447</v>
      </c>
      <c r="C41" s="119" t="s">
        <v>296</v>
      </c>
      <c r="D41" s="381" t="s">
        <v>333</v>
      </c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70"/>
    </row>
    <row r="42" spans="2:17" ht="11.25">
      <c r="B42" s="312">
        <v>37549</v>
      </c>
      <c r="C42" s="119" t="s">
        <v>296</v>
      </c>
      <c r="D42" s="381" t="s">
        <v>336</v>
      </c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70"/>
    </row>
    <row r="43" spans="2:17" ht="11.25">
      <c r="B43" s="312">
        <v>37591</v>
      </c>
      <c r="C43" s="119" t="s">
        <v>339</v>
      </c>
      <c r="D43" s="381" t="s">
        <v>340</v>
      </c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70"/>
    </row>
    <row r="44" spans="2:17" ht="11.25">
      <c r="B44" s="312">
        <v>37610</v>
      </c>
      <c r="C44" s="119" t="s">
        <v>296</v>
      </c>
      <c r="D44" s="381" t="s">
        <v>341</v>
      </c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70"/>
    </row>
    <row r="45" spans="2:17" ht="11.25">
      <c r="B45" s="312">
        <v>37685</v>
      </c>
      <c r="C45" s="119" t="s">
        <v>296</v>
      </c>
      <c r="D45" s="381" t="s">
        <v>342</v>
      </c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70"/>
    </row>
    <row r="46" spans="2:17" ht="12" thickBot="1">
      <c r="B46" s="299">
        <v>37766</v>
      </c>
      <c r="C46" s="122" t="s">
        <v>296</v>
      </c>
      <c r="D46" s="379" t="s">
        <v>343</v>
      </c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80"/>
    </row>
  </sheetData>
  <mergeCells count="49">
    <mergeCell ref="D45:Q45"/>
    <mergeCell ref="D40:Q40"/>
    <mergeCell ref="D41:Q41"/>
    <mergeCell ref="B33:N33"/>
    <mergeCell ref="O33:O36"/>
    <mergeCell ref="B34:N34"/>
    <mergeCell ref="B35:N35"/>
    <mergeCell ref="B36:N36"/>
    <mergeCell ref="D43:Q43"/>
    <mergeCell ref="D44:Q44"/>
    <mergeCell ref="B29:N29"/>
    <mergeCell ref="O29:O32"/>
    <mergeCell ref="B30:N30"/>
    <mergeCell ref="B31:N31"/>
    <mergeCell ref="B32:N32"/>
    <mergeCell ref="B25:N25"/>
    <mergeCell ref="O25:O28"/>
    <mergeCell ref="B26:N26"/>
    <mergeCell ref="B27:N27"/>
    <mergeCell ref="B28:N28"/>
    <mergeCell ref="K9:L9"/>
    <mergeCell ref="N9:O9"/>
    <mergeCell ref="P9:Q9"/>
    <mergeCell ref="O21:O24"/>
    <mergeCell ref="B22:N22"/>
    <mergeCell ref="B23:N23"/>
    <mergeCell ref="B24:N24"/>
    <mergeCell ref="B21:N21"/>
    <mergeCell ref="I13:Q13"/>
    <mergeCell ref="I9:J9"/>
    <mergeCell ref="B1:C1"/>
    <mergeCell ref="E1:F1"/>
    <mergeCell ref="H1:I1"/>
    <mergeCell ref="C4:Q4"/>
    <mergeCell ref="I7:Q7"/>
    <mergeCell ref="B8:D8"/>
    <mergeCell ref="E8:G8"/>
    <mergeCell ref="I8:L8"/>
    <mergeCell ref="N8:Q8"/>
    <mergeCell ref="D46:Q46"/>
    <mergeCell ref="D42:Q42"/>
    <mergeCell ref="D5:E5"/>
    <mergeCell ref="G5:H5"/>
    <mergeCell ref="J5:L5"/>
    <mergeCell ref="N5:P5"/>
    <mergeCell ref="M20:N20"/>
    <mergeCell ref="K20:L20"/>
    <mergeCell ref="B20:J20"/>
    <mergeCell ref="B7:G7"/>
  </mergeCells>
  <printOptions gridLines="1" heading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4"/>
  <sheetViews>
    <sheetView workbookViewId="0" topLeftCell="A1">
      <selection activeCell="C13" sqref="C13:E13"/>
    </sheetView>
  </sheetViews>
  <sheetFormatPr defaultColWidth="9.140625" defaultRowHeight="12.75"/>
  <cols>
    <col min="1" max="1" width="15.28125" style="1" bestFit="1" customWidth="1"/>
    <col min="2" max="2" width="9.57421875" style="1" customWidth="1"/>
    <col min="3" max="3" width="11.57421875" style="1" bestFit="1" customWidth="1"/>
    <col min="4" max="7" width="10.421875" style="1" bestFit="1" customWidth="1"/>
    <col min="8" max="8" width="9.57421875" style="1" bestFit="1" customWidth="1"/>
    <col min="9" max="12" width="10.421875" style="1" bestFit="1" customWidth="1"/>
    <col min="13" max="14" width="9.57421875" style="1" bestFit="1" customWidth="1"/>
    <col min="15" max="17" width="10.421875" style="1" bestFit="1" customWidth="1"/>
    <col min="18" max="19" width="9.57421875" style="1" bestFit="1" customWidth="1"/>
    <col min="20" max="21" width="10.421875" style="1" bestFit="1" customWidth="1"/>
    <col min="22" max="22" width="13.28125" style="1" bestFit="1" customWidth="1"/>
    <col min="23" max="23" width="9.140625" style="1" customWidth="1"/>
    <col min="24" max="24" width="15.28125" style="1" bestFit="1" customWidth="1"/>
    <col min="25" max="25" width="10.421875" style="1" bestFit="1" customWidth="1"/>
    <col min="26" max="26" width="13.8515625" style="1" bestFit="1" customWidth="1"/>
    <col min="27" max="30" width="10.421875" style="1" bestFit="1" customWidth="1"/>
    <col min="31" max="32" width="9.57421875" style="1" bestFit="1" customWidth="1"/>
    <col min="33" max="36" width="10.421875" style="1" bestFit="1" customWidth="1"/>
    <col min="37" max="37" width="9.57421875" style="1" bestFit="1" customWidth="1"/>
    <col min="38" max="44" width="10.421875" style="1" bestFit="1" customWidth="1"/>
    <col min="45" max="45" width="13.28125" style="1" bestFit="1" customWidth="1"/>
    <col min="46" max="16384" width="9.140625" style="1" customWidth="1"/>
  </cols>
  <sheetData>
    <row r="1" spans="1:11" ht="13.5" thickBot="1">
      <c r="A1" s="478" t="s">
        <v>103</v>
      </c>
      <c r="B1" s="479"/>
      <c r="C1" s="480" t="s">
        <v>347</v>
      </c>
      <c r="D1" s="480"/>
      <c r="E1" s="480"/>
      <c r="F1" s="480"/>
      <c r="G1" s="480"/>
      <c r="H1" s="480"/>
      <c r="I1" s="480"/>
      <c r="J1" s="480"/>
      <c r="K1" s="481"/>
    </row>
    <row r="2" spans="1:21" ht="12.75">
      <c r="A2" s="446" t="s">
        <v>104</v>
      </c>
      <c r="B2" s="447"/>
      <c r="C2" s="444" t="s">
        <v>334</v>
      </c>
      <c r="D2" s="444"/>
      <c r="E2" s="444"/>
      <c r="F2" s="447" t="s">
        <v>105</v>
      </c>
      <c r="G2" s="447"/>
      <c r="H2" s="447"/>
      <c r="I2" s="449">
        <v>1000084</v>
      </c>
      <c r="J2" s="449"/>
      <c r="K2" s="451"/>
      <c r="L2" s="78"/>
      <c r="N2" s="78"/>
      <c r="O2" s="78"/>
      <c r="P2" s="78"/>
      <c r="Q2" s="78"/>
      <c r="R2" s="78"/>
      <c r="S2" s="78"/>
      <c r="T2" s="102"/>
      <c r="U2" s="103" t="s">
        <v>164</v>
      </c>
    </row>
    <row r="3" spans="1:21" ht="13.5" thickBot="1">
      <c r="A3" s="446" t="s">
        <v>125</v>
      </c>
      <c r="B3" s="447"/>
      <c r="C3" s="444" t="s">
        <v>126</v>
      </c>
      <c r="D3" s="444"/>
      <c r="E3" s="444"/>
      <c r="F3" s="444"/>
      <c r="G3" s="444"/>
      <c r="H3" s="444"/>
      <c r="I3" s="444"/>
      <c r="J3" s="444"/>
      <c r="K3" s="445"/>
      <c r="L3" s="78"/>
      <c r="M3" s="78"/>
      <c r="N3" s="78"/>
      <c r="O3" s="78"/>
      <c r="P3" s="78"/>
      <c r="Q3" s="78"/>
      <c r="R3" s="78"/>
      <c r="S3" s="78"/>
      <c r="T3" s="101" t="s">
        <v>165</v>
      </c>
      <c r="U3" s="104">
        <v>1</v>
      </c>
    </row>
    <row r="4" spans="1:23" ht="12.75">
      <c r="A4" s="446" t="s">
        <v>106</v>
      </c>
      <c r="B4" s="447"/>
      <c r="C4" s="444" t="s">
        <v>349</v>
      </c>
      <c r="D4" s="444"/>
      <c r="E4" s="444"/>
      <c r="F4" s="447"/>
      <c r="G4" s="444"/>
      <c r="H4" s="444"/>
      <c r="I4" s="444"/>
      <c r="J4" s="444"/>
      <c r="K4" s="445"/>
      <c r="M4" s="478" t="s">
        <v>145</v>
      </c>
      <c r="N4" s="479"/>
      <c r="O4" s="479"/>
      <c r="P4" s="475" t="s">
        <v>345</v>
      </c>
      <c r="Q4" s="475"/>
      <c r="R4" s="476"/>
      <c r="S4" s="99"/>
      <c r="T4" s="300" t="s">
        <v>166</v>
      </c>
      <c r="U4" s="301">
        <v>1</v>
      </c>
      <c r="V4" s="99"/>
      <c r="W4" s="99"/>
    </row>
    <row r="5" spans="1:23" ht="13.5" thickBot="1">
      <c r="A5" s="446" t="s">
        <v>111</v>
      </c>
      <c r="B5" s="447"/>
      <c r="C5" s="444" t="s">
        <v>113</v>
      </c>
      <c r="D5" s="444"/>
      <c r="E5" s="444"/>
      <c r="F5" s="447" t="s">
        <v>112</v>
      </c>
      <c r="G5" s="447"/>
      <c r="H5" s="447"/>
      <c r="I5" s="444">
        <v>21</v>
      </c>
      <c r="J5" s="444"/>
      <c r="K5" s="445"/>
      <c r="M5" s="473" t="s">
        <v>146</v>
      </c>
      <c r="N5" s="465"/>
      <c r="O5" s="465"/>
      <c r="P5" s="474" t="s">
        <v>346</v>
      </c>
      <c r="Q5" s="474"/>
      <c r="R5" s="477"/>
      <c r="S5" s="99"/>
      <c r="T5" s="302" t="s">
        <v>167</v>
      </c>
      <c r="U5" s="303">
        <v>1</v>
      </c>
      <c r="V5" s="99"/>
      <c r="W5" s="99"/>
    </row>
    <row r="6" spans="1:23" ht="13.5" thickBot="1">
      <c r="A6" s="473" t="s">
        <v>107</v>
      </c>
      <c r="B6" s="465"/>
      <c r="C6" s="474" t="s">
        <v>348</v>
      </c>
      <c r="D6" s="474"/>
      <c r="E6" s="474"/>
      <c r="F6" s="465" t="s">
        <v>108</v>
      </c>
      <c r="G6" s="465"/>
      <c r="H6" s="465"/>
      <c r="I6" s="466" t="s">
        <v>352</v>
      </c>
      <c r="J6" s="466"/>
      <c r="K6" s="467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spans="1:23" ht="13.5" thickBo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ht="12.75">
      <c r="A8" s="452" t="s">
        <v>139</v>
      </c>
      <c r="B8" s="453"/>
      <c r="C8" s="453"/>
      <c r="D8" s="453"/>
      <c r="E8" s="453"/>
      <c r="F8" s="453"/>
      <c r="G8" s="453"/>
      <c r="H8" s="453"/>
      <c r="I8" s="453"/>
      <c r="J8" s="453"/>
      <c r="K8" s="454"/>
      <c r="M8" s="452" t="s">
        <v>140</v>
      </c>
      <c r="N8" s="453"/>
      <c r="O8" s="453"/>
      <c r="P8" s="453"/>
      <c r="Q8" s="453"/>
      <c r="R8" s="453"/>
      <c r="S8" s="453"/>
      <c r="T8" s="453"/>
      <c r="U8" s="453"/>
      <c r="V8" s="453"/>
      <c r="W8" s="454"/>
    </row>
    <row r="9" spans="1:23" ht="12.75">
      <c r="A9" s="446" t="s">
        <v>109</v>
      </c>
      <c r="B9" s="447"/>
      <c r="C9" s="455">
        <v>37959</v>
      </c>
      <c r="D9" s="456"/>
      <c r="E9" s="456"/>
      <c r="F9" s="447" t="s">
        <v>110</v>
      </c>
      <c r="G9" s="447"/>
      <c r="H9" s="447"/>
      <c r="I9" s="457">
        <v>0.6958333333333333</v>
      </c>
      <c r="J9" s="449"/>
      <c r="K9" s="451"/>
      <c r="M9" s="446" t="s">
        <v>109</v>
      </c>
      <c r="N9" s="447"/>
      <c r="O9" s="455">
        <v>37959</v>
      </c>
      <c r="P9" s="456"/>
      <c r="Q9" s="456"/>
      <c r="R9" s="447" t="s">
        <v>110</v>
      </c>
      <c r="S9" s="447"/>
      <c r="T9" s="447"/>
      <c r="U9" s="457">
        <v>0.6958333333333333</v>
      </c>
      <c r="V9" s="449"/>
      <c r="W9" s="451"/>
    </row>
    <row r="10" spans="1:23" ht="12.75">
      <c r="A10" s="446" t="s">
        <v>127</v>
      </c>
      <c r="B10" s="447"/>
      <c r="C10" s="449" t="s">
        <v>354</v>
      </c>
      <c r="D10" s="449"/>
      <c r="E10" s="449"/>
      <c r="F10" s="447"/>
      <c r="G10" s="447"/>
      <c r="H10" s="447"/>
      <c r="I10" s="455"/>
      <c r="J10" s="456"/>
      <c r="K10" s="460"/>
      <c r="M10" s="446" t="s">
        <v>127</v>
      </c>
      <c r="N10" s="447"/>
      <c r="O10" s="449" t="s">
        <v>353</v>
      </c>
      <c r="P10" s="449"/>
      <c r="Q10" s="449"/>
      <c r="R10" s="447"/>
      <c r="S10" s="447"/>
      <c r="T10" s="447"/>
      <c r="U10" s="450">
        <v>37865</v>
      </c>
      <c r="V10" s="444"/>
      <c r="W10" s="445"/>
    </row>
    <row r="11" spans="1:23" ht="12.75">
      <c r="A11" s="446" t="s">
        <v>335</v>
      </c>
      <c r="B11" s="447"/>
      <c r="C11" s="444">
        <v>0.7499</v>
      </c>
      <c r="D11" s="444"/>
      <c r="E11" s="444"/>
      <c r="F11" s="447" t="s">
        <v>128</v>
      </c>
      <c r="G11" s="447"/>
      <c r="H11" s="447"/>
      <c r="I11" s="449">
        <v>19</v>
      </c>
      <c r="J11" s="449"/>
      <c r="K11" s="451"/>
      <c r="M11" s="446" t="s">
        <v>335</v>
      </c>
      <c r="N11" s="447"/>
      <c r="O11" s="444">
        <v>0.7499</v>
      </c>
      <c r="P11" s="444"/>
      <c r="Q11" s="444"/>
      <c r="R11" s="447" t="s">
        <v>128</v>
      </c>
      <c r="S11" s="447"/>
      <c r="T11" s="447"/>
      <c r="U11" s="449">
        <v>19</v>
      </c>
      <c r="V11" s="449"/>
      <c r="W11" s="451"/>
    </row>
    <row r="12" spans="1:23" ht="12.75">
      <c r="A12" s="439" t="s">
        <v>157</v>
      </c>
      <c r="B12" s="440"/>
      <c r="C12" s="448">
        <v>10</v>
      </c>
      <c r="D12" s="448"/>
      <c r="E12" s="448"/>
      <c r="F12" s="440" t="s">
        <v>129</v>
      </c>
      <c r="G12" s="440"/>
      <c r="H12" s="440"/>
      <c r="I12" s="444" t="s">
        <v>130</v>
      </c>
      <c r="J12" s="444"/>
      <c r="K12" s="445"/>
      <c r="M12" s="446" t="s">
        <v>157</v>
      </c>
      <c r="N12" s="447"/>
      <c r="O12" s="448">
        <v>10</v>
      </c>
      <c r="P12" s="448"/>
      <c r="Q12" s="448"/>
      <c r="R12" s="447" t="s">
        <v>129</v>
      </c>
      <c r="S12" s="447"/>
      <c r="T12" s="447"/>
      <c r="U12" s="444" t="s">
        <v>130</v>
      </c>
      <c r="V12" s="444"/>
      <c r="W12" s="445"/>
    </row>
    <row r="13" spans="1:23" ht="12.75">
      <c r="A13" s="439" t="s">
        <v>131</v>
      </c>
      <c r="B13" s="440"/>
      <c r="C13" s="444">
        <v>20</v>
      </c>
      <c r="D13" s="444"/>
      <c r="E13" s="444"/>
      <c r="F13" s="440" t="s">
        <v>132</v>
      </c>
      <c r="G13" s="440"/>
      <c r="H13" s="440"/>
      <c r="I13" s="444" t="s">
        <v>337</v>
      </c>
      <c r="J13" s="444"/>
      <c r="K13" s="445"/>
      <c r="M13" s="439" t="s">
        <v>131</v>
      </c>
      <c r="N13" s="440"/>
      <c r="O13" s="444">
        <v>20</v>
      </c>
      <c r="P13" s="444"/>
      <c r="Q13" s="444"/>
      <c r="R13" s="440" t="s">
        <v>132</v>
      </c>
      <c r="S13" s="440"/>
      <c r="T13" s="440"/>
      <c r="U13" s="444" t="s">
        <v>337</v>
      </c>
      <c r="V13" s="444"/>
      <c r="W13" s="445"/>
    </row>
    <row r="14" spans="1:23" ht="12.75">
      <c r="A14" s="458" t="s">
        <v>133</v>
      </c>
      <c r="B14" s="459"/>
      <c r="C14" s="461">
        <v>0.54</v>
      </c>
      <c r="D14" s="462"/>
      <c r="E14" s="462"/>
      <c r="F14" s="459" t="s">
        <v>134</v>
      </c>
      <c r="G14" s="459"/>
      <c r="H14" s="459"/>
      <c r="I14" s="462" t="s">
        <v>141</v>
      </c>
      <c r="J14" s="462"/>
      <c r="K14" s="468"/>
      <c r="M14" s="458" t="s">
        <v>133</v>
      </c>
      <c r="N14" s="459"/>
      <c r="O14" s="461">
        <v>0.52</v>
      </c>
      <c r="P14" s="462"/>
      <c r="Q14" s="462"/>
      <c r="R14" s="459" t="s">
        <v>134</v>
      </c>
      <c r="S14" s="459"/>
      <c r="T14" s="459"/>
      <c r="U14" s="462" t="s">
        <v>141</v>
      </c>
      <c r="V14" s="462"/>
      <c r="W14" s="468"/>
    </row>
    <row r="15" spans="1:23" ht="12.75">
      <c r="A15" s="471" t="s">
        <v>135</v>
      </c>
      <c r="B15" s="437"/>
      <c r="C15" s="436">
        <f>V57</f>
        <v>0.0001919199</v>
      </c>
      <c r="D15" s="436"/>
      <c r="E15" s="436"/>
      <c r="F15" s="437" t="s">
        <v>136</v>
      </c>
      <c r="G15" s="437"/>
      <c r="H15" s="437"/>
      <c r="I15" s="436">
        <f>V58</f>
        <v>0.0006431118</v>
      </c>
      <c r="J15" s="436"/>
      <c r="K15" s="438"/>
      <c r="M15" s="471" t="s">
        <v>135</v>
      </c>
      <c r="N15" s="437"/>
      <c r="O15" s="436">
        <f>AS57</f>
        <v>4.705445E-05</v>
      </c>
      <c r="P15" s="436"/>
      <c r="Q15" s="436"/>
      <c r="R15" s="437" t="s">
        <v>136</v>
      </c>
      <c r="S15" s="437"/>
      <c r="T15" s="437"/>
      <c r="U15" s="436">
        <f>AS58</f>
        <v>0.0003524701</v>
      </c>
      <c r="V15" s="436"/>
      <c r="W15" s="438"/>
    </row>
    <row r="16" spans="1:23" ht="12.75">
      <c r="A16" s="439" t="s">
        <v>137</v>
      </c>
      <c r="B16" s="440"/>
      <c r="C16" s="441">
        <f>C59</f>
        <v>14.428999</v>
      </c>
      <c r="D16" s="441"/>
      <c r="E16" s="441"/>
      <c r="F16" s="440" t="s">
        <v>161</v>
      </c>
      <c r="G16" s="440"/>
      <c r="H16" s="440"/>
      <c r="I16" s="442">
        <f>C60</f>
        <v>595.731338888889</v>
      </c>
      <c r="J16" s="442"/>
      <c r="K16" s="443"/>
      <c r="M16" s="439" t="s">
        <v>137</v>
      </c>
      <c r="N16" s="440"/>
      <c r="O16" s="441">
        <f>Z59</f>
        <v>14.425106</v>
      </c>
      <c r="P16" s="441"/>
      <c r="Q16" s="441"/>
      <c r="R16" s="440" t="s">
        <v>161</v>
      </c>
      <c r="S16" s="440"/>
      <c r="T16" s="440"/>
      <c r="U16" s="442">
        <f>Z60</f>
        <v>595.6975555555555</v>
      </c>
      <c r="V16" s="442"/>
      <c r="W16" s="443"/>
    </row>
    <row r="17" spans="1:23" ht="13.5" thickBot="1">
      <c r="A17" s="431" t="s">
        <v>138</v>
      </c>
      <c r="B17" s="432"/>
      <c r="C17" s="433">
        <f>V21</f>
        <v>2.271941967</v>
      </c>
      <c r="D17" s="433"/>
      <c r="E17" s="433"/>
      <c r="F17" s="432" t="s">
        <v>142</v>
      </c>
      <c r="G17" s="432"/>
      <c r="H17" s="432"/>
      <c r="I17" s="434">
        <f>V20</f>
        <v>85.939451906</v>
      </c>
      <c r="J17" s="434"/>
      <c r="K17" s="435"/>
      <c r="M17" s="431" t="s">
        <v>138</v>
      </c>
      <c r="N17" s="432"/>
      <c r="O17" s="433">
        <f>AS21</f>
        <v>-18.042126538</v>
      </c>
      <c r="P17" s="433"/>
      <c r="Q17" s="433"/>
      <c r="R17" s="432" t="s">
        <v>142</v>
      </c>
      <c r="S17" s="432"/>
      <c r="T17" s="432"/>
      <c r="U17" s="434">
        <f>AS20</f>
        <v>85.906749908</v>
      </c>
      <c r="V17" s="434"/>
      <c r="W17" s="435"/>
    </row>
    <row r="18" ht="13.5" thickBot="1">
      <c r="C18" s="95" t="s">
        <v>117</v>
      </c>
    </row>
    <row r="19" spans="1:45" ht="13.5" thickBot="1">
      <c r="A19" s="2" t="s">
        <v>0</v>
      </c>
      <c r="B19" s="463" t="s">
        <v>123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4"/>
      <c r="V19" s="258" t="s">
        <v>56</v>
      </c>
      <c r="X19" s="2" t="s">
        <v>0</v>
      </c>
      <c r="Y19" s="463" t="s">
        <v>124</v>
      </c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4"/>
      <c r="AS19" s="258" t="s">
        <v>56</v>
      </c>
    </row>
    <row r="20" spans="1:45" ht="12.75">
      <c r="A20" s="2" t="s">
        <v>158</v>
      </c>
      <c r="B20" s="269">
        <v>3.745386</v>
      </c>
      <c r="C20" s="270">
        <v>5.961853</v>
      </c>
      <c r="D20" s="270">
        <v>5.957832</v>
      </c>
      <c r="E20" s="270">
        <v>5.958215</v>
      </c>
      <c r="F20" s="270">
        <v>5.957868</v>
      </c>
      <c r="G20" s="270">
        <v>5.957047</v>
      </c>
      <c r="H20" s="14">
        <v>5.956059</v>
      </c>
      <c r="I20" s="14">
        <v>5.956208</v>
      </c>
      <c r="J20" s="14">
        <v>5.954529</v>
      </c>
      <c r="K20" s="14">
        <v>5.955143</v>
      </c>
      <c r="L20" s="14">
        <v>5.955123</v>
      </c>
      <c r="M20" s="14">
        <v>5.955782</v>
      </c>
      <c r="N20" s="14">
        <v>5.957324</v>
      </c>
      <c r="O20" s="14">
        <v>5.956905</v>
      </c>
      <c r="P20" s="14">
        <v>5.957169</v>
      </c>
      <c r="Q20" s="14">
        <v>5.956197</v>
      </c>
      <c r="R20" s="14">
        <v>5.957487</v>
      </c>
      <c r="S20" s="14">
        <v>5.958254</v>
      </c>
      <c r="T20" s="14">
        <v>5.962646</v>
      </c>
      <c r="U20" s="15">
        <v>3.625981</v>
      </c>
      <c r="V20" s="22">
        <v>85.939451906</v>
      </c>
      <c r="W20" s="16"/>
      <c r="X20" s="2" t="s">
        <v>158</v>
      </c>
      <c r="Y20" s="13">
        <v>3.75301</v>
      </c>
      <c r="Z20" s="14">
        <v>5.961409</v>
      </c>
      <c r="AA20" s="14">
        <v>5.957605</v>
      </c>
      <c r="AB20" s="14">
        <v>5.956975</v>
      </c>
      <c r="AC20" s="14">
        <v>5.956156</v>
      </c>
      <c r="AD20" s="14">
        <v>5.955831</v>
      </c>
      <c r="AE20" s="14">
        <v>5.955968</v>
      </c>
      <c r="AF20" s="14">
        <v>5.956802</v>
      </c>
      <c r="AG20" s="14">
        <v>5.955744</v>
      </c>
      <c r="AH20" s="14">
        <v>5.955552</v>
      </c>
      <c r="AI20" s="14">
        <v>5.9556</v>
      </c>
      <c r="AJ20" s="14">
        <v>5.955858</v>
      </c>
      <c r="AK20" s="14">
        <v>5.956119</v>
      </c>
      <c r="AL20" s="14">
        <v>5.956207</v>
      </c>
      <c r="AM20" s="14">
        <v>5.956729</v>
      </c>
      <c r="AN20" s="14">
        <v>5.956045</v>
      </c>
      <c r="AO20" s="14">
        <v>5.957995</v>
      </c>
      <c r="AP20" s="14">
        <v>5.956709</v>
      </c>
      <c r="AQ20" s="14">
        <v>5.962256</v>
      </c>
      <c r="AR20" s="15">
        <v>3.579064</v>
      </c>
      <c r="AS20" s="15">
        <v>85.906749908</v>
      </c>
    </row>
    <row r="21" spans="1:45" ht="13.5" thickBot="1">
      <c r="A21" s="86" t="s">
        <v>59</v>
      </c>
      <c r="B21" s="271">
        <v>3.933595</v>
      </c>
      <c r="C21" s="272">
        <v>0.110391</v>
      </c>
      <c r="D21" s="272">
        <v>0.230858</v>
      </c>
      <c r="E21" s="272">
        <v>0.195185</v>
      </c>
      <c r="F21" s="272">
        <v>0.027208</v>
      </c>
      <c r="G21" s="272">
        <v>-0.004285</v>
      </c>
      <c r="H21" s="18">
        <v>-0.753113</v>
      </c>
      <c r="I21" s="18">
        <v>-0.267068</v>
      </c>
      <c r="J21" s="18">
        <v>-0.569186</v>
      </c>
      <c r="K21" s="18">
        <v>-0.295477</v>
      </c>
      <c r="L21" s="18">
        <v>-0.127658</v>
      </c>
      <c r="M21" s="18">
        <v>-0.209377</v>
      </c>
      <c r="N21" s="18">
        <v>-0.015313</v>
      </c>
      <c r="O21" s="18">
        <v>0.176083</v>
      </c>
      <c r="P21" s="18">
        <v>-0.169578</v>
      </c>
      <c r="Q21" s="18">
        <v>-0.267666</v>
      </c>
      <c r="R21" s="18">
        <v>-0.051253</v>
      </c>
      <c r="S21" s="18">
        <v>0.115459</v>
      </c>
      <c r="T21" s="18">
        <v>0.17783</v>
      </c>
      <c r="U21" s="19">
        <v>-1.276844</v>
      </c>
      <c r="V21" s="23">
        <v>2.271941967</v>
      </c>
      <c r="W21" s="16"/>
      <c r="X21" s="21" t="s">
        <v>59</v>
      </c>
      <c r="Y21" s="17">
        <v>2.963629</v>
      </c>
      <c r="Z21" s="18">
        <v>0.714597</v>
      </c>
      <c r="AA21" s="18">
        <v>0.323873</v>
      </c>
      <c r="AB21" s="18">
        <v>0.319695</v>
      </c>
      <c r="AC21" s="18">
        <v>0.439099</v>
      </c>
      <c r="AD21" s="18">
        <v>0.321407</v>
      </c>
      <c r="AE21" s="18">
        <v>0.147665</v>
      </c>
      <c r="AF21" s="18">
        <v>-0.045135</v>
      </c>
      <c r="AG21" s="18">
        <v>-0.378053</v>
      </c>
      <c r="AH21" s="18">
        <v>-0.584476</v>
      </c>
      <c r="AI21" s="18">
        <v>-0.608808</v>
      </c>
      <c r="AJ21" s="18">
        <v>-0.325389</v>
      </c>
      <c r="AK21" s="18">
        <v>-0.240374</v>
      </c>
      <c r="AL21" s="18">
        <v>-0.370013</v>
      </c>
      <c r="AM21" s="18">
        <v>-0.407057</v>
      </c>
      <c r="AN21" s="18">
        <v>-0.280966</v>
      </c>
      <c r="AO21" s="18">
        <v>-0.264003</v>
      </c>
      <c r="AP21" s="18">
        <v>-0.32395</v>
      </c>
      <c r="AQ21" s="18">
        <v>-0.383647</v>
      </c>
      <c r="AR21" s="19">
        <v>0.129467</v>
      </c>
      <c r="AS21" s="19">
        <v>-18.042126538</v>
      </c>
    </row>
    <row r="22" spans="1:45" ht="13.5" thickBot="1">
      <c r="A22" s="7" t="s">
        <v>1</v>
      </c>
      <c r="B22" s="273" t="s">
        <v>2</v>
      </c>
      <c r="C22" s="273" t="s">
        <v>3</v>
      </c>
      <c r="D22" s="273" t="s">
        <v>4</v>
      </c>
      <c r="E22" s="273" t="s">
        <v>5</v>
      </c>
      <c r="F22" s="273" t="s">
        <v>6</v>
      </c>
      <c r="G22" s="273" t="s">
        <v>7</v>
      </c>
      <c r="H22" s="8" t="s">
        <v>8</v>
      </c>
      <c r="I22" s="8" t="s">
        <v>9</v>
      </c>
      <c r="J22" s="8" t="s">
        <v>10</v>
      </c>
      <c r="K22" s="8" t="s">
        <v>11</v>
      </c>
      <c r="L22" s="8" t="s">
        <v>12</v>
      </c>
      <c r="M22" s="8" t="s">
        <v>13</v>
      </c>
      <c r="N22" s="8" t="s">
        <v>14</v>
      </c>
      <c r="O22" s="8" t="s">
        <v>15</v>
      </c>
      <c r="P22" s="8" t="s">
        <v>16</v>
      </c>
      <c r="Q22" s="8" t="s">
        <v>17</v>
      </c>
      <c r="R22" s="8" t="s">
        <v>18</v>
      </c>
      <c r="S22" s="8" t="s">
        <v>19</v>
      </c>
      <c r="T22" s="8" t="s">
        <v>20</v>
      </c>
      <c r="U22" s="9" t="s">
        <v>21</v>
      </c>
      <c r="V22" s="27"/>
      <c r="X22" s="7" t="s">
        <v>1</v>
      </c>
      <c r="Y22" s="8" t="s">
        <v>2</v>
      </c>
      <c r="Z22" s="8" t="s">
        <v>3</v>
      </c>
      <c r="AA22" s="8" t="s">
        <v>4</v>
      </c>
      <c r="AB22" s="8" t="s">
        <v>5</v>
      </c>
      <c r="AC22" s="8" t="s">
        <v>6</v>
      </c>
      <c r="AD22" s="8" t="s">
        <v>7</v>
      </c>
      <c r="AE22" s="8" t="s">
        <v>8</v>
      </c>
      <c r="AF22" s="8" t="s">
        <v>9</v>
      </c>
      <c r="AG22" s="8" t="s">
        <v>10</v>
      </c>
      <c r="AH22" s="8" t="s">
        <v>11</v>
      </c>
      <c r="AI22" s="8" t="s">
        <v>12</v>
      </c>
      <c r="AJ22" s="8" t="s">
        <v>13</v>
      </c>
      <c r="AK22" s="8" t="s">
        <v>14</v>
      </c>
      <c r="AL22" s="8" t="s">
        <v>15</v>
      </c>
      <c r="AM22" s="8" t="s">
        <v>16</v>
      </c>
      <c r="AN22" s="8" t="s">
        <v>17</v>
      </c>
      <c r="AO22" s="8" t="s">
        <v>18</v>
      </c>
      <c r="AP22" s="8" t="s">
        <v>19</v>
      </c>
      <c r="AQ22" s="8" t="s">
        <v>20</v>
      </c>
      <c r="AR22" s="9" t="s">
        <v>21</v>
      </c>
      <c r="AS22" s="28"/>
    </row>
    <row r="23" spans="1:46" ht="12.75">
      <c r="A23" s="3" t="s">
        <v>22</v>
      </c>
      <c r="B23" s="274">
        <v>10000</v>
      </c>
      <c r="C23" s="274">
        <v>10000</v>
      </c>
      <c r="D23" s="274">
        <v>10000</v>
      </c>
      <c r="E23" s="274">
        <v>10000</v>
      </c>
      <c r="F23" s="274">
        <v>10000</v>
      </c>
      <c r="G23" s="274">
        <v>10000</v>
      </c>
      <c r="H23" s="87">
        <v>10000</v>
      </c>
      <c r="I23" s="87">
        <v>10000</v>
      </c>
      <c r="J23" s="87">
        <v>10000</v>
      </c>
      <c r="K23" s="87">
        <v>10000</v>
      </c>
      <c r="L23" s="87">
        <v>10000</v>
      </c>
      <c r="M23" s="87">
        <v>10000</v>
      </c>
      <c r="N23" s="87">
        <v>10000</v>
      </c>
      <c r="O23" s="87">
        <v>10000</v>
      </c>
      <c r="P23" s="87">
        <v>10000</v>
      </c>
      <c r="Q23" s="87">
        <v>10000</v>
      </c>
      <c r="R23" s="87">
        <v>10000</v>
      </c>
      <c r="S23" s="87">
        <v>10000</v>
      </c>
      <c r="T23" s="87">
        <v>10000</v>
      </c>
      <c r="U23" s="87">
        <v>10000</v>
      </c>
      <c r="V23" s="20">
        <v>10000</v>
      </c>
      <c r="W23" s="96"/>
      <c r="X23" s="20" t="s">
        <v>22</v>
      </c>
      <c r="Y23" s="87">
        <v>10000</v>
      </c>
      <c r="Z23" s="87">
        <v>10000</v>
      </c>
      <c r="AA23" s="87">
        <v>10000</v>
      </c>
      <c r="AB23" s="87">
        <v>10000</v>
      </c>
      <c r="AC23" s="87">
        <v>10000</v>
      </c>
      <c r="AD23" s="87">
        <v>10000</v>
      </c>
      <c r="AE23" s="87">
        <v>10000</v>
      </c>
      <c r="AF23" s="87">
        <v>10000</v>
      </c>
      <c r="AG23" s="87">
        <v>10000</v>
      </c>
      <c r="AH23" s="87">
        <v>10000</v>
      </c>
      <c r="AI23" s="87">
        <v>10000</v>
      </c>
      <c r="AJ23" s="87">
        <v>10000</v>
      </c>
      <c r="AK23" s="87">
        <v>10000</v>
      </c>
      <c r="AL23" s="87">
        <v>10000</v>
      </c>
      <c r="AM23" s="87">
        <v>10000</v>
      </c>
      <c r="AN23" s="87">
        <v>10000</v>
      </c>
      <c r="AO23" s="87">
        <v>10000</v>
      </c>
      <c r="AP23" s="87">
        <v>10000</v>
      </c>
      <c r="AQ23" s="87">
        <v>10000</v>
      </c>
      <c r="AR23" s="87">
        <v>10000</v>
      </c>
      <c r="AS23" s="20">
        <v>10000</v>
      </c>
      <c r="AT23" s="97"/>
    </row>
    <row r="24" spans="1:45" ht="12.75">
      <c r="A24" s="3" t="s">
        <v>23</v>
      </c>
      <c r="B24" s="275">
        <v>-2.264123</v>
      </c>
      <c r="C24" s="275">
        <v>0.3460636</v>
      </c>
      <c r="D24" s="275">
        <v>0.5541437</v>
      </c>
      <c r="E24" s="275">
        <v>-0.002986365</v>
      </c>
      <c r="F24" s="275">
        <v>0.3536072</v>
      </c>
      <c r="G24" s="275">
        <v>-0.5476746</v>
      </c>
      <c r="H24" s="10">
        <v>-0.06220831</v>
      </c>
      <c r="I24" s="10">
        <v>0.516503</v>
      </c>
      <c r="J24" s="10">
        <v>0.1901501</v>
      </c>
      <c r="K24" s="10">
        <v>0.4330621</v>
      </c>
      <c r="L24" s="10">
        <v>-0.3541918</v>
      </c>
      <c r="M24" s="10">
        <v>0.5282495</v>
      </c>
      <c r="N24" s="10">
        <v>0.2677166</v>
      </c>
      <c r="O24" s="10">
        <v>0.8689162</v>
      </c>
      <c r="P24" s="10">
        <v>0.2323945</v>
      </c>
      <c r="Q24" s="10">
        <v>-1.072681</v>
      </c>
      <c r="R24" s="10">
        <v>-0.3433608</v>
      </c>
      <c r="S24" s="10">
        <v>-0.4646762</v>
      </c>
      <c r="T24" s="10">
        <v>-0.4562286</v>
      </c>
      <c r="U24" s="10">
        <v>-1.97947</v>
      </c>
      <c r="V24" s="25">
        <v>-0.08534381</v>
      </c>
      <c r="W24" s="93"/>
      <c r="X24" s="4" t="s">
        <v>23</v>
      </c>
      <c r="Y24" s="10">
        <v>0.8454646</v>
      </c>
      <c r="Z24" s="10">
        <v>-0.1600962</v>
      </c>
      <c r="AA24" s="10">
        <v>-0.3145098</v>
      </c>
      <c r="AB24" s="10">
        <v>-0.2762389</v>
      </c>
      <c r="AC24" s="10">
        <v>-1.345463</v>
      </c>
      <c r="AD24" s="10">
        <v>-0.4723603</v>
      </c>
      <c r="AE24" s="10">
        <v>-0.8988941</v>
      </c>
      <c r="AF24" s="10">
        <v>-0.7612781</v>
      </c>
      <c r="AG24" s="10">
        <v>1.144845</v>
      </c>
      <c r="AH24" s="10">
        <v>0.2237663</v>
      </c>
      <c r="AI24" s="10">
        <v>-0.7797015</v>
      </c>
      <c r="AJ24" s="10">
        <v>-1.769161</v>
      </c>
      <c r="AK24" s="10">
        <v>-0.009979408</v>
      </c>
      <c r="AL24" s="10">
        <v>-0.313949</v>
      </c>
      <c r="AM24" s="10">
        <v>-0.57452</v>
      </c>
      <c r="AN24" s="10">
        <v>-0.5897074</v>
      </c>
      <c r="AO24" s="10">
        <v>-0.8786416</v>
      </c>
      <c r="AP24" s="10">
        <v>-0.8488109</v>
      </c>
      <c r="AQ24" s="10">
        <v>-0.6922206</v>
      </c>
      <c r="AR24" s="10">
        <v>0.8823465</v>
      </c>
      <c r="AS24" s="25">
        <v>-0.4292162</v>
      </c>
    </row>
    <row r="25" spans="1:45" ht="12.75">
      <c r="A25" s="3" t="s">
        <v>24</v>
      </c>
      <c r="B25" s="275">
        <v>41.11355</v>
      </c>
      <c r="C25" s="275">
        <v>-6.282525</v>
      </c>
      <c r="D25" s="275">
        <v>-7.663608</v>
      </c>
      <c r="E25" s="275">
        <v>-8.37843</v>
      </c>
      <c r="F25" s="275">
        <v>-6.311165</v>
      </c>
      <c r="G25" s="275">
        <v>-5.817211</v>
      </c>
      <c r="H25" s="10">
        <v>-6.605732</v>
      </c>
      <c r="I25" s="10">
        <v>-5.815249</v>
      </c>
      <c r="J25" s="10">
        <v>-6.71453</v>
      </c>
      <c r="K25" s="10">
        <v>-6.810779</v>
      </c>
      <c r="L25" s="10">
        <v>-5.800122</v>
      </c>
      <c r="M25" s="10">
        <v>-6.367294</v>
      </c>
      <c r="N25" s="10">
        <v>-5.641821</v>
      </c>
      <c r="O25" s="10">
        <v>-6.794257</v>
      </c>
      <c r="P25" s="10">
        <v>-6.199007</v>
      </c>
      <c r="Q25" s="10">
        <v>-6.335517</v>
      </c>
      <c r="R25" s="10">
        <v>-6.125077</v>
      </c>
      <c r="S25" s="10">
        <v>-6.274284</v>
      </c>
      <c r="T25" s="10">
        <v>-5.865392</v>
      </c>
      <c r="U25" s="10">
        <v>-7.196525</v>
      </c>
      <c r="V25" s="25">
        <v>-4.903678</v>
      </c>
      <c r="W25" s="93"/>
      <c r="X25" s="4" t="s">
        <v>24</v>
      </c>
      <c r="Y25" s="10">
        <v>42.02111</v>
      </c>
      <c r="Z25" s="10">
        <v>-5.631</v>
      </c>
      <c r="AA25" s="10">
        <v>-6.214585</v>
      </c>
      <c r="AB25" s="10">
        <v>-6.346166</v>
      </c>
      <c r="AC25" s="10">
        <v>-6.754436</v>
      </c>
      <c r="AD25" s="10">
        <v>-7.250625</v>
      </c>
      <c r="AE25" s="10">
        <v>-6.583452</v>
      </c>
      <c r="AF25" s="10">
        <v>-6.070573</v>
      </c>
      <c r="AG25" s="10">
        <v>-6.635428</v>
      </c>
      <c r="AH25" s="10">
        <v>-6.680991</v>
      </c>
      <c r="AI25" s="10">
        <v>-7.349284</v>
      </c>
      <c r="AJ25" s="10">
        <v>-7.548153</v>
      </c>
      <c r="AK25" s="10">
        <v>-7.359789</v>
      </c>
      <c r="AL25" s="10">
        <v>-6.216343</v>
      </c>
      <c r="AM25" s="10">
        <v>-7.162748</v>
      </c>
      <c r="AN25" s="10">
        <v>-7.397219</v>
      </c>
      <c r="AO25" s="10">
        <v>-6.738316</v>
      </c>
      <c r="AP25" s="10">
        <v>-7.241035</v>
      </c>
      <c r="AQ25" s="10">
        <v>-7.694106</v>
      </c>
      <c r="AR25" s="10">
        <v>-7.655563</v>
      </c>
      <c r="AS25" s="25">
        <v>-5.251952</v>
      </c>
    </row>
    <row r="26" spans="1:45" ht="12.75">
      <c r="A26" s="3" t="s">
        <v>25</v>
      </c>
      <c r="B26" s="10">
        <v>0.6607575</v>
      </c>
      <c r="C26" s="10">
        <v>0.01389879</v>
      </c>
      <c r="D26" s="10">
        <v>-0.06504712</v>
      </c>
      <c r="E26" s="10">
        <v>-0.04067373</v>
      </c>
      <c r="F26" s="10">
        <v>0.09211732</v>
      </c>
      <c r="G26" s="10">
        <v>0.06097685</v>
      </c>
      <c r="H26" s="10">
        <v>0.2066193</v>
      </c>
      <c r="I26" s="10">
        <v>0.125804</v>
      </c>
      <c r="J26" s="10">
        <v>0.1381439</v>
      </c>
      <c r="K26" s="10">
        <v>0.1001693</v>
      </c>
      <c r="L26" s="10">
        <v>0.29226</v>
      </c>
      <c r="M26" s="10">
        <v>0.05683309</v>
      </c>
      <c r="N26" s="10">
        <v>-0.003694222</v>
      </c>
      <c r="O26" s="10">
        <v>0.105905</v>
      </c>
      <c r="P26" s="10">
        <v>0.09999473</v>
      </c>
      <c r="Q26" s="10">
        <v>0.1792503</v>
      </c>
      <c r="R26" s="10">
        <v>0.1196886</v>
      </c>
      <c r="S26" s="10">
        <v>0.1577889</v>
      </c>
      <c r="T26" s="10">
        <v>0.0451042</v>
      </c>
      <c r="U26" s="10">
        <v>-0.7838098</v>
      </c>
      <c r="V26" s="25">
        <v>0.08437921</v>
      </c>
      <c r="W26" s="93"/>
      <c r="X26" s="4" t="s">
        <v>25</v>
      </c>
      <c r="Y26" s="10">
        <v>-0.6412018</v>
      </c>
      <c r="Z26" s="10">
        <v>0.2104983</v>
      </c>
      <c r="AA26" s="10">
        <v>0.1468548</v>
      </c>
      <c r="AB26" s="10">
        <v>0.2212718</v>
      </c>
      <c r="AC26" s="10">
        <v>0.2241103</v>
      </c>
      <c r="AD26" s="10">
        <v>0.3198672</v>
      </c>
      <c r="AE26" s="10">
        <v>0.2081764</v>
      </c>
      <c r="AF26" s="10">
        <v>0.300338</v>
      </c>
      <c r="AG26" s="10">
        <v>0.1704747</v>
      </c>
      <c r="AH26" s="10">
        <v>0.06749591</v>
      </c>
      <c r="AI26" s="10">
        <v>0.1908057</v>
      </c>
      <c r="AJ26" s="10">
        <v>0.1468803</v>
      </c>
      <c r="AK26" s="10">
        <v>-0.07862821</v>
      </c>
      <c r="AL26" s="10">
        <v>-0.1149173</v>
      </c>
      <c r="AM26" s="10">
        <v>0.06425881</v>
      </c>
      <c r="AN26" s="10">
        <v>0.1173958</v>
      </c>
      <c r="AO26" s="10">
        <v>0.009546006</v>
      </c>
      <c r="AP26" s="10">
        <v>-0.06515354</v>
      </c>
      <c r="AQ26" s="10">
        <v>0.001153341</v>
      </c>
      <c r="AR26" s="10">
        <v>0.194596</v>
      </c>
      <c r="AS26" s="25">
        <v>0.09637139</v>
      </c>
    </row>
    <row r="27" spans="1:45" ht="12.75">
      <c r="A27" s="3" t="s">
        <v>26</v>
      </c>
      <c r="B27" s="10">
        <v>-2.744938</v>
      </c>
      <c r="C27" s="10">
        <v>0.1434131</v>
      </c>
      <c r="D27" s="10">
        <v>0.2193117</v>
      </c>
      <c r="E27" s="10">
        <v>0.5225913</v>
      </c>
      <c r="F27" s="10">
        <v>0.005821123</v>
      </c>
      <c r="G27" s="10">
        <v>-0.1807719</v>
      </c>
      <c r="H27" s="10">
        <v>-0.1182741</v>
      </c>
      <c r="I27" s="10">
        <v>-0.01265652</v>
      </c>
      <c r="J27" s="10">
        <v>-0.01894954</v>
      </c>
      <c r="K27" s="10">
        <v>0.2531289</v>
      </c>
      <c r="L27" s="10">
        <v>0.2476225</v>
      </c>
      <c r="M27" s="10">
        <v>0.1074298</v>
      </c>
      <c r="N27" s="10">
        <v>0.1205024</v>
      </c>
      <c r="O27" s="10">
        <v>0.05509415</v>
      </c>
      <c r="P27" s="10">
        <v>-0.09648198</v>
      </c>
      <c r="Q27" s="10">
        <v>-0.1988658</v>
      </c>
      <c r="R27" s="10">
        <v>0.06956751</v>
      </c>
      <c r="S27" s="10">
        <v>0.1966426</v>
      </c>
      <c r="T27" s="10">
        <v>0.3988745</v>
      </c>
      <c r="U27" s="10">
        <v>-3.492077</v>
      </c>
      <c r="V27" s="25">
        <v>-0.1110724</v>
      </c>
      <c r="W27" s="93"/>
      <c r="X27" s="4" t="s">
        <v>26</v>
      </c>
      <c r="Y27" s="10">
        <v>-1.890193</v>
      </c>
      <c r="Z27" s="10">
        <v>0.3700537</v>
      </c>
      <c r="AA27" s="10">
        <v>0.2386385</v>
      </c>
      <c r="AB27" s="10">
        <v>0.2356778</v>
      </c>
      <c r="AC27" s="10">
        <v>0.2667215</v>
      </c>
      <c r="AD27" s="10">
        <v>0.282448</v>
      </c>
      <c r="AE27" s="10">
        <v>0.1272175</v>
      </c>
      <c r="AF27" s="10">
        <v>0.1375592</v>
      </c>
      <c r="AG27" s="10">
        <v>0.2995676</v>
      </c>
      <c r="AH27" s="10">
        <v>0.340648</v>
      </c>
      <c r="AI27" s="10">
        <v>0.3045286</v>
      </c>
      <c r="AJ27" s="10">
        <v>0.3256245</v>
      </c>
      <c r="AK27" s="10">
        <v>0.1695548</v>
      </c>
      <c r="AL27" s="10">
        <v>0.1941173</v>
      </c>
      <c r="AM27" s="10">
        <v>0.2278874</v>
      </c>
      <c r="AN27" s="10">
        <v>0.09008231</v>
      </c>
      <c r="AO27" s="10">
        <v>0.2759907</v>
      </c>
      <c r="AP27" s="10">
        <v>0.2640037</v>
      </c>
      <c r="AQ27" s="10">
        <v>0.4069042</v>
      </c>
      <c r="AR27" s="10">
        <v>-2.83888</v>
      </c>
      <c r="AS27" s="25">
        <v>0.08636949</v>
      </c>
    </row>
    <row r="28" spans="1:45" ht="12.75">
      <c r="A28" s="3" t="s">
        <v>27</v>
      </c>
      <c r="B28" s="10">
        <v>0.6956597</v>
      </c>
      <c r="C28" s="10">
        <v>0.1446779</v>
      </c>
      <c r="D28" s="10">
        <v>-0.04261392</v>
      </c>
      <c r="E28" s="10">
        <v>0.02367537</v>
      </c>
      <c r="F28" s="10">
        <v>0.0192155</v>
      </c>
      <c r="G28" s="10">
        <v>0.01326679</v>
      </c>
      <c r="H28" s="10">
        <v>0.04085258</v>
      </c>
      <c r="I28" s="10">
        <v>0.07598365</v>
      </c>
      <c r="J28" s="10">
        <v>-0.02256096</v>
      </c>
      <c r="K28" s="10">
        <v>-0.04142736</v>
      </c>
      <c r="L28" s="10">
        <v>0.009230238</v>
      </c>
      <c r="M28" s="10">
        <v>0.005416363</v>
      </c>
      <c r="N28" s="10">
        <v>0.002665907</v>
      </c>
      <c r="O28" s="10">
        <v>-0.03940802</v>
      </c>
      <c r="P28" s="10">
        <v>0.04803376</v>
      </c>
      <c r="Q28" s="10">
        <v>0.1002898</v>
      </c>
      <c r="R28" s="10">
        <v>-0.03521744</v>
      </c>
      <c r="S28" s="10">
        <v>0.02237868</v>
      </c>
      <c r="T28" s="10">
        <v>0.06993672</v>
      </c>
      <c r="U28" s="10">
        <v>-0.02511352</v>
      </c>
      <c r="V28" s="25">
        <v>0.04245029</v>
      </c>
      <c r="W28" s="93"/>
      <c r="X28" s="4" t="s">
        <v>27</v>
      </c>
      <c r="Y28" s="10">
        <v>-0.09619678</v>
      </c>
      <c r="Z28" s="10">
        <v>0.00302709</v>
      </c>
      <c r="AA28" s="10">
        <v>-0.0001226921</v>
      </c>
      <c r="AB28" s="10">
        <v>-0.02258914</v>
      </c>
      <c r="AC28" s="10">
        <v>-0.001474273</v>
      </c>
      <c r="AD28" s="10">
        <v>-0.05736074</v>
      </c>
      <c r="AE28" s="10">
        <v>-0.01572605</v>
      </c>
      <c r="AF28" s="10">
        <v>-0.04274413</v>
      </c>
      <c r="AG28" s="10">
        <v>-0.041447</v>
      </c>
      <c r="AH28" s="10">
        <v>-0.05588688</v>
      </c>
      <c r="AI28" s="10">
        <v>-0.1142685</v>
      </c>
      <c r="AJ28" s="10">
        <v>-0.08508331</v>
      </c>
      <c r="AK28" s="10">
        <v>-0.001350546</v>
      </c>
      <c r="AL28" s="10">
        <v>-0.1142184</v>
      </c>
      <c r="AM28" s="10">
        <v>-0.05480822</v>
      </c>
      <c r="AN28" s="10">
        <v>0.02711902</v>
      </c>
      <c r="AO28" s="10">
        <v>0.03306004</v>
      </c>
      <c r="AP28" s="10">
        <v>-0.04434638</v>
      </c>
      <c r="AQ28" s="10">
        <v>-0.09165285</v>
      </c>
      <c r="AR28" s="10">
        <v>-0.3047548</v>
      </c>
      <c r="AS28" s="25">
        <v>-0.04802494</v>
      </c>
    </row>
    <row r="29" spans="1:45" ht="12.75">
      <c r="A29" s="3" t="s">
        <v>28</v>
      </c>
      <c r="B29" s="10">
        <v>2.64587</v>
      </c>
      <c r="C29" s="10">
        <v>0.9337657</v>
      </c>
      <c r="D29" s="10">
        <v>0.9449526</v>
      </c>
      <c r="E29" s="10">
        <v>0.9214434</v>
      </c>
      <c r="F29" s="10">
        <v>1.018264</v>
      </c>
      <c r="G29" s="10">
        <v>1.025573</v>
      </c>
      <c r="H29" s="10">
        <v>1.054307</v>
      </c>
      <c r="I29" s="10">
        <v>1.074146</v>
      </c>
      <c r="J29" s="10">
        <v>1.050543</v>
      </c>
      <c r="K29" s="10">
        <v>1.023334</v>
      </c>
      <c r="L29" s="10">
        <v>0.9576865</v>
      </c>
      <c r="M29" s="10">
        <v>1.015224</v>
      </c>
      <c r="N29" s="10">
        <v>1.009814</v>
      </c>
      <c r="O29" s="10">
        <v>1.035551</v>
      </c>
      <c r="P29" s="10">
        <v>0.9787864</v>
      </c>
      <c r="Q29" s="10">
        <v>1.073335</v>
      </c>
      <c r="R29" s="10">
        <v>1.048876</v>
      </c>
      <c r="S29" s="10">
        <v>1.084623</v>
      </c>
      <c r="T29" s="10">
        <v>1.041341</v>
      </c>
      <c r="U29" s="10">
        <v>0.6976983</v>
      </c>
      <c r="V29" s="25">
        <v>1.059377</v>
      </c>
      <c r="W29" s="93"/>
      <c r="X29" s="4" t="s">
        <v>28</v>
      </c>
      <c r="Y29" s="10">
        <v>2.721234</v>
      </c>
      <c r="Z29" s="10">
        <v>0.9444007</v>
      </c>
      <c r="AA29" s="10">
        <v>1.031065</v>
      </c>
      <c r="AB29" s="10">
        <v>1.017907</v>
      </c>
      <c r="AC29" s="10">
        <v>0.9930056</v>
      </c>
      <c r="AD29" s="10">
        <v>0.9088676</v>
      </c>
      <c r="AE29" s="10">
        <v>1.008204</v>
      </c>
      <c r="AF29" s="10">
        <v>1.064726</v>
      </c>
      <c r="AG29" s="10">
        <v>0.9989739</v>
      </c>
      <c r="AH29" s="10">
        <v>1.014156</v>
      </c>
      <c r="AI29" s="10">
        <v>0.9875038</v>
      </c>
      <c r="AJ29" s="10">
        <v>1.015849</v>
      </c>
      <c r="AK29" s="10">
        <v>0.9750569</v>
      </c>
      <c r="AL29" s="10">
        <v>1.012916</v>
      </c>
      <c r="AM29" s="10">
        <v>0.9178721</v>
      </c>
      <c r="AN29" s="10">
        <v>0.957532</v>
      </c>
      <c r="AO29" s="10">
        <v>0.9962427</v>
      </c>
      <c r="AP29" s="10">
        <v>1.012776</v>
      </c>
      <c r="AQ29" s="10">
        <v>1.036221</v>
      </c>
      <c r="AR29" s="10">
        <v>0.68272</v>
      </c>
      <c r="AS29" s="25">
        <v>1.040927</v>
      </c>
    </row>
    <row r="30" spans="1:45" ht="12.75">
      <c r="A30" s="3" t="s">
        <v>29</v>
      </c>
      <c r="B30" s="10">
        <v>0.239767</v>
      </c>
      <c r="C30" s="10">
        <v>0.04039098</v>
      </c>
      <c r="D30" s="10">
        <v>0.02373769</v>
      </c>
      <c r="E30" s="10">
        <v>0.05262966</v>
      </c>
      <c r="F30" s="10">
        <v>0.06679745</v>
      </c>
      <c r="G30" s="10">
        <v>0.07178884</v>
      </c>
      <c r="H30" s="10">
        <v>0.01997415</v>
      </c>
      <c r="I30" s="10">
        <v>-0.03725913</v>
      </c>
      <c r="J30" s="10">
        <v>-0.0393136</v>
      </c>
      <c r="K30" s="10">
        <v>0.02988605</v>
      </c>
      <c r="L30" s="10">
        <v>-0.03565226</v>
      </c>
      <c r="M30" s="10">
        <v>0.001870318</v>
      </c>
      <c r="N30" s="10">
        <v>0.03853412</v>
      </c>
      <c r="O30" s="10">
        <v>0.006916364</v>
      </c>
      <c r="P30" s="10">
        <v>0.003278481</v>
      </c>
      <c r="Q30" s="10">
        <v>-0.0375588</v>
      </c>
      <c r="R30" s="10">
        <v>-0.00652527</v>
      </c>
      <c r="S30" s="10">
        <v>-0.04811135</v>
      </c>
      <c r="T30" s="10">
        <v>-0.004445739</v>
      </c>
      <c r="U30" s="10">
        <v>0.02324466</v>
      </c>
      <c r="V30" s="25">
        <v>0.01621265</v>
      </c>
      <c r="W30" s="93"/>
      <c r="X30" s="4" t="s">
        <v>29</v>
      </c>
      <c r="Y30" s="10">
        <v>-0.1157369</v>
      </c>
      <c r="Z30" s="10">
        <v>-0.05033421</v>
      </c>
      <c r="AA30" s="10">
        <v>-0.02978164</v>
      </c>
      <c r="AB30" s="10">
        <v>0.03822517</v>
      </c>
      <c r="AC30" s="10">
        <v>0.06855085</v>
      </c>
      <c r="AD30" s="10">
        <v>0.07066383</v>
      </c>
      <c r="AE30" s="10">
        <v>-0.0197464</v>
      </c>
      <c r="AF30" s="10">
        <v>-0.01052032</v>
      </c>
      <c r="AG30" s="10">
        <v>0.003517593</v>
      </c>
      <c r="AH30" s="10">
        <v>0.01534171</v>
      </c>
      <c r="AI30" s="10">
        <v>0.03933169</v>
      </c>
      <c r="AJ30" s="10">
        <v>0.04219739</v>
      </c>
      <c r="AK30" s="10">
        <v>0.05328229</v>
      </c>
      <c r="AL30" s="10">
        <v>0.04239278</v>
      </c>
      <c r="AM30" s="10">
        <v>0.08276697</v>
      </c>
      <c r="AN30" s="10">
        <v>0.06559454</v>
      </c>
      <c r="AO30" s="10">
        <v>0.07714814</v>
      </c>
      <c r="AP30" s="10">
        <v>0.0287318</v>
      </c>
      <c r="AQ30" s="10">
        <v>0.06901391</v>
      </c>
      <c r="AR30" s="10">
        <v>0.04773523</v>
      </c>
      <c r="AS30" s="25">
        <v>0.02818939</v>
      </c>
    </row>
    <row r="31" spans="1:45" ht="12.75">
      <c r="A31" s="3" t="s">
        <v>30</v>
      </c>
      <c r="B31" s="10">
        <v>0.4935589</v>
      </c>
      <c r="C31" s="10">
        <v>0.5642016</v>
      </c>
      <c r="D31" s="10">
        <v>0.5446501</v>
      </c>
      <c r="E31" s="10">
        <v>0.5479062</v>
      </c>
      <c r="F31" s="10">
        <v>0.5762566</v>
      </c>
      <c r="G31" s="10">
        <v>0.5949044</v>
      </c>
      <c r="H31" s="10">
        <v>0.5822938</v>
      </c>
      <c r="I31" s="10">
        <v>0.5945336</v>
      </c>
      <c r="J31" s="10">
        <v>0.6033214</v>
      </c>
      <c r="K31" s="10">
        <v>0.6113664</v>
      </c>
      <c r="L31" s="10">
        <v>0.6027145</v>
      </c>
      <c r="M31" s="10">
        <v>0.5948184</v>
      </c>
      <c r="N31" s="10">
        <v>0.5799745</v>
      </c>
      <c r="O31" s="10">
        <v>0.5720244</v>
      </c>
      <c r="P31" s="10">
        <v>0.5888075</v>
      </c>
      <c r="Q31" s="10">
        <v>0.5866173</v>
      </c>
      <c r="R31" s="10">
        <v>0.5676237</v>
      </c>
      <c r="S31" s="10">
        <v>0.57617</v>
      </c>
      <c r="T31" s="10">
        <v>0.5869215</v>
      </c>
      <c r="U31" s="10">
        <v>0.4799677</v>
      </c>
      <c r="V31" s="25">
        <v>0.5758321</v>
      </c>
      <c r="W31" s="93"/>
      <c r="X31" s="4" t="s">
        <v>30</v>
      </c>
      <c r="Y31" s="10">
        <v>0.5150129</v>
      </c>
      <c r="Z31" s="10">
        <v>0.6141456</v>
      </c>
      <c r="AA31" s="10">
        <v>0.6049193</v>
      </c>
      <c r="AB31" s="10">
        <v>0.6080367</v>
      </c>
      <c r="AC31" s="10">
        <v>0.6117311</v>
      </c>
      <c r="AD31" s="10">
        <v>0.6153791</v>
      </c>
      <c r="AE31" s="10">
        <v>0.6143488</v>
      </c>
      <c r="AF31" s="10">
        <v>0.6208277</v>
      </c>
      <c r="AG31" s="10">
        <v>0.6227018</v>
      </c>
      <c r="AH31" s="10">
        <v>0.6397891</v>
      </c>
      <c r="AI31" s="10">
        <v>0.626624</v>
      </c>
      <c r="AJ31" s="10">
        <v>0.6237583</v>
      </c>
      <c r="AK31" s="10">
        <v>0.6101363</v>
      </c>
      <c r="AL31" s="10">
        <v>0.6188774</v>
      </c>
      <c r="AM31" s="10">
        <v>0.6083901</v>
      </c>
      <c r="AN31" s="10">
        <v>0.5814022</v>
      </c>
      <c r="AO31" s="10">
        <v>0.5665302</v>
      </c>
      <c r="AP31" s="10">
        <v>0.5836636</v>
      </c>
      <c r="AQ31" s="10">
        <v>0.553446</v>
      </c>
      <c r="AR31" s="10">
        <v>0.5124049</v>
      </c>
      <c r="AS31" s="25">
        <v>0.6009602</v>
      </c>
    </row>
    <row r="32" spans="1:45" ht="12.75">
      <c r="A32" s="3" t="s">
        <v>31</v>
      </c>
      <c r="B32" s="10">
        <v>0.1715187</v>
      </c>
      <c r="C32" s="10">
        <v>0.02707108</v>
      </c>
      <c r="D32" s="10">
        <v>0.005088007</v>
      </c>
      <c r="E32" s="10">
        <v>0.005044636</v>
      </c>
      <c r="F32" s="10">
        <v>0.03999511</v>
      </c>
      <c r="G32" s="10">
        <v>0.08335491</v>
      </c>
      <c r="H32" s="10">
        <v>0.0146726</v>
      </c>
      <c r="I32" s="10">
        <v>-0.004536457</v>
      </c>
      <c r="J32" s="10">
        <v>-0.05218131</v>
      </c>
      <c r="K32" s="10">
        <v>-0.01986031</v>
      </c>
      <c r="L32" s="10">
        <v>0.002977012</v>
      </c>
      <c r="M32" s="10">
        <v>-0.02576256</v>
      </c>
      <c r="N32" s="10">
        <v>0.03476198</v>
      </c>
      <c r="O32" s="10">
        <v>-0.04076923</v>
      </c>
      <c r="P32" s="10">
        <v>-0.01194111</v>
      </c>
      <c r="Q32" s="10">
        <v>-0.02637412</v>
      </c>
      <c r="R32" s="10">
        <v>-0.05380518</v>
      </c>
      <c r="S32" s="10">
        <v>-0.03491823</v>
      </c>
      <c r="T32" s="10">
        <v>-0.02487109</v>
      </c>
      <c r="U32" s="10">
        <v>-0.04241338</v>
      </c>
      <c r="V32" s="25">
        <v>0</v>
      </c>
      <c r="W32" s="93"/>
      <c r="X32" s="4" t="s">
        <v>31</v>
      </c>
      <c r="Y32" s="10">
        <v>0.01540714</v>
      </c>
      <c r="Z32" s="10">
        <v>-0.05229842</v>
      </c>
      <c r="AA32" s="10">
        <v>-0.03126227</v>
      </c>
      <c r="AB32" s="10">
        <v>-0.008058684</v>
      </c>
      <c r="AC32" s="10">
        <v>-0.00680828</v>
      </c>
      <c r="AD32" s="10">
        <v>-0.005961514</v>
      </c>
      <c r="AE32" s="10">
        <v>-0.02625145</v>
      </c>
      <c r="AF32" s="10">
        <v>-0.02699196</v>
      </c>
      <c r="AG32" s="10">
        <v>-0.00264194</v>
      </c>
      <c r="AH32" s="10">
        <v>-0.01146844</v>
      </c>
      <c r="AI32" s="10">
        <v>0.02047975</v>
      </c>
      <c r="AJ32" s="10">
        <v>0.02295119</v>
      </c>
      <c r="AK32" s="10">
        <v>0.02352257</v>
      </c>
      <c r="AL32" s="10">
        <v>-0.01419822</v>
      </c>
      <c r="AM32" s="10">
        <v>0.02641959</v>
      </c>
      <c r="AN32" s="10">
        <v>0.08910275</v>
      </c>
      <c r="AO32" s="10">
        <v>0.0192673</v>
      </c>
      <c r="AP32" s="10">
        <v>-0.004355855</v>
      </c>
      <c r="AQ32" s="10">
        <v>0.008910724</v>
      </c>
      <c r="AR32" s="10">
        <v>-0.04996175</v>
      </c>
      <c r="AS32" s="25">
        <v>0</v>
      </c>
    </row>
    <row r="33" spans="1:45" ht="12.75">
      <c r="A33" s="3" t="s">
        <v>32</v>
      </c>
      <c r="B33" s="10">
        <v>0.663343</v>
      </c>
      <c r="C33" s="10">
        <v>0.7648435</v>
      </c>
      <c r="D33" s="10">
        <v>0.7674342</v>
      </c>
      <c r="E33" s="10">
        <v>0.7792337</v>
      </c>
      <c r="F33" s="10">
        <v>0.7714428</v>
      </c>
      <c r="G33" s="10">
        <v>0.7629739</v>
      </c>
      <c r="H33" s="10">
        <v>0.7617357</v>
      </c>
      <c r="I33" s="10">
        <v>0.7631071</v>
      </c>
      <c r="J33" s="10">
        <v>0.7598332</v>
      </c>
      <c r="K33" s="10">
        <v>0.7722814</v>
      </c>
      <c r="L33" s="10">
        <v>0.7736516</v>
      </c>
      <c r="M33" s="10">
        <v>0.7697476</v>
      </c>
      <c r="N33" s="10">
        <v>0.7711476</v>
      </c>
      <c r="O33" s="10">
        <v>0.770809</v>
      </c>
      <c r="P33" s="10">
        <v>0.7698295</v>
      </c>
      <c r="Q33" s="10">
        <v>0.7560666</v>
      </c>
      <c r="R33" s="10">
        <v>0.7604157</v>
      </c>
      <c r="S33" s="10">
        <v>0.7623638</v>
      </c>
      <c r="T33" s="10">
        <v>0.7668766</v>
      </c>
      <c r="U33" s="10">
        <v>0.6586285</v>
      </c>
      <c r="V33" s="25">
        <v>0.760069</v>
      </c>
      <c r="W33" s="93"/>
      <c r="X33" s="4" t="s">
        <v>32</v>
      </c>
      <c r="Y33" s="10">
        <v>0.6350919</v>
      </c>
      <c r="Z33" s="10">
        <v>0.7475871</v>
      </c>
      <c r="AA33" s="10">
        <v>0.7459136</v>
      </c>
      <c r="AB33" s="10">
        <v>0.7509723</v>
      </c>
      <c r="AC33" s="10">
        <v>0.7509299</v>
      </c>
      <c r="AD33" s="10">
        <v>0.7555239</v>
      </c>
      <c r="AE33" s="10">
        <v>0.7497617</v>
      </c>
      <c r="AF33" s="10">
        <v>0.7559026</v>
      </c>
      <c r="AG33" s="10">
        <v>0.7520328</v>
      </c>
      <c r="AH33" s="10">
        <v>0.7549594</v>
      </c>
      <c r="AI33" s="10">
        <v>0.7583069</v>
      </c>
      <c r="AJ33" s="10">
        <v>0.7531888</v>
      </c>
      <c r="AK33" s="10">
        <v>0.7450331</v>
      </c>
      <c r="AL33" s="10">
        <v>0.7449991</v>
      </c>
      <c r="AM33" s="10">
        <v>0.7542273</v>
      </c>
      <c r="AN33" s="10">
        <v>0.7457757</v>
      </c>
      <c r="AO33" s="10">
        <v>0.7487358</v>
      </c>
      <c r="AP33" s="10">
        <v>0.7417293</v>
      </c>
      <c r="AQ33" s="10">
        <v>0.7450617</v>
      </c>
      <c r="AR33" s="10">
        <v>0.6682229</v>
      </c>
      <c r="AS33" s="25">
        <v>0.7437134</v>
      </c>
    </row>
    <row r="34" spans="1:45" ht="12.75">
      <c r="A34" s="3" t="s">
        <v>33</v>
      </c>
      <c r="B34" s="10">
        <v>0.01666673</v>
      </c>
      <c r="C34" s="10">
        <v>0.003365402</v>
      </c>
      <c r="D34" s="10">
        <v>0.005391607</v>
      </c>
      <c r="E34" s="10">
        <v>0.005780749</v>
      </c>
      <c r="F34" s="10">
        <v>0.008357377</v>
      </c>
      <c r="G34" s="10">
        <v>0.009272261</v>
      </c>
      <c r="H34" s="10">
        <v>0.004423306</v>
      </c>
      <c r="I34" s="10">
        <v>0.001759265</v>
      </c>
      <c r="J34" s="10">
        <v>-0.004115254</v>
      </c>
      <c r="K34" s="10">
        <v>0.00199963</v>
      </c>
      <c r="L34" s="10">
        <v>-0.002266009</v>
      </c>
      <c r="M34" s="10">
        <v>0.001050647</v>
      </c>
      <c r="N34" s="10">
        <v>0.01064116</v>
      </c>
      <c r="O34" s="10">
        <v>0.00176294</v>
      </c>
      <c r="P34" s="10">
        <v>0.00246454</v>
      </c>
      <c r="Q34" s="10">
        <v>-0.0006521802</v>
      </c>
      <c r="R34" s="10">
        <v>-0.002591554</v>
      </c>
      <c r="S34" s="10">
        <v>-0.004683193</v>
      </c>
      <c r="T34" s="10">
        <v>-0.006050446</v>
      </c>
      <c r="U34" s="10">
        <v>-0.004912974</v>
      </c>
      <c r="V34" s="25">
        <v>0.002255862</v>
      </c>
      <c r="W34" s="93"/>
      <c r="X34" s="4" t="s">
        <v>33</v>
      </c>
      <c r="Y34" s="10">
        <v>-0.006925668</v>
      </c>
      <c r="Z34" s="10">
        <v>-0.009708627</v>
      </c>
      <c r="AA34" s="10">
        <v>-0.002252287</v>
      </c>
      <c r="AB34" s="10">
        <v>-0.0008653815</v>
      </c>
      <c r="AC34" s="10">
        <v>0.001968991</v>
      </c>
      <c r="AD34" s="10">
        <v>0.008033178</v>
      </c>
      <c r="AE34" s="10">
        <v>0.0006880785</v>
      </c>
      <c r="AF34" s="10">
        <v>-0.0005352702</v>
      </c>
      <c r="AG34" s="10">
        <v>0.00524592</v>
      </c>
      <c r="AH34" s="10">
        <v>0.006142727</v>
      </c>
      <c r="AI34" s="10">
        <v>0.003403538</v>
      </c>
      <c r="AJ34" s="10">
        <v>-0.001154315</v>
      </c>
      <c r="AK34" s="10">
        <v>0.009080561</v>
      </c>
      <c r="AL34" s="10">
        <v>-0.002275924</v>
      </c>
      <c r="AM34" s="10">
        <v>0.007309976</v>
      </c>
      <c r="AN34" s="10">
        <v>0.006592328</v>
      </c>
      <c r="AO34" s="10">
        <v>0.001937151</v>
      </c>
      <c r="AP34" s="10">
        <v>-0.00392256</v>
      </c>
      <c r="AQ34" s="10">
        <v>-0.008560283</v>
      </c>
      <c r="AR34" s="10">
        <v>-0.008676777</v>
      </c>
      <c r="AS34" s="25">
        <v>0.0005995292</v>
      </c>
    </row>
    <row r="35" spans="1:45" ht="12.75">
      <c r="A35" s="3" t="s">
        <v>34</v>
      </c>
      <c r="B35" s="10">
        <v>0.08540184</v>
      </c>
      <c r="C35" s="10">
        <v>0.0650898</v>
      </c>
      <c r="D35" s="10">
        <v>0.0641489</v>
      </c>
      <c r="E35" s="10">
        <v>0.05803139</v>
      </c>
      <c r="F35" s="10">
        <v>0.06882915</v>
      </c>
      <c r="G35" s="10">
        <v>0.06790817</v>
      </c>
      <c r="H35" s="10">
        <v>0.06673052</v>
      </c>
      <c r="I35" s="10">
        <v>0.06944907</v>
      </c>
      <c r="J35" s="10">
        <v>0.06784633</v>
      </c>
      <c r="K35" s="10">
        <v>0.06557339</v>
      </c>
      <c r="L35" s="10">
        <v>0.06492767</v>
      </c>
      <c r="M35" s="10">
        <v>0.06746279</v>
      </c>
      <c r="N35" s="10">
        <v>0.0691261</v>
      </c>
      <c r="O35" s="10">
        <v>0.06534145</v>
      </c>
      <c r="P35" s="10">
        <v>0.06336406</v>
      </c>
      <c r="Q35" s="10">
        <v>0.06352852</v>
      </c>
      <c r="R35" s="10">
        <v>0.06573352</v>
      </c>
      <c r="S35" s="10">
        <v>0.06679193</v>
      </c>
      <c r="T35" s="10">
        <v>0.06255483</v>
      </c>
      <c r="U35" s="10">
        <v>0.05282012</v>
      </c>
      <c r="V35" s="25">
        <v>0.06592764</v>
      </c>
      <c r="W35" s="93"/>
      <c r="X35" s="4" t="s">
        <v>34</v>
      </c>
      <c r="Y35" s="10">
        <v>0.07930925</v>
      </c>
      <c r="Z35" s="10">
        <v>0.06611965</v>
      </c>
      <c r="AA35" s="10">
        <v>0.06835631</v>
      </c>
      <c r="AB35" s="10">
        <v>0.06853187</v>
      </c>
      <c r="AC35" s="10">
        <v>0.06764749</v>
      </c>
      <c r="AD35" s="10">
        <v>0.06383483</v>
      </c>
      <c r="AE35" s="10">
        <v>0.06710435</v>
      </c>
      <c r="AF35" s="10">
        <v>0.07080103</v>
      </c>
      <c r="AG35" s="10">
        <v>0.07071563</v>
      </c>
      <c r="AH35" s="10">
        <v>0.07037421</v>
      </c>
      <c r="AI35" s="10">
        <v>0.0683608</v>
      </c>
      <c r="AJ35" s="10">
        <v>0.0677586</v>
      </c>
      <c r="AK35" s="10">
        <v>0.06438698</v>
      </c>
      <c r="AL35" s="10">
        <v>0.06694621</v>
      </c>
      <c r="AM35" s="10">
        <v>0.06566135</v>
      </c>
      <c r="AN35" s="10">
        <v>0.06738752</v>
      </c>
      <c r="AO35" s="10">
        <v>0.06615726</v>
      </c>
      <c r="AP35" s="10">
        <v>0.06443512</v>
      </c>
      <c r="AQ35" s="10">
        <v>0.06630477</v>
      </c>
      <c r="AR35" s="10">
        <v>0.04540321</v>
      </c>
      <c r="AS35" s="25">
        <v>0.06698236</v>
      </c>
    </row>
    <row r="36" spans="1:45" ht="12.75">
      <c r="A36" s="3" t="s">
        <v>35</v>
      </c>
      <c r="B36" s="10">
        <v>0.006911605</v>
      </c>
      <c r="C36" s="10">
        <v>-0.00484048</v>
      </c>
      <c r="D36" s="10">
        <v>-0.003412218</v>
      </c>
      <c r="E36" s="10">
        <v>-0.00689274</v>
      </c>
      <c r="F36" s="10">
        <v>-0.005131478</v>
      </c>
      <c r="G36" s="10">
        <v>-0.002766128</v>
      </c>
      <c r="H36" s="10">
        <v>-0.00539036</v>
      </c>
      <c r="I36" s="10">
        <v>-0.006210896</v>
      </c>
      <c r="J36" s="10">
        <v>-0.008334404</v>
      </c>
      <c r="K36" s="10">
        <v>-0.00741455</v>
      </c>
      <c r="L36" s="10">
        <v>-0.006471548</v>
      </c>
      <c r="M36" s="10">
        <v>-0.007015251</v>
      </c>
      <c r="N36" s="10">
        <v>-0.003884602</v>
      </c>
      <c r="O36" s="10">
        <v>-0.007430841</v>
      </c>
      <c r="P36" s="10">
        <v>-0.003781227</v>
      </c>
      <c r="Q36" s="10">
        <v>-0.006161616</v>
      </c>
      <c r="R36" s="10">
        <v>-0.007208471</v>
      </c>
      <c r="S36" s="10">
        <v>-0.00699343</v>
      </c>
      <c r="T36" s="10">
        <v>-0.01028649</v>
      </c>
      <c r="U36" s="10">
        <v>-0.008282321</v>
      </c>
      <c r="V36" s="25">
        <v>-0.005734859</v>
      </c>
      <c r="W36" s="93"/>
      <c r="X36" s="4" t="s">
        <v>35</v>
      </c>
      <c r="Y36" s="10">
        <v>-0.0002460135</v>
      </c>
      <c r="Z36" s="10">
        <v>-0.001620367</v>
      </c>
      <c r="AA36" s="10">
        <v>-0.002603391</v>
      </c>
      <c r="AB36" s="10">
        <v>-0.002011735</v>
      </c>
      <c r="AC36" s="10">
        <v>-0.001193589</v>
      </c>
      <c r="AD36" s="10">
        <v>-0.0008251859</v>
      </c>
      <c r="AE36" s="10">
        <v>-0.001469889</v>
      </c>
      <c r="AF36" s="10">
        <v>-0.001338524</v>
      </c>
      <c r="AG36" s="10">
        <v>-1.916343E-05</v>
      </c>
      <c r="AH36" s="10">
        <v>-0.002333424</v>
      </c>
      <c r="AI36" s="10">
        <v>-0.00150528</v>
      </c>
      <c r="AJ36" s="10">
        <v>-0.001509914</v>
      </c>
      <c r="AK36" s="10">
        <v>0.001397723</v>
      </c>
      <c r="AL36" s="10">
        <v>-0.001266858</v>
      </c>
      <c r="AM36" s="10">
        <v>-0.000517319</v>
      </c>
      <c r="AN36" s="10">
        <v>0.0008271626</v>
      </c>
      <c r="AO36" s="10">
        <v>-0.0006639579</v>
      </c>
      <c r="AP36" s="10">
        <v>-0.002771939</v>
      </c>
      <c r="AQ36" s="10">
        <v>-0.004956016</v>
      </c>
      <c r="AR36" s="10">
        <v>-0.006811253</v>
      </c>
      <c r="AS36" s="25">
        <v>-0.001488921</v>
      </c>
    </row>
    <row r="37" spans="1:45" ht="12.75">
      <c r="A37" s="3" t="s">
        <v>36</v>
      </c>
      <c r="B37" s="10">
        <v>0.0003869865</v>
      </c>
      <c r="C37" s="10">
        <v>0.03090858</v>
      </c>
      <c r="D37" s="10">
        <v>0.02638423</v>
      </c>
      <c r="E37" s="10">
        <v>0.03471984</v>
      </c>
      <c r="F37" s="10">
        <v>0.03473124</v>
      </c>
      <c r="G37" s="10">
        <v>0.03464202</v>
      </c>
      <c r="H37" s="10">
        <v>0.03136076</v>
      </c>
      <c r="I37" s="10">
        <v>0.02931016</v>
      </c>
      <c r="J37" s="10">
        <v>0.02629877</v>
      </c>
      <c r="K37" s="10">
        <v>0.03076341</v>
      </c>
      <c r="L37" s="10">
        <v>0.03098423</v>
      </c>
      <c r="M37" s="10">
        <v>0.03068126</v>
      </c>
      <c r="N37" s="10">
        <v>0.03009305</v>
      </c>
      <c r="O37" s="10">
        <v>0.0319691</v>
      </c>
      <c r="P37" s="10">
        <v>0.03059105</v>
      </c>
      <c r="Q37" s="10">
        <v>0.0238589</v>
      </c>
      <c r="R37" s="10">
        <v>0.02751932</v>
      </c>
      <c r="S37" s="10">
        <v>0.02451775</v>
      </c>
      <c r="T37" s="10">
        <v>0.02658428</v>
      </c>
      <c r="U37" s="10">
        <v>0.02414048</v>
      </c>
      <c r="V37" s="25">
        <v>0.02863457</v>
      </c>
      <c r="W37" s="93"/>
      <c r="X37" s="4" t="s">
        <v>36</v>
      </c>
      <c r="Y37" s="10">
        <v>-0.009848412</v>
      </c>
      <c r="Z37" s="10">
        <v>0.0195599</v>
      </c>
      <c r="AA37" s="10">
        <v>0.02019448</v>
      </c>
      <c r="AB37" s="10">
        <v>0.02119737</v>
      </c>
      <c r="AC37" s="10">
        <v>0.02183579</v>
      </c>
      <c r="AD37" s="10">
        <v>0.02078963</v>
      </c>
      <c r="AE37" s="10">
        <v>0.01981429</v>
      </c>
      <c r="AF37" s="10">
        <v>0.01920009</v>
      </c>
      <c r="AG37" s="10">
        <v>0.02068379</v>
      </c>
      <c r="AH37" s="10">
        <v>0.01998051</v>
      </c>
      <c r="AI37" s="10">
        <v>0.02123359</v>
      </c>
      <c r="AJ37" s="10">
        <v>0.020125</v>
      </c>
      <c r="AK37" s="10">
        <v>0.01901203</v>
      </c>
      <c r="AL37" s="10">
        <v>0.01674764</v>
      </c>
      <c r="AM37" s="10">
        <v>0.02102596</v>
      </c>
      <c r="AN37" s="10">
        <v>0.01736075</v>
      </c>
      <c r="AO37" s="10">
        <v>0.0207361</v>
      </c>
      <c r="AP37" s="10">
        <v>0.01765188</v>
      </c>
      <c r="AQ37" s="10">
        <v>0.01618417</v>
      </c>
      <c r="AR37" s="10">
        <v>0.007795117</v>
      </c>
      <c r="AS37" s="25">
        <v>0.01829398</v>
      </c>
    </row>
    <row r="38" spans="1:45" ht="12.75">
      <c r="A38" s="3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5"/>
      <c r="W38" s="93"/>
      <c r="X38" s="4" t="s">
        <v>37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25"/>
    </row>
    <row r="39" spans="1:45" ht="13.5" thickBot="1">
      <c r="A39" s="6" t="s">
        <v>38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6"/>
      <c r="W39" s="93"/>
      <c r="X39" s="5" t="s">
        <v>38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26"/>
    </row>
    <row r="40" spans="1:45" ht="12.75">
      <c r="A40" s="75" t="s">
        <v>39</v>
      </c>
      <c r="B40" s="85">
        <v>39.33615</v>
      </c>
      <c r="C40" s="85">
        <v>1.103914</v>
      </c>
      <c r="D40" s="85">
        <v>2.308583</v>
      </c>
      <c r="E40" s="85">
        <v>1.951855</v>
      </c>
      <c r="F40" s="85">
        <v>0.2720836</v>
      </c>
      <c r="G40" s="85">
        <v>-0.04285136</v>
      </c>
      <c r="H40" s="85">
        <v>-7.531133</v>
      </c>
      <c r="I40" s="85">
        <v>-2.670677</v>
      </c>
      <c r="J40" s="85">
        <v>-5.691856</v>
      </c>
      <c r="K40" s="85">
        <v>-2.954766</v>
      </c>
      <c r="L40" s="85">
        <v>-1.276575</v>
      </c>
      <c r="M40" s="85">
        <v>-2.093769</v>
      </c>
      <c r="N40" s="85">
        <v>-0.1531309</v>
      </c>
      <c r="O40" s="85">
        <v>1.760827</v>
      </c>
      <c r="P40" s="85">
        <v>-1.695778</v>
      </c>
      <c r="Q40" s="85">
        <v>-2.676663</v>
      </c>
      <c r="R40" s="85">
        <v>-0.5125264</v>
      </c>
      <c r="S40" s="85">
        <v>1.15459</v>
      </c>
      <c r="T40" s="85">
        <v>1.7783</v>
      </c>
      <c r="U40" s="85">
        <v>-12.76844</v>
      </c>
      <c r="V40" s="24">
        <v>0</v>
      </c>
      <c r="W40" s="93"/>
      <c r="X40" s="4" t="s">
        <v>39</v>
      </c>
      <c r="Y40" s="10">
        <v>29.63638</v>
      </c>
      <c r="Z40" s="10">
        <v>7.145967</v>
      </c>
      <c r="AA40" s="10">
        <v>3.238734</v>
      </c>
      <c r="AB40" s="10">
        <v>3.196948</v>
      </c>
      <c r="AC40" s="10">
        <v>4.390993</v>
      </c>
      <c r="AD40" s="10">
        <v>3.214075</v>
      </c>
      <c r="AE40" s="10">
        <v>1.476653</v>
      </c>
      <c r="AF40" s="10">
        <v>-0.4513507</v>
      </c>
      <c r="AG40" s="10">
        <v>-3.780527</v>
      </c>
      <c r="AH40" s="10">
        <v>-5.84476</v>
      </c>
      <c r="AI40" s="10">
        <v>-6.088078</v>
      </c>
      <c r="AJ40" s="10">
        <v>-3.253895</v>
      </c>
      <c r="AK40" s="10">
        <v>-2.403737</v>
      </c>
      <c r="AL40" s="10">
        <v>-3.700131</v>
      </c>
      <c r="AM40" s="10">
        <v>-4.070566</v>
      </c>
      <c r="AN40" s="10">
        <v>-2.809661</v>
      </c>
      <c r="AO40" s="10">
        <v>-2.640026</v>
      </c>
      <c r="AP40" s="10">
        <v>-3.239499</v>
      </c>
      <c r="AQ40" s="10">
        <v>-3.836466</v>
      </c>
      <c r="AR40" s="10">
        <v>1.294665</v>
      </c>
      <c r="AS40" s="24">
        <v>0</v>
      </c>
    </row>
    <row r="41" spans="1:45" ht="12.75">
      <c r="A41" s="3" t="s">
        <v>40</v>
      </c>
      <c r="B41" s="10">
        <v>0.2482804</v>
      </c>
      <c r="C41" s="10">
        <v>0.3330168</v>
      </c>
      <c r="D41" s="10">
        <v>-0.007754115</v>
      </c>
      <c r="E41" s="10">
        <v>3.267524</v>
      </c>
      <c r="F41" s="10">
        <v>1.873203</v>
      </c>
      <c r="G41" s="10">
        <v>1.854636</v>
      </c>
      <c r="H41" s="10">
        <v>1.346044</v>
      </c>
      <c r="I41" s="10">
        <v>0.4668096</v>
      </c>
      <c r="J41" s="10">
        <v>1.205945</v>
      </c>
      <c r="K41" s="10">
        <v>1.624498</v>
      </c>
      <c r="L41" s="10">
        <v>1.604707</v>
      </c>
      <c r="M41" s="10">
        <v>-0.0955292</v>
      </c>
      <c r="N41" s="10">
        <v>0.6628555</v>
      </c>
      <c r="O41" s="10">
        <v>2.530543</v>
      </c>
      <c r="P41" s="10">
        <v>1.091836</v>
      </c>
      <c r="Q41" s="10">
        <v>-0.2712196</v>
      </c>
      <c r="R41" s="10">
        <v>0.07194619</v>
      </c>
      <c r="S41" s="10">
        <v>0.5786777</v>
      </c>
      <c r="T41" s="10">
        <v>0.5706884</v>
      </c>
      <c r="U41" s="10">
        <v>4.603867</v>
      </c>
      <c r="V41" s="25">
        <v>1.126237</v>
      </c>
      <c r="W41" s="93"/>
      <c r="X41" s="4" t="s">
        <v>40</v>
      </c>
      <c r="Y41" s="10">
        <v>1.627725</v>
      </c>
      <c r="Z41" s="10">
        <v>0.1370535</v>
      </c>
      <c r="AA41" s="10">
        <v>0.4085959</v>
      </c>
      <c r="AB41" s="10">
        <v>-0.06706156</v>
      </c>
      <c r="AC41" s="10">
        <v>-0.5929865</v>
      </c>
      <c r="AD41" s="10">
        <v>-1.73139</v>
      </c>
      <c r="AE41" s="10">
        <v>-1.134501</v>
      </c>
      <c r="AF41" s="10">
        <v>-1.076827</v>
      </c>
      <c r="AG41" s="10">
        <v>-0.9089401</v>
      </c>
      <c r="AH41" s="10">
        <v>-0.5408285</v>
      </c>
      <c r="AI41" s="10">
        <v>-0.7603369</v>
      </c>
      <c r="AJ41" s="10">
        <v>-0.6218886</v>
      </c>
      <c r="AK41" s="10">
        <v>-0.1332239</v>
      </c>
      <c r="AL41" s="10">
        <v>0.2844772</v>
      </c>
      <c r="AM41" s="10">
        <v>-0.07347452</v>
      </c>
      <c r="AN41" s="10">
        <v>-1.214976</v>
      </c>
      <c r="AO41" s="10">
        <v>-0.9014081</v>
      </c>
      <c r="AP41" s="10">
        <v>-2.097316</v>
      </c>
      <c r="AQ41" s="10">
        <v>-1.737501</v>
      </c>
      <c r="AR41" s="10">
        <v>0.06768669</v>
      </c>
      <c r="AS41" s="25">
        <v>-0.6082121</v>
      </c>
    </row>
    <row r="42" spans="1:45" ht="12.75">
      <c r="A42" s="3" t="s">
        <v>41</v>
      </c>
      <c r="B42" s="10">
        <v>-1.716296</v>
      </c>
      <c r="C42" s="10">
        <v>0.9372635</v>
      </c>
      <c r="D42" s="10">
        <v>0.5654576</v>
      </c>
      <c r="E42" s="10">
        <v>0.4667054</v>
      </c>
      <c r="F42" s="10">
        <v>0.343912</v>
      </c>
      <c r="G42" s="10">
        <v>0.03015405</v>
      </c>
      <c r="H42" s="10">
        <v>0.06850353</v>
      </c>
      <c r="I42" s="10">
        <v>0.2788491</v>
      </c>
      <c r="J42" s="10">
        <v>0.4702305</v>
      </c>
      <c r="K42" s="10">
        <v>0.323893</v>
      </c>
      <c r="L42" s="10">
        <v>-0.271571</v>
      </c>
      <c r="M42" s="10">
        <v>0.06354738</v>
      </c>
      <c r="N42" s="10">
        <v>0.07409918</v>
      </c>
      <c r="O42" s="10">
        <v>0.2010063</v>
      </c>
      <c r="P42" s="10">
        <v>0.02328397</v>
      </c>
      <c r="Q42" s="10">
        <v>-0.5779049</v>
      </c>
      <c r="R42" s="10">
        <v>0.1740222</v>
      </c>
      <c r="S42" s="10">
        <v>0.1476526</v>
      </c>
      <c r="T42" s="10">
        <v>0.2573492</v>
      </c>
      <c r="U42" s="10">
        <v>1.193746</v>
      </c>
      <c r="V42" s="25">
        <v>0.1676366</v>
      </c>
      <c r="W42" s="93"/>
      <c r="X42" s="4" t="s">
        <v>41</v>
      </c>
      <c r="Y42" s="10">
        <v>-0.845195</v>
      </c>
      <c r="Z42" s="10">
        <v>-0.1582529</v>
      </c>
      <c r="AA42" s="10">
        <v>-0.07124151</v>
      </c>
      <c r="AB42" s="10">
        <v>0.1657716</v>
      </c>
      <c r="AC42" s="10">
        <v>0.128353</v>
      </c>
      <c r="AD42" s="10">
        <v>-0.8900772</v>
      </c>
      <c r="AE42" s="10">
        <v>0.1233527</v>
      </c>
      <c r="AF42" s="10">
        <v>0.468664</v>
      </c>
      <c r="AG42" s="10">
        <v>1.057189</v>
      </c>
      <c r="AH42" s="10">
        <v>0.2571466</v>
      </c>
      <c r="AI42" s="10">
        <v>0.2046</v>
      </c>
      <c r="AJ42" s="10">
        <v>0.5345361</v>
      </c>
      <c r="AK42" s="10">
        <v>0.1618538</v>
      </c>
      <c r="AL42" s="10">
        <v>0.5453007</v>
      </c>
      <c r="AM42" s="10">
        <v>0.5055302</v>
      </c>
      <c r="AN42" s="10">
        <v>0.1869523</v>
      </c>
      <c r="AO42" s="10">
        <v>0.2280279</v>
      </c>
      <c r="AP42" s="10">
        <v>0.1309118</v>
      </c>
      <c r="AQ42" s="10">
        <v>0.3940494</v>
      </c>
      <c r="AR42" s="10">
        <v>1.014625</v>
      </c>
      <c r="AS42" s="25">
        <v>0.210578</v>
      </c>
    </row>
    <row r="43" spans="1:45" ht="12.75">
      <c r="A43" s="3" t="s">
        <v>42</v>
      </c>
      <c r="B43" s="10">
        <v>-0.8677764</v>
      </c>
      <c r="C43" s="10">
        <v>0.3120057</v>
      </c>
      <c r="D43" s="10">
        <v>0.6719395</v>
      </c>
      <c r="E43" s="10">
        <v>-0.2791786</v>
      </c>
      <c r="F43" s="10">
        <v>0.2576297</v>
      </c>
      <c r="G43" s="10">
        <v>0.2431043</v>
      </c>
      <c r="H43" s="10">
        <v>0.4331802</v>
      </c>
      <c r="I43" s="10">
        <v>0.5045188</v>
      </c>
      <c r="J43" s="10">
        <v>0.2727549</v>
      </c>
      <c r="K43" s="10">
        <v>0.08968637</v>
      </c>
      <c r="L43" s="10">
        <v>-0.287349</v>
      </c>
      <c r="M43" s="10">
        <v>-0.2565623</v>
      </c>
      <c r="N43" s="10">
        <v>-0.2371159</v>
      </c>
      <c r="O43" s="10">
        <v>-0.2300615</v>
      </c>
      <c r="P43" s="10">
        <v>-0.1660874</v>
      </c>
      <c r="Q43" s="10">
        <v>-0.3707987</v>
      </c>
      <c r="R43" s="10">
        <v>-0.3496365</v>
      </c>
      <c r="S43" s="10">
        <v>-0.7237892</v>
      </c>
      <c r="T43" s="10">
        <v>0.1064519</v>
      </c>
      <c r="U43" s="10">
        <v>0.9183805</v>
      </c>
      <c r="V43" s="25">
        <v>0.0002207797</v>
      </c>
      <c r="W43" s="93"/>
      <c r="X43" s="4" t="s">
        <v>42</v>
      </c>
      <c r="Y43" s="10">
        <v>0.7974897</v>
      </c>
      <c r="Z43" s="10">
        <v>-0.5267516</v>
      </c>
      <c r="AA43" s="10">
        <v>-0.4097913</v>
      </c>
      <c r="AB43" s="10">
        <v>-0.4528972</v>
      </c>
      <c r="AC43" s="10">
        <v>-0.4436959</v>
      </c>
      <c r="AD43" s="10">
        <v>-0.1998153</v>
      </c>
      <c r="AE43" s="10">
        <v>-0.9245062</v>
      </c>
      <c r="AF43" s="10">
        <v>-0.265507</v>
      </c>
      <c r="AG43" s="10">
        <v>-0.8384337</v>
      </c>
      <c r="AH43" s="10">
        <v>-0.7467618</v>
      </c>
      <c r="AI43" s="10">
        <v>-0.5075111</v>
      </c>
      <c r="AJ43" s="10">
        <v>-0.2243559</v>
      </c>
      <c r="AK43" s="10">
        <v>-0.2760012</v>
      </c>
      <c r="AL43" s="10">
        <v>-0.1202727</v>
      </c>
      <c r="AM43" s="10">
        <v>-0.225273</v>
      </c>
      <c r="AN43" s="10">
        <v>0.02972914</v>
      </c>
      <c r="AO43" s="10">
        <v>0.1722162</v>
      </c>
      <c r="AP43" s="10">
        <v>0.04994963</v>
      </c>
      <c r="AQ43" s="10">
        <v>-0.2397265</v>
      </c>
      <c r="AR43" s="10">
        <v>-0.7687179</v>
      </c>
      <c r="AS43" s="25">
        <v>-0.3176471</v>
      </c>
    </row>
    <row r="44" spans="1:45" ht="12.75">
      <c r="A44" s="3" t="s">
        <v>43</v>
      </c>
      <c r="B44" s="10">
        <v>3.502624</v>
      </c>
      <c r="C44" s="10">
        <v>0.01193626</v>
      </c>
      <c r="D44" s="10">
        <v>-0.01302317</v>
      </c>
      <c r="E44" s="10">
        <v>-0.1982913</v>
      </c>
      <c r="F44" s="10">
        <v>-0.05068622</v>
      </c>
      <c r="G44" s="10">
        <v>-0.04595345</v>
      </c>
      <c r="H44" s="10">
        <v>0.02724884</v>
      </c>
      <c r="I44" s="10">
        <v>0.01311155</v>
      </c>
      <c r="J44" s="10">
        <v>-0.01296965</v>
      </c>
      <c r="K44" s="10">
        <v>0.03909785</v>
      </c>
      <c r="L44" s="10">
        <v>-0.2381026</v>
      </c>
      <c r="M44" s="10">
        <v>-0.03491763</v>
      </c>
      <c r="N44" s="10">
        <v>-0.05053343</v>
      </c>
      <c r="O44" s="10">
        <v>-0.1232984</v>
      </c>
      <c r="P44" s="10">
        <v>-0.03107876</v>
      </c>
      <c r="Q44" s="10">
        <v>0.03001529</v>
      </c>
      <c r="R44" s="10">
        <v>-0.07081713</v>
      </c>
      <c r="S44" s="10">
        <v>-0.1505413</v>
      </c>
      <c r="T44" s="10">
        <v>-0.241603</v>
      </c>
      <c r="U44" s="10">
        <v>-0.5495151</v>
      </c>
      <c r="V44" s="25">
        <v>0.0377941</v>
      </c>
      <c r="W44" s="93"/>
      <c r="X44" s="4" t="s">
        <v>43</v>
      </c>
      <c r="Y44" s="10">
        <v>3.456538</v>
      </c>
      <c r="Z44" s="10">
        <v>-0.04600533</v>
      </c>
      <c r="AA44" s="10">
        <v>-0.09822294</v>
      </c>
      <c r="AB44" s="10">
        <v>0.0407016</v>
      </c>
      <c r="AC44" s="10">
        <v>-0.04093467</v>
      </c>
      <c r="AD44" s="10">
        <v>-0.1275729</v>
      </c>
      <c r="AE44" s="10">
        <v>0.1130699</v>
      </c>
      <c r="AF44" s="10">
        <v>0.09146857</v>
      </c>
      <c r="AG44" s="10">
        <v>0.1367127</v>
      </c>
      <c r="AH44" s="10">
        <v>-0.0171749</v>
      </c>
      <c r="AI44" s="10">
        <v>0.04276632</v>
      </c>
      <c r="AJ44" s="10">
        <v>0.1150611</v>
      </c>
      <c r="AK44" s="10">
        <v>0.007911723</v>
      </c>
      <c r="AL44" s="10">
        <v>0.0375477</v>
      </c>
      <c r="AM44" s="10">
        <v>0.03381908</v>
      </c>
      <c r="AN44" s="10">
        <v>0.008005338</v>
      </c>
      <c r="AO44" s="10">
        <v>0.02918923</v>
      </c>
      <c r="AP44" s="10">
        <v>0.07428458</v>
      </c>
      <c r="AQ44" s="10">
        <v>0.4105933</v>
      </c>
      <c r="AR44" s="10">
        <v>-0.0007241826</v>
      </c>
      <c r="AS44" s="25">
        <v>0.1554131</v>
      </c>
    </row>
    <row r="45" spans="1:45" ht="12.75">
      <c r="A45" s="3" t="s">
        <v>44</v>
      </c>
      <c r="B45" s="10">
        <v>-0.5293785</v>
      </c>
      <c r="C45" s="10">
        <v>0.3071526</v>
      </c>
      <c r="D45" s="10">
        <v>0.322028</v>
      </c>
      <c r="E45" s="10">
        <v>0.4420796</v>
      </c>
      <c r="F45" s="10">
        <v>0.1661896</v>
      </c>
      <c r="G45" s="10">
        <v>0.1763482</v>
      </c>
      <c r="H45" s="10">
        <v>0.1609984</v>
      </c>
      <c r="I45" s="10">
        <v>0.1138332</v>
      </c>
      <c r="J45" s="10">
        <v>-0.008565414</v>
      </c>
      <c r="K45" s="10">
        <v>0.1895502</v>
      </c>
      <c r="L45" s="10">
        <v>0.1705239</v>
      </c>
      <c r="M45" s="10">
        <v>-0.02179292</v>
      </c>
      <c r="N45" s="10">
        <v>0.1261478</v>
      </c>
      <c r="O45" s="10">
        <v>0.1899966</v>
      </c>
      <c r="P45" s="10">
        <v>0.014649</v>
      </c>
      <c r="Q45" s="10">
        <v>-0.01620403</v>
      </c>
      <c r="R45" s="10">
        <v>0.1893825</v>
      </c>
      <c r="S45" s="10">
        <v>0.2141244</v>
      </c>
      <c r="T45" s="10">
        <v>0.1038375</v>
      </c>
      <c r="U45" s="10">
        <v>0.1232971</v>
      </c>
      <c r="V45" s="25">
        <v>0.1342586</v>
      </c>
      <c r="W45" s="93"/>
      <c r="X45" s="4" t="s">
        <v>44</v>
      </c>
      <c r="Y45" s="10">
        <v>0.4377967</v>
      </c>
      <c r="Z45" s="10">
        <v>0.02684971</v>
      </c>
      <c r="AA45" s="10">
        <v>-0.1040749</v>
      </c>
      <c r="AB45" s="10">
        <v>-0.1414946</v>
      </c>
      <c r="AC45" s="10">
        <v>-0.1560422</v>
      </c>
      <c r="AD45" s="10">
        <v>-0.1431206</v>
      </c>
      <c r="AE45" s="10">
        <v>-0.04990616</v>
      </c>
      <c r="AF45" s="10">
        <v>-0.03834243</v>
      </c>
      <c r="AG45" s="10">
        <v>0.01131705</v>
      </c>
      <c r="AH45" s="10">
        <v>-0.01347579</v>
      </c>
      <c r="AI45" s="10">
        <v>-0.1040858</v>
      </c>
      <c r="AJ45" s="10">
        <v>-0.1211644</v>
      </c>
      <c r="AK45" s="10">
        <v>-0.05090288</v>
      </c>
      <c r="AL45" s="10">
        <v>0.0399502</v>
      </c>
      <c r="AM45" s="10">
        <v>0.08316491</v>
      </c>
      <c r="AN45" s="10">
        <v>0.002004756</v>
      </c>
      <c r="AO45" s="10">
        <v>0.08581373</v>
      </c>
      <c r="AP45" s="10">
        <v>-0.0611425</v>
      </c>
      <c r="AQ45" s="10">
        <v>-0.066637</v>
      </c>
      <c r="AR45" s="10">
        <v>0.05007784</v>
      </c>
      <c r="AS45" s="25">
        <v>-0.02575609</v>
      </c>
    </row>
    <row r="46" spans="1:45" ht="12.75">
      <c r="A46" s="3" t="s">
        <v>45</v>
      </c>
      <c r="B46" s="10">
        <v>1.348583</v>
      </c>
      <c r="C46" s="10">
        <v>-0.01174906</v>
      </c>
      <c r="D46" s="10">
        <v>-0.06603376</v>
      </c>
      <c r="E46" s="10">
        <v>-0.08726724</v>
      </c>
      <c r="F46" s="10">
        <v>-0.1805834</v>
      </c>
      <c r="G46" s="10">
        <v>-0.0222658</v>
      </c>
      <c r="H46" s="10">
        <v>-0.05689463</v>
      </c>
      <c r="I46" s="10">
        <v>0.0263608</v>
      </c>
      <c r="J46" s="10">
        <v>0.002813444</v>
      </c>
      <c r="K46" s="10">
        <v>-0.04532444</v>
      </c>
      <c r="L46" s="10">
        <v>0.09134947</v>
      </c>
      <c r="M46" s="10">
        <v>-0.03295813</v>
      </c>
      <c r="N46" s="10">
        <v>-0.1050861</v>
      </c>
      <c r="O46" s="10">
        <v>-0.0870718</v>
      </c>
      <c r="P46" s="10">
        <v>-0.08723275</v>
      </c>
      <c r="Q46" s="10">
        <v>-0.02084678</v>
      </c>
      <c r="R46" s="10">
        <v>-0.04758467</v>
      </c>
      <c r="S46" s="10">
        <v>-0.05696737</v>
      </c>
      <c r="T46" s="10">
        <v>-0.03000892</v>
      </c>
      <c r="U46" s="10">
        <v>-0.05787221</v>
      </c>
      <c r="V46" s="25">
        <v>-0.0002489475</v>
      </c>
      <c r="W46" s="93"/>
      <c r="X46" s="4" t="s">
        <v>45</v>
      </c>
      <c r="Y46" s="10">
        <v>1.597722</v>
      </c>
      <c r="Z46" s="10">
        <v>0.01830429</v>
      </c>
      <c r="AA46" s="10">
        <v>0.04650412</v>
      </c>
      <c r="AB46" s="10">
        <v>0.007826534</v>
      </c>
      <c r="AC46" s="10">
        <v>-0.1130319</v>
      </c>
      <c r="AD46" s="10">
        <v>0.01005036</v>
      </c>
      <c r="AE46" s="10">
        <v>0.005645761</v>
      </c>
      <c r="AF46" s="10">
        <v>0.01681216</v>
      </c>
      <c r="AG46" s="10">
        <v>0.04166416</v>
      </c>
      <c r="AH46" s="10">
        <v>-0.02174952</v>
      </c>
      <c r="AI46" s="10">
        <v>-0.0374328</v>
      </c>
      <c r="AJ46" s="10">
        <v>-0.0278094</v>
      </c>
      <c r="AK46" s="10">
        <v>-0.03244428</v>
      </c>
      <c r="AL46" s="10">
        <v>-0.04620568</v>
      </c>
      <c r="AM46" s="10">
        <v>-0.08509457</v>
      </c>
      <c r="AN46" s="10">
        <v>-0.02515696</v>
      </c>
      <c r="AO46" s="10">
        <v>-0.04458876</v>
      </c>
      <c r="AP46" s="10">
        <v>-0.04740525</v>
      </c>
      <c r="AQ46" s="10">
        <v>-0.09011178</v>
      </c>
      <c r="AR46" s="10">
        <v>-0.2173167</v>
      </c>
      <c r="AS46" s="25">
        <v>0.02349204</v>
      </c>
    </row>
    <row r="47" spans="1:45" ht="12.75">
      <c r="A47" s="3" t="s">
        <v>46</v>
      </c>
      <c r="B47" s="10">
        <v>-0.1439748</v>
      </c>
      <c r="C47" s="10">
        <v>0.06779164</v>
      </c>
      <c r="D47" s="10">
        <v>0.08386652</v>
      </c>
      <c r="E47" s="10">
        <v>0.05949805</v>
      </c>
      <c r="F47" s="10">
        <v>0.04680931</v>
      </c>
      <c r="G47" s="10">
        <v>0.04912318</v>
      </c>
      <c r="H47" s="10">
        <v>0.03108499</v>
      </c>
      <c r="I47" s="10">
        <v>0.008313326</v>
      </c>
      <c r="J47" s="10">
        <v>-0.01213117</v>
      </c>
      <c r="K47" s="10">
        <v>-0.02353066</v>
      </c>
      <c r="L47" s="10">
        <v>-0.02599877</v>
      </c>
      <c r="M47" s="10">
        <v>-0.05556377</v>
      </c>
      <c r="N47" s="10">
        <v>-0.02540522</v>
      </c>
      <c r="O47" s="10">
        <v>-0.002070948</v>
      </c>
      <c r="P47" s="10">
        <v>-0.02893285</v>
      </c>
      <c r="Q47" s="10">
        <v>0.002998118</v>
      </c>
      <c r="R47" s="10">
        <v>0.005054889</v>
      </c>
      <c r="S47" s="10">
        <v>-0.01547136</v>
      </c>
      <c r="T47" s="10">
        <v>0.008013654</v>
      </c>
      <c r="U47" s="10">
        <v>-0.003726074</v>
      </c>
      <c r="V47" s="25">
        <v>0.004198526</v>
      </c>
      <c r="W47" s="93"/>
      <c r="X47" s="4" t="s">
        <v>46</v>
      </c>
      <c r="Y47" s="10">
        <v>0.1016568</v>
      </c>
      <c r="Z47" s="10">
        <v>-0.02042294</v>
      </c>
      <c r="AA47" s="10">
        <v>-0.01097139</v>
      </c>
      <c r="AB47" s="10">
        <v>-0.03181129</v>
      </c>
      <c r="AC47" s="10">
        <v>-0.09178794</v>
      </c>
      <c r="AD47" s="10">
        <v>-0.04472601</v>
      </c>
      <c r="AE47" s="10">
        <v>-0.05582087</v>
      </c>
      <c r="AF47" s="10">
        <v>-0.0130958</v>
      </c>
      <c r="AG47" s="10">
        <v>-0.04056935</v>
      </c>
      <c r="AH47" s="10">
        <v>-0.05667451</v>
      </c>
      <c r="AI47" s="10">
        <v>-0.03653743</v>
      </c>
      <c r="AJ47" s="10">
        <v>-0.04436722</v>
      </c>
      <c r="AK47" s="10">
        <v>-0.01901425</v>
      </c>
      <c r="AL47" s="10">
        <v>0.04338906</v>
      </c>
      <c r="AM47" s="10">
        <v>0.02555906</v>
      </c>
      <c r="AN47" s="10">
        <v>0.01797325</v>
      </c>
      <c r="AO47" s="10">
        <v>0.007246407</v>
      </c>
      <c r="AP47" s="10">
        <v>-0.03367635</v>
      </c>
      <c r="AQ47" s="10">
        <v>0.01620459</v>
      </c>
      <c r="AR47" s="10">
        <v>-0.03466762</v>
      </c>
      <c r="AS47" s="25">
        <v>-0.01798274</v>
      </c>
    </row>
    <row r="48" spans="1:45" ht="12.75">
      <c r="A48" s="3" t="s">
        <v>47</v>
      </c>
      <c r="B48" s="10">
        <v>-0.1860168</v>
      </c>
      <c r="C48" s="10">
        <v>-0.05399715</v>
      </c>
      <c r="D48" s="10">
        <v>-0.009522571</v>
      </c>
      <c r="E48" s="10">
        <v>6.416235E-05</v>
      </c>
      <c r="F48" s="10">
        <v>0.007411028</v>
      </c>
      <c r="G48" s="10">
        <v>-0.04809884</v>
      </c>
      <c r="H48" s="10">
        <v>-0.04635604</v>
      </c>
      <c r="I48" s="10">
        <v>-0.02547936</v>
      </c>
      <c r="J48" s="10">
        <v>-0.02965141</v>
      </c>
      <c r="K48" s="10">
        <v>-0.01592519</v>
      </c>
      <c r="L48" s="10">
        <v>-0.075705</v>
      </c>
      <c r="M48" s="10">
        <v>-0.02445227</v>
      </c>
      <c r="N48" s="10">
        <v>-0.0267429</v>
      </c>
      <c r="O48" s="10">
        <v>-0.002690414</v>
      </c>
      <c r="P48" s="10">
        <v>0.01394517</v>
      </c>
      <c r="Q48" s="10">
        <v>-0.03515514</v>
      </c>
      <c r="R48" s="10">
        <v>-0.01896227</v>
      </c>
      <c r="S48" s="10">
        <v>-0.02449156</v>
      </c>
      <c r="T48" s="10">
        <v>-0.04471888</v>
      </c>
      <c r="U48" s="10">
        <v>0.03819333</v>
      </c>
      <c r="V48" s="25">
        <v>-0.02881065</v>
      </c>
      <c r="W48" s="93"/>
      <c r="X48" s="4" t="s">
        <v>47</v>
      </c>
      <c r="Y48" s="10">
        <v>-0.1061163</v>
      </c>
      <c r="Z48" s="10">
        <v>-0.02916997</v>
      </c>
      <c r="AA48" s="10">
        <v>-0.04079157</v>
      </c>
      <c r="AB48" s="10">
        <v>-0.01063954</v>
      </c>
      <c r="AC48" s="10">
        <v>0.003705628</v>
      </c>
      <c r="AD48" s="10">
        <v>-0.09770114</v>
      </c>
      <c r="AE48" s="10">
        <v>-0.0364718</v>
      </c>
      <c r="AF48" s="10">
        <v>-0.02236745</v>
      </c>
      <c r="AG48" s="10">
        <v>-8.233447E-05</v>
      </c>
      <c r="AH48" s="10">
        <v>-0.006769538</v>
      </c>
      <c r="AI48" s="10">
        <v>-0.01374832</v>
      </c>
      <c r="AJ48" s="10">
        <v>-0.00120758</v>
      </c>
      <c r="AK48" s="10">
        <v>-0.01251311</v>
      </c>
      <c r="AL48" s="10">
        <v>-0.01125915</v>
      </c>
      <c r="AM48" s="10">
        <v>0.0163438</v>
      </c>
      <c r="AN48" s="10">
        <v>-0.01406053</v>
      </c>
      <c r="AO48" s="10">
        <v>-0.01140718</v>
      </c>
      <c r="AP48" s="10">
        <v>-0.01679097</v>
      </c>
      <c r="AQ48" s="10">
        <v>-0.006278802</v>
      </c>
      <c r="AR48" s="10">
        <v>0.0216091</v>
      </c>
      <c r="AS48" s="25">
        <v>-0.01898406</v>
      </c>
    </row>
    <row r="49" spans="1:45" ht="12.75">
      <c r="A49" s="3" t="s">
        <v>48</v>
      </c>
      <c r="B49" s="10">
        <v>-0.02480227</v>
      </c>
      <c r="C49" s="10">
        <v>0.01000518</v>
      </c>
      <c r="D49" s="10">
        <v>0.06599048</v>
      </c>
      <c r="E49" s="10">
        <v>-0.0004809564</v>
      </c>
      <c r="F49" s="10">
        <v>-0.01407134</v>
      </c>
      <c r="G49" s="10">
        <v>-0.00452477</v>
      </c>
      <c r="H49" s="10">
        <v>-0.01250952</v>
      </c>
      <c r="I49" s="10">
        <v>-0.007339499</v>
      </c>
      <c r="J49" s="10">
        <v>0.00467816</v>
      </c>
      <c r="K49" s="10">
        <v>-0.001716291</v>
      </c>
      <c r="L49" s="10">
        <v>-0.004619128</v>
      </c>
      <c r="M49" s="10">
        <v>-0.02288149</v>
      </c>
      <c r="N49" s="10">
        <v>0.02798361</v>
      </c>
      <c r="O49" s="10">
        <v>-0.03520319</v>
      </c>
      <c r="P49" s="10">
        <v>0.001586723</v>
      </c>
      <c r="Q49" s="10">
        <v>0.03101623</v>
      </c>
      <c r="R49" s="10">
        <v>0.01993085</v>
      </c>
      <c r="S49" s="10">
        <v>0.03787911</v>
      </c>
      <c r="T49" s="10">
        <v>0.006703156</v>
      </c>
      <c r="U49" s="10">
        <v>-0.1427193</v>
      </c>
      <c r="V49" s="25">
        <v>0</v>
      </c>
      <c r="W49" s="93"/>
      <c r="X49" s="4" t="s">
        <v>48</v>
      </c>
      <c r="Y49" s="10">
        <v>0.02203821</v>
      </c>
      <c r="Z49" s="10">
        <v>0.01301895</v>
      </c>
      <c r="AA49" s="10">
        <v>-0.01447362</v>
      </c>
      <c r="AB49" s="10">
        <v>-0.01380108</v>
      </c>
      <c r="AC49" s="10">
        <v>-0.04890197</v>
      </c>
      <c r="AD49" s="10">
        <v>0.006161703</v>
      </c>
      <c r="AE49" s="10">
        <v>-0.001278185</v>
      </c>
      <c r="AF49" s="10">
        <v>0.007218273</v>
      </c>
      <c r="AG49" s="10">
        <v>-0.001080926</v>
      </c>
      <c r="AH49" s="10">
        <v>0.0108514</v>
      </c>
      <c r="AI49" s="10">
        <v>-0.02256048</v>
      </c>
      <c r="AJ49" s="10">
        <v>-0.01613536</v>
      </c>
      <c r="AK49" s="10">
        <v>-0.007301564</v>
      </c>
      <c r="AL49" s="10">
        <v>0.04097976</v>
      </c>
      <c r="AM49" s="10">
        <v>0.01086827</v>
      </c>
      <c r="AN49" s="10">
        <v>0.02214942</v>
      </c>
      <c r="AO49" s="10">
        <v>-0.01407238</v>
      </c>
      <c r="AP49" s="10">
        <v>-0.01685369</v>
      </c>
      <c r="AQ49" s="10">
        <v>0.05646058</v>
      </c>
      <c r="AR49" s="10">
        <v>-0.04193184</v>
      </c>
      <c r="AS49" s="25">
        <v>0</v>
      </c>
    </row>
    <row r="50" spans="1:45" ht="12.75">
      <c r="A50" s="3" t="s">
        <v>49</v>
      </c>
      <c r="B50" s="10">
        <v>0.1734953</v>
      </c>
      <c r="C50" s="10">
        <v>-0.05228809</v>
      </c>
      <c r="D50" s="10">
        <v>-0.05046083</v>
      </c>
      <c r="E50" s="10">
        <v>-0.05505314</v>
      </c>
      <c r="F50" s="10">
        <v>-0.06907949</v>
      </c>
      <c r="G50" s="10">
        <v>-0.0400283</v>
      </c>
      <c r="H50" s="10">
        <v>-0.0551389</v>
      </c>
      <c r="I50" s="10">
        <v>-0.05038305</v>
      </c>
      <c r="J50" s="10">
        <v>-0.05462184</v>
      </c>
      <c r="K50" s="10">
        <v>-0.05288509</v>
      </c>
      <c r="L50" s="10">
        <v>-0.04919</v>
      </c>
      <c r="M50" s="10">
        <v>-0.04647316</v>
      </c>
      <c r="N50" s="10">
        <v>-0.05390047</v>
      </c>
      <c r="O50" s="10">
        <v>-0.0471512</v>
      </c>
      <c r="P50" s="10">
        <v>-0.06362936</v>
      </c>
      <c r="Q50" s="10">
        <v>-0.04830358</v>
      </c>
      <c r="R50" s="10">
        <v>-0.05181251</v>
      </c>
      <c r="S50" s="10">
        <v>-0.04689302</v>
      </c>
      <c r="T50" s="10">
        <v>-0.04089564</v>
      </c>
      <c r="U50" s="10">
        <v>-0.04520314</v>
      </c>
      <c r="V50" s="25">
        <v>-0.04400901</v>
      </c>
      <c r="W50" s="93"/>
      <c r="X50" s="4" t="s">
        <v>49</v>
      </c>
      <c r="Y50" s="10">
        <v>0.1922705</v>
      </c>
      <c r="Z50" s="10">
        <v>-0.003534674</v>
      </c>
      <c r="AA50" s="10">
        <v>-0.01351745</v>
      </c>
      <c r="AB50" s="10">
        <v>-0.01051242</v>
      </c>
      <c r="AC50" s="10">
        <v>-0.0209525</v>
      </c>
      <c r="AD50" s="10">
        <v>-0.00662906</v>
      </c>
      <c r="AE50" s="10">
        <v>-0.01747508</v>
      </c>
      <c r="AF50" s="10">
        <v>-0.01745699</v>
      </c>
      <c r="AG50" s="10">
        <v>-0.02038637</v>
      </c>
      <c r="AH50" s="10">
        <v>-0.0240963</v>
      </c>
      <c r="AI50" s="10">
        <v>-0.02050125</v>
      </c>
      <c r="AJ50" s="10">
        <v>-0.01203137</v>
      </c>
      <c r="AK50" s="10">
        <v>-0.01635135</v>
      </c>
      <c r="AL50" s="10">
        <v>-0.008943253</v>
      </c>
      <c r="AM50" s="10">
        <v>-0.02251638</v>
      </c>
      <c r="AN50" s="10">
        <v>-0.01452892</v>
      </c>
      <c r="AO50" s="10">
        <v>-0.01813769</v>
      </c>
      <c r="AP50" s="10">
        <v>-0.01836292</v>
      </c>
      <c r="AQ50" s="10">
        <v>-0.01620892</v>
      </c>
      <c r="AR50" s="10">
        <v>-0.0188702</v>
      </c>
      <c r="AS50" s="25">
        <v>-0.008961473</v>
      </c>
    </row>
    <row r="51" spans="1:45" ht="12.75">
      <c r="A51" s="3" t="s">
        <v>50</v>
      </c>
      <c r="B51" s="10">
        <v>0.006867086</v>
      </c>
      <c r="C51" s="10">
        <v>0.01271884</v>
      </c>
      <c r="D51" s="10">
        <v>0.02139236</v>
      </c>
      <c r="E51" s="10">
        <v>0.02471356</v>
      </c>
      <c r="F51" s="10">
        <v>0.004146414</v>
      </c>
      <c r="G51" s="10">
        <v>0.01181019</v>
      </c>
      <c r="H51" s="10">
        <v>0.009896299</v>
      </c>
      <c r="I51" s="10">
        <v>0.004262991</v>
      </c>
      <c r="J51" s="10">
        <v>0.001520895</v>
      </c>
      <c r="K51" s="10">
        <v>0.008750733</v>
      </c>
      <c r="L51" s="10">
        <v>0.008423053</v>
      </c>
      <c r="M51" s="10">
        <v>-0.001992968</v>
      </c>
      <c r="N51" s="10">
        <v>0.008645698</v>
      </c>
      <c r="O51" s="10">
        <v>0.00639488</v>
      </c>
      <c r="P51" s="10">
        <v>0.007794547</v>
      </c>
      <c r="Q51" s="10">
        <v>0.008479391</v>
      </c>
      <c r="R51" s="10">
        <v>0.01287705</v>
      </c>
      <c r="S51" s="10">
        <v>0.00975374</v>
      </c>
      <c r="T51" s="10">
        <v>0.007657178</v>
      </c>
      <c r="U51" s="10">
        <v>-0.01148761</v>
      </c>
      <c r="V51" s="25">
        <v>0.008555362</v>
      </c>
      <c r="W51" s="93"/>
      <c r="X51" s="4" t="s">
        <v>50</v>
      </c>
      <c r="Y51" s="10">
        <v>-0.001001625</v>
      </c>
      <c r="Z51" s="10">
        <v>0.002142254</v>
      </c>
      <c r="AA51" s="10">
        <v>-0.006490271</v>
      </c>
      <c r="AB51" s="10">
        <v>-0.005564124</v>
      </c>
      <c r="AC51" s="10">
        <v>-0.007618921</v>
      </c>
      <c r="AD51" s="10">
        <v>-0.01077056</v>
      </c>
      <c r="AE51" s="10">
        <v>-0.005212755</v>
      </c>
      <c r="AF51" s="10">
        <v>-0.002146562</v>
      </c>
      <c r="AG51" s="10">
        <v>-0.00152085</v>
      </c>
      <c r="AH51" s="10">
        <v>-0.0002239599</v>
      </c>
      <c r="AI51" s="10">
        <v>-0.00312318</v>
      </c>
      <c r="AJ51" s="10">
        <v>-0.001902733</v>
      </c>
      <c r="AK51" s="10">
        <v>-0.001520145</v>
      </c>
      <c r="AL51" s="10">
        <v>0.006944782</v>
      </c>
      <c r="AM51" s="10">
        <v>0.003815863</v>
      </c>
      <c r="AN51" s="10">
        <v>0.0008194797</v>
      </c>
      <c r="AO51" s="10">
        <v>-0.006994945</v>
      </c>
      <c r="AP51" s="10">
        <v>-0.008776708</v>
      </c>
      <c r="AQ51" s="10">
        <v>0.003472885</v>
      </c>
      <c r="AR51" s="10">
        <v>-0.005025228</v>
      </c>
      <c r="AS51" s="25">
        <v>-0.002512271</v>
      </c>
    </row>
    <row r="52" spans="1:45" ht="12.75">
      <c r="A52" s="3" t="s">
        <v>51</v>
      </c>
      <c r="B52" s="10">
        <v>-0.02069396</v>
      </c>
      <c r="C52" s="10">
        <v>-0.004295899</v>
      </c>
      <c r="D52" s="10">
        <v>-0.002958848</v>
      </c>
      <c r="E52" s="10">
        <v>-0.001202247</v>
      </c>
      <c r="F52" s="10">
        <v>-0.002301009</v>
      </c>
      <c r="G52" s="10">
        <v>-0.00447367</v>
      </c>
      <c r="H52" s="10">
        <v>-0.005782501</v>
      </c>
      <c r="I52" s="10">
        <v>-0.004551832</v>
      </c>
      <c r="J52" s="10">
        <v>-0.005887624</v>
      </c>
      <c r="K52" s="10">
        <v>-0.002208863</v>
      </c>
      <c r="L52" s="10">
        <v>-0.007864693</v>
      </c>
      <c r="M52" s="10">
        <v>-0.004153168</v>
      </c>
      <c r="N52" s="10">
        <v>-0.003916852</v>
      </c>
      <c r="O52" s="10">
        <v>-0.004359832</v>
      </c>
      <c r="P52" s="10">
        <v>-0.0053378</v>
      </c>
      <c r="Q52" s="10">
        <v>-0.004236423</v>
      </c>
      <c r="R52" s="10">
        <v>-0.001903689</v>
      </c>
      <c r="S52" s="10">
        <v>-0.003654357</v>
      </c>
      <c r="T52" s="10">
        <v>-0.004423835</v>
      </c>
      <c r="U52" s="10">
        <v>-0.001534172</v>
      </c>
      <c r="V52" s="25">
        <v>-0.004546093</v>
      </c>
      <c r="W52" s="93"/>
      <c r="X52" s="4" t="s">
        <v>51</v>
      </c>
      <c r="Y52" s="10">
        <v>-0.005919624</v>
      </c>
      <c r="Z52" s="10">
        <v>-0.004229655</v>
      </c>
      <c r="AA52" s="10">
        <v>-0.002574707</v>
      </c>
      <c r="AB52" s="10">
        <v>-0.001796412</v>
      </c>
      <c r="AC52" s="10">
        <v>-0.003012652</v>
      </c>
      <c r="AD52" s="10">
        <v>-0.01005238</v>
      </c>
      <c r="AE52" s="10">
        <v>-0.001717582</v>
      </c>
      <c r="AF52" s="10">
        <v>-0.002261797</v>
      </c>
      <c r="AG52" s="10">
        <v>0.001223359</v>
      </c>
      <c r="AH52" s="10">
        <v>4.420913E-05</v>
      </c>
      <c r="AI52" s="10">
        <v>-0.002825064</v>
      </c>
      <c r="AJ52" s="10">
        <v>0.001246088</v>
      </c>
      <c r="AK52" s="10">
        <v>-0.003319622</v>
      </c>
      <c r="AL52" s="10">
        <v>-0.001910003</v>
      </c>
      <c r="AM52" s="10">
        <v>0.0005178404</v>
      </c>
      <c r="AN52" s="10">
        <v>-0.002399462</v>
      </c>
      <c r="AO52" s="10">
        <v>-0.001749907</v>
      </c>
      <c r="AP52" s="10">
        <v>-0.00254362</v>
      </c>
      <c r="AQ52" s="10">
        <v>0.0008362276</v>
      </c>
      <c r="AR52" s="10">
        <v>0.00613776</v>
      </c>
      <c r="AS52" s="25">
        <v>-0.001901418</v>
      </c>
    </row>
    <row r="53" spans="1:45" ht="12.75">
      <c r="A53" s="3" t="s">
        <v>52</v>
      </c>
      <c r="B53" s="10">
        <v>0.01100222</v>
      </c>
      <c r="C53" s="10">
        <v>-0.01002704</v>
      </c>
      <c r="D53" s="10">
        <v>-0.006744328</v>
      </c>
      <c r="E53" s="10">
        <v>-0.01318692</v>
      </c>
      <c r="F53" s="10">
        <v>-0.009907027</v>
      </c>
      <c r="G53" s="10">
        <v>-0.009878739</v>
      </c>
      <c r="H53" s="10">
        <v>-0.009630543</v>
      </c>
      <c r="I53" s="10">
        <v>-0.00830121</v>
      </c>
      <c r="J53" s="10">
        <v>-0.009692553</v>
      </c>
      <c r="K53" s="10">
        <v>-0.01367886</v>
      </c>
      <c r="L53" s="10">
        <v>-0.01309642</v>
      </c>
      <c r="M53" s="10">
        <v>-0.01451811</v>
      </c>
      <c r="N53" s="10">
        <v>-0.01094493</v>
      </c>
      <c r="O53" s="10">
        <v>-0.01179217</v>
      </c>
      <c r="P53" s="10">
        <v>-0.01276453</v>
      </c>
      <c r="Q53" s="10">
        <v>-0.00842741</v>
      </c>
      <c r="R53" s="10">
        <v>-0.008585731</v>
      </c>
      <c r="S53" s="10">
        <v>-0.009958857</v>
      </c>
      <c r="T53" s="10">
        <v>-0.006126944</v>
      </c>
      <c r="U53" s="10">
        <v>-0.001136547</v>
      </c>
      <c r="V53" s="25">
        <v>-0.00941037</v>
      </c>
      <c r="W53" s="93"/>
      <c r="X53" s="4" t="s">
        <v>52</v>
      </c>
      <c r="Y53" s="10">
        <v>0.006495332</v>
      </c>
      <c r="Z53" s="10">
        <v>-0.008515157</v>
      </c>
      <c r="AA53" s="10">
        <v>-0.008015055</v>
      </c>
      <c r="AB53" s="10">
        <v>-0.008013001</v>
      </c>
      <c r="AC53" s="10">
        <v>-0.01009665</v>
      </c>
      <c r="AD53" s="10">
        <v>-0.005521634</v>
      </c>
      <c r="AE53" s="10">
        <v>-0.007271854</v>
      </c>
      <c r="AF53" s="10">
        <v>-0.005805811</v>
      </c>
      <c r="AG53" s="10">
        <v>-0.008661547</v>
      </c>
      <c r="AH53" s="10">
        <v>-0.008528171</v>
      </c>
      <c r="AI53" s="10">
        <v>-0.006522234</v>
      </c>
      <c r="AJ53" s="10">
        <v>-0.007365401</v>
      </c>
      <c r="AK53" s="10">
        <v>-0.006614111</v>
      </c>
      <c r="AL53" s="10">
        <v>-0.003447431</v>
      </c>
      <c r="AM53" s="10">
        <v>-0.005485543</v>
      </c>
      <c r="AN53" s="10">
        <v>-0.001377006</v>
      </c>
      <c r="AO53" s="10">
        <v>-0.004843065</v>
      </c>
      <c r="AP53" s="10">
        <v>-0.005508745</v>
      </c>
      <c r="AQ53" s="10">
        <v>-0.003553779</v>
      </c>
      <c r="AR53" s="10">
        <v>-0.004471312</v>
      </c>
      <c r="AS53" s="25">
        <v>-0.005914407</v>
      </c>
    </row>
    <row r="54" spans="1:45" ht="12.75">
      <c r="A54" s="3" t="s">
        <v>53</v>
      </c>
      <c r="B54" s="10">
        <v>0.00094728</v>
      </c>
      <c r="C54" s="10">
        <v>-0.00807255</v>
      </c>
      <c r="D54" s="10">
        <v>-0.007986494</v>
      </c>
      <c r="E54" s="10">
        <v>-0.009763952</v>
      </c>
      <c r="F54" s="10">
        <v>-0.008554116</v>
      </c>
      <c r="G54" s="10">
        <v>-0.003569278</v>
      </c>
      <c r="H54" s="10">
        <v>-0.008940563</v>
      </c>
      <c r="I54" s="10">
        <v>-0.01315639</v>
      </c>
      <c r="J54" s="10">
        <v>-0.01349217</v>
      </c>
      <c r="K54" s="10">
        <v>-0.009832084</v>
      </c>
      <c r="L54" s="10">
        <v>-0.0110595</v>
      </c>
      <c r="M54" s="10">
        <v>-0.01160036</v>
      </c>
      <c r="N54" s="10">
        <v>-0.006537337</v>
      </c>
      <c r="O54" s="10">
        <v>-0.01420429</v>
      </c>
      <c r="P54" s="10">
        <v>-0.009416449</v>
      </c>
      <c r="Q54" s="10">
        <v>-0.011817</v>
      </c>
      <c r="R54" s="10">
        <v>-0.01222337</v>
      </c>
      <c r="S54" s="10">
        <v>-0.01312755</v>
      </c>
      <c r="T54" s="10">
        <v>-0.01440803</v>
      </c>
      <c r="U54" s="10">
        <v>-0.01307336</v>
      </c>
      <c r="V54" s="25">
        <v>-0.01014291</v>
      </c>
      <c r="W54" s="93"/>
      <c r="X54" s="4" t="s">
        <v>53</v>
      </c>
      <c r="Y54" s="10">
        <v>0.01117839</v>
      </c>
      <c r="Z54" s="10">
        <v>-0.004513853</v>
      </c>
      <c r="AA54" s="10">
        <v>-0.002780143</v>
      </c>
      <c r="AB54" s="10">
        <v>-0.002598855</v>
      </c>
      <c r="AC54" s="10">
        <v>-0.002208304</v>
      </c>
      <c r="AD54" s="10">
        <v>-0.002957793</v>
      </c>
      <c r="AE54" s="10">
        <v>-0.002975878</v>
      </c>
      <c r="AF54" s="10">
        <v>-0.00198483</v>
      </c>
      <c r="AG54" s="10">
        <v>-1.831298E-05</v>
      </c>
      <c r="AH54" s="10">
        <v>-0.002154777</v>
      </c>
      <c r="AI54" s="10">
        <v>-0.002294352</v>
      </c>
      <c r="AJ54" s="10">
        <v>-0.0009445279</v>
      </c>
      <c r="AK54" s="10">
        <v>-0.001024707</v>
      </c>
      <c r="AL54" s="10">
        <v>-0.002892883</v>
      </c>
      <c r="AM54" s="10">
        <v>0.0002266605</v>
      </c>
      <c r="AN54" s="10">
        <v>0.0007217093</v>
      </c>
      <c r="AO54" s="10">
        <v>-0.0008976036</v>
      </c>
      <c r="AP54" s="10">
        <v>-0.004121125</v>
      </c>
      <c r="AQ54" s="10">
        <v>-0.00339763</v>
      </c>
      <c r="AR54" s="10">
        <v>-0.005413542</v>
      </c>
      <c r="AS54" s="25">
        <v>-0.001717595</v>
      </c>
    </row>
    <row r="55" spans="1:45" ht="12.75">
      <c r="A55" s="3" t="s">
        <v>54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5"/>
      <c r="W55" s="93"/>
      <c r="X55" s="4" t="s">
        <v>54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25"/>
    </row>
    <row r="56" spans="1:45" ht="13.5" thickBot="1">
      <c r="A56" s="6" t="s">
        <v>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5"/>
      <c r="W56" s="93"/>
      <c r="X56" s="5" t="s">
        <v>55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26"/>
    </row>
    <row r="57" spans="1:45" ht="12.75">
      <c r="A57" s="83" t="s">
        <v>143</v>
      </c>
      <c r="B57" s="259">
        <v>-0.0003972003</v>
      </c>
      <c r="C57" s="260">
        <v>-5.836277E-05</v>
      </c>
      <c r="D57" s="260">
        <v>0</v>
      </c>
      <c r="E57" s="260">
        <v>-1.102489E-05</v>
      </c>
      <c r="F57" s="260">
        <v>-9.021875E-05</v>
      </c>
      <c r="G57" s="260">
        <v>-0.0001858258</v>
      </c>
      <c r="H57" s="260">
        <v>-3.45938E-05</v>
      </c>
      <c r="I57" s="260">
        <v>0</v>
      </c>
      <c r="J57" s="260">
        <v>0.0001169087</v>
      </c>
      <c r="K57" s="260">
        <v>4.325696E-05</v>
      </c>
      <c r="L57" s="260">
        <v>0</v>
      </c>
      <c r="M57" s="260">
        <v>5.36479E-05</v>
      </c>
      <c r="N57" s="260">
        <v>-7.193895E-05</v>
      </c>
      <c r="O57" s="260">
        <v>8.489402E-05</v>
      </c>
      <c r="P57" s="260">
        <v>2.647717E-05</v>
      </c>
      <c r="Q57" s="260">
        <v>6.347149E-05</v>
      </c>
      <c r="R57" s="260">
        <v>0.000122717</v>
      </c>
      <c r="S57" s="260">
        <v>8.270212E-05</v>
      </c>
      <c r="T57" s="260">
        <v>5.577073E-05</v>
      </c>
      <c r="U57" s="260">
        <v>8.336836E-05</v>
      </c>
      <c r="V57" s="262">
        <v>0.0001919199</v>
      </c>
      <c r="X57" s="83" t="s">
        <v>143</v>
      </c>
      <c r="Y57" s="259">
        <v>-5.413282E-05</v>
      </c>
      <c r="Z57" s="260">
        <v>0.000119104</v>
      </c>
      <c r="AA57" s="260">
        <v>7.061739E-05</v>
      </c>
      <c r="AB57" s="260">
        <v>1.779928E-05</v>
      </c>
      <c r="AC57" s="260">
        <v>1.232024E-05</v>
      </c>
      <c r="AD57" s="260">
        <v>1.353634E-05</v>
      </c>
      <c r="AE57" s="260">
        <v>5.94186E-05</v>
      </c>
      <c r="AF57" s="260">
        <v>6.104744E-05</v>
      </c>
      <c r="AG57" s="260">
        <v>0</v>
      </c>
      <c r="AH57" s="260">
        <v>2.657699E-05</v>
      </c>
      <c r="AI57" s="260">
        <v>-4.724044E-05</v>
      </c>
      <c r="AJ57" s="260">
        <v>-5.236737E-05</v>
      </c>
      <c r="AK57" s="260">
        <v>-5.402179E-05</v>
      </c>
      <c r="AL57" s="260">
        <v>3.349556E-05</v>
      </c>
      <c r="AM57" s="260">
        <v>-5.876779E-05</v>
      </c>
      <c r="AN57" s="260">
        <v>-0.0002021038</v>
      </c>
      <c r="AO57" s="260">
        <v>-4.448712E-05</v>
      </c>
      <c r="AP57" s="260">
        <v>0</v>
      </c>
      <c r="AQ57" s="260">
        <v>-1.758095E-05</v>
      </c>
      <c r="AR57" s="261">
        <v>0.0001239545</v>
      </c>
      <c r="AS57" s="262">
        <v>4.705445E-05</v>
      </c>
    </row>
    <row r="58" spans="1:45" ht="13.5" thickBot="1">
      <c r="A58" s="83" t="s">
        <v>144</v>
      </c>
      <c r="B58" s="268">
        <v>0.0001672968</v>
      </c>
      <c r="C58" s="265">
        <v>-2.624561E-05</v>
      </c>
      <c r="D58" s="265">
        <v>-0.0001461147</v>
      </c>
      <c r="E58" s="265">
        <v>0</v>
      </c>
      <c r="F58" s="265">
        <v>2.292718E-05</v>
      </c>
      <c r="G58" s="265">
        <v>0</v>
      </c>
      <c r="H58" s="265">
        <v>2.541446E-05</v>
      </c>
      <c r="I58" s="265">
        <v>1.694403E-05</v>
      </c>
      <c r="J58" s="265">
        <v>0</v>
      </c>
      <c r="K58" s="265">
        <v>0</v>
      </c>
      <c r="L58" s="265">
        <v>0</v>
      </c>
      <c r="M58" s="265">
        <v>5.376837E-05</v>
      </c>
      <c r="N58" s="265">
        <v>-6.675856E-05</v>
      </c>
      <c r="O58" s="265">
        <v>8.281308E-05</v>
      </c>
      <c r="P58" s="265">
        <v>0</v>
      </c>
      <c r="Q58" s="265">
        <v>-6.568255E-05</v>
      </c>
      <c r="R58" s="265">
        <v>-3.627061E-05</v>
      </c>
      <c r="S58" s="265">
        <v>-7.940103E-05</v>
      </c>
      <c r="T58" s="265">
        <v>-1.189757E-05</v>
      </c>
      <c r="U58" s="265">
        <v>0.0003737633</v>
      </c>
      <c r="V58" s="267">
        <v>0.0006431118</v>
      </c>
      <c r="X58" s="83" t="s">
        <v>144</v>
      </c>
      <c r="Y58" s="263">
        <v>-4.258324E-05</v>
      </c>
      <c r="Z58" s="264">
        <v>-2.907442E-05</v>
      </c>
      <c r="AA58" s="265">
        <v>3.427852E-05</v>
      </c>
      <c r="AB58" s="265">
        <v>3.14899E-05</v>
      </c>
      <c r="AC58" s="265">
        <v>0.0001110176</v>
      </c>
      <c r="AD58" s="265">
        <v>-1.374436E-05</v>
      </c>
      <c r="AE58" s="265">
        <v>0</v>
      </c>
      <c r="AF58" s="265">
        <v>-1.48198E-05</v>
      </c>
      <c r="AG58" s="265">
        <v>0</v>
      </c>
      <c r="AH58" s="265">
        <v>-2.358308E-05</v>
      </c>
      <c r="AI58" s="265">
        <v>4.930484E-05</v>
      </c>
      <c r="AJ58" s="265">
        <v>3.557979E-05</v>
      </c>
      <c r="AK58" s="265">
        <v>1.548238E-05</v>
      </c>
      <c r="AL58" s="265">
        <v>-9.309583E-05</v>
      </c>
      <c r="AM58" s="265">
        <v>-2.626361E-05</v>
      </c>
      <c r="AN58" s="265">
        <v>-5.446026E-05</v>
      </c>
      <c r="AO58" s="265">
        <v>3.087795E-05</v>
      </c>
      <c r="AP58" s="265">
        <v>3.884693E-05</v>
      </c>
      <c r="AQ58" s="265">
        <v>-0.0001291803</v>
      </c>
      <c r="AR58" s="266">
        <v>0.0001102827</v>
      </c>
      <c r="AS58" s="267">
        <v>0.0003524701</v>
      </c>
    </row>
    <row r="59" spans="1:27" ht="12.75">
      <c r="A59" s="469" t="s">
        <v>116</v>
      </c>
      <c r="B59" s="472"/>
      <c r="C59">
        <v>14.428999</v>
      </c>
      <c r="D59" s="88"/>
      <c r="X59" s="469" t="s">
        <v>116</v>
      </c>
      <c r="Y59" s="470"/>
      <c r="Z59">
        <v>14.425106</v>
      </c>
      <c r="AA59" s="88"/>
    </row>
    <row r="60" spans="1:27" ht="12.75">
      <c r="A60" s="429" t="s">
        <v>159</v>
      </c>
      <c r="B60" s="430"/>
      <c r="C60" s="255">
        <f>AVERAGE(C20:T20)/C62*1000</f>
        <v>595.731338888889</v>
      </c>
      <c r="D60" s="78"/>
      <c r="X60" s="429" t="s">
        <v>159</v>
      </c>
      <c r="Y60" s="430"/>
      <c r="Z60" s="255">
        <f>AVERAGE(Z20:AQ20)/Z62*1000</f>
        <v>595.6975555555555</v>
      </c>
      <c r="AA60" s="78"/>
    </row>
    <row r="61" spans="1:26" ht="12.75">
      <c r="A61" s="427" t="s">
        <v>153</v>
      </c>
      <c r="B61" s="428"/>
      <c r="C61" s="25">
        <f>'Work sheet'!P35</f>
        <v>0.020391988484484508</v>
      </c>
      <c r="D61" s="93"/>
      <c r="E61" s="93"/>
      <c r="X61" s="427" t="s">
        <v>153</v>
      </c>
      <c r="Y61" s="428"/>
      <c r="Z61" s="25">
        <f>'Work sheet'!Q35</f>
        <v>0.01861433665398068</v>
      </c>
    </row>
    <row r="62" spans="1:27" ht="13.5" thickBot="1">
      <c r="A62" s="425" t="s">
        <v>160</v>
      </c>
      <c r="B62" s="426"/>
      <c r="C62" s="256">
        <f>C12</f>
        <v>10</v>
      </c>
      <c r="D62" s="98"/>
      <c r="E62" s="98"/>
      <c r="F62" s="98"/>
      <c r="G62" s="98"/>
      <c r="H62" s="98"/>
      <c r="I62" s="98"/>
      <c r="J62" s="98"/>
      <c r="X62" s="425" t="s">
        <v>160</v>
      </c>
      <c r="Y62" s="426"/>
      <c r="Z62" s="257">
        <f>O12</f>
        <v>10</v>
      </c>
      <c r="AA62" s="93"/>
    </row>
    <row r="63" spans="2:10" ht="12.75">
      <c r="B63" s="98"/>
      <c r="C63" s="98"/>
      <c r="D63" s="98"/>
      <c r="E63" s="98"/>
      <c r="F63" s="98"/>
      <c r="G63" s="98"/>
      <c r="H63" s="98"/>
      <c r="I63" s="98"/>
      <c r="J63" s="98"/>
    </row>
    <row r="64" ht="12.75">
      <c r="I64" s="99"/>
    </row>
  </sheetData>
  <mergeCells count="108">
    <mergeCell ref="M4:O4"/>
    <mergeCell ref="M5:O5"/>
    <mergeCell ref="C1:K1"/>
    <mergeCell ref="C2:E2"/>
    <mergeCell ref="C4:E4"/>
    <mergeCell ref="I2:K2"/>
    <mergeCell ref="F2:H2"/>
    <mergeCell ref="C3:K3"/>
    <mergeCell ref="F4:H4"/>
    <mergeCell ref="I4:K4"/>
    <mergeCell ref="A1:B1"/>
    <mergeCell ref="A2:B2"/>
    <mergeCell ref="A4:B4"/>
    <mergeCell ref="A3:B3"/>
    <mergeCell ref="P4:R4"/>
    <mergeCell ref="P5:R5"/>
    <mergeCell ref="F16:H16"/>
    <mergeCell ref="I16:K16"/>
    <mergeCell ref="M8:W8"/>
    <mergeCell ref="R9:T9"/>
    <mergeCell ref="U9:W9"/>
    <mergeCell ref="O9:Q9"/>
    <mergeCell ref="M9:N9"/>
    <mergeCell ref="M10:N10"/>
    <mergeCell ref="A59:B59"/>
    <mergeCell ref="A15:B15"/>
    <mergeCell ref="A6:B6"/>
    <mergeCell ref="A5:B5"/>
    <mergeCell ref="A13:B13"/>
    <mergeCell ref="A16:B16"/>
    <mergeCell ref="A17:B17"/>
    <mergeCell ref="B19:U19"/>
    <mergeCell ref="C16:E16"/>
    <mergeCell ref="C6:E6"/>
    <mergeCell ref="A12:B12"/>
    <mergeCell ref="A11:B11"/>
    <mergeCell ref="F12:H12"/>
    <mergeCell ref="F14:H14"/>
    <mergeCell ref="I14:K14"/>
    <mergeCell ref="F17:H17"/>
    <mergeCell ref="C17:E17"/>
    <mergeCell ref="X59:Y59"/>
    <mergeCell ref="I17:K17"/>
    <mergeCell ref="M14:N14"/>
    <mergeCell ref="O14:Q14"/>
    <mergeCell ref="R14:T14"/>
    <mergeCell ref="U14:W14"/>
    <mergeCell ref="M15:N15"/>
    <mergeCell ref="F5:H5"/>
    <mergeCell ref="F6:H6"/>
    <mergeCell ref="I6:K6"/>
    <mergeCell ref="I5:K5"/>
    <mergeCell ref="I12:K12"/>
    <mergeCell ref="F13:H13"/>
    <mergeCell ref="I13:K13"/>
    <mergeCell ref="F11:H11"/>
    <mergeCell ref="C5:E5"/>
    <mergeCell ref="I10:K10"/>
    <mergeCell ref="C14:E14"/>
    <mergeCell ref="Y19:AR19"/>
    <mergeCell ref="C10:E10"/>
    <mergeCell ref="C12:E12"/>
    <mergeCell ref="F10:H10"/>
    <mergeCell ref="C11:E11"/>
    <mergeCell ref="F15:H15"/>
    <mergeCell ref="I15:K15"/>
    <mergeCell ref="A8:K8"/>
    <mergeCell ref="A9:B9"/>
    <mergeCell ref="C13:E13"/>
    <mergeCell ref="C15:E15"/>
    <mergeCell ref="C9:E9"/>
    <mergeCell ref="F9:H9"/>
    <mergeCell ref="I9:K9"/>
    <mergeCell ref="A10:B10"/>
    <mergeCell ref="A14:B14"/>
    <mergeCell ref="I11:K11"/>
    <mergeCell ref="O10:Q10"/>
    <mergeCell ref="R10:T10"/>
    <mergeCell ref="U10:W10"/>
    <mergeCell ref="M11:N11"/>
    <mergeCell ref="O11:Q11"/>
    <mergeCell ref="R11:T11"/>
    <mergeCell ref="U11:W11"/>
    <mergeCell ref="M12:N12"/>
    <mergeCell ref="O12:Q12"/>
    <mergeCell ref="R12:T12"/>
    <mergeCell ref="U12:W12"/>
    <mergeCell ref="M13:N13"/>
    <mergeCell ref="O13:Q13"/>
    <mergeCell ref="R13:T13"/>
    <mergeCell ref="U13:W13"/>
    <mergeCell ref="O15:Q15"/>
    <mergeCell ref="R15:T15"/>
    <mergeCell ref="U15:W15"/>
    <mergeCell ref="M16:N16"/>
    <mergeCell ref="O16:Q16"/>
    <mergeCell ref="R16:T16"/>
    <mergeCell ref="U16:W16"/>
    <mergeCell ref="M17:N17"/>
    <mergeCell ref="O17:Q17"/>
    <mergeCell ref="R17:T17"/>
    <mergeCell ref="U17:W17"/>
    <mergeCell ref="A62:B62"/>
    <mergeCell ref="X62:Y62"/>
    <mergeCell ref="A61:B61"/>
    <mergeCell ref="A60:B60"/>
    <mergeCell ref="X60:Y60"/>
    <mergeCell ref="X61:Y61"/>
  </mergeCells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T45"/>
  <sheetViews>
    <sheetView workbookViewId="0" topLeftCell="A1">
      <selection activeCell="B42" sqref="B42"/>
    </sheetView>
  </sheetViews>
  <sheetFormatPr defaultColWidth="9.140625" defaultRowHeight="12.75"/>
  <cols>
    <col min="1" max="1" width="13.140625" style="236" bestFit="1" customWidth="1"/>
    <col min="2" max="2" width="12.00390625" style="236" bestFit="1" customWidth="1"/>
    <col min="3" max="10" width="6.28125" style="236" customWidth="1"/>
    <col min="11" max="21" width="7.00390625" style="236" customWidth="1"/>
    <col min="22" max="22" width="8.8515625" style="236" customWidth="1"/>
    <col min="23" max="23" width="9.140625" style="236" customWidth="1"/>
    <col min="24" max="24" width="13.140625" style="236" bestFit="1" customWidth="1"/>
    <col min="25" max="25" width="7.57421875" style="236" bestFit="1" customWidth="1"/>
    <col min="26" max="33" width="6.28125" style="236" customWidth="1"/>
    <col min="34" max="44" width="7.00390625" style="236" customWidth="1"/>
    <col min="45" max="45" width="8.8515625" style="236" bestFit="1" customWidth="1"/>
    <col min="46" max="16384" width="9.140625" style="236" customWidth="1"/>
  </cols>
  <sheetData>
    <row r="1" spans="1:45" ht="13.5" thickBot="1">
      <c r="A1" s="316" t="s">
        <v>0</v>
      </c>
      <c r="B1" s="479" t="str">
        <f>'Original data'!C2&amp;"-"&amp;'Original data'!I2</f>
        <v>HCMB__A001-1000084</v>
      </c>
      <c r="C1" s="479"/>
      <c r="D1" s="479"/>
      <c r="E1" s="479" t="s">
        <v>123</v>
      </c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82"/>
      <c r="V1" s="317" t="s">
        <v>56</v>
      </c>
      <c r="X1" s="316" t="s">
        <v>0</v>
      </c>
      <c r="Y1" s="388" t="str">
        <f>'Original data'!C2&amp;"-"&amp;'Original data'!I2</f>
        <v>HCMB__A001-1000084</v>
      </c>
      <c r="Z1" s="388"/>
      <c r="AA1" s="388"/>
      <c r="AB1" s="388" t="s">
        <v>147</v>
      </c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2"/>
      <c r="AS1" s="317" t="s">
        <v>56</v>
      </c>
    </row>
    <row r="2" spans="1:45" ht="12.75">
      <c r="A2" s="316" t="s">
        <v>163</v>
      </c>
      <c r="B2" s="214">
        <f>'Original data'!B20/'Original data'!$C62*1000</f>
        <v>374.5386</v>
      </c>
      <c r="C2" s="215">
        <f>'Original data'!C20/'Original data'!$C62*1000</f>
        <v>596.1852999999999</v>
      </c>
      <c r="D2" s="215">
        <f>'Original data'!D20/'Original data'!$C62*1000</f>
        <v>595.7832</v>
      </c>
      <c r="E2" s="215">
        <f>'Original data'!E20/'Original data'!$C62*1000</f>
        <v>595.8215</v>
      </c>
      <c r="F2" s="215">
        <f>'Original data'!F20/'Original data'!$C62*1000</f>
        <v>595.7868000000001</v>
      </c>
      <c r="G2" s="215">
        <f>'Original data'!G20/'Original data'!$C62*1000</f>
        <v>595.7047</v>
      </c>
      <c r="H2" s="215">
        <f>'Original data'!H20/'Original data'!$C62*1000</f>
        <v>595.6059</v>
      </c>
      <c r="I2" s="215">
        <f>'Original data'!I20/'Original data'!$C62*1000</f>
        <v>595.6208</v>
      </c>
      <c r="J2" s="215">
        <f>'Original data'!J20/'Original data'!$C62*1000</f>
        <v>595.4529</v>
      </c>
      <c r="K2" s="215">
        <f>'Original data'!K20/'Original data'!$C62*1000</f>
        <v>595.5142999999999</v>
      </c>
      <c r="L2" s="215">
        <f>'Original data'!L20/'Original data'!$C62*1000</f>
        <v>595.5123</v>
      </c>
      <c r="M2" s="215">
        <f>'Original data'!M20/'Original data'!$C62*1000</f>
        <v>595.5782</v>
      </c>
      <c r="N2" s="215">
        <f>'Original data'!N20/'Original data'!$C62*1000</f>
        <v>595.7324</v>
      </c>
      <c r="O2" s="215">
        <f>'Original data'!O20/'Original data'!$C62*1000</f>
        <v>595.6905</v>
      </c>
      <c r="P2" s="215">
        <f>'Original data'!P20/'Original data'!$C62*1000</f>
        <v>595.7169</v>
      </c>
      <c r="Q2" s="215">
        <f>'Original data'!Q20/'Original data'!$C62*1000</f>
        <v>595.6197000000001</v>
      </c>
      <c r="R2" s="215">
        <f>'Original data'!R20/'Original data'!$C62*1000</f>
        <v>595.7487</v>
      </c>
      <c r="S2" s="215">
        <f>'Original data'!S20/'Original data'!$C62*1000</f>
        <v>595.8254000000001</v>
      </c>
      <c r="T2" s="215">
        <f>'Original data'!T20/'Original data'!$C62*1000</f>
        <v>596.2646000000001</v>
      </c>
      <c r="U2" s="216">
        <f>'Original data'!U20/'Original data'!$C62*1000</f>
        <v>362.5981</v>
      </c>
      <c r="V2" s="318">
        <f>'Original data'!V20</f>
        <v>85.939451906</v>
      </c>
      <c r="W2" s="319"/>
      <c r="X2" s="316" t="s">
        <v>163</v>
      </c>
      <c r="Y2" s="214">
        <f>'Original data'!Y20/'Original data'!$C62*1000</f>
        <v>375.301</v>
      </c>
      <c r="Z2" s="215">
        <f>'Original data'!Z20/'Original data'!$C62*1000</f>
        <v>596.1409</v>
      </c>
      <c r="AA2" s="215">
        <f>'Original data'!AA20/'Original data'!$C62*1000</f>
        <v>595.7605</v>
      </c>
      <c r="AB2" s="215">
        <f>'Original data'!AB20/'Original data'!$C62*1000</f>
        <v>595.6975</v>
      </c>
      <c r="AC2" s="215">
        <f>'Original data'!AC20/'Original data'!$C62*1000</f>
        <v>595.6156</v>
      </c>
      <c r="AD2" s="215">
        <f>'Original data'!AD20/'Original data'!$C62*1000</f>
        <v>595.5831000000001</v>
      </c>
      <c r="AE2" s="215">
        <f>'Original data'!AE20/'Original data'!$C62*1000</f>
        <v>595.5968</v>
      </c>
      <c r="AF2" s="215">
        <f>'Original data'!AF20/'Original data'!$C62*1000</f>
        <v>595.6802</v>
      </c>
      <c r="AG2" s="215">
        <f>'Original data'!AG20/'Original data'!$C62*1000</f>
        <v>595.5744000000001</v>
      </c>
      <c r="AH2" s="215">
        <f>'Original data'!AH20/'Original data'!$C62*1000</f>
        <v>595.5551999999999</v>
      </c>
      <c r="AI2" s="215">
        <f>'Original data'!AI20/'Original data'!$C62*1000</f>
        <v>595.56</v>
      </c>
      <c r="AJ2" s="215">
        <f>'Original data'!AJ20/'Original data'!$C62*1000</f>
        <v>595.5858000000001</v>
      </c>
      <c r="AK2" s="215">
        <f>'Original data'!AK20/'Original data'!$C62*1000</f>
        <v>595.6119</v>
      </c>
      <c r="AL2" s="215">
        <f>'Original data'!AL20/'Original data'!$C62*1000</f>
        <v>595.6207</v>
      </c>
      <c r="AM2" s="215">
        <f>'Original data'!AM20/'Original data'!$C62*1000</f>
        <v>595.6729</v>
      </c>
      <c r="AN2" s="215">
        <f>'Original data'!AN20/'Original data'!$C62*1000</f>
        <v>595.6045</v>
      </c>
      <c r="AO2" s="215">
        <f>'Original data'!AO20/'Original data'!$C62*1000</f>
        <v>595.7995000000001</v>
      </c>
      <c r="AP2" s="215">
        <f>'Original data'!AP20/'Original data'!$C62*1000</f>
        <v>595.6709</v>
      </c>
      <c r="AQ2" s="215">
        <f>'Original data'!AQ20/'Original data'!$C62*1000</f>
        <v>596.2256</v>
      </c>
      <c r="AR2" s="216">
        <f>'Original data'!AR20/'Original data'!$C62*1000</f>
        <v>357.90639999999996</v>
      </c>
      <c r="AS2" s="216">
        <f>'Original data'!AS20</f>
        <v>85.906749908</v>
      </c>
    </row>
    <row r="3" spans="1:45" ht="13.5" thickBot="1">
      <c r="A3" s="320" t="s">
        <v>59</v>
      </c>
      <c r="B3" s="276">
        <f>'Original data'!B21*'Original data'!$U4</f>
        <v>3.933595</v>
      </c>
      <c r="C3" s="217">
        <f>'Original data'!C21*'Original data'!$U4</f>
        <v>0.110391</v>
      </c>
      <c r="D3" s="217">
        <f>'Original data'!D21*'Original data'!$U4</f>
        <v>0.230858</v>
      </c>
      <c r="E3" s="217">
        <f>'Original data'!E21*'Original data'!$U4</f>
        <v>0.195185</v>
      </c>
      <c r="F3" s="217">
        <f>'Original data'!F21*'Original data'!$U4</f>
        <v>0.027208</v>
      </c>
      <c r="G3" s="217">
        <f>'Original data'!G21*'Original data'!$U4</f>
        <v>-0.004285</v>
      </c>
      <c r="H3" s="217">
        <f>'Original data'!H21*'Original data'!$U4</f>
        <v>-0.753113</v>
      </c>
      <c r="I3" s="217">
        <f>'Original data'!I21*'Original data'!$U4</f>
        <v>-0.267068</v>
      </c>
      <c r="J3" s="217">
        <f>'Original data'!J21*'Original data'!$U4</f>
        <v>-0.569186</v>
      </c>
      <c r="K3" s="217">
        <f>'Original data'!K21*'Original data'!$U4</f>
        <v>-0.295477</v>
      </c>
      <c r="L3" s="217">
        <f>'Original data'!L21*'Original data'!$U4</f>
        <v>-0.127658</v>
      </c>
      <c r="M3" s="217">
        <f>'Original data'!M21*'Original data'!$U4</f>
        <v>-0.209377</v>
      </c>
      <c r="N3" s="217">
        <f>'Original data'!N21*'Original data'!$U4</f>
        <v>-0.015313</v>
      </c>
      <c r="O3" s="217">
        <f>'Original data'!O21*'Original data'!$U4</f>
        <v>0.176083</v>
      </c>
      <c r="P3" s="217">
        <f>'Original data'!P21*'Original data'!$U4</f>
        <v>-0.169578</v>
      </c>
      <c r="Q3" s="217">
        <f>'Original data'!Q21*'Original data'!$U4</f>
        <v>-0.267666</v>
      </c>
      <c r="R3" s="217">
        <f>'Original data'!R21*'Original data'!$U4</f>
        <v>-0.051253</v>
      </c>
      <c r="S3" s="217">
        <f>'Original data'!S21*'Original data'!$U4</f>
        <v>0.115459</v>
      </c>
      <c r="T3" s="217">
        <f>'Original data'!T21*'Original data'!$U4</f>
        <v>0.17783</v>
      </c>
      <c r="U3" s="218">
        <f>'Original data'!U21*'Original data'!$U4</f>
        <v>-1.276844</v>
      </c>
      <c r="V3" s="321">
        <f>'Original data'!V21*'Original data'!$U4</f>
        <v>2.271941967</v>
      </c>
      <c r="W3" s="319"/>
      <c r="X3" s="322" t="str">
        <f>'Original data'!X21</f>
        <v>Angle (mrad)</v>
      </c>
      <c r="Y3" s="276">
        <f>'Original data'!Y21*'Original data'!$U4</f>
        <v>2.963629</v>
      </c>
      <c r="Z3" s="217">
        <f>'Original data'!Z21*'Original data'!$U4</f>
        <v>0.714597</v>
      </c>
      <c r="AA3" s="217">
        <f>'Original data'!AA21*'Original data'!$U4</f>
        <v>0.323873</v>
      </c>
      <c r="AB3" s="217">
        <f>'Original data'!AB21*'Original data'!$U4</f>
        <v>0.319695</v>
      </c>
      <c r="AC3" s="217">
        <f>'Original data'!AC21*'Original data'!$U4</f>
        <v>0.439099</v>
      </c>
      <c r="AD3" s="217">
        <f>'Original data'!AD21*'Original data'!$U4</f>
        <v>0.321407</v>
      </c>
      <c r="AE3" s="217">
        <f>'Original data'!AE21*'Original data'!$U4</f>
        <v>0.147665</v>
      </c>
      <c r="AF3" s="217">
        <f>'Original data'!AF21*'Original data'!$U4</f>
        <v>-0.045135</v>
      </c>
      <c r="AG3" s="217">
        <f>'Original data'!AG21*'Original data'!$U4</f>
        <v>-0.378053</v>
      </c>
      <c r="AH3" s="217">
        <f>'Original data'!AH21*'Original data'!$U4</f>
        <v>-0.584476</v>
      </c>
      <c r="AI3" s="217">
        <f>'Original data'!AI21*'Original data'!$U4</f>
        <v>-0.608808</v>
      </c>
      <c r="AJ3" s="217">
        <f>'Original data'!AJ21*'Original data'!$U4</f>
        <v>-0.325389</v>
      </c>
      <c r="AK3" s="217">
        <f>'Original data'!AK21*'Original data'!$U4</f>
        <v>-0.240374</v>
      </c>
      <c r="AL3" s="217">
        <f>'Original data'!AL21*'Original data'!$U4</f>
        <v>-0.370013</v>
      </c>
      <c r="AM3" s="217">
        <f>'Original data'!AM21*'Original data'!$U4</f>
        <v>-0.407057</v>
      </c>
      <c r="AN3" s="217">
        <f>'Original data'!AN21*'Original data'!$U4</f>
        <v>-0.280966</v>
      </c>
      <c r="AO3" s="217">
        <f>'Original data'!AO21*'Original data'!$U4</f>
        <v>-0.264003</v>
      </c>
      <c r="AP3" s="217">
        <f>'Original data'!AP21*'Original data'!$U4</f>
        <v>-0.32395</v>
      </c>
      <c r="AQ3" s="217">
        <f>'Original data'!AQ21*'Original data'!$U4</f>
        <v>-0.383647</v>
      </c>
      <c r="AR3" s="218">
        <f>'Original data'!AR21*'Original data'!$U4</f>
        <v>0.129467</v>
      </c>
      <c r="AS3" s="218">
        <f>'Original data'!AS21*'Original data'!$U4</f>
        <v>-18.042126538</v>
      </c>
    </row>
    <row r="4" spans="1:45" ht="13.5" thickBot="1">
      <c r="A4" s="323" t="s">
        <v>1</v>
      </c>
      <c r="B4" s="219" t="str">
        <f>'Original data'!B22</f>
        <v>Position 1</v>
      </c>
      <c r="C4" s="219" t="str">
        <f>'Original data'!C22</f>
        <v>Position 2</v>
      </c>
      <c r="D4" s="219" t="str">
        <f>'Original data'!D22</f>
        <v>Position 3</v>
      </c>
      <c r="E4" s="219" t="str">
        <f>'Original data'!E22</f>
        <v>Position 4</v>
      </c>
      <c r="F4" s="219" t="str">
        <f>'Original data'!F22</f>
        <v>Position 5</v>
      </c>
      <c r="G4" s="219" t="str">
        <f>'Original data'!G22</f>
        <v>Position 6</v>
      </c>
      <c r="H4" s="219" t="str">
        <f>'Original data'!H22</f>
        <v>Position 7</v>
      </c>
      <c r="I4" s="219" t="str">
        <f>'Original data'!I22</f>
        <v>Position 8</v>
      </c>
      <c r="J4" s="219" t="str">
        <f>'Original data'!J22</f>
        <v>Position 9</v>
      </c>
      <c r="K4" s="219" t="str">
        <f>'Original data'!K22</f>
        <v>Position 10</v>
      </c>
      <c r="L4" s="219" t="str">
        <f>'Original data'!L22</f>
        <v>Position 11</v>
      </c>
      <c r="M4" s="219" t="str">
        <f>'Original data'!M22</f>
        <v>Position 12</v>
      </c>
      <c r="N4" s="219" t="str">
        <f>'Original data'!N22</f>
        <v>Position 13</v>
      </c>
      <c r="O4" s="219" t="str">
        <f>'Original data'!O22</f>
        <v>Position 14</v>
      </c>
      <c r="P4" s="219" t="str">
        <f>'Original data'!P22</f>
        <v>Position 15</v>
      </c>
      <c r="Q4" s="219" t="str">
        <f>'Original data'!Q22</f>
        <v>Position 16</v>
      </c>
      <c r="R4" s="219" t="str">
        <f>'Original data'!R22</f>
        <v>Position 17</v>
      </c>
      <c r="S4" s="219" t="str">
        <f>'Original data'!S22</f>
        <v>Position 18</v>
      </c>
      <c r="T4" s="219" t="str">
        <f>'Original data'!T22</f>
        <v>Position 19</v>
      </c>
      <c r="U4" s="220" t="str">
        <f>'Original data'!U22</f>
        <v>Position 20</v>
      </c>
      <c r="V4" s="221">
        <f>'Original data'!V22</f>
        <v>0</v>
      </c>
      <c r="X4" s="323" t="str">
        <f>'Original data'!X22</f>
        <v>Multipoles</v>
      </c>
      <c r="Y4" s="219" t="str">
        <f>'Original data'!Y22</f>
        <v>Position 1</v>
      </c>
      <c r="Z4" s="219" t="str">
        <f>'Original data'!Z22</f>
        <v>Position 2</v>
      </c>
      <c r="AA4" s="219" t="str">
        <f>'Original data'!AA22</f>
        <v>Position 3</v>
      </c>
      <c r="AB4" s="219" t="str">
        <f>'Original data'!AB22</f>
        <v>Position 4</v>
      </c>
      <c r="AC4" s="219" t="str">
        <f>'Original data'!AC22</f>
        <v>Position 5</v>
      </c>
      <c r="AD4" s="219" t="str">
        <f>'Original data'!AD22</f>
        <v>Position 6</v>
      </c>
      <c r="AE4" s="219" t="str">
        <f>'Original data'!AE22</f>
        <v>Position 7</v>
      </c>
      <c r="AF4" s="219" t="str">
        <f>'Original data'!AF22</f>
        <v>Position 8</v>
      </c>
      <c r="AG4" s="219" t="str">
        <f>'Original data'!AG22</f>
        <v>Position 9</v>
      </c>
      <c r="AH4" s="219" t="str">
        <f>'Original data'!AH22</f>
        <v>Position 10</v>
      </c>
      <c r="AI4" s="219" t="str">
        <f>'Original data'!AI22</f>
        <v>Position 11</v>
      </c>
      <c r="AJ4" s="219" t="str">
        <f>'Original data'!AJ22</f>
        <v>Position 12</v>
      </c>
      <c r="AK4" s="219" t="str">
        <f>'Original data'!AK22</f>
        <v>Position 13</v>
      </c>
      <c r="AL4" s="219" t="str">
        <f>'Original data'!AL22</f>
        <v>Position 14</v>
      </c>
      <c r="AM4" s="219" t="str">
        <f>'Original data'!AM22</f>
        <v>Position 15</v>
      </c>
      <c r="AN4" s="219" t="str">
        <f>'Original data'!AN22</f>
        <v>Position 16</v>
      </c>
      <c r="AO4" s="219" t="str">
        <f>'Original data'!AO22</f>
        <v>Position 17</v>
      </c>
      <c r="AP4" s="219" t="str">
        <f>'Original data'!AP22</f>
        <v>Position 18</v>
      </c>
      <c r="AQ4" s="219" t="str">
        <f>'Original data'!AQ22</f>
        <v>Position 19</v>
      </c>
      <c r="AR4" s="220" t="str">
        <f>'Original data'!AR22</f>
        <v>Position 20</v>
      </c>
      <c r="AS4" s="238">
        <f>'Original data'!AS22</f>
        <v>0</v>
      </c>
    </row>
    <row r="5" spans="1:46" ht="12.75">
      <c r="A5" s="324" t="s">
        <v>22</v>
      </c>
      <c r="B5" s="222">
        <f>'Original data'!B23</f>
        <v>10000</v>
      </c>
      <c r="C5" s="222">
        <f>'Original data'!C23</f>
        <v>10000</v>
      </c>
      <c r="D5" s="222">
        <f>'Original data'!D23</f>
        <v>10000</v>
      </c>
      <c r="E5" s="222">
        <f>'Original data'!E23</f>
        <v>10000</v>
      </c>
      <c r="F5" s="222">
        <f>'Original data'!F23</f>
        <v>10000</v>
      </c>
      <c r="G5" s="222">
        <f>'Original data'!G23</f>
        <v>10000</v>
      </c>
      <c r="H5" s="222">
        <f>'Original data'!H23</f>
        <v>10000</v>
      </c>
      <c r="I5" s="222">
        <f>'Original data'!I23</f>
        <v>10000</v>
      </c>
      <c r="J5" s="222">
        <f>'Original data'!J23</f>
        <v>10000</v>
      </c>
      <c r="K5" s="222">
        <f>'Original data'!K23</f>
        <v>10000</v>
      </c>
      <c r="L5" s="222">
        <f>'Original data'!L23</f>
        <v>10000</v>
      </c>
      <c r="M5" s="222">
        <f>'Original data'!M23</f>
        <v>10000</v>
      </c>
      <c r="N5" s="222">
        <f>'Original data'!N23</f>
        <v>10000</v>
      </c>
      <c r="O5" s="222">
        <f>'Original data'!O23</f>
        <v>10000</v>
      </c>
      <c r="P5" s="222">
        <f>'Original data'!P23</f>
        <v>10000</v>
      </c>
      <c r="Q5" s="222">
        <f>'Original data'!Q23</f>
        <v>10000</v>
      </c>
      <c r="R5" s="222">
        <f>'Original data'!R23</f>
        <v>10000</v>
      </c>
      <c r="S5" s="222">
        <f>'Original data'!S23</f>
        <v>10000</v>
      </c>
      <c r="T5" s="222">
        <f>'Original data'!T23</f>
        <v>10000</v>
      </c>
      <c r="U5" s="222">
        <f>'Original data'!U23</f>
        <v>10000</v>
      </c>
      <c r="V5" s="223">
        <f>'Original data'!V23</f>
        <v>10000</v>
      </c>
      <c r="W5" s="325"/>
      <c r="X5" s="223" t="str">
        <f>'Original data'!X23</f>
        <v>b1</v>
      </c>
      <c r="Y5" s="222">
        <f>'Original data'!Y23</f>
        <v>10000</v>
      </c>
      <c r="Z5" s="222">
        <f>'Original data'!Z23</f>
        <v>10000</v>
      </c>
      <c r="AA5" s="222">
        <f>'Original data'!AA23</f>
        <v>10000</v>
      </c>
      <c r="AB5" s="222">
        <f>'Original data'!AB23</f>
        <v>10000</v>
      </c>
      <c r="AC5" s="222">
        <f>'Original data'!AC23</f>
        <v>10000</v>
      </c>
      <c r="AD5" s="222">
        <f>'Original data'!AD23</f>
        <v>10000</v>
      </c>
      <c r="AE5" s="222">
        <f>'Original data'!AE23</f>
        <v>10000</v>
      </c>
      <c r="AF5" s="222">
        <f>'Original data'!AF23</f>
        <v>10000</v>
      </c>
      <c r="AG5" s="222">
        <f>'Original data'!AG23</f>
        <v>10000</v>
      </c>
      <c r="AH5" s="222">
        <f>'Original data'!AH23</f>
        <v>10000</v>
      </c>
      <c r="AI5" s="222">
        <f>'Original data'!AI23</f>
        <v>10000</v>
      </c>
      <c r="AJ5" s="222">
        <f>'Original data'!AJ23</f>
        <v>10000</v>
      </c>
      <c r="AK5" s="222">
        <f>'Original data'!AK23</f>
        <v>10000</v>
      </c>
      <c r="AL5" s="222">
        <f>'Original data'!AL23</f>
        <v>10000</v>
      </c>
      <c r="AM5" s="222">
        <f>'Original data'!AM23</f>
        <v>10000</v>
      </c>
      <c r="AN5" s="222">
        <f>'Original data'!AN23</f>
        <v>10000</v>
      </c>
      <c r="AO5" s="222">
        <f>'Original data'!AO23</f>
        <v>10000</v>
      </c>
      <c r="AP5" s="222">
        <f>'Original data'!AP23</f>
        <v>10000</v>
      </c>
      <c r="AQ5" s="222">
        <f>'Original data'!AQ23</f>
        <v>10000</v>
      </c>
      <c r="AR5" s="222">
        <f>'Original data'!AR23</f>
        <v>10000</v>
      </c>
      <c r="AS5" s="223">
        <f>'Original data'!AS23</f>
        <v>10000</v>
      </c>
      <c r="AT5" s="326"/>
    </row>
    <row r="6" spans="1:45" ht="12.75">
      <c r="A6" s="324" t="s">
        <v>23</v>
      </c>
      <c r="B6" s="224">
        <f>'Original data'!B24*'Original data'!$U$3</f>
        <v>-2.264123</v>
      </c>
      <c r="C6" s="224">
        <f>'Original data'!C24*'Original data'!$U$3</f>
        <v>0.3460636</v>
      </c>
      <c r="D6" s="224">
        <f>'Original data'!D24*'Original data'!$U$3</f>
        <v>0.5541437</v>
      </c>
      <c r="E6" s="224">
        <f>'Original data'!E24*'Original data'!$U$3</f>
        <v>-0.002986365</v>
      </c>
      <c r="F6" s="224">
        <f>'Original data'!F24*'Original data'!$U$3</f>
        <v>0.3536072</v>
      </c>
      <c r="G6" s="224">
        <f>'Original data'!G24*'Original data'!$U$3</f>
        <v>-0.5476746</v>
      </c>
      <c r="H6" s="224">
        <f>'Original data'!H24*'Original data'!$U$3</f>
        <v>-0.06220831</v>
      </c>
      <c r="I6" s="224">
        <f>'Original data'!I24*'Original data'!$U$3</f>
        <v>0.516503</v>
      </c>
      <c r="J6" s="224">
        <f>'Original data'!J24*'Original data'!$U$3</f>
        <v>0.1901501</v>
      </c>
      <c r="K6" s="224">
        <f>'Original data'!K24*'Original data'!$U$3</f>
        <v>0.4330621</v>
      </c>
      <c r="L6" s="224">
        <f>'Original data'!L24*'Original data'!$U$3</f>
        <v>-0.3541918</v>
      </c>
      <c r="M6" s="224">
        <f>'Original data'!M24*'Original data'!$U$3</f>
        <v>0.5282495</v>
      </c>
      <c r="N6" s="224">
        <f>'Original data'!N24*'Original data'!$U$3</f>
        <v>0.2677166</v>
      </c>
      <c r="O6" s="224">
        <f>'Original data'!O24*'Original data'!$U$3</f>
        <v>0.8689162</v>
      </c>
      <c r="P6" s="224">
        <f>'Original data'!P24*'Original data'!$U$3</f>
        <v>0.2323945</v>
      </c>
      <c r="Q6" s="224">
        <f>'Original data'!Q24*'Original data'!$U$3</f>
        <v>-1.072681</v>
      </c>
      <c r="R6" s="224">
        <f>'Original data'!R24*'Original data'!$U$3</f>
        <v>-0.3433608</v>
      </c>
      <c r="S6" s="224">
        <f>'Original data'!S24*'Original data'!$U$3</f>
        <v>-0.4646762</v>
      </c>
      <c r="T6" s="224">
        <f>'Original data'!T24*'Original data'!$U$3</f>
        <v>-0.4562286</v>
      </c>
      <c r="U6" s="224">
        <f>'Original data'!U24*'Original data'!$U$3</f>
        <v>-1.97947</v>
      </c>
      <c r="V6" s="225">
        <f>'Original data'!V24*'Original data'!$U$3</f>
        <v>-0.08534381</v>
      </c>
      <c r="W6" s="327"/>
      <c r="X6" s="328" t="str">
        <f>'Original data'!X24</f>
        <v>b2</v>
      </c>
      <c r="Y6" s="224">
        <f>'Original data'!Y24*'Original data'!$U$3</f>
        <v>0.8454646</v>
      </c>
      <c r="Z6" s="224">
        <f>'Original data'!Z24*'Original data'!$U$3</f>
        <v>-0.1600962</v>
      </c>
      <c r="AA6" s="224">
        <f>'Original data'!AA24*'Original data'!$U$3</f>
        <v>-0.3145098</v>
      </c>
      <c r="AB6" s="224">
        <f>'Original data'!AB24*'Original data'!$U$3</f>
        <v>-0.2762389</v>
      </c>
      <c r="AC6" s="224">
        <f>'Original data'!AC24*'Original data'!$U$3</f>
        <v>-1.345463</v>
      </c>
      <c r="AD6" s="224">
        <f>'Original data'!AD24*'Original data'!$U$3</f>
        <v>-0.4723603</v>
      </c>
      <c r="AE6" s="224">
        <f>'Original data'!AE24*'Original data'!$U$3</f>
        <v>-0.8988941</v>
      </c>
      <c r="AF6" s="224">
        <f>'Original data'!AF24*'Original data'!$U$3</f>
        <v>-0.7612781</v>
      </c>
      <c r="AG6" s="224">
        <f>'Original data'!AG24*'Original data'!$U$3</f>
        <v>1.144845</v>
      </c>
      <c r="AH6" s="224">
        <f>'Original data'!AH24*'Original data'!$U$3</f>
        <v>0.2237663</v>
      </c>
      <c r="AI6" s="224">
        <f>'Original data'!AI24*'Original data'!$U$3</f>
        <v>-0.7797015</v>
      </c>
      <c r="AJ6" s="224">
        <f>'Original data'!AJ24*'Original data'!$U$3</f>
        <v>-1.769161</v>
      </c>
      <c r="AK6" s="224">
        <f>'Original data'!AK24*'Original data'!$U$3</f>
        <v>-0.009979408</v>
      </c>
      <c r="AL6" s="224">
        <f>'Original data'!AL24*'Original data'!$U$3</f>
        <v>-0.313949</v>
      </c>
      <c r="AM6" s="224">
        <f>'Original data'!AM24*'Original data'!$U$3</f>
        <v>-0.57452</v>
      </c>
      <c r="AN6" s="224">
        <f>'Original data'!AN24*'Original data'!$U$3</f>
        <v>-0.5897074</v>
      </c>
      <c r="AO6" s="224">
        <f>'Original data'!AO24*'Original data'!$U$3</f>
        <v>-0.8786416</v>
      </c>
      <c r="AP6" s="224">
        <f>'Original data'!AP24*'Original data'!$U$3</f>
        <v>-0.8488109</v>
      </c>
      <c r="AQ6" s="224">
        <f>'Original data'!AQ24*'Original data'!$U$3</f>
        <v>-0.6922206</v>
      </c>
      <c r="AR6" s="224">
        <f>'Original data'!AR24*'Original data'!$U$3</f>
        <v>0.8823465</v>
      </c>
      <c r="AS6" s="225">
        <f>'Original data'!AS24*'Original data'!$U$3</f>
        <v>-0.4292162</v>
      </c>
    </row>
    <row r="7" spans="1:45" ht="12.75">
      <c r="A7" s="324" t="s">
        <v>24</v>
      </c>
      <c r="B7" s="224">
        <f>'Original data'!B25</f>
        <v>41.11355</v>
      </c>
      <c r="C7" s="224">
        <f>'Original data'!C25</f>
        <v>-6.282525</v>
      </c>
      <c r="D7" s="224">
        <f>'Original data'!D25</f>
        <v>-7.663608</v>
      </c>
      <c r="E7" s="224">
        <f>'Original data'!E25</f>
        <v>-8.37843</v>
      </c>
      <c r="F7" s="224">
        <f>'Original data'!F25</f>
        <v>-6.311165</v>
      </c>
      <c r="G7" s="224">
        <f>'Original data'!G25</f>
        <v>-5.817211</v>
      </c>
      <c r="H7" s="224">
        <f>'Original data'!H25</f>
        <v>-6.605732</v>
      </c>
      <c r="I7" s="224">
        <f>'Original data'!I25</f>
        <v>-5.815249</v>
      </c>
      <c r="J7" s="224">
        <f>'Original data'!J25</f>
        <v>-6.71453</v>
      </c>
      <c r="K7" s="224">
        <f>'Original data'!K25</f>
        <v>-6.810779</v>
      </c>
      <c r="L7" s="224">
        <f>'Original data'!L25</f>
        <v>-5.800122</v>
      </c>
      <c r="M7" s="224">
        <f>'Original data'!M25</f>
        <v>-6.367294</v>
      </c>
      <c r="N7" s="224">
        <f>'Original data'!N25</f>
        <v>-5.641821</v>
      </c>
      <c r="O7" s="224">
        <f>'Original data'!O25</f>
        <v>-6.794257</v>
      </c>
      <c r="P7" s="224">
        <f>'Original data'!P25</f>
        <v>-6.199007</v>
      </c>
      <c r="Q7" s="224">
        <f>'Original data'!Q25</f>
        <v>-6.335517</v>
      </c>
      <c r="R7" s="224">
        <f>'Original data'!R25</f>
        <v>-6.125077</v>
      </c>
      <c r="S7" s="224">
        <f>'Original data'!S25</f>
        <v>-6.274284</v>
      </c>
      <c r="T7" s="224">
        <f>'Original data'!T25</f>
        <v>-5.865392</v>
      </c>
      <c r="U7" s="224">
        <f>'Original data'!U25</f>
        <v>-7.196525</v>
      </c>
      <c r="V7" s="225">
        <f>'Original data'!V25</f>
        <v>-4.903678</v>
      </c>
      <c r="W7" s="327"/>
      <c r="X7" s="328" t="str">
        <f>'Original data'!X25</f>
        <v>b3</v>
      </c>
      <c r="Y7" s="224">
        <f>'Original data'!Y25</f>
        <v>42.02111</v>
      </c>
      <c r="Z7" s="224">
        <f>'Original data'!Z25</f>
        <v>-5.631</v>
      </c>
      <c r="AA7" s="224">
        <f>'Original data'!AA25</f>
        <v>-6.214585</v>
      </c>
      <c r="AB7" s="224">
        <f>'Original data'!AB25</f>
        <v>-6.346166</v>
      </c>
      <c r="AC7" s="224">
        <f>'Original data'!AC25</f>
        <v>-6.754436</v>
      </c>
      <c r="AD7" s="224">
        <f>'Original data'!AD25</f>
        <v>-7.250625</v>
      </c>
      <c r="AE7" s="224">
        <f>'Original data'!AE25</f>
        <v>-6.583452</v>
      </c>
      <c r="AF7" s="224">
        <f>'Original data'!AF25</f>
        <v>-6.070573</v>
      </c>
      <c r="AG7" s="224">
        <f>'Original data'!AG25</f>
        <v>-6.635428</v>
      </c>
      <c r="AH7" s="224">
        <f>'Original data'!AH25</f>
        <v>-6.680991</v>
      </c>
      <c r="AI7" s="224">
        <f>'Original data'!AI25</f>
        <v>-7.349284</v>
      </c>
      <c r="AJ7" s="224">
        <f>'Original data'!AJ25</f>
        <v>-7.548153</v>
      </c>
      <c r="AK7" s="224">
        <f>'Original data'!AK25</f>
        <v>-7.359789</v>
      </c>
      <c r="AL7" s="224">
        <f>'Original data'!AL25</f>
        <v>-6.216343</v>
      </c>
      <c r="AM7" s="224">
        <f>'Original data'!AM25</f>
        <v>-7.162748</v>
      </c>
      <c r="AN7" s="224">
        <f>'Original data'!AN25</f>
        <v>-7.397219</v>
      </c>
      <c r="AO7" s="224">
        <f>'Original data'!AO25</f>
        <v>-6.738316</v>
      </c>
      <c r="AP7" s="224">
        <f>'Original data'!AP25</f>
        <v>-7.241035</v>
      </c>
      <c r="AQ7" s="224">
        <f>'Original data'!AQ25</f>
        <v>-7.694106</v>
      </c>
      <c r="AR7" s="224">
        <f>'Original data'!AR25</f>
        <v>-7.655563</v>
      </c>
      <c r="AS7" s="225">
        <f>'Original data'!AS25</f>
        <v>-5.251952</v>
      </c>
    </row>
    <row r="8" spans="1:45" ht="12.75">
      <c r="A8" s="324" t="s">
        <v>25</v>
      </c>
      <c r="B8" s="224">
        <f>'Original data'!B26*'Original data'!$U$3</f>
        <v>0.6607575</v>
      </c>
      <c r="C8" s="224">
        <f>'Original data'!C26*'Original data'!$U$3</f>
        <v>0.01389879</v>
      </c>
      <c r="D8" s="224">
        <f>'Original data'!D26*'Original data'!$U$3</f>
        <v>-0.06504712</v>
      </c>
      <c r="E8" s="224">
        <f>'Original data'!E26*'Original data'!$U$3</f>
        <v>-0.04067373</v>
      </c>
      <c r="F8" s="224">
        <f>'Original data'!F26*'Original data'!$U$3</f>
        <v>0.09211732</v>
      </c>
      <c r="G8" s="224">
        <f>'Original data'!G26*'Original data'!$U$3</f>
        <v>0.06097685</v>
      </c>
      <c r="H8" s="224">
        <f>'Original data'!H26*'Original data'!$U$3</f>
        <v>0.2066193</v>
      </c>
      <c r="I8" s="224">
        <f>'Original data'!I26*'Original data'!$U$3</f>
        <v>0.125804</v>
      </c>
      <c r="J8" s="224">
        <f>'Original data'!J26*'Original data'!$U$3</f>
        <v>0.1381439</v>
      </c>
      <c r="K8" s="224">
        <f>'Original data'!K26*'Original data'!$U$3</f>
        <v>0.1001693</v>
      </c>
      <c r="L8" s="224">
        <f>'Original data'!L26*'Original data'!$U$3</f>
        <v>0.29226</v>
      </c>
      <c r="M8" s="224">
        <f>'Original data'!M26*'Original data'!$U$3</f>
        <v>0.05683309</v>
      </c>
      <c r="N8" s="224">
        <f>'Original data'!N26*'Original data'!$U$3</f>
        <v>-0.003694222</v>
      </c>
      <c r="O8" s="224">
        <f>'Original data'!O26*'Original data'!$U$3</f>
        <v>0.105905</v>
      </c>
      <c r="P8" s="224">
        <f>'Original data'!P26*'Original data'!$U$3</f>
        <v>0.09999473</v>
      </c>
      <c r="Q8" s="224">
        <f>'Original data'!Q26*'Original data'!$U$3</f>
        <v>0.1792503</v>
      </c>
      <c r="R8" s="224">
        <f>'Original data'!R26*'Original data'!$U$3</f>
        <v>0.1196886</v>
      </c>
      <c r="S8" s="224">
        <f>'Original data'!S26*'Original data'!$U$3</f>
        <v>0.1577889</v>
      </c>
      <c r="T8" s="224">
        <f>'Original data'!T26*'Original data'!$U$3</f>
        <v>0.0451042</v>
      </c>
      <c r="U8" s="224">
        <f>'Original data'!U26*'Original data'!$U$3</f>
        <v>-0.7838098</v>
      </c>
      <c r="V8" s="225">
        <f>'Original data'!V26*'Original data'!$U$3</f>
        <v>0.08437921</v>
      </c>
      <c r="W8" s="327"/>
      <c r="X8" s="328" t="str">
        <f>'Original data'!X26</f>
        <v>b4</v>
      </c>
      <c r="Y8" s="224">
        <f>'Original data'!Y26*'Original data'!$U$3</f>
        <v>-0.6412018</v>
      </c>
      <c r="Z8" s="224">
        <f>'Original data'!Z26*'Original data'!$U$3</f>
        <v>0.2104983</v>
      </c>
      <c r="AA8" s="224">
        <f>'Original data'!AA26*'Original data'!$U$3</f>
        <v>0.1468548</v>
      </c>
      <c r="AB8" s="224">
        <f>'Original data'!AB26*'Original data'!$U$3</f>
        <v>0.2212718</v>
      </c>
      <c r="AC8" s="224">
        <f>'Original data'!AC26*'Original data'!$U$3</f>
        <v>0.2241103</v>
      </c>
      <c r="AD8" s="224">
        <f>'Original data'!AD26*'Original data'!$U$3</f>
        <v>0.3198672</v>
      </c>
      <c r="AE8" s="224">
        <f>'Original data'!AE26*'Original data'!$U$3</f>
        <v>0.2081764</v>
      </c>
      <c r="AF8" s="224">
        <f>'Original data'!AF26*'Original data'!$U$3</f>
        <v>0.300338</v>
      </c>
      <c r="AG8" s="224">
        <f>'Original data'!AG26*'Original data'!$U$3</f>
        <v>0.1704747</v>
      </c>
      <c r="AH8" s="224">
        <f>'Original data'!AH26*'Original data'!$U$3</f>
        <v>0.06749591</v>
      </c>
      <c r="AI8" s="224">
        <f>'Original data'!AI26*'Original data'!$U$3</f>
        <v>0.1908057</v>
      </c>
      <c r="AJ8" s="224">
        <f>'Original data'!AJ26*'Original data'!$U$3</f>
        <v>0.1468803</v>
      </c>
      <c r="AK8" s="224">
        <f>'Original data'!AK26*'Original data'!$U$3</f>
        <v>-0.07862821</v>
      </c>
      <c r="AL8" s="224">
        <f>'Original data'!AL26*'Original data'!$U$3</f>
        <v>-0.1149173</v>
      </c>
      <c r="AM8" s="224">
        <f>'Original data'!AM26*'Original data'!$U$3</f>
        <v>0.06425881</v>
      </c>
      <c r="AN8" s="224">
        <f>'Original data'!AN26*'Original data'!$U$3</f>
        <v>0.1173958</v>
      </c>
      <c r="AO8" s="224">
        <f>'Original data'!AO26*'Original data'!$U$3</f>
        <v>0.009546006</v>
      </c>
      <c r="AP8" s="224">
        <f>'Original data'!AP26*'Original data'!$U$3</f>
        <v>-0.06515354</v>
      </c>
      <c r="AQ8" s="224">
        <f>'Original data'!AQ26*'Original data'!$U$3</f>
        <v>0.001153341</v>
      </c>
      <c r="AR8" s="224">
        <f>'Original data'!AR26*'Original data'!$U$3</f>
        <v>0.194596</v>
      </c>
      <c r="AS8" s="225">
        <f>'Original data'!AS26*'Original data'!$U$3</f>
        <v>0.09637139</v>
      </c>
    </row>
    <row r="9" spans="1:45" ht="12.75">
      <c r="A9" s="324" t="s">
        <v>26</v>
      </c>
      <c r="B9" s="224">
        <f>'Original data'!B27</f>
        <v>-2.744938</v>
      </c>
      <c r="C9" s="224">
        <f>'Original data'!C27</f>
        <v>0.1434131</v>
      </c>
      <c r="D9" s="224">
        <f>'Original data'!D27</f>
        <v>0.2193117</v>
      </c>
      <c r="E9" s="224">
        <f>'Original data'!E27</f>
        <v>0.5225913</v>
      </c>
      <c r="F9" s="224">
        <f>'Original data'!F27</f>
        <v>0.005821123</v>
      </c>
      <c r="G9" s="224">
        <f>'Original data'!G27</f>
        <v>-0.1807719</v>
      </c>
      <c r="H9" s="224">
        <f>'Original data'!H27</f>
        <v>-0.1182741</v>
      </c>
      <c r="I9" s="224">
        <f>'Original data'!I27</f>
        <v>-0.01265652</v>
      </c>
      <c r="J9" s="224">
        <f>'Original data'!J27</f>
        <v>-0.01894954</v>
      </c>
      <c r="K9" s="224">
        <f>'Original data'!K27</f>
        <v>0.2531289</v>
      </c>
      <c r="L9" s="224">
        <f>'Original data'!L27</f>
        <v>0.2476225</v>
      </c>
      <c r="M9" s="224">
        <f>'Original data'!M27</f>
        <v>0.1074298</v>
      </c>
      <c r="N9" s="224">
        <f>'Original data'!N27</f>
        <v>0.1205024</v>
      </c>
      <c r="O9" s="224">
        <f>'Original data'!O27</f>
        <v>0.05509415</v>
      </c>
      <c r="P9" s="224">
        <f>'Original data'!P27</f>
        <v>-0.09648198</v>
      </c>
      <c r="Q9" s="224">
        <f>'Original data'!Q27</f>
        <v>-0.1988658</v>
      </c>
      <c r="R9" s="224">
        <f>'Original data'!R27</f>
        <v>0.06956751</v>
      </c>
      <c r="S9" s="224">
        <f>'Original data'!S27</f>
        <v>0.1966426</v>
      </c>
      <c r="T9" s="224">
        <f>'Original data'!T27</f>
        <v>0.3988745</v>
      </c>
      <c r="U9" s="224">
        <f>'Original data'!U27</f>
        <v>-3.492077</v>
      </c>
      <c r="V9" s="225">
        <f>'Original data'!V27</f>
        <v>-0.1110724</v>
      </c>
      <c r="W9" s="327"/>
      <c r="X9" s="328" t="str">
        <f>'Original data'!X27</f>
        <v>b5</v>
      </c>
      <c r="Y9" s="224">
        <f>'Original data'!Y27</f>
        <v>-1.890193</v>
      </c>
      <c r="Z9" s="224">
        <f>'Original data'!Z27</f>
        <v>0.3700537</v>
      </c>
      <c r="AA9" s="224">
        <f>'Original data'!AA27</f>
        <v>0.2386385</v>
      </c>
      <c r="AB9" s="224">
        <f>'Original data'!AB27</f>
        <v>0.2356778</v>
      </c>
      <c r="AC9" s="224">
        <f>'Original data'!AC27</f>
        <v>0.2667215</v>
      </c>
      <c r="AD9" s="224">
        <f>'Original data'!AD27</f>
        <v>0.282448</v>
      </c>
      <c r="AE9" s="224">
        <f>'Original data'!AE27</f>
        <v>0.1272175</v>
      </c>
      <c r="AF9" s="224">
        <f>'Original data'!AF27</f>
        <v>0.1375592</v>
      </c>
      <c r="AG9" s="224">
        <f>'Original data'!AG27</f>
        <v>0.2995676</v>
      </c>
      <c r="AH9" s="224">
        <f>'Original data'!AH27</f>
        <v>0.340648</v>
      </c>
      <c r="AI9" s="224">
        <f>'Original data'!AI27</f>
        <v>0.3045286</v>
      </c>
      <c r="AJ9" s="224">
        <f>'Original data'!AJ27</f>
        <v>0.3256245</v>
      </c>
      <c r="AK9" s="224">
        <f>'Original data'!AK27</f>
        <v>0.1695548</v>
      </c>
      <c r="AL9" s="224">
        <f>'Original data'!AL27</f>
        <v>0.1941173</v>
      </c>
      <c r="AM9" s="224">
        <f>'Original data'!AM27</f>
        <v>0.2278874</v>
      </c>
      <c r="AN9" s="224">
        <f>'Original data'!AN27</f>
        <v>0.09008231</v>
      </c>
      <c r="AO9" s="224">
        <f>'Original data'!AO27</f>
        <v>0.2759907</v>
      </c>
      <c r="AP9" s="224">
        <f>'Original data'!AP27</f>
        <v>0.2640037</v>
      </c>
      <c r="AQ9" s="224">
        <f>'Original data'!AQ27</f>
        <v>0.4069042</v>
      </c>
      <c r="AR9" s="224">
        <f>'Original data'!AR27</f>
        <v>-2.83888</v>
      </c>
      <c r="AS9" s="225">
        <f>'Original data'!AS27</f>
        <v>0.08636949</v>
      </c>
    </row>
    <row r="10" spans="1:45" ht="12.75">
      <c r="A10" s="324" t="s">
        <v>27</v>
      </c>
      <c r="B10" s="224">
        <f>'Original data'!B28*'Original data'!$U$3</f>
        <v>0.6956597</v>
      </c>
      <c r="C10" s="224">
        <f>'Original data'!C28*'Original data'!$U$3</f>
        <v>0.1446779</v>
      </c>
      <c r="D10" s="224">
        <f>'Original data'!D28*'Original data'!$U$3</f>
        <v>-0.04261392</v>
      </c>
      <c r="E10" s="224">
        <f>'Original data'!E28*'Original data'!$U$3</f>
        <v>0.02367537</v>
      </c>
      <c r="F10" s="224">
        <f>'Original data'!F28*'Original data'!$U$3</f>
        <v>0.0192155</v>
      </c>
      <c r="G10" s="224">
        <f>'Original data'!G28*'Original data'!$U$3</f>
        <v>0.01326679</v>
      </c>
      <c r="H10" s="224">
        <f>'Original data'!H28*'Original data'!$U$3</f>
        <v>0.04085258</v>
      </c>
      <c r="I10" s="224">
        <f>'Original data'!I28*'Original data'!$U$3</f>
        <v>0.07598365</v>
      </c>
      <c r="J10" s="224">
        <f>'Original data'!J28*'Original data'!$U$3</f>
        <v>-0.02256096</v>
      </c>
      <c r="K10" s="224">
        <f>'Original data'!K28*'Original data'!$U$3</f>
        <v>-0.04142736</v>
      </c>
      <c r="L10" s="224">
        <f>'Original data'!L28*'Original data'!$U$3</f>
        <v>0.009230238</v>
      </c>
      <c r="M10" s="224">
        <f>'Original data'!M28*'Original data'!$U$3</f>
        <v>0.005416363</v>
      </c>
      <c r="N10" s="224">
        <f>'Original data'!N28*'Original data'!$U$3</f>
        <v>0.002665907</v>
      </c>
      <c r="O10" s="224">
        <f>'Original data'!O28*'Original data'!$U$3</f>
        <v>-0.03940802</v>
      </c>
      <c r="P10" s="224">
        <f>'Original data'!P28*'Original data'!$U$3</f>
        <v>0.04803376</v>
      </c>
      <c r="Q10" s="224">
        <f>'Original data'!Q28*'Original data'!$U$3</f>
        <v>0.1002898</v>
      </c>
      <c r="R10" s="224">
        <f>'Original data'!R28*'Original data'!$U$3</f>
        <v>-0.03521744</v>
      </c>
      <c r="S10" s="224">
        <f>'Original data'!S28*'Original data'!$U$3</f>
        <v>0.02237868</v>
      </c>
      <c r="T10" s="224">
        <f>'Original data'!T28*'Original data'!$U$3</f>
        <v>0.06993672</v>
      </c>
      <c r="U10" s="224">
        <f>'Original data'!U28*'Original data'!$U$3</f>
        <v>-0.02511352</v>
      </c>
      <c r="V10" s="225">
        <f>'Original data'!V28*'Original data'!$U$3</f>
        <v>0.04245029</v>
      </c>
      <c r="W10" s="327"/>
      <c r="X10" s="328" t="str">
        <f>'Original data'!X28</f>
        <v>b6</v>
      </c>
      <c r="Y10" s="224">
        <f>'Original data'!Y28*'Original data'!$U$3</f>
        <v>-0.09619678</v>
      </c>
      <c r="Z10" s="224">
        <f>'Original data'!Z28*'Original data'!$U$3</f>
        <v>0.00302709</v>
      </c>
      <c r="AA10" s="224">
        <f>'Original data'!AA28*'Original data'!$U$3</f>
        <v>-0.0001226921</v>
      </c>
      <c r="AB10" s="224">
        <f>'Original data'!AB28*'Original data'!$U$3</f>
        <v>-0.02258914</v>
      </c>
      <c r="AC10" s="224">
        <f>'Original data'!AC28*'Original data'!$U$3</f>
        <v>-0.001474273</v>
      </c>
      <c r="AD10" s="224">
        <f>'Original data'!AD28*'Original data'!$U$3</f>
        <v>-0.05736074</v>
      </c>
      <c r="AE10" s="224">
        <f>'Original data'!AE28*'Original data'!$U$3</f>
        <v>-0.01572605</v>
      </c>
      <c r="AF10" s="224">
        <f>'Original data'!AF28*'Original data'!$U$3</f>
        <v>-0.04274413</v>
      </c>
      <c r="AG10" s="224">
        <f>'Original data'!AG28*'Original data'!$U$3</f>
        <v>-0.041447</v>
      </c>
      <c r="AH10" s="224">
        <f>'Original data'!AH28*'Original data'!$U$3</f>
        <v>-0.05588688</v>
      </c>
      <c r="AI10" s="224">
        <f>'Original data'!AI28*'Original data'!$U$3</f>
        <v>-0.1142685</v>
      </c>
      <c r="AJ10" s="224">
        <f>'Original data'!AJ28*'Original data'!$U$3</f>
        <v>-0.08508331</v>
      </c>
      <c r="AK10" s="224">
        <f>'Original data'!AK28*'Original data'!$U$3</f>
        <v>-0.001350546</v>
      </c>
      <c r="AL10" s="224">
        <f>'Original data'!AL28*'Original data'!$U$3</f>
        <v>-0.1142184</v>
      </c>
      <c r="AM10" s="224">
        <f>'Original data'!AM28*'Original data'!$U$3</f>
        <v>-0.05480822</v>
      </c>
      <c r="AN10" s="224">
        <f>'Original data'!AN28*'Original data'!$U$3</f>
        <v>0.02711902</v>
      </c>
      <c r="AO10" s="224">
        <f>'Original data'!AO28*'Original data'!$U$3</f>
        <v>0.03306004</v>
      </c>
      <c r="AP10" s="224">
        <f>'Original data'!AP28*'Original data'!$U$3</f>
        <v>-0.04434638</v>
      </c>
      <c r="AQ10" s="224">
        <f>'Original data'!AQ28*'Original data'!$U$3</f>
        <v>-0.09165285</v>
      </c>
      <c r="AR10" s="224">
        <f>'Original data'!AR28*'Original data'!$U$3</f>
        <v>-0.3047548</v>
      </c>
      <c r="AS10" s="225">
        <f>'Original data'!AS28*'Original data'!$U$3</f>
        <v>-0.04802494</v>
      </c>
    </row>
    <row r="11" spans="1:45" ht="12.75">
      <c r="A11" s="324" t="s">
        <v>28</v>
      </c>
      <c r="B11" s="224">
        <f>'Original data'!B29</f>
        <v>2.64587</v>
      </c>
      <c r="C11" s="224">
        <f>'Original data'!C29</f>
        <v>0.9337657</v>
      </c>
      <c r="D11" s="224">
        <f>'Original data'!D29</f>
        <v>0.9449526</v>
      </c>
      <c r="E11" s="224">
        <f>'Original data'!E29</f>
        <v>0.9214434</v>
      </c>
      <c r="F11" s="224">
        <f>'Original data'!F29</f>
        <v>1.018264</v>
      </c>
      <c r="G11" s="224">
        <f>'Original data'!G29</f>
        <v>1.025573</v>
      </c>
      <c r="H11" s="224">
        <f>'Original data'!H29</f>
        <v>1.054307</v>
      </c>
      <c r="I11" s="224">
        <f>'Original data'!I29</f>
        <v>1.074146</v>
      </c>
      <c r="J11" s="224">
        <f>'Original data'!J29</f>
        <v>1.050543</v>
      </c>
      <c r="K11" s="224">
        <f>'Original data'!K29</f>
        <v>1.023334</v>
      </c>
      <c r="L11" s="224">
        <f>'Original data'!L29</f>
        <v>0.9576865</v>
      </c>
      <c r="M11" s="224">
        <f>'Original data'!M29</f>
        <v>1.015224</v>
      </c>
      <c r="N11" s="224">
        <f>'Original data'!N29</f>
        <v>1.009814</v>
      </c>
      <c r="O11" s="224">
        <f>'Original data'!O29</f>
        <v>1.035551</v>
      </c>
      <c r="P11" s="224">
        <f>'Original data'!P29</f>
        <v>0.9787864</v>
      </c>
      <c r="Q11" s="224">
        <f>'Original data'!Q29</f>
        <v>1.073335</v>
      </c>
      <c r="R11" s="224">
        <f>'Original data'!R29</f>
        <v>1.048876</v>
      </c>
      <c r="S11" s="224">
        <f>'Original data'!S29</f>
        <v>1.084623</v>
      </c>
      <c r="T11" s="224">
        <f>'Original data'!T29</f>
        <v>1.041341</v>
      </c>
      <c r="U11" s="224">
        <f>'Original data'!U29</f>
        <v>0.6976983</v>
      </c>
      <c r="V11" s="225">
        <f>'Original data'!V29</f>
        <v>1.059377</v>
      </c>
      <c r="W11" s="327"/>
      <c r="X11" s="328" t="str">
        <f>'Original data'!X29</f>
        <v>b7</v>
      </c>
      <c r="Y11" s="224">
        <f>'Original data'!Y29</f>
        <v>2.721234</v>
      </c>
      <c r="Z11" s="224">
        <f>'Original data'!Z29</f>
        <v>0.9444007</v>
      </c>
      <c r="AA11" s="224">
        <f>'Original data'!AA29</f>
        <v>1.031065</v>
      </c>
      <c r="AB11" s="224">
        <f>'Original data'!AB29</f>
        <v>1.017907</v>
      </c>
      <c r="AC11" s="224">
        <f>'Original data'!AC29</f>
        <v>0.9930056</v>
      </c>
      <c r="AD11" s="224">
        <f>'Original data'!AD29</f>
        <v>0.9088676</v>
      </c>
      <c r="AE11" s="224">
        <f>'Original data'!AE29</f>
        <v>1.008204</v>
      </c>
      <c r="AF11" s="224">
        <f>'Original data'!AF29</f>
        <v>1.064726</v>
      </c>
      <c r="AG11" s="224">
        <f>'Original data'!AG29</f>
        <v>0.9989739</v>
      </c>
      <c r="AH11" s="224">
        <f>'Original data'!AH29</f>
        <v>1.014156</v>
      </c>
      <c r="AI11" s="224">
        <f>'Original data'!AI29</f>
        <v>0.9875038</v>
      </c>
      <c r="AJ11" s="224">
        <f>'Original data'!AJ29</f>
        <v>1.015849</v>
      </c>
      <c r="AK11" s="224">
        <f>'Original data'!AK29</f>
        <v>0.9750569</v>
      </c>
      <c r="AL11" s="224">
        <f>'Original data'!AL29</f>
        <v>1.012916</v>
      </c>
      <c r="AM11" s="224">
        <f>'Original data'!AM29</f>
        <v>0.9178721</v>
      </c>
      <c r="AN11" s="224">
        <f>'Original data'!AN29</f>
        <v>0.957532</v>
      </c>
      <c r="AO11" s="224">
        <f>'Original data'!AO29</f>
        <v>0.9962427</v>
      </c>
      <c r="AP11" s="224">
        <f>'Original data'!AP29</f>
        <v>1.012776</v>
      </c>
      <c r="AQ11" s="224">
        <f>'Original data'!AQ29</f>
        <v>1.036221</v>
      </c>
      <c r="AR11" s="224">
        <f>'Original data'!AR29</f>
        <v>0.68272</v>
      </c>
      <c r="AS11" s="225">
        <f>'Original data'!AS29</f>
        <v>1.040927</v>
      </c>
    </row>
    <row r="12" spans="1:45" ht="12.75">
      <c r="A12" s="324" t="s">
        <v>29</v>
      </c>
      <c r="B12" s="224">
        <f>'Original data'!B30*'Original data'!$U$3</f>
        <v>0.239767</v>
      </c>
      <c r="C12" s="224">
        <f>'Original data'!C30*'Original data'!$U$3</f>
        <v>0.04039098</v>
      </c>
      <c r="D12" s="224">
        <f>'Original data'!D30*'Original data'!$U$3</f>
        <v>0.02373769</v>
      </c>
      <c r="E12" s="224">
        <f>'Original data'!E30*'Original data'!$U$3</f>
        <v>0.05262966</v>
      </c>
      <c r="F12" s="224">
        <f>'Original data'!F30*'Original data'!$U$3</f>
        <v>0.06679745</v>
      </c>
      <c r="G12" s="224">
        <f>'Original data'!G30*'Original data'!$U$3</f>
        <v>0.07178884</v>
      </c>
      <c r="H12" s="224">
        <f>'Original data'!H30*'Original data'!$U$3</f>
        <v>0.01997415</v>
      </c>
      <c r="I12" s="224">
        <f>'Original data'!I30*'Original data'!$U$3</f>
        <v>-0.03725913</v>
      </c>
      <c r="J12" s="224">
        <f>'Original data'!J30*'Original data'!$U$3</f>
        <v>-0.0393136</v>
      </c>
      <c r="K12" s="224">
        <f>'Original data'!K30*'Original data'!$U$3</f>
        <v>0.02988605</v>
      </c>
      <c r="L12" s="224">
        <f>'Original data'!L30*'Original data'!$U$3</f>
        <v>-0.03565226</v>
      </c>
      <c r="M12" s="224">
        <f>'Original data'!M30*'Original data'!$U$3</f>
        <v>0.001870318</v>
      </c>
      <c r="N12" s="224">
        <f>'Original data'!N30*'Original data'!$U$3</f>
        <v>0.03853412</v>
      </c>
      <c r="O12" s="224">
        <f>'Original data'!O30*'Original data'!$U$3</f>
        <v>0.006916364</v>
      </c>
      <c r="P12" s="224">
        <f>'Original data'!P30*'Original data'!$U$3</f>
        <v>0.003278481</v>
      </c>
      <c r="Q12" s="224">
        <f>'Original data'!Q30*'Original data'!$U$3</f>
        <v>-0.0375588</v>
      </c>
      <c r="R12" s="224">
        <f>'Original data'!R30*'Original data'!$U$3</f>
        <v>-0.00652527</v>
      </c>
      <c r="S12" s="224">
        <f>'Original data'!S30*'Original data'!$U$3</f>
        <v>-0.04811135</v>
      </c>
      <c r="T12" s="224">
        <f>'Original data'!T30*'Original data'!$U$3</f>
        <v>-0.004445739</v>
      </c>
      <c r="U12" s="224">
        <f>'Original data'!U30*'Original data'!$U$3</f>
        <v>0.02324466</v>
      </c>
      <c r="V12" s="225">
        <f>'Original data'!V30*'Original data'!$U$3</f>
        <v>0.01621265</v>
      </c>
      <c r="W12" s="327"/>
      <c r="X12" s="328" t="str">
        <f>'Original data'!X30</f>
        <v>b8</v>
      </c>
      <c r="Y12" s="224">
        <f>'Original data'!Y30*'Original data'!$U$3</f>
        <v>-0.1157369</v>
      </c>
      <c r="Z12" s="224">
        <f>'Original data'!Z30*'Original data'!$U$3</f>
        <v>-0.05033421</v>
      </c>
      <c r="AA12" s="224">
        <f>'Original data'!AA30*'Original data'!$U$3</f>
        <v>-0.02978164</v>
      </c>
      <c r="AB12" s="224">
        <f>'Original data'!AB30*'Original data'!$U$3</f>
        <v>0.03822517</v>
      </c>
      <c r="AC12" s="224">
        <f>'Original data'!AC30*'Original data'!$U$3</f>
        <v>0.06855085</v>
      </c>
      <c r="AD12" s="224">
        <f>'Original data'!AD30*'Original data'!$U$3</f>
        <v>0.07066383</v>
      </c>
      <c r="AE12" s="224">
        <f>'Original data'!AE30*'Original data'!$U$3</f>
        <v>-0.0197464</v>
      </c>
      <c r="AF12" s="224">
        <f>'Original data'!AF30*'Original data'!$U$3</f>
        <v>-0.01052032</v>
      </c>
      <c r="AG12" s="224">
        <f>'Original data'!AG30*'Original data'!$U$3</f>
        <v>0.003517593</v>
      </c>
      <c r="AH12" s="224">
        <f>'Original data'!AH30*'Original data'!$U$3</f>
        <v>0.01534171</v>
      </c>
      <c r="AI12" s="224">
        <f>'Original data'!AI30*'Original data'!$U$3</f>
        <v>0.03933169</v>
      </c>
      <c r="AJ12" s="224">
        <f>'Original data'!AJ30*'Original data'!$U$3</f>
        <v>0.04219739</v>
      </c>
      <c r="AK12" s="224">
        <f>'Original data'!AK30*'Original data'!$U$3</f>
        <v>0.05328229</v>
      </c>
      <c r="AL12" s="224">
        <f>'Original data'!AL30*'Original data'!$U$3</f>
        <v>0.04239278</v>
      </c>
      <c r="AM12" s="224">
        <f>'Original data'!AM30*'Original data'!$U$3</f>
        <v>0.08276697</v>
      </c>
      <c r="AN12" s="224">
        <f>'Original data'!AN30*'Original data'!$U$3</f>
        <v>0.06559454</v>
      </c>
      <c r="AO12" s="224">
        <f>'Original data'!AO30*'Original data'!$U$3</f>
        <v>0.07714814</v>
      </c>
      <c r="AP12" s="224">
        <f>'Original data'!AP30*'Original data'!$U$3</f>
        <v>0.0287318</v>
      </c>
      <c r="AQ12" s="224">
        <f>'Original data'!AQ30*'Original data'!$U$3</f>
        <v>0.06901391</v>
      </c>
      <c r="AR12" s="224">
        <f>'Original data'!AR30*'Original data'!$U$3</f>
        <v>0.04773523</v>
      </c>
      <c r="AS12" s="225">
        <f>'Original data'!AS30*'Original data'!$U$3</f>
        <v>0.02818939</v>
      </c>
    </row>
    <row r="13" spans="1:45" ht="12.75">
      <c r="A13" s="324" t="s">
        <v>30</v>
      </c>
      <c r="B13" s="224">
        <f>'Original data'!B31</f>
        <v>0.4935589</v>
      </c>
      <c r="C13" s="224">
        <f>'Original data'!C31</f>
        <v>0.5642016</v>
      </c>
      <c r="D13" s="224">
        <f>'Original data'!D31</f>
        <v>0.5446501</v>
      </c>
      <c r="E13" s="224">
        <f>'Original data'!E31</f>
        <v>0.5479062</v>
      </c>
      <c r="F13" s="224">
        <f>'Original data'!F31</f>
        <v>0.5762566</v>
      </c>
      <c r="G13" s="224">
        <f>'Original data'!G31</f>
        <v>0.5949044</v>
      </c>
      <c r="H13" s="224">
        <f>'Original data'!H31</f>
        <v>0.5822938</v>
      </c>
      <c r="I13" s="224">
        <f>'Original data'!I31</f>
        <v>0.5945336</v>
      </c>
      <c r="J13" s="224">
        <f>'Original data'!J31</f>
        <v>0.6033214</v>
      </c>
      <c r="K13" s="224">
        <f>'Original data'!K31</f>
        <v>0.6113664</v>
      </c>
      <c r="L13" s="224">
        <f>'Original data'!L31</f>
        <v>0.6027145</v>
      </c>
      <c r="M13" s="224">
        <f>'Original data'!M31</f>
        <v>0.5948184</v>
      </c>
      <c r="N13" s="224">
        <f>'Original data'!N31</f>
        <v>0.5799745</v>
      </c>
      <c r="O13" s="224">
        <f>'Original data'!O31</f>
        <v>0.5720244</v>
      </c>
      <c r="P13" s="224">
        <f>'Original data'!P31</f>
        <v>0.5888075</v>
      </c>
      <c r="Q13" s="224">
        <f>'Original data'!Q31</f>
        <v>0.5866173</v>
      </c>
      <c r="R13" s="224">
        <f>'Original data'!R31</f>
        <v>0.5676237</v>
      </c>
      <c r="S13" s="224">
        <f>'Original data'!S31</f>
        <v>0.57617</v>
      </c>
      <c r="T13" s="224">
        <f>'Original data'!T31</f>
        <v>0.5869215</v>
      </c>
      <c r="U13" s="224">
        <f>'Original data'!U31</f>
        <v>0.4799677</v>
      </c>
      <c r="V13" s="225">
        <f>'Original data'!V31</f>
        <v>0.5758321</v>
      </c>
      <c r="W13" s="327"/>
      <c r="X13" s="328" t="str">
        <f>'Original data'!X31</f>
        <v>b9</v>
      </c>
      <c r="Y13" s="224">
        <f>'Original data'!Y31</f>
        <v>0.5150129</v>
      </c>
      <c r="Z13" s="224">
        <f>'Original data'!Z31</f>
        <v>0.6141456</v>
      </c>
      <c r="AA13" s="224">
        <f>'Original data'!AA31</f>
        <v>0.6049193</v>
      </c>
      <c r="AB13" s="224">
        <f>'Original data'!AB31</f>
        <v>0.6080367</v>
      </c>
      <c r="AC13" s="224">
        <f>'Original data'!AC31</f>
        <v>0.6117311</v>
      </c>
      <c r="AD13" s="224">
        <f>'Original data'!AD31</f>
        <v>0.6153791</v>
      </c>
      <c r="AE13" s="224">
        <f>'Original data'!AE31</f>
        <v>0.6143488</v>
      </c>
      <c r="AF13" s="224">
        <f>'Original data'!AF31</f>
        <v>0.6208277</v>
      </c>
      <c r="AG13" s="224">
        <f>'Original data'!AG31</f>
        <v>0.6227018</v>
      </c>
      <c r="AH13" s="224">
        <f>'Original data'!AH31</f>
        <v>0.6397891</v>
      </c>
      <c r="AI13" s="224">
        <f>'Original data'!AI31</f>
        <v>0.626624</v>
      </c>
      <c r="AJ13" s="224">
        <f>'Original data'!AJ31</f>
        <v>0.6237583</v>
      </c>
      <c r="AK13" s="224">
        <f>'Original data'!AK31</f>
        <v>0.6101363</v>
      </c>
      <c r="AL13" s="224">
        <f>'Original data'!AL31</f>
        <v>0.6188774</v>
      </c>
      <c r="AM13" s="224">
        <f>'Original data'!AM31</f>
        <v>0.6083901</v>
      </c>
      <c r="AN13" s="224">
        <f>'Original data'!AN31</f>
        <v>0.5814022</v>
      </c>
      <c r="AO13" s="224">
        <f>'Original data'!AO31</f>
        <v>0.5665302</v>
      </c>
      <c r="AP13" s="224">
        <f>'Original data'!AP31</f>
        <v>0.5836636</v>
      </c>
      <c r="AQ13" s="224">
        <f>'Original data'!AQ31</f>
        <v>0.553446</v>
      </c>
      <c r="AR13" s="224">
        <f>'Original data'!AR31</f>
        <v>0.5124049</v>
      </c>
      <c r="AS13" s="225">
        <f>'Original data'!AS31</f>
        <v>0.6009602</v>
      </c>
    </row>
    <row r="14" spans="1:45" ht="12.75">
      <c r="A14" s="324" t="s">
        <v>31</v>
      </c>
      <c r="B14" s="224">
        <f>'Original data'!B32*'Original data'!$U$3</f>
        <v>0.1715187</v>
      </c>
      <c r="C14" s="224">
        <f>'Original data'!C32*'Original data'!$U$3</f>
        <v>0.02707108</v>
      </c>
      <c r="D14" s="224">
        <f>'Original data'!D32*'Original data'!$U$3</f>
        <v>0.005088007</v>
      </c>
      <c r="E14" s="224">
        <f>'Original data'!E32*'Original data'!$U$3</f>
        <v>0.005044636</v>
      </c>
      <c r="F14" s="224">
        <f>'Original data'!F32*'Original data'!$U$3</f>
        <v>0.03999511</v>
      </c>
      <c r="G14" s="224">
        <f>'Original data'!G32*'Original data'!$U$3</f>
        <v>0.08335491</v>
      </c>
      <c r="H14" s="224">
        <f>'Original data'!H32*'Original data'!$U$3</f>
        <v>0.0146726</v>
      </c>
      <c r="I14" s="224">
        <f>'Original data'!I32*'Original data'!$U$3</f>
        <v>-0.004536457</v>
      </c>
      <c r="J14" s="224">
        <f>'Original data'!J32*'Original data'!$U$3</f>
        <v>-0.05218131</v>
      </c>
      <c r="K14" s="224">
        <f>'Original data'!K32*'Original data'!$U$3</f>
        <v>-0.01986031</v>
      </c>
      <c r="L14" s="224">
        <f>'Original data'!L32*'Original data'!$U$3</f>
        <v>0.002977012</v>
      </c>
      <c r="M14" s="224">
        <f>'Original data'!M32*'Original data'!$U$3</f>
        <v>-0.02576256</v>
      </c>
      <c r="N14" s="224">
        <f>'Original data'!N32*'Original data'!$U$3</f>
        <v>0.03476198</v>
      </c>
      <c r="O14" s="224">
        <f>'Original data'!O32*'Original data'!$U$3</f>
        <v>-0.04076923</v>
      </c>
      <c r="P14" s="224">
        <f>'Original data'!P32*'Original data'!$U$3</f>
        <v>-0.01194111</v>
      </c>
      <c r="Q14" s="224">
        <f>'Original data'!Q32*'Original data'!$U$3</f>
        <v>-0.02637412</v>
      </c>
      <c r="R14" s="224">
        <f>'Original data'!R32*'Original data'!$U$3</f>
        <v>-0.05380518</v>
      </c>
      <c r="S14" s="224">
        <f>'Original data'!S32*'Original data'!$U$3</f>
        <v>-0.03491823</v>
      </c>
      <c r="T14" s="224">
        <f>'Original data'!T32*'Original data'!$U$3</f>
        <v>-0.02487109</v>
      </c>
      <c r="U14" s="224">
        <f>'Original data'!U32*'Original data'!$U$3</f>
        <v>-0.04241338</v>
      </c>
      <c r="V14" s="225">
        <f>'Original data'!V32*'Original data'!$U$3</f>
        <v>0</v>
      </c>
      <c r="W14" s="327"/>
      <c r="X14" s="328" t="str">
        <f>'Original data'!X32</f>
        <v>b10</v>
      </c>
      <c r="Y14" s="224">
        <f>'Original data'!Y32*'Original data'!$U$3</f>
        <v>0.01540714</v>
      </c>
      <c r="Z14" s="224">
        <f>'Original data'!Z32*'Original data'!$U$3</f>
        <v>-0.05229842</v>
      </c>
      <c r="AA14" s="224">
        <f>'Original data'!AA32*'Original data'!$U$3</f>
        <v>-0.03126227</v>
      </c>
      <c r="AB14" s="224">
        <f>'Original data'!AB32*'Original data'!$U$3</f>
        <v>-0.008058684</v>
      </c>
      <c r="AC14" s="224">
        <f>'Original data'!AC32*'Original data'!$U$3</f>
        <v>-0.00680828</v>
      </c>
      <c r="AD14" s="224">
        <f>'Original data'!AD32*'Original data'!$U$3</f>
        <v>-0.005961514</v>
      </c>
      <c r="AE14" s="224">
        <f>'Original data'!AE32*'Original data'!$U$3</f>
        <v>-0.02625145</v>
      </c>
      <c r="AF14" s="224">
        <f>'Original data'!AF32*'Original data'!$U$3</f>
        <v>-0.02699196</v>
      </c>
      <c r="AG14" s="224">
        <f>'Original data'!AG32*'Original data'!$U$3</f>
        <v>-0.00264194</v>
      </c>
      <c r="AH14" s="224">
        <f>'Original data'!AH32*'Original data'!$U$3</f>
        <v>-0.01146844</v>
      </c>
      <c r="AI14" s="224">
        <f>'Original data'!AI32*'Original data'!$U$3</f>
        <v>0.02047975</v>
      </c>
      <c r="AJ14" s="224">
        <f>'Original data'!AJ32*'Original data'!$U$3</f>
        <v>0.02295119</v>
      </c>
      <c r="AK14" s="224">
        <f>'Original data'!AK32*'Original data'!$U$3</f>
        <v>0.02352257</v>
      </c>
      <c r="AL14" s="224">
        <f>'Original data'!AL32*'Original data'!$U$3</f>
        <v>-0.01419822</v>
      </c>
      <c r="AM14" s="224">
        <f>'Original data'!AM32*'Original data'!$U$3</f>
        <v>0.02641959</v>
      </c>
      <c r="AN14" s="224">
        <f>'Original data'!AN32*'Original data'!$U$3</f>
        <v>0.08910275</v>
      </c>
      <c r="AO14" s="224">
        <f>'Original data'!AO32*'Original data'!$U$3</f>
        <v>0.0192673</v>
      </c>
      <c r="AP14" s="224">
        <f>'Original data'!AP32*'Original data'!$U$3</f>
        <v>-0.004355855</v>
      </c>
      <c r="AQ14" s="224">
        <f>'Original data'!AQ32*'Original data'!$U$3</f>
        <v>0.008910724</v>
      </c>
      <c r="AR14" s="224">
        <f>'Original data'!AR32*'Original data'!$U$3</f>
        <v>-0.04996175</v>
      </c>
      <c r="AS14" s="225">
        <f>'Original data'!AS32*'Original data'!$U$3</f>
        <v>0</v>
      </c>
    </row>
    <row r="15" spans="1:45" ht="12.75">
      <c r="A15" s="324" t="s">
        <v>32</v>
      </c>
      <c r="B15" s="224">
        <f>'Original data'!B33</f>
        <v>0.663343</v>
      </c>
      <c r="C15" s="224">
        <f>'Original data'!C33</f>
        <v>0.7648435</v>
      </c>
      <c r="D15" s="224">
        <f>'Original data'!D33</f>
        <v>0.7674342</v>
      </c>
      <c r="E15" s="224">
        <f>'Original data'!E33</f>
        <v>0.7792337</v>
      </c>
      <c r="F15" s="224">
        <f>'Original data'!F33</f>
        <v>0.7714428</v>
      </c>
      <c r="G15" s="224">
        <f>'Original data'!G33</f>
        <v>0.7629739</v>
      </c>
      <c r="H15" s="224">
        <f>'Original data'!H33</f>
        <v>0.7617357</v>
      </c>
      <c r="I15" s="224">
        <f>'Original data'!I33</f>
        <v>0.7631071</v>
      </c>
      <c r="J15" s="224">
        <f>'Original data'!J33</f>
        <v>0.7598332</v>
      </c>
      <c r="K15" s="224">
        <f>'Original data'!K33</f>
        <v>0.7722814</v>
      </c>
      <c r="L15" s="224">
        <f>'Original data'!L33</f>
        <v>0.7736516</v>
      </c>
      <c r="M15" s="224">
        <f>'Original data'!M33</f>
        <v>0.7697476</v>
      </c>
      <c r="N15" s="224">
        <f>'Original data'!N33</f>
        <v>0.7711476</v>
      </c>
      <c r="O15" s="224">
        <f>'Original data'!O33</f>
        <v>0.770809</v>
      </c>
      <c r="P15" s="224">
        <f>'Original data'!P33</f>
        <v>0.7698295</v>
      </c>
      <c r="Q15" s="224">
        <f>'Original data'!Q33</f>
        <v>0.7560666</v>
      </c>
      <c r="R15" s="224">
        <f>'Original data'!R33</f>
        <v>0.7604157</v>
      </c>
      <c r="S15" s="224">
        <f>'Original data'!S33</f>
        <v>0.7623638</v>
      </c>
      <c r="T15" s="224">
        <f>'Original data'!T33</f>
        <v>0.7668766</v>
      </c>
      <c r="U15" s="224">
        <f>'Original data'!U33</f>
        <v>0.6586285</v>
      </c>
      <c r="V15" s="225">
        <f>'Original data'!V33</f>
        <v>0.760069</v>
      </c>
      <c r="W15" s="327"/>
      <c r="X15" s="328" t="str">
        <f>'Original data'!X33</f>
        <v>b11</v>
      </c>
      <c r="Y15" s="224">
        <f>'Original data'!Y33</f>
        <v>0.6350919</v>
      </c>
      <c r="Z15" s="224">
        <f>'Original data'!Z33</f>
        <v>0.7475871</v>
      </c>
      <c r="AA15" s="224">
        <f>'Original data'!AA33</f>
        <v>0.7459136</v>
      </c>
      <c r="AB15" s="224">
        <f>'Original data'!AB33</f>
        <v>0.7509723</v>
      </c>
      <c r="AC15" s="224">
        <f>'Original data'!AC33</f>
        <v>0.7509299</v>
      </c>
      <c r="AD15" s="224">
        <f>'Original data'!AD33</f>
        <v>0.7555239</v>
      </c>
      <c r="AE15" s="224">
        <f>'Original data'!AE33</f>
        <v>0.7497617</v>
      </c>
      <c r="AF15" s="224">
        <f>'Original data'!AF33</f>
        <v>0.7559026</v>
      </c>
      <c r="AG15" s="224">
        <f>'Original data'!AG33</f>
        <v>0.7520328</v>
      </c>
      <c r="AH15" s="224">
        <f>'Original data'!AH33</f>
        <v>0.7549594</v>
      </c>
      <c r="AI15" s="224">
        <f>'Original data'!AI33</f>
        <v>0.7583069</v>
      </c>
      <c r="AJ15" s="224">
        <f>'Original data'!AJ33</f>
        <v>0.7531888</v>
      </c>
      <c r="AK15" s="224">
        <f>'Original data'!AK33</f>
        <v>0.7450331</v>
      </c>
      <c r="AL15" s="224">
        <f>'Original data'!AL33</f>
        <v>0.7449991</v>
      </c>
      <c r="AM15" s="224">
        <f>'Original data'!AM33</f>
        <v>0.7542273</v>
      </c>
      <c r="AN15" s="224">
        <f>'Original data'!AN33</f>
        <v>0.7457757</v>
      </c>
      <c r="AO15" s="224">
        <f>'Original data'!AO33</f>
        <v>0.7487358</v>
      </c>
      <c r="AP15" s="224">
        <f>'Original data'!AP33</f>
        <v>0.7417293</v>
      </c>
      <c r="AQ15" s="224">
        <f>'Original data'!AQ33</f>
        <v>0.7450617</v>
      </c>
      <c r="AR15" s="224">
        <f>'Original data'!AR33</f>
        <v>0.6682229</v>
      </c>
      <c r="AS15" s="225">
        <f>'Original data'!AS33</f>
        <v>0.7437134</v>
      </c>
    </row>
    <row r="16" spans="1:45" ht="12.75">
      <c r="A16" s="324" t="s">
        <v>33</v>
      </c>
      <c r="B16" s="224">
        <f>'Original data'!B34*'Original data'!$U$3</f>
        <v>0.01666673</v>
      </c>
      <c r="C16" s="224">
        <f>'Original data'!C34*'Original data'!$U$3</f>
        <v>0.003365402</v>
      </c>
      <c r="D16" s="224">
        <f>'Original data'!D34*'Original data'!$U$3</f>
        <v>0.005391607</v>
      </c>
      <c r="E16" s="224">
        <f>'Original data'!E34*'Original data'!$U$3</f>
        <v>0.005780749</v>
      </c>
      <c r="F16" s="224">
        <f>'Original data'!F34*'Original data'!$U$3</f>
        <v>0.008357377</v>
      </c>
      <c r="G16" s="224">
        <f>'Original data'!G34*'Original data'!$U$3</f>
        <v>0.009272261</v>
      </c>
      <c r="H16" s="224">
        <f>'Original data'!H34*'Original data'!$U$3</f>
        <v>0.004423306</v>
      </c>
      <c r="I16" s="224">
        <f>'Original data'!I34*'Original data'!$U$3</f>
        <v>0.001759265</v>
      </c>
      <c r="J16" s="224">
        <f>'Original data'!J34*'Original data'!$U$3</f>
        <v>-0.004115254</v>
      </c>
      <c r="K16" s="224">
        <f>'Original data'!K34*'Original data'!$U$3</f>
        <v>0.00199963</v>
      </c>
      <c r="L16" s="224">
        <f>'Original data'!L34*'Original data'!$U$3</f>
        <v>-0.002266009</v>
      </c>
      <c r="M16" s="224">
        <f>'Original data'!M34*'Original data'!$U$3</f>
        <v>0.001050647</v>
      </c>
      <c r="N16" s="224">
        <f>'Original data'!N34*'Original data'!$U$3</f>
        <v>0.01064116</v>
      </c>
      <c r="O16" s="224">
        <f>'Original data'!O34*'Original data'!$U$3</f>
        <v>0.00176294</v>
      </c>
      <c r="P16" s="224">
        <f>'Original data'!P34*'Original data'!$U$3</f>
        <v>0.00246454</v>
      </c>
      <c r="Q16" s="224">
        <f>'Original data'!Q34*'Original data'!$U$3</f>
        <v>-0.0006521802</v>
      </c>
      <c r="R16" s="224">
        <f>'Original data'!R34*'Original data'!$U$3</f>
        <v>-0.002591554</v>
      </c>
      <c r="S16" s="224">
        <f>'Original data'!S34*'Original data'!$U$3</f>
        <v>-0.004683193</v>
      </c>
      <c r="T16" s="224">
        <f>'Original data'!T34*'Original data'!$U$3</f>
        <v>-0.006050446</v>
      </c>
      <c r="U16" s="224">
        <f>'Original data'!U34*'Original data'!$U$3</f>
        <v>-0.004912974</v>
      </c>
      <c r="V16" s="225">
        <f>'Original data'!V34*'Original data'!$U$3</f>
        <v>0.002255862</v>
      </c>
      <c r="W16" s="327"/>
      <c r="X16" s="328" t="str">
        <f>'Original data'!X34</f>
        <v>b12</v>
      </c>
      <c r="Y16" s="224">
        <f>'Original data'!Y34*'Original data'!$U$3</f>
        <v>-0.006925668</v>
      </c>
      <c r="Z16" s="224">
        <f>'Original data'!Z34*'Original data'!$U$3</f>
        <v>-0.009708627</v>
      </c>
      <c r="AA16" s="224">
        <f>'Original data'!AA34*'Original data'!$U$3</f>
        <v>-0.002252287</v>
      </c>
      <c r="AB16" s="224">
        <f>'Original data'!AB34*'Original data'!$U$3</f>
        <v>-0.0008653815</v>
      </c>
      <c r="AC16" s="224">
        <f>'Original data'!AC34*'Original data'!$U$3</f>
        <v>0.001968991</v>
      </c>
      <c r="AD16" s="224">
        <f>'Original data'!AD34*'Original data'!$U$3</f>
        <v>0.008033178</v>
      </c>
      <c r="AE16" s="224">
        <f>'Original data'!AE34*'Original data'!$U$3</f>
        <v>0.0006880785</v>
      </c>
      <c r="AF16" s="224">
        <f>'Original data'!AF34*'Original data'!$U$3</f>
        <v>-0.0005352702</v>
      </c>
      <c r="AG16" s="224">
        <f>'Original data'!AG34*'Original data'!$U$3</f>
        <v>0.00524592</v>
      </c>
      <c r="AH16" s="224">
        <f>'Original data'!AH34*'Original data'!$U$3</f>
        <v>0.006142727</v>
      </c>
      <c r="AI16" s="224">
        <f>'Original data'!AI34*'Original data'!$U$3</f>
        <v>0.003403538</v>
      </c>
      <c r="AJ16" s="224">
        <f>'Original data'!AJ34*'Original data'!$U$3</f>
        <v>-0.001154315</v>
      </c>
      <c r="AK16" s="224">
        <f>'Original data'!AK34*'Original data'!$U$3</f>
        <v>0.009080561</v>
      </c>
      <c r="AL16" s="224">
        <f>'Original data'!AL34*'Original data'!$U$3</f>
        <v>-0.002275924</v>
      </c>
      <c r="AM16" s="224">
        <f>'Original data'!AM34*'Original data'!$U$3</f>
        <v>0.007309976</v>
      </c>
      <c r="AN16" s="224">
        <f>'Original data'!AN34*'Original data'!$U$3</f>
        <v>0.006592328</v>
      </c>
      <c r="AO16" s="224">
        <f>'Original data'!AO34*'Original data'!$U$3</f>
        <v>0.001937151</v>
      </c>
      <c r="AP16" s="224">
        <f>'Original data'!AP34*'Original data'!$U$3</f>
        <v>-0.00392256</v>
      </c>
      <c r="AQ16" s="224">
        <f>'Original data'!AQ34*'Original data'!$U$3</f>
        <v>-0.008560283</v>
      </c>
      <c r="AR16" s="224">
        <f>'Original data'!AR34*'Original data'!$U$3</f>
        <v>-0.008676777</v>
      </c>
      <c r="AS16" s="225">
        <f>'Original data'!AS34*'Original data'!$U$3</f>
        <v>0.0005995292</v>
      </c>
    </row>
    <row r="17" spans="1:45" ht="12.75">
      <c r="A17" s="324" t="s">
        <v>34</v>
      </c>
      <c r="B17" s="224">
        <f>'Original data'!B35</f>
        <v>0.08540184</v>
      </c>
      <c r="C17" s="224">
        <f>'Original data'!C35</f>
        <v>0.0650898</v>
      </c>
      <c r="D17" s="224">
        <f>'Original data'!D35</f>
        <v>0.0641489</v>
      </c>
      <c r="E17" s="224">
        <f>'Original data'!E35</f>
        <v>0.05803139</v>
      </c>
      <c r="F17" s="224">
        <f>'Original data'!F35</f>
        <v>0.06882915</v>
      </c>
      <c r="G17" s="224">
        <f>'Original data'!G35</f>
        <v>0.06790817</v>
      </c>
      <c r="H17" s="224">
        <f>'Original data'!H35</f>
        <v>0.06673052</v>
      </c>
      <c r="I17" s="224">
        <f>'Original data'!I35</f>
        <v>0.06944907</v>
      </c>
      <c r="J17" s="224">
        <f>'Original data'!J35</f>
        <v>0.06784633</v>
      </c>
      <c r="K17" s="224">
        <f>'Original data'!K35</f>
        <v>0.06557339</v>
      </c>
      <c r="L17" s="224">
        <f>'Original data'!L35</f>
        <v>0.06492767</v>
      </c>
      <c r="M17" s="224">
        <f>'Original data'!M35</f>
        <v>0.06746279</v>
      </c>
      <c r="N17" s="224">
        <f>'Original data'!N35</f>
        <v>0.0691261</v>
      </c>
      <c r="O17" s="224">
        <f>'Original data'!O35</f>
        <v>0.06534145</v>
      </c>
      <c r="P17" s="224">
        <f>'Original data'!P35</f>
        <v>0.06336406</v>
      </c>
      <c r="Q17" s="224">
        <f>'Original data'!Q35</f>
        <v>0.06352852</v>
      </c>
      <c r="R17" s="224">
        <f>'Original data'!R35</f>
        <v>0.06573352</v>
      </c>
      <c r="S17" s="224">
        <f>'Original data'!S35</f>
        <v>0.06679193</v>
      </c>
      <c r="T17" s="224">
        <f>'Original data'!T35</f>
        <v>0.06255483</v>
      </c>
      <c r="U17" s="224">
        <f>'Original data'!U35</f>
        <v>0.05282012</v>
      </c>
      <c r="V17" s="225">
        <f>'Original data'!V35</f>
        <v>0.06592764</v>
      </c>
      <c r="W17" s="327"/>
      <c r="X17" s="328" t="str">
        <f>'Original data'!X35</f>
        <v>b13</v>
      </c>
      <c r="Y17" s="224">
        <f>'Original data'!Y35</f>
        <v>0.07930925</v>
      </c>
      <c r="Z17" s="224">
        <f>'Original data'!Z35</f>
        <v>0.06611965</v>
      </c>
      <c r="AA17" s="224">
        <f>'Original data'!AA35</f>
        <v>0.06835631</v>
      </c>
      <c r="AB17" s="224">
        <f>'Original data'!AB35</f>
        <v>0.06853187</v>
      </c>
      <c r="AC17" s="224">
        <f>'Original data'!AC35</f>
        <v>0.06764749</v>
      </c>
      <c r="AD17" s="224">
        <f>'Original data'!AD35</f>
        <v>0.06383483</v>
      </c>
      <c r="AE17" s="224">
        <f>'Original data'!AE35</f>
        <v>0.06710435</v>
      </c>
      <c r="AF17" s="224">
        <f>'Original data'!AF35</f>
        <v>0.07080103</v>
      </c>
      <c r="AG17" s="224">
        <f>'Original data'!AG35</f>
        <v>0.07071563</v>
      </c>
      <c r="AH17" s="224">
        <f>'Original data'!AH35</f>
        <v>0.07037421</v>
      </c>
      <c r="AI17" s="224">
        <f>'Original data'!AI35</f>
        <v>0.0683608</v>
      </c>
      <c r="AJ17" s="224">
        <f>'Original data'!AJ35</f>
        <v>0.0677586</v>
      </c>
      <c r="AK17" s="224">
        <f>'Original data'!AK35</f>
        <v>0.06438698</v>
      </c>
      <c r="AL17" s="224">
        <f>'Original data'!AL35</f>
        <v>0.06694621</v>
      </c>
      <c r="AM17" s="224">
        <f>'Original data'!AM35</f>
        <v>0.06566135</v>
      </c>
      <c r="AN17" s="224">
        <f>'Original data'!AN35</f>
        <v>0.06738752</v>
      </c>
      <c r="AO17" s="224">
        <f>'Original data'!AO35</f>
        <v>0.06615726</v>
      </c>
      <c r="AP17" s="224">
        <f>'Original data'!AP35</f>
        <v>0.06443512</v>
      </c>
      <c r="AQ17" s="224">
        <f>'Original data'!AQ35</f>
        <v>0.06630477</v>
      </c>
      <c r="AR17" s="224">
        <f>'Original data'!AR35</f>
        <v>0.04540321</v>
      </c>
      <c r="AS17" s="225">
        <f>'Original data'!AS35</f>
        <v>0.06698236</v>
      </c>
    </row>
    <row r="18" spans="1:45" ht="12.75">
      <c r="A18" s="324" t="s">
        <v>35</v>
      </c>
      <c r="B18" s="224">
        <f>'Original data'!B36*'Original data'!$U$3</f>
        <v>0.006911605</v>
      </c>
      <c r="C18" s="224">
        <f>'Original data'!C36*'Original data'!$U$3</f>
        <v>-0.00484048</v>
      </c>
      <c r="D18" s="224">
        <f>'Original data'!D36*'Original data'!$U$3</f>
        <v>-0.003412218</v>
      </c>
      <c r="E18" s="224">
        <f>'Original data'!E36*'Original data'!$U$3</f>
        <v>-0.00689274</v>
      </c>
      <c r="F18" s="224">
        <f>'Original data'!F36*'Original data'!$U$3</f>
        <v>-0.005131478</v>
      </c>
      <c r="G18" s="224">
        <f>'Original data'!G36*'Original data'!$U$3</f>
        <v>-0.002766128</v>
      </c>
      <c r="H18" s="224">
        <f>'Original data'!H36*'Original data'!$U$3</f>
        <v>-0.00539036</v>
      </c>
      <c r="I18" s="224">
        <f>'Original data'!I36*'Original data'!$U$3</f>
        <v>-0.006210896</v>
      </c>
      <c r="J18" s="224">
        <f>'Original data'!J36*'Original data'!$U$3</f>
        <v>-0.008334404</v>
      </c>
      <c r="K18" s="224">
        <f>'Original data'!K36*'Original data'!$U$3</f>
        <v>-0.00741455</v>
      </c>
      <c r="L18" s="224">
        <f>'Original data'!L36*'Original data'!$U$3</f>
        <v>-0.006471548</v>
      </c>
      <c r="M18" s="224">
        <f>'Original data'!M36*'Original data'!$U$3</f>
        <v>-0.007015251</v>
      </c>
      <c r="N18" s="224">
        <f>'Original data'!N36*'Original data'!$U$3</f>
        <v>-0.003884602</v>
      </c>
      <c r="O18" s="224">
        <f>'Original data'!O36*'Original data'!$U$3</f>
        <v>-0.007430841</v>
      </c>
      <c r="P18" s="224">
        <f>'Original data'!P36*'Original data'!$U$3</f>
        <v>-0.003781227</v>
      </c>
      <c r="Q18" s="224">
        <f>'Original data'!Q36*'Original data'!$U$3</f>
        <v>-0.006161616</v>
      </c>
      <c r="R18" s="224">
        <f>'Original data'!R36*'Original data'!$U$3</f>
        <v>-0.007208471</v>
      </c>
      <c r="S18" s="224">
        <f>'Original data'!S36*'Original data'!$U$3</f>
        <v>-0.00699343</v>
      </c>
      <c r="T18" s="224">
        <f>'Original data'!T36*'Original data'!$U$3</f>
        <v>-0.01028649</v>
      </c>
      <c r="U18" s="224">
        <f>'Original data'!U36*'Original data'!$U$3</f>
        <v>-0.008282321</v>
      </c>
      <c r="V18" s="225">
        <f>'Original data'!V36*'Original data'!$U$3</f>
        <v>-0.005734859</v>
      </c>
      <c r="W18" s="327"/>
      <c r="X18" s="328" t="str">
        <f>'Original data'!X36</f>
        <v>b14</v>
      </c>
      <c r="Y18" s="224">
        <f>'Original data'!Y36*'Original data'!$U$3</f>
        <v>-0.0002460135</v>
      </c>
      <c r="Z18" s="224">
        <f>'Original data'!Z36*'Original data'!$U$3</f>
        <v>-0.001620367</v>
      </c>
      <c r="AA18" s="224">
        <f>'Original data'!AA36*'Original data'!$U$3</f>
        <v>-0.002603391</v>
      </c>
      <c r="AB18" s="224">
        <f>'Original data'!AB36*'Original data'!$U$3</f>
        <v>-0.002011735</v>
      </c>
      <c r="AC18" s="224">
        <f>'Original data'!AC36*'Original data'!$U$3</f>
        <v>-0.001193589</v>
      </c>
      <c r="AD18" s="224">
        <f>'Original data'!AD36*'Original data'!$U$3</f>
        <v>-0.0008251859</v>
      </c>
      <c r="AE18" s="224">
        <f>'Original data'!AE36*'Original data'!$U$3</f>
        <v>-0.001469889</v>
      </c>
      <c r="AF18" s="224">
        <f>'Original data'!AF36*'Original data'!$U$3</f>
        <v>-0.001338524</v>
      </c>
      <c r="AG18" s="224">
        <f>'Original data'!AG36*'Original data'!$U$3</f>
        <v>-1.916343E-05</v>
      </c>
      <c r="AH18" s="224">
        <f>'Original data'!AH36*'Original data'!$U$3</f>
        <v>-0.002333424</v>
      </c>
      <c r="AI18" s="224">
        <f>'Original data'!AI36*'Original data'!$U$3</f>
        <v>-0.00150528</v>
      </c>
      <c r="AJ18" s="224">
        <f>'Original data'!AJ36*'Original data'!$U$3</f>
        <v>-0.001509914</v>
      </c>
      <c r="AK18" s="224">
        <f>'Original data'!AK36*'Original data'!$U$3</f>
        <v>0.001397723</v>
      </c>
      <c r="AL18" s="224">
        <f>'Original data'!AL36*'Original data'!$U$3</f>
        <v>-0.001266858</v>
      </c>
      <c r="AM18" s="224">
        <f>'Original data'!AM36*'Original data'!$U$3</f>
        <v>-0.000517319</v>
      </c>
      <c r="AN18" s="224">
        <f>'Original data'!AN36*'Original data'!$U$3</f>
        <v>0.0008271626</v>
      </c>
      <c r="AO18" s="224">
        <f>'Original data'!AO36*'Original data'!$U$3</f>
        <v>-0.0006639579</v>
      </c>
      <c r="AP18" s="224">
        <f>'Original data'!AP36*'Original data'!$U$3</f>
        <v>-0.002771939</v>
      </c>
      <c r="AQ18" s="224">
        <f>'Original data'!AQ36*'Original data'!$U$3</f>
        <v>-0.004956016</v>
      </c>
      <c r="AR18" s="224">
        <f>'Original data'!AR36*'Original data'!$U$3</f>
        <v>-0.006811253</v>
      </c>
      <c r="AS18" s="225">
        <f>'Original data'!AS36*'Original data'!$U$3</f>
        <v>-0.001488921</v>
      </c>
    </row>
    <row r="19" spans="1:45" ht="12.75">
      <c r="A19" s="324" t="s">
        <v>36</v>
      </c>
      <c r="B19" s="224">
        <f>'Original data'!B37</f>
        <v>0.0003869865</v>
      </c>
      <c r="C19" s="224">
        <f>'Original data'!C37</f>
        <v>0.03090858</v>
      </c>
      <c r="D19" s="224">
        <f>'Original data'!D37</f>
        <v>0.02638423</v>
      </c>
      <c r="E19" s="224">
        <f>'Original data'!E37</f>
        <v>0.03471984</v>
      </c>
      <c r="F19" s="224">
        <f>'Original data'!F37</f>
        <v>0.03473124</v>
      </c>
      <c r="G19" s="224">
        <f>'Original data'!G37</f>
        <v>0.03464202</v>
      </c>
      <c r="H19" s="224">
        <f>'Original data'!H37</f>
        <v>0.03136076</v>
      </c>
      <c r="I19" s="224">
        <f>'Original data'!I37</f>
        <v>0.02931016</v>
      </c>
      <c r="J19" s="224">
        <f>'Original data'!J37</f>
        <v>0.02629877</v>
      </c>
      <c r="K19" s="224">
        <f>'Original data'!K37</f>
        <v>0.03076341</v>
      </c>
      <c r="L19" s="224">
        <f>'Original data'!L37</f>
        <v>0.03098423</v>
      </c>
      <c r="M19" s="224">
        <f>'Original data'!M37</f>
        <v>0.03068126</v>
      </c>
      <c r="N19" s="224">
        <f>'Original data'!N37</f>
        <v>0.03009305</v>
      </c>
      <c r="O19" s="224">
        <f>'Original data'!O37</f>
        <v>0.0319691</v>
      </c>
      <c r="P19" s="224">
        <f>'Original data'!P37</f>
        <v>0.03059105</v>
      </c>
      <c r="Q19" s="224">
        <f>'Original data'!Q37</f>
        <v>0.0238589</v>
      </c>
      <c r="R19" s="224">
        <f>'Original data'!R37</f>
        <v>0.02751932</v>
      </c>
      <c r="S19" s="224">
        <f>'Original data'!S37</f>
        <v>0.02451775</v>
      </c>
      <c r="T19" s="224">
        <f>'Original data'!T37</f>
        <v>0.02658428</v>
      </c>
      <c r="U19" s="224">
        <f>'Original data'!U37</f>
        <v>0.02414048</v>
      </c>
      <c r="V19" s="225">
        <f>'Original data'!V37</f>
        <v>0.02863457</v>
      </c>
      <c r="W19" s="327"/>
      <c r="X19" s="328" t="str">
        <f>'Original data'!X37</f>
        <v>b15</v>
      </c>
      <c r="Y19" s="224">
        <f>'Original data'!Y37</f>
        <v>-0.009848412</v>
      </c>
      <c r="Z19" s="224">
        <f>'Original data'!Z37</f>
        <v>0.0195599</v>
      </c>
      <c r="AA19" s="224">
        <f>'Original data'!AA37</f>
        <v>0.02019448</v>
      </c>
      <c r="AB19" s="224">
        <f>'Original data'!AB37</f>
        <v>0.02119737</v>
      </c>
      <c r="AC19" s="224">
        <f>'Original data'!AC37</f>
        <v>0.02183579</v>
      </c>
      <c r="AD19" s="224">
        <f>'Original data'!AD37</f>
        <v>0.02078963</v>
      </c>
      <c r="AE19" s="224">
        <f>'Original data'!AE37</f>
        <v>0.01981429</v>
      </c>
      <c r="AF19" s="224">
        <f>'Original data'!AF37</f>
        <v>0.01920009</v>
      </c>
      <c r="AG19" s="224">
        <f>'Original data'!AG37</f>
        <v>0.02068379</v>
      </c>
      <c r="AH19" s="224">
        <f>'Original data'!AH37</f>
        <v>0.01998051</v>
      </c>
      <c r="AI19" s="224">
        <f>'Original data'!AI37</f>
        <v>0.02123359</v>
      </c>
      <c r="AJ19" s="224">
        <f>'Original data'!AJ37</f>
        <v>0.020125</v>
      </c>
      <c r="AK19" s="224">
        <f>'Original data'!AK37</f>
        <v>0.01901203</v>
      </c>
      <c r="AL19" s="224">
        <f>'Original data'!AL37</f>
        <v>0.01674764</v>
      </c>
      <c r="AM19" s="224">
        <f>'Original data'!AM37</f>
        <v>0.02102596</v>
      </c>
      <c r="AN19" s="224">
        <f>'Original data'!AN37</f>
        <v>0.01736075</v>
      </c>
      <c r="AO19" s="224">
        <f>'Original data'!AO37</f>
        <v>0.0207361</v>
      </c>
      <c r="AP19" s="224">
        <f>'Original data'!AP37</f>
        <v>0.01765188</v>
      </c>
      <c r="AQ19" s="224">
        <f>'Original data'!AQ37</f>
        <v>0.01618417</v>
      </c>
      <c r="AR19" s="224">
        <f>'Original data'!AR37</f>
        <v>0.007795117</v>
      </c>
      <c r="AS19" s="225">
        <f>'Original data'!AS37</f>
        <v>0.01829398</v>
      </c>
    </row>
    <row r="20" spans="1:45" ht="12.75">
      <c r="A20" s="324" t="s">
        <v>37</v>
      </c>
      <c r="B20" s="224">
        <f>'Original data'!B38*'Original data'!$U$3</f>
        <v>0</v>
      </c>
      <c r="C20" s="224">
        <f>'Original data'!C38*'Original data'!$U$3</f>
        <v>0</v>
      </c>
      <c r="D20" s="224">
        <f>'Original data'!D38*'Original data'!$U$3</f>
        <v>0</v>
      </c>
      <c r="E20" s="224">
        <f>'Original data'!E38*'Original data'!$U$3</f>
        <v>0</v>
      </c>
      <c r="F20" s="224">
        <f>'Original data'!F38*'Original data'!$U$3</f>
        <v>0</v>
      </c>
      <c r="G20" s="224">
        <f>'Original data'!G38*'Original data'!$U$3</f>
        <v>0</v>
      </c>
      <c r="H20" s="224">
        <f>'Original data'!H38*'Original data'!$U$3</f>
        <v>0</v>
      </c>
      <c r="I20" s="224">
        <f>'Original data'!I38*'Original data'!$U$3</f>
        <v>0</v>
      </c>
      <c r="J20" s="224">
        <f>'Original data'!J38*'Original data'!$U$3</f>
        <v>0</v>
      </c>
      <c r="K20" s="224">
        <f>'Original data'!K38*'Original data'!$U$3</f>
        <v>0</v>
      </c>
      <c r="L20" s="224">
        <f>'Original data'!L38*'Original data'!$U$3</f>
        <v>0</v>
      </c>
      <c r="M20" s="224">
        <f>'Original data'!M38*'Original data'!$U$3</f>
        <v>0</v>
      </c>
      <c r="N20" s="224">
        <f>'Original data'!N38*'Original data'!$U$3</f>
        <v>0</v>
      </c>
      <c r="O20" s="224">
        <f>'Original data'!O38*'Original data'!$U$3</f>
        <v>0</v>
      </c>
      <c r="P20" s="224">
        <f>'Original data'!P38*'Original data'!$U$3</f>
        <v>0</v>
      </c>
      <c r="Q20" s="224">
        <f>'Original data'!Q38*'Original data'!$U$3</f>
        <v>0</v>
      </c>
      <c r="R20" s="224">
        <f>'Original data'!R38*'Original data'!$U$3</f>
        <v>0</v>
      </c>
      <c r="S20" s="224">
        <f>'Original data'!S38*'Original data'!$U$3</f>
        <v>0</v>
      </c>
      <c r="T20" s="224">
        <f>'Original data'!T38*'Original data'!$U$3</f>
        <v>0</v>
      </c>
      <c r="U20" s="224">
        <f>'Original data'!U38*'Original data'!$U$3</f>
        <v>0</v>
      </c>
      <c r="V20" s="225">
        <f>'Original data'!V38*'Original data'!$U$3</f>
        <v>0</v>
      </c>
      <c r="W20" s="327"/>
      <c r="X20" s="328" t="str">
        <f>'Original data'!X38</f>
        <v>b16</v>
      </c>
      <c r="Y20" s="224">
        <f>'Original data'!Y38*'Original data'!$U$3</f>
        <v>0</v>
      </c>
      <c r="Z20" s="224">
        <f>'Original data'!Z38*'Original data'!$U$3</f>
        <v>0</v>
      </c>
      <c r="AA20" s="224">
        <f>'Original data'!AA38*'Original data'!$U$3</f>
        <v>0</v>
      </c>
      <c r="AB20" s="224">
        <f>'Original data'!AB38*'Original data'!$U$3</f>
        <v>0</v>
      </c>
      <c r="AC20" s="224">
        <f>'Original data'!AC38*'Original data'!$U$3</f>
        <v>0</v>
      </c>
      <c r="AD20" s="224">
        <f>'Original data'!AD38*'Original data'!$U$3</f>
        <v>0</v>
      </c>
      <c r="AE20" s="224">
        <f>'Original data'!AE38*'Original data'!$U$3</f>
        <v>0</v>
      </c>
      <c r="AF20" s="224">
        <f>'Original data'!AF38*'Original data'!$U$3</f>
        <v>0</v>
      </c>
      <c r="AG20" s="224">
        <f>'Original data'!AG38*'Original data'!$U$3</f>
        <v>0</v>
      </c>
      <c r="AH20" s="224">
        <f>'Original data'!AH38*'Original data'!$U$3</f>
        <v>0</v>
      </c>
      <c r="AI20" s="224">
        <f>'Original data'!AI38*'Original data'!$U$3</f>
        <v>0</v>
      </c>
      <c r="AJ20" s="224">
        <f>'Original data'!AJ38*'Original data'!$U$3</f>
        <v>0</v>
      </c>
      <c r="AK20" s="224">
        <f>'Original data'!AK38*'Original data'!$U$3</f>
        <v>0</v>
      </c>
      <c r="AL20" s="224">
        <f>'Original data'!AL38*'Original data'!$U$3</f>
        <v>0</v>
      </c>
      <c r="AM20" s="224">
        <f>'Original data'!AM38*'Original data'!$U$3</f>
        <v>0</v>
      </c>
      <c r="AN20" s="224">
        <f>'Original data'!AN38*'Original data'!$U$3</f>
        <v>0</v>
      </c>
      <c r="AO20" s="224">
        <f>'Original data'!AO38*'Original data'!$U$3</f>
        <v>0</v>
      </c>
      <c r="AP20" s="224">
        <f>'Original data'!AP38*'Original data'!$U$3</f>
        <v>0</v>
      </c>
      <c r="AQ20" s="224">
        <f>'Original data'!AQ38*'Original data'!$U$3</f>
        <v>0</v>
      </c>
      <c r="AR20" s="224">
        <f>'Original data'!AR38*'Original data'!$U$3</f>
        <v>0</v>
      </c>
      <c r="AS20" s="225">
        <f>'Original data'!AS38*'Original data'!$U$3</f>
        <v>0</v>
      </c>
    </row>
    <row r="21" spans="1:45" ht="13.5" thickBot="1">
      <c r="A21" s="329" t="s">
        <v>38</v>
      </c>
      <c r="B21" s="224">
        <f>'Original data'!B39</f>
        <v>0</v>
      </c>
      <c r="C21" s="224">
        <f>'Original data'!C39</f>
        <v>0</v>
      </c>
      <c r="D21" s="224">
        <f>'Original data'!D39</f>
        <v>0</v>
      </c>
      <c r="E21" s="224">
        <f>'Original data'!E39</f>
        <v>0</v>
      </c>
      <c r="F21" s="224">
        <f>'Original data'!F39</f>
        <v>0</v>
      </c>
      <c r="G21" s="224">
        <f>'Original data'!G39</f>
        <v>0</v>
      </c>
      <c r="H21" s="224">
        <f>'Original data'!H39</f>
        <v>0</v>
      </c>
      <c r="I21" s="224">
        <f>'Original data'!I39</f>
        <v>0</v>
      </c>
      <c r="J21" s="224">
        <f>'Original data'!J39</f>
        <v>0</v>
      </c>
      <c r="K21" s="224">
        <f>'Original data'!K39</f>
        <v>0</v>
      </c>
      <c r="L21" s="224">
        <f>'Original data'!L39</f>
        <v>0</v>
      </c>
      <c r="M21" s="224">
        <f>'Original data'!M39</f>
        <v>0</v>
      </c>
      <c r="N21" s="224">
        <f>'Original data'!N39</f>
        <v>0</v>
      </c>
      <c r="O21" s="224">
        <f>'Original data'!O39</f>
        <v>0</v>
      </c>
      <c r="P21" s="224">
        <f>'Original data'!P39</f>
        <v>0</v>
      </c>
      <c r="Q21" s="224">
        <f>'Original data'!Q39</f>
        <v>0</v>
      </c>
      <c r="R21" s="224">
        <f>'Original data'!R39</f>
        <v>0</v>
      </c>
      <c r="S21" s="224">
        <f>'Original data'!S39</f>
        <v>0</v>
      </c>
      <c r="T21" s="224">
        <f>'Original data'!T39</f>
        <v>0</v>
      </c>
      <c r="U21" s="224">
        <f>'Original data'!U39</f>
        <v>0</v>
      </c>
      <c r="V21" s="226">
        <f>'Original data'!V39</f>
        <v>0</v>
      </c>
      <c r="W21" s="327"/>
      <c r="X21" s="330" t="str">
        <f>'Original data'!X39</f>
        <v>b17</v>
      </c>
      <c r="Y21" s="217">
        <f>'Original data'!Y39</f>
        <v>0</v>
      </c>
      <c r="Z21" s="217">
        <f>'Original data'!Z39</f>
        <v>0</v>
      </c>
      <c r="AA21" s="217">
        <f>'Original data'!AA39</f>
        <v>0</v>
      </c>
      <c r="AB21" s="217">
        <f>'Original data'!AB39</f>
        <v>0</v>
      </c>
      <c r="AC21" s="217">
        <f>'Original data'!AC39</f>
        <v>0</v>
      </c>
      <c r="AD21" s="217">
        <f>'Original data'!AD39</f>
        <v>0</v>
      </c>
      <c r="AE21" s="217">
        <f>'Original data'!AE39</f>
        <v>0</v>
      </c>
      <c r="AF21" s="217">
        <f>'Original data'!AF39</f>
        <v>0</v>
      </c>
      <c r="AG21" s="217">
        <f>'Original data'!AG39</f>
        <v>0</v>
      </c>
      <c r="AH21" s="217">
        <f>'Original data'!AH39</f>
        <v>0</v>
      </c>
      <c r="AI21" s="217">
        <f>'Original data'!AI39</f>
        <v>0</v>
      </c>
      <c r="AJ21" s="217">
        <f>'Original data'!AJ39</f>
        <v>0</v>
      </c>
      <c r="AK21" s="217">
        <f>'Original data'!AK39</f>
        <v>0</v>
      </c>
      <c r="AL21" s="217">
        <f>'Original data'!AL39</f>
        <v>0</v>
      </c>
      <c r="AM21" s="217">
        <f>'Original data'!AM39</f>
        <v>0</v>
      </c>
      <c r="AN21" s="217">
        <f>'Original data'!AN39</f>
        <v>0</v>
      </c>
      <c r="AO21" s="217">
        <f>'Original data'!AO39</f>
        <v>0</v>
      </c>
      <c r="AP21" s="217">
        <f>'Original data'!AP39</f>
        <v>0</v>
      </c>
      <c r="AQ21" s="217">
        <f>'Original data'!AQ39</f>
        <v>0</v>
      </c>
      <c r="AR21" s="217">
        <f>'Original data'!AR39</f>
        <v>0</v>
      </c>
      <c r="AS21" s="226">
        <f>'Original data'!AS39</f>
        <v>0</v>
      </c>
    </row>
    <row r="22" spans="1:45" ht="12.75">
      <c r="A22" s="331" t="s">
        <v>39</v>
      </c>
      <c r="B22" s="215">
        <f>'Original data'!B40*'Original data'!$U$4</f>
        <v>39.33615</v>
      </c>
      <c r="C22" s="215">
        <f>'Original data'!C40*'Original data'!$U$4</f>
        <v>1.103914</v>
      </c>
      <c r="D22" s="215">
        <f>'Original data'!D40*'Original data'!$U$4</f>
        <v>2.308583</v>
      </c>
      <c r="E22" s="215">
        <f>'Original data'!E40*'Original data'!$U$4</f>
        <v>1.951855</v>
      </c>
      <c r="F22" s="215">
        <f>'Original data'!F40*'Original data'!$U$4</f>
        <v>0.2720836</v>
      </c>
      <c r="G22" s="215">
        <f>'Original data'!G40*'Original data'!$U$4</f>
        <v>-0.04285136</v>
      </c>
      <c r="H22" s="215">
        <f>'Original data'!H40*'Original data'!$U$4</f>
        <v>-7.531133</v>
      </c>
      <c r="I22" s="215">
        <f>'Original data'!I40*'Original data'!$U$4</f>
        <v>-2.670677</v>
      </c>
      <c r="J22" s="215">
        <f>'Original data'!J40*'Original data'!$U$4</f>
        <v>-5.691856</v>
      </c>
      <c r="K22" s="215">
        <f>'Original data'!K40*'Original data'!$U$4</f>
        <v>-2.954766</v>
      </c>
      <c r="L22" s="215">
        <f>'Original data'!L40*'Original data'!$U$4</f>
        <v>-1.276575</v>
      </c>
      <c r="M22" s="215">
        <f>'Original data'!M40*'Original data'!$U$4</f>
        <v>-2.093769</v>
      </c>
      <c r="N22" s="215">
        <f>'Original data'!N40*'Original data'!$U$4</f>
        <v>-0.1531309</v>
      </c>
      <c r="O22" s="215">
        <f>'Original data'!O40*'Original data'!$U$4</f>
        <v>1.760827</v>
      </c>
      <c r="P22" s="215">
        <f>'Original data'!P40*'Original data'!$U$4</f>
        <v>-1.695778</v>
      </c>
      <c r="Q22" s="215">
        <f>'Original data'!Q40*'Original data'!$U$4</f>
        <v>-2.676663</v>
      </c>
      <c r="R22" s="215">
        <f>'Original data'!R40*'Original data'!$U$4</f>
        <v>-0.5125264</v>
      </c>
      <c r="S22" s="215">
        <f>'Original data'!S40*'Original data'!$U$4</f>
        <v>1.15459</v>
      </c>
      <c r="T22" s="215">
        <f>'Original data'!T40*'Original data'!$U$4</f>
        <v>1.7783</v>
      </c>
      <c r="U22" s="215">
        <f>'Original data'!U40*'Original data'!$U$4</f>
        <v>-12.76844</v>
      </c>
      <c r="V22" s="227">
        <f>'Original data'!V40*'Original data'!$U$4</f>
        <v>0</v>
      </c>
      <c r="W22" s="327"/>
      <c r="X22" s="328" t="str">
        <f>'Original data'!X40</f>
        <v>a1</v>
      </c>
      <c r="Y22" s="224">
        <f>'Original data'!Y40*'Original data'!$U$4</f>
        <v>29.63638</v>
      </c>
      <c r="Z22" s="224">
        <f>'Original data'!Z40*'Original data'!$U$4</f>
        <v>7.145967</v>
      </c>
      <c r="AA22" s="224">
        <f>'Original data'!AA40*'Original data'!$U$4</f>
        <v>3.238734</v>
      </c>
      <c r="AB22" s="224">
        <f>'Original data'!AB40*'Original data'!$U$4</f>
        <v>3.196948</v>
      </c>
      <c r="AC22" s="224">
        <f>'Original data'!AC40*'Original data'!$U$4</f>
        <v>4.390993</v>
      </c>
      <c r="AD22" s="224">
        <f>'Original data'!AD40*'Original data'!$U$4</f>
        <v>3.214075</v>
      </c>
      <c r="AE22" s="224">
        <f>'Original data'!AE40*'Original data'!$U$4</f>
        <v>1.476653</v>
      </c>
      <c r="AF22" s="224">
        <f>'Original data'!AF40*'Original data'!$U$4</f>
        <v>-0.4513507</v>
      </c>
      <c r="AG22" s="224">
        <f>'Original data'!AG40*'Original data'!$U$4</f>
        <v>-3.780527</v>
      </c>
      <c r="AH22" s="224">
        <f>'Original data'!AH40*'Original data'!$U$4</f>
        <v>-5.84476</v>
      </c>
      <c r="AI22" s="224">
        <f>'Original data'!AI40*'Original data'!$U$4</f>
        <v>-6.088078</v>
      </c>
      <c r="AJ22" s="224">
        <f>'Original data'!AJ40*'Original data'!$U$4</f>
        <v>-3.253895</v>
      </c>
      <c r="AK22" s="224">
        <f>'Original data'!AK40*'Original data'!$U$4</f>
        <v>-2.403737</v>
      </c>
      <c r="AL22" s="224">
        <f>'Original data'!AL40*'Original data'!$U$4</f>
        <v>-3.700131</v>
      </c>
      <c r="AM22" s="224">
        <f>'Original data'!AM40*'Original data'!$U$4</f>
        <v>-4.070566</v>
      </c>
      <c r="AN22" s="224">
        <f>'Original data'!AN40*'Original data'!$U$4</f>
        <v>-2.809661</v>
      </c>
      <c r="AO22" s="224">
        <f>'Original data'!AO40*'Original data'!$U$4</f>
        <v>-2.640026</v>
      </c>
      <c r="AP22" s="224">
        <f>'Original data'!AP40*'Original data'!$U$4</f>
        <v>-3.239499</v>
      </c>
      <c r="AQ22" s="224">
        <f>'Original data'!AQ40*'Original data'!$U$4</f>
        <v>-3.836466</v>
      </c>
      <c r="AR22" s="224">
        <f>'Original data'!AR40*'Original data'!$U$4</f>
        <v>1.294665</v>
      </c>
      <c r="AS22" s="227">
        <f>'Original data'!AS40*'Original data'!$U$4</f>
        <v>0</v>
      </c>
    </row>
    <row r="23" spans="1:45" ht="12.75">
      <c r="A23" s="324" t="s">
        <v>40</v>
      </c>
      <c r="B23" s="224">
        <f>'Original data'!B41*'Original data'!$U$5</f>
        <v>0.2482804</v>
      </c>
      <c r="C23" s="224">
        <f>'Original data'!C41*'Original data'!$U$5</f>
        <v>0.3330168</v>
      </c>
      <c r="D23" s="224">
        <f>'Original data'!D41*'Original data'!$U$5</f>
        <v>-0.007754115</v>
      </c>
      <c r="E23" s="224">
        <f>'Original data'!E41*'Original data'!$U$5</f>
        <v>3.267524</v>
      </c>
      <c r="F23" s="224">
        <f>'Original data'!F41*'Original data'!$U$5</f>
        <v>1.873203</v>
      </c>
      <c r="G23" s="224">
        <f>'Original data'!G41*'Original data'!$U$5</f>
        <v>1.854636</v>
      </c>
      <c r="H23" s="224">
        <f>'Original data'!H41*'Original data'!$U$5</f>
        <v>1.346044</v>
      </c>
      <c r="I23" s="224">
        <f>'Original data'!I41*'Original data'!$U$5</f>
        <v>0.4668096</v>
      </c>
      <c r="J23" s="224">
        <f>'Original data'!J41*'Original data'!$U$5</f>
        <v>1.205945</v>
      </c>
      <c r="K23" s="224">
        <f>'Original data'!K41*'Original data'!$U$5</f>
        <v>1.624498</v>
      </c>
      <c r="L23" s="224">
        <f>'Original data'!L41*'Original data'!$U$5</f>
        <v>1.604707</v>
      </c>
      <c r="M23" s="224">
        <f>'Original data'!M41*'Original data'!$U$5</f>
        <v>-0.0955292</v>
      </c>
      <c r="N23" s="224">
        <f>'Original data'!N41*'Original data'!$U$5</f>
        <v>0.6628555</v>
      </c>
      <c r="O23" s="224">
        <f>'Original data'!O41*'Original data'!$U$5</f>
        <v>2.530543</v>
      </c>
      <c r="P23" s="224">
        <f>'Original data'!P41*'Original data'!$U$5</f>
        <v>1.091836</v>
      </c>
      <c r="Q23" s="224">
        <f>'Original data'!Q41*'Original data'!$U$5</f>
        <v>-0.2712196</v>
      </c>
      <c r="R23" s="224">
        <f>'Original data'!R41*'Original data'!$U$5</f>
        <v>0.07194619</v>
      </c>
      <c r="S23" s="224">
        <f>'Original data'!S41*'Original data'!$U$5</f>
        <v>0.5786777</v>
      </c>
      <c r="T23" s="224">
        <f>'Original data'!T41*'Original data'!$U$5</f>
        <v>0.5706884</v>
      </c>
      <c r="U23" s="224">
        <f>'Original data'!U41*'Original data'!$U$5</f>
        <v>4.603867</v>
      </c>
      <c r="V23" s="225">
        <f>'Original data'!V41*'Original data'!$U$5</f>
        <v>1.126237</v>
      </c>
      <c r="W23" s="327"/>
      <c r="X23" s="328" t="str">
        <f>'Original data'!X41</f>
        <v>a2</v>
      </c>
      <c r="Y23" s="224">
        <f>'Original data'!Y41*'Original data'!$U$5</f>
        <v>1.627725</v>
      </c>
      <c r="Z23" s="224">
        <f>'Original data'!Z41*'Original data'!$U$5</f>
        <v>0.1370535</v>
      </c>
      <c r="AA23" s="224">
        <f>'Original data'!AA41*'Original data'!$U$5</f>
        <v>0.4085959</v>
      </c>
      <c r="AB23" s="224">
        <f>'Original data'!AB41*'Original data'!$U$5</f>
        <v>-0.06706156</v>
      </c>
      <c r="AC23" s="224">
        <f>'Original data'!AC41*'Original data'!$U$5</f>
        <v>-0.5929865</v>
      </c>
      <c r="AD23" s="224">
        <f>'Original data'!AD41*'Original data'!$U$5</f>
        <v>-1.73139</v>
      </c>
      <c r="AE23" s="224">
        <f>'Original data'!AE41*'Original data'!$U$5</f>
        <v>-1.134501</v>
      </c>
      <c r="AF23" s="224">
        <f>'Original data'!AF41*'Original data'!$U$5</f>
        <v>-1.076827</v>
      </c>
      <c r="AG23" s="224">
        <f>'Original data'!AG41*'Original data'!$U$5</f>
        <v>-0.9089401</v>
      </c>
      <c r="AH23" s="224">
        <f>'Original data'!AH41*'Original data'!$U$5</f>
        <v>-0.5408285</v>
      </c>
      <c r="AI23" s="224">
        <f>'Original data'!AI41*'Original data'!$U$5</f>
        <v>-0.7603369</v>
      </c>
      <c r="AJ23" s="224">
        <f>'Original data'!AJ41*'Original data'!$U$5</f>
        <v>-0.6218886</v>
      </c>
      <c r="AK23" s="224">
        <f>'Original data'!AK41*'Original data'!$U$5</f>
        <v>-0.1332239</v>
      </c>
      <c r="AL23" s="224">
        <f>'Original data'!AL41*'Original data'!$U$5</f>
        <v>0.2844772</v>
      </c>
      <c r="AM23" s="224">
        <f>'Original data'!AM41*'Original data'!$U$5</f>
        <v>-0.07347452</v>
      </c>
      <c r="AN23" s="224">
        <f>'Original data'!AN41*'Original data'!$U$5</f>
        <v>-1.214976</v>
      </c>
      <c r="AO23" s="224">
        <f>'Original data'!AO41*'Original data'!$U$5</f>
        <v>-0.9014081</v>
      </c>
      <c r="AP23" s="224">
        <f>'Original data'!AP41*'Original data'!$U$5</f>
        <v>-2.097316</v>
      </c>
      <c r="AQ23" s="224">
        <f>'Original data'!AQ41*'Original data'!$U$5</f>
        <v>-1.737501</v>
      </c>
      <c r="AR23" s="224">
        <f>'Original data'!AR41*'Original data'!$U$5</f>
        <v>0.06768669</v>
      </c>
      <c r="AS23" s="225">
        <f>'Original data'!AS41*'Original data'!$U$5</f>
        <v>-0.6082121</v>
      </c>
    </row>
    <row r="24" spans="1:45" ht="12.75">
      <c r="A24" s="324" t="s">
        <v>41</v>
      </c>
      <c r="B24" s="224">
        <f>'Original data'!B42*'Original data'!$U$4</f>
        <v>-1.716296</v>
      </c>
      <c r="C24" s="224">
        <f>'Original data'!C42*'Original data'!$U$4</f>
        <v>0.9372635</v>
      </c>
      <c r="D24" s="224">
        <f>'Original data'!D42*'Original data'!$U$4</f>
        <v>0.5654576</v>
      </c>
      <c r="E24" s="224">
        <f>'Original data'!E42*'Original data'!$U$4</f>
        <v>0.4667054</v>
      </c>
      <c r="F24" s="224">
        <f>'Original data'!F42*'Original data'!$U$4</f>
        <v>0.343912</v>
      </c>
      <c r="G24" s="224">
        <f>'Original data'!G42*'Original data'!$U$4</f>
        <v>0.03015405</v>
      </c>
      <c r="H24" s="224">
        <f>'Original data'!H42*'Original data'!$U$4</f>
        <v>0.06850353</v>
      </c>
      <c r="I24" s="224">
        <f>'Original data'!I42*'Original data'!$U$4</f>
        <v>0.2788491</v>
      </c>
      <c r="J24" s="224">
        <f>'Original data'!J42*'Original data'!$U$4</f>
        <v>0.4702305</v>
      </c>
      <c r="K24" s="224">
        <f>'Original data'!K42*'Original data'!$U$4</f>
        <v>0.323893</v>
      </c>
      <c r="L24" s="224">
        <f>'Original data'!L42*'Original data'!$U$4</f>
        <v>-0.271571</v>
      </c>
      <c r="M24" s="224">
        <f>'Original data'!M42*'Original data'!$U$4</f>
        <v>0.06354738</v>
      </c>
      <c r="N24" s="224">
        <f>'Original data'!N42*'Original data'!$U$4</f>
        <v>0.07409918</v>
      </c>
      <c r="O24" s="224">
        <f>'Original data'!O42*'Original data'!$U$4</f>
        <v>0.2010063</v>
      </c>
      <c r="P24" s="224">
        <f>'Original data'!P42*'Original data'!$U$4</f>
        <v>0.02328397</v>
      </c>
      <c r="Q24" s="224">
        <f>'Original data'!Q42*'Original data'!$U$4</f>
        <v>-0.5779049</v>
      </c>
      <c r="R24" s="224">
        <f>'Original data'!R42*'Original data'!$U$4</f>
        <v>0.1740222</v>
      </c>
      <c r="S24" s="224">
        <f>'Original data'!S42*'Original data'!$U$4</f>
        <v>0.1476526</v>
      </c>
      <c r="T24" s="224">
        <f>'Original data'!T42*'Original data'!$U$4</f>
        <v>0.2573492</v>
      </c>
      <c r="U24" s="224">
        <f>'Original data'!U42*'Original data'!$U$4</f>
        <v>1.193746</v>
      </c>
      <c r="V24" s="225">
        <f>'Original data'!V42*'Original data'!$U$4</f>
        <v>0.1676366</v>
      </c>
      <c r="W24" s="327"/>
      <c r="X24" s="328" t="str">
        <f>'Original data'!X42</f>
        <v>a3</v>
      </c>
      <c r="Y24" s="224">
        <f>'Original data'!Y42*'Original data'!$U$4</f>
        <v>-0.845195</v>
      </c>
      <c r="Z24" s="224">
        <f>'Original data'!Z42*'Original data'!$U$4</f>
        <v>-0.1582529</v>
      </c>
      <c r="AA24" s="224">
        <f>'Original data'!AA42*'Original data'!$U$4</f>
        <v>-0.07124151</v>
      </c>
      <c r="AB24" s="224">
        <f>'Original data'!AB42*'Original data'!$U$4</f>
        <v>0.1657716</v>
      </c>
      <c r="AC24" s="224">
        <f>'Original data'!AC42*'Original data'!$U$4</f>
        <v>0.128353</v>
      </c>
      <c r="AD24" s="224">
        <f>'Original data'!AD42*'Original data'!$U$4</f>
        <v>-0.8900772</v>
      </c>
      <c r="AE24" s="224">
        <f>'Original data'!AE42*'Original data'!$U$4</f>
        <v>0.1233527</v>
      </c>
      <c r="AF24" s="224">
        <f>'Original data'!AF42*'Original data'!$U$4</f>
        <v>0.468664</v>
      </c>
      <c r="AG24" s="224">
        <f>'Original data'!AG42*'Original data'!$U$4</f>
        <v>1.057189</v>
      </c>
      <c r="AH24" s="224">
        <f>'Original data'!AH42*'Original data'!$U$4</f>
        <v>0.2571466</v>
      </c>
      <c r="AI24" s="224">
        <f>'Original data'!AI42*'Original data'!$U$4</f>
        <v>0.2046</v>
      </c>
      <c r="AJ24" s="224">
        <f>'Original data'!AJ42*'Original data'!$U$4</f>
        <v>0.5345361</v>
      </c>
      <c r="AK24" s="224">
        <f>'Original data'!AK42*'Original data'!$U$4</f>
        <v>0.1618538</v>
      </c>
      <c r="AL24" s="224">
        <f>'Original data'!AL42*'Original data'!$U$4</f>
        <v>0.5453007</v>
      </c>
      <c r="AM24" s="224">
        <f>'Original data'!AM42*'Original data'!$U$4</f>
        <v>0.5055302</v>
      </c>
      <c r="AN24" s="224">
        <f>'Original data'!AN42*'Original data'!$U$4</f>
        <v>0.1869523</v>
      </c>
      <c r="AO24" s="224">
        <f>'Original data'!AO42*'Original data'!$U$4</f>
        <v>0.2280279</v>
      </c>
      <c r="AP24" s="224">
        <f>'Original data'!AP42*'Original data'!$U$4</f>
        <v>0.1309118</v>
      </c>
      <c r="AQ24" s="224">
        <f>'Original data'!AQ42*'Original data'!$U$4</f>
        <v>0.3940494</v>
      </c>
      <c r="AR24" s="224">
        <f>'Original data'!AR42*'Original data'!$U$4</f>
        <v>1.014625</v>
      </c>
      <c r="AS24" s="225">
        <f>'Original data'!AS42*'Original data'!$U$4</f>
        <v>0.210578</v>
      </c>
    </row>
    <row r="25" spans="1:45" ht="12.75">
      <c r="A25" s="324" t="s">
        <v>42</v>
      </c>
      <c r="B25" s="224">
        <f>'Original data'!B43*'Original data'!$U$5</f>
        <v>-0.8677764</v>
      </c>
      <c r="C25" s="224">
        <f>'Original data'!C43*'Original data'!$U$5</f>
        <v>0.3120057</v>
      </c>
      <c r="D25" s="224">
        <f>'Original data'!D43*'Original data'!$U$5</f>
        <v>0.6719395</v>
      </c>
      <c r="E25" s="224">
        <f>'Original data'!E43*'Original data'!$U$5</f>
        <v>-0.2791786</v>
      </c>
      <c r="F25" s="224">
        <f>'Original data'!F43*'Original data'!$U$5</f>
        <v>0.2576297</v>
      </c>
      <c r="G25" s="224">
        <f>'Original data'!G43*'Original data'!$U$5</f>
        <v>0.2431043</v>
      </c>
      <c r="H25" s="224">
        <f>'Original data'!H43*'Original data'!$U$5</f>
        <v>0.4331802</v>
      </c>
      <c r="I25" s="224">
        <f>'Original data'!I43*'Original data'!$U$5</f>
        <v>0.5045188</v>
      </c>
      <c r="J25" s="224">
        <f>'Original data'!J43*'Original data'!$U$5</f>
        <v>0.2727549</v>
      </c>
      <c r="K25" s="224">
        <f>'Original data'!K43*'Original data'!$U$5</f>
        <v>0.08968637</v>
      </c>
      <c r="L25" s="224">
        <f>'Original data'!L43*'Original data'!$U$5</f>
        <v>-0.287349</v>
      </c>
      <c r="M25" s="224">
        <f>'Original data'!M43*'Original data'!$U$5</f>
        <v>-0.2565623</v>
      </c>
      <c r="N25" s="224">
        <f>'Original data'!N43*'Original data'!$U$5</f>
        <v>-0.2371159</v>
      </c>
      <c r="O25" s="224">
        <f>'Original data'!O43*'Original data'!$U$5</f>
        <v>-0.2300615</v>
      </c>
      <c r="P25" s="224">
        <f>'Original data'!P43*'Original data'!$U$5</f>
        <v>-0.1660874</v>
      </c>
      <c r="Q25" s="224">
        <f>'Original data'!Q43*'Original data'!$U$5</f>
        <v>-0.3707987</v>
      </c>
      <c r="R25" s="224">
        <f>'Original data'!R43*'Original data'!$U$5</f>
        <v>-0.3496365</v>
      </c>
      <c r="S25" s="224">
        <f>'Original data'!S43*'Original data'!$U$5</f>
        <v>-0.7237892</v>
      </c>
      <c r="T25" s="224">
        <f>'Original data'!T43*'Original data'!$U$5</f>
        <v>0.1064519</v>
      </c>
      <c r="U25" s="224">
        <f>'Original data'!U43*'Original data'!$U$5</f>
        <v>0.9183805</v>
      </c>
      <c r="V25" s="225">
        <f>'Original data'!V43*'Original data'!$U$5</f>
        <v>0.0002207797</v>
      </c>
      <c r="W25" s="327"/>
      <c r="X25" s="328" t="str">
        <f>'Original data'!X43</f>
        <v>a4</v>
      </c>
      <c r="Y25" s="224">
        <f>'Original data'!Y43*'Original data'!$U$5</f>
        <v>0.7974897</v>
      </c>
      <c r="Z25" s="224">
        <f>'Original data'!Z43*'Original data'!$U$5</f>
        <v>-0.5267516</v>
      </c>
      <c r="AA25" s="224">
        <f>'Original data'!AA43*'Original data'!$U$5</f>
        <v>-0.4097913</v>
      </c>
      <c r="AB25" s="224">
        <f>'Original data'!AB43*'Original data'!$U$5</f>
        <v>-0.4528972</v>
      </c>
      <c r="AC25" s="224">
        <f>'Original data'!AC43*'Original data'!$U$5</f>
        <v>-0.4436959</v>
      </c>
      <c r="AD25" s="224">
        <f>'Original data'!AD43*'Original data'!$U$5</f>
        <v>-0.1998153</v>
      </c>
      <c r="AE25" s="224">
        <f>'Original data'!AE43*'Original data'!$U$5</f>
        <v>-0.9245062</v>
      </c>
      <c r="AF25" s="224">
        <f>'Original data'!AF43*'Original data'!$U$5</f>
        <v>-0.265507</v>
      </c>
      <c r="AG25" s="224">
        <f>'Original data'!AG43*'Original data'!$U$5</f>
        <v>-0.8384337</v>
      </c>
      <c r="AH25" s="224">
        <f>'Original data'!AH43*'Original data'!$U$5</f>
        <v>-0.7467618</v>
      </c>
      <c r="AI25" s="224">
        <f>'Original data'!AI43*'Original data'!$U$5</f>
        <v>-0.5075111</v>
      </c>
      <c r="AJ25" s="224">
        <f>'Original data'!AJ43*'Original data'!$U$5</f>
        <v>-0.2243559</v>
      </c>
      <c r="AK25" s="224">
        <f>'Original data'!AK43*'Original data'!$U$5</f>
        <v>-0.2760012</v>
      </c>
      <c r="AL25" s="224">
        <f>'Original data'!AL43*'Original data'!$U$5</f>
        <v>-0.1202727</v>
      </c>
      <c r="AM25" s="224">
        <f>'Original data'!AM43*'Original data'!$U$5</f>
        <v>-0.225273</v>
      </c>
      <c r="AN25" s="224">
        <f>'Original data'!AN43*'Original data'!$U$5</f>
        <v>0.02972914</v>
      </c>
      <c r="AO25" s="224">
        <f>'Original data'!AO43*'Original data'!$U$5</f>
        <v>0.1722162</v>
      </c>
      <c r="AP25" s="224">
        <f>'Original data'!AP43*'Original data'!$U$5</f>
        <v>0.04994963</v>
      </c>
      <c r="AQ25" s="224">
        <f>'Original data'!AQ43*'Original data'!$U$5</f>
        <v>-0.2397265</v>
      </c>
      <c r="AR25" s="224">
        <f>'Original data'!AR43*'Original data'!$U$5</f>
        <v>-0.7687179</v>
      </c>
      <c r="AS25" s="225">
        <f>'Original data'!AS43*'Original data'!$U$5</f>
        <v>-0.3176471</v>
      </c>
    </row>
    <row r="26" spans="1:45" ht="12.75">
      <c r="A26" s="324" t="s">
        <v>43</v>
      </c>
      <c r="B26" s="224">
        <f>'Original data'!B44*'Original data'!$U$4</f>
        <v>3.502624</v>
      </c>
      <c r="C26" s="224">
        <f>'Original data'!C44*'Original data'!$U$4</f>
        <v>0.01193626</v>
      </c>
      <c r="D26" s="224">
        <f>'Original data'!D44*'Original data'!$U$4</f>
        <v>-0.01302317</v>
      </c>
      <c r="E26" s="224">
        <f>'Original data'!E44*'Original data'!$U$4</f>
        <v>-0.1982913</v>
      </c>
      <c r="F26" s="224">
        <f>'Original data'!F44*'Original data'!$U$4</f>
        <v>-0.05068622</v>
      </c>
      <c r="G26" s="224">
        <f>'Original data'!G44*'Original data'!$U$4</f>
        <v>-0.04595345</v>
      </c>
      <c r="H26" s="224">
        <f>'Original data'!H44*'Original data'!$U$4</f>
        <v>0.02724884</v>
      </c>
      <c r="I26" s="224">
        <f>'Original data'!I44*'Original data'!$U$4</f>
        <v>0.01311155</v>
      </c>
      <c r="J26" s="224">
        <f>'Original data'!J44*'Original data'!$U$4</f>
        <v>-0.01296965</v>
      </c>
      <c r="K26" s="224">
        <f>'Original data'!K44*'Original data'!$U$4</f>
        <v>0.03909785</v>
      </c>
      <c r="L26" s="224">
        <f>'Original data'!L44*'Original data'!$U$4</f>
        <v>-0.2381026</v>
      </c>
      <c r="M26" s="224">
        <f>'Original data'!M44*'Original data'!$U$4</f>
        <v>-0.03491763</v>
      </c>
      <c r="N26" s="224">
        <f>'Original data'!N44*'Original data'!$U$4</f>
        <v>-0.05053343</v>
      </c>
      <c r="O26" s="224">
        <f>'Original data'!O44*'Original data'!$U$4</f>
        <v>-0.1232984</v>
      </c>
      <c r="P26" s="224">
        <f>'Original data'!P44*'Original data'!$U$4</f>
        <v>-0.03107876</v>
      </c>
      <c r="Q26" s="224">
        <f>'Original data'!Q44*'Original data'!$U$4</f>
        <v>0.03001529</v>
      </c>
      <c r="R26" s="224">
        <f>'Original data'!R44*'Original data'!$U$4</f>
        <v>-0.07081713</v>
      </c>
      <c r="S26" s="224">
        <f>'Original data'!S44*'Original data'!$U$4</f>
        <v>-0.1505413</v>
      </c>
      <c r="T26" s="224">
        <f>'Original data'!T44*'Original data'!$U$4</f>
        <v>-0.241603</v>
      </c>
      <c r="U26" s="224">
        <f>'Original data'!U44*'Original data'!$U$4</f>
        <v>-0.5495151</v>
      </c>
      <c r="V26" s="225">
        <f>'Original data'!V44*'Original data'!$U$4</f>
        <v>0.0377941</v>
      </c>
      <c r="W26" s="327"/>
      <c r="X26" s="328" t="str">
        <f>'Original data'!X44</f>
        <v>a5</v>
      </c>
      <c r="Y26" s="224">
        <f>'Original data'!Y44*'Original data'!$U$4</f>
        <v>3.456538</v>
      </c>
      <c r="Z26" s="224">
        <f>'Original data'!Z44*'Original data'!$U$4</f>
        <v>-0.04600533</v>
      </c>
      <c r="AA26" s="224">
        <f>'Original data'!AA44*'Original data'!$U$4</f>
        <v>-0.09822294</v>
      </c>
      <c r="AB26" s="224">
        <f>'Original data'!AB44*'Original data'!$U$4</f>
        <v>0.0407016</v>
      </c>
      <c r="AC26" s="224">
        <f>'Original data'!AC44*'Original data'!$U$4</f>
        <v>-0.04093467</v>
      </c>
      <c r="AD26" s="224">
        <f>'Original data'!AD44*'Original data'!$U$4</f>
        <v>-0.1275729</v>
      </c>
      <c r="AE26" s="224">
        <f>'Original data'!AE44*'Original data'!$U$4</f>
        <v>0.1130699</v>
      </c>
      <c r="AF26" s="224">
        <f>'Original data'!AF44*'Original data'!$U$4</f>
        <v>0.09146857</v>
      </c>
      <c r="AG26" s="224">
        <f>'Original data'!AG44*'Original data'!$U$4</f>
        <v>0.1367127</v>
      </c>
      <c r="AH26" s="224">
        <f>'Original data'!AH44*'Original data'!$U$4</f>
        <v>-0.0171749</v>
      </c>
      <c r="AI26" s="224">
        <f>'Original data'!AI44*'Original data'!$U$4</f>
        <v>0.04276632</v>
      </c>
      <c r="AJ26" s="224">
        <f>'Original data'!AJ44*'Original data'!$U$4</f>
        <v>0.1150611</v>
      </c>
      <c r="AK26" s="224">
        <f>'Original data'!AK44*'Original data'!$U$4</f>
        <v>0.007911723</v>
      </c>
      <c r="AL26" s="224">
        <f>'Original data'!AL44*'Original data'!$U$4</f>
        <v>0.0375477</v>
      </c>
      <c r="AM26" s="224">
        <f>'Original data'!AM44*'Original data'!$U$4</f>
        <v>0.03381908</v>
      </c>
      <c r="AN26" s="224">
        <f>'Original data'!AN44*'Original data'!$U$4</f>
        <v>0.008005338</v>
      </c>
      <c r="AO26" s="224">
        <f>'Original data'!AO44*'Original data'!$U$4</f>
        <v>0.02918923</v>
      </c>
      <c r="AP26" s="224">
        <f>'Original data'!AP44*'Original data'!$U$4</f>
        <v>0.07428458</v>
      </c>
      <c r="AQ26" s="224">
        <f>'Original data'!AQ44*'Original data'!$U$4</f>
        <v>0.4105933</v>
      </c>
      <c r="AR26" s="224">
        <f>'Original data'!AR44*'Original data'!$U$4</f>
        <v>-0.0007241826</v>
      </c>
      <c r="AS26" s="225">
        <f>'Original data'!AS44*'Original data'!$U$4</f>
        <v>0.1554131</v>
      </c>
    </row>
    <row r="27" spans="1:45" ht="12.75">
      <c r="A27" s="324" t="s">
        <v>44</v>
      </c>
      <c r="B27" s="224">
        <f>'Original data'!B45*'Original data'!$U$5</f>
        <v>-0.5293785</v>
      </c>
      <c r="C27" s="224">
        <f>'Original data'!C45*'Original data'!$U$5</f>
        <v>0.3071526</v>
      </c>
      <c r="D27" s="224">
        <f>'Original data'!D45*'Original data'!$U$5</f>
        <v>0.322028</v>
      </c>
      <c r="E27" s="361">
        <f>'Original data'!E45*'Original data'!$U$5</f>
        <v>0.4420796</v>
      </c>
      <c r="F27" s="224">
        <f>'Original data'!F45*'Original data'!$U$5</f>
        <v>0.1661896</v>
      </c>
      <c r="G27" s="224">
        <f>'Original data'!G45*'Original data'!$U$5</f>
        <v>0.1763482</v>
      </c>
      <c r="H27" s="224">
        <f>'Original data'!H45*'Original data'!$U$5</f>
        <v>0.1609984</v>
      </c>
      <c r="I27" s="224">
        <f>'Original data'!I45*'Original data'!$U$5</f>
        <v>0.1138332</v>
      </c>
      <c r="J27" s="224">
        <f>'Original data'!J45*'Original data'!$U$5</f>
        <v>-0.008565414</v>
      </c>
      <c r="K27" s="224">
        <f>'Original data'!K45*'Original data'!$U$5</f>
        <v>0.1895502</v>
      </c>
      <c r="L27" s="224">
        <f>'Original data'!L45*'Original data'!$U$5</f>
        <v>0.1705239</v>
      </c>
      <c r="M27" s="224">
        <f>'Original data'!M45*'Original data'!$U$5</f>
        <v>-0.02179292</v>
      </c>
      <c r="N27" s="224">
        <f>'Original data'!N45*'Original data'!$U$5</f>
        <v>0.1261478</v>
      </c>
      <c r="O27" s="224">
        <f>'Original data'!O45*'Original data'!$U$5</f>
        <v>0.1899966</v>
      </c>
      <c r="P27" s="224">
        <f>'Original data'!P45*'Original data'!$U$5</f>
        <v>0.014649</v>
      </c>
      <c r="Q27" s="224">
        <f>'Original data'!Q45*'Original data'!$U$5</f>
        <v>-0.01620403</v>
      </c>
      <c r="R27" s="224">
        <f>'Original data'!R45*'Original data'!$U$5</f>
        <v>0.1893825</v>
      </c>
      <c r="S27" s="224">
        <f>'Original data'!S45*'Original data'!$U$5</f>
        <v>0.2141244</v>
      </c>
      <c r="T27" s="224">
        <f>'Original data'!T45*'Original data'!$U$5</f>
        <v>0.1038375</v>
      </c>
      <c r="U27" s="224">
        <f>'Original data'!U45*'Original data'!$U$5</f>
        <v>0.1232971</v>
      </c>
      <c r="V27" s="225">
        <f>'Original data'!V45*'Original data'!$U$5</f>
        <v>0.1342586</v>
      </c>
      <c r="W27" s="327"/>
      <c r="X27" s="328" t="str">
        <f>'Original data'!X45</f>
        <v>a6</v>
      </c>
      <c r="Y27" s="224">
        <f>'Original data'!Y45*'Original data'!$U$5</f>
        <v>0.4377967</v>
      </c>
      <c r="Z27" s="224">
        <f>'Original data'!Z45*'Original data'!$U$5</f>
        <v>0.02684971</v>
      </c>
      <c r="AA27" s="224">
        <f>'Original data'!AA45*'Original data'!$U$5</f>
        <v>-0.1040749</v>
      </c>
      <c r="AB27" s="224">
        <f>'Original data'!AB45*'Original data'!$U$5</f>
        <v>-0.1414946</v>
      </c>
      <c r="AC27" s="224">
        <f>'Original data'!AC45*'Original data'!$U$5</f>
        <v>-0.1560422</v>
      </c>
      <c r="AD27" s="224">
        <f>'Original data'!AD45*'Original data'!$U$5</f>
        <v>-0.1431206</v>
      </c>
      <c r="AE27" s="224">
        <f>'Original data'!AE45*'Original data'!$U$5</f>
        <v>-0.04990616</v>
      </c>
      <c r="AF27" s="224">
        <f>'Original data'!AF45*'Original data'!$U$5</f>
        <v>-0.03834243</v>
      </c>
      <c r="AG27" s="224">
        <f>'Original data'!AG45*'Original data'!$U$5</f>
        <v>0.01131705</v>
      </c>
      <c r="AH27" s="224">
        <f>'Original data'!AH45*'Original data'!$U$5</f>
        <v>-0.01347579</v>
      </c>
      <c r="AI27" s="224">
        <f>'Original data'!AI45*'Original data'!$U$5</f>
        <v>-0.1040858</v>
      </c>
      <c r="AJ27" s="224">
        <f>'Original data'!AJ45*'Original data'!$U$5</f>
        <v>-0.1211644</v>
      </c>
      <c r="AK27" s="224">
        <f>'Original data'!AK45*'Original data'!$U$5</f>
        <v>-0.05090288</v>
      </c>
      <c r="AL27" s="224">
        <f>'Original data'!AL45*'Original data'!$U$5</f>
        <v>0.0399502</v>
      </c>
      <c r="AM27" s="224">
        <f>'Original data'!AM45*'Original data'!$U$5</f>
        <v>0.08316491</v>
      </c>
      <c r="AN27" s="224">
        <f>'Original data'!AN45*'Original data'!$U$5</f>
        <v>0.002004756</v>
      </c>
      <c r="AO27" s="224">
        <f>'Original data'!AO45*'Original data'!$U$5</f>
        <v>0.08581373</v>
      </c>
      <c r="AP27" s="224">
        <f>'Original data'!AP45*'Original data'!$U$5</f>
        <v>-0.0611425</v>
      </c>
      <c r="AQ27" s="224">
        <f>'Original data'!AQ45*'Original data'!$U$5</f>
        <v>-0.066637</v>
      </c>
      <c r="AR27" s="224">
        <f>'Original data'!AR45*'Original data'!$U$5</f>
        <v>0.05007784</v>
      </c>
      <c r="AS27" s="225">
        <f>'Original data'!AS45*'Original data'!$U$5</f>
        <v>-0.02575609</v>
      </c>
    </row>
    <row r="28" spans="1:45" ht="12.75">
      <c r="A28" s="324" t="s">
        <v>45</v>
      </c>
      <c r="B28" s="224">
        <f>'Original data'!B46*'Original data'!$U$4</f>
        <v>1.348583</v>
      </c>
      <c r="C28" s="224">
        <f>'Original data'!C46*'Original data'!$U$4</f>
        <v>-0.01174906</v>
      </c>
      <c r="D28" s="224">
        <f>'Original data'!D46*'Original data'!$U$4</f>
        <v>-0.06603376</v>
      </c>
      <c r="E28" s="224">
        <f>'Original data'!E46*'Original data'!$U$4</f>
        <v>-0.08726724</v>
      </c>
      <c r="F28" s="224">
        <f>'Original data'!F46*'Original data'!$U$4</f>
        <v>-0.1805834</v>
      </c>
      <c r="G28" s="224">
        <f>'Original data'!G46*'Original data'!$U$4</f>
        <v>-0.0222658</v>
      </c>
      <c r="H28" s="224">
        <f>'Original data'!H46*'Original data'!$U$4</f>
        <v>-0.05689463</v>
      </c>
      <c r="I28" s="224">
        <f>'Original data'!I46*'Original data'!$U$4</f>
        <v>0.0263608</v>
      </c>
      <c r="J28" s="224">
        <f>'Original data'!J46*'Original data'!$U$4</f>
        <v>0.002813444</v>
      </c>
      <c r="K28" s="224">
        <f>'Original data'!K46*'Original data'!$U$4</f>
        <v>-0.04532444</v>
      </c>
      <c r="L28" s="224">
        <f>'Original data'!L46*'Original data'!$U$4</f>
        <v>0.09134947</v>
      </c>
      <c r="M28" s="224">
        <f>'Original data'!M46*'Original data'!$U$4</f>
        <v>-0.03295813</v>
      </c>
      <c r="N28" s="224">
        <f>'Original data'!N46*'Original data'!$U$4</f>
        <v>-0.1050861</v>
      </c>
      <c r="O28" s="224">
        <f>'Original data'!O46*'Original data'!$U$4</f>
        <v>-0.0870718</v>
      </c>
      <c r="P28" s="224">
        <f>'Original data'!P46*'Original data'!$U$4</f>
        <v>-0.08723275</v>
      </c>
      <c r="Q28" s="224">
        <f>'Original data'!Q46*'Original data'!$U$4</f>
        <v>-0.02084678</v>
      </c>
      <c r="R28" s="224">
        <f>'Original data'!R46*'Original data'!$U$4</f>
        <v>-0.04758467</v>
      </c>
      <c r="S28" s="224">
        <f>'Original data'!S46*'Original data'!$U$4</f>
        <v>-0.05696737</v>
      </c>
      <c r="T28" s="224">
        <f>'Original data'!T46*'Original data'!$U$4</f>
        <v>-0.03000892</v>
      </c>
      <c r="U28" s="224">
        <f>'Original data'!U46*'Original data'!$U$4</f>
        <v>-0.05787221</v>
      </c>
      <c r="V28" s="225">
        <f>'Original data'!V46*'Original data'!$U$4</f>
        <v>-0.0002489475</v>
      </c>
      <c r="W28" s="327"/>
      <c r="X28" s="328" t="str">
        <f>'Original data'!X46</f>
        <v>a7</v>
      </c>
      <c r="Y28" s="224">
        <f>'Original data'!Y46*'Original data'!$U$4</f>
        <v>1.597722</v>
      </c>
      <c r="Z28" s="224">
        <f>'Original data'!Z46*'Original data'!$U$4</f>
        <v>0.01830429</v>
      </c>
      <c r="AA28" s="224">
        <f>'Original data'!AA46*'Original data'!$U$4</f>
        <v>0.04650412</v>
      </c>
      <c r="AB28" s="224">
        <f>'Original data'!AB46*'Original data'!$U$4</f>
        <v>0.007826534</v>
      </c>
      <c r="AC28" s="224">
        <f>'Original data'!AC46*'Original data'!$U$4</f>
        <v>-0.1130319</v>
      </c>
      <c r="AD28" s="224">
        <f>'Original data'!AD46*'Original data'!$U$4</f>
        <v>0.01005036</v>
      </c>
      <c r="AE28" s="224">
        <f>'Original data'!AE46*'Original data'!$U$4</f>
        <v>0.005645761</v>
      </c>
      <c r="AF28" s="224">
        <f>'Original data'!AF46*'Original data'!$U$4</f>
        <v>0.01681216</v>
      </c>
      <c r="AG28" s="224">
        <f>'Original data'!AG46*'Original data'!$U$4</f>
        <v>0.04166416</v>
      </c>
      <c r="AH28" s="224">
        <f>'Original data'!AH46*'Original data'!$U$4</f>
        <v>-0.02174952</v>
      </c>
      <c r="AI28" s="224">
        <f>'Original data'!AI46*'Original data'!$U$4</f>
        <v>-0.0374328</v>
      </c>
      <c r="AJ28" s="224">
        <f>'Original data'!AJ46*'Original data'!$U$4</f>
        <v>-0.0278094</v>
      </c>
      <c r="AK28" s="224">
        <f>'Original data'!AK46*'Original data'!$U$4</f>
        <v>-0.03244428</v>
      </c>
      <c r="AL28" s="224">
        <f>'Original data'!AL46*'Original data'!$U$4</f>
        <v>-0.04620568</v>
      </c>
      <c r="AM28" s="224">
        <f>'Original data'!AM46*'Original data'!$U$4</f>
        <v>-0.08509457</v>
      </c>
      <c r="AN28" s="224">
        <f>'Original data'!AN46*'Original data'!$U$4</f>
        <v>-0.02515696</v>
      </c>
      <c r="AO28" s="224">
        <f>'Original data'!AO46*'Original data'!$U$4</f>
        <v>-0.04458876</v>
      </c>
      <c r="AP28" s="224">
        <f>'Original data'!AP46*'Original data'!$U$4</f>
        <v>-0.04740525</v>
      </c>
      <c r="AQ28" s="224">
        <f>'Original data'!AQ46*'Original data'!$U$4</f>
        <v>-0.09011178</v>
      </c>
      <c r="AR28" s="224">
        <f>'Original data'!AR46*'Original data'!$U$4</f>
        <v>-0.2173167</v>
      </c>
      <c r="AS28" s="225">
        <f>'Original data'!AS46*'Original data'!$U$4</f>
        <v>0.02349204</v>
      </c>
    </row>
    <row r="29" spans="1:45" ht="12.75">
      <c r="A29" s="324" t="s">
        <v>46</v>
      </c>
      <c r="B29" s="224">
        <f>'Original data'!B47*'Original data'!$U$5</f>
        <v>-0.1439748</v>
      </c>
      <c r="C29" s="224">
        <f>'Original data'!C47*'Original data'!$U$5</f>
        <v>0.06779164</v>
      </c>
      <c r="D29" s="224">
        <f>'Original data'!D47*'Original data'!$U$5</f>
        <v>0.08386652</v>
      </c>
      <c r="E29" s="224">
        <f>'Original data'!E47*'Original data'!$U$5</f>
        <v>0.05949805</v>
      </c>
      <c r="F29" s="224">
        <f>'Original data'!F47*'Original data'!$U$5</f>
        <v>0.04680931</v>
      </c>
      <c r="G29" s="224">
        <f>'Original data'!G47*'Original data'!$U$5</f>
        <v>0.04912318</v>
      </c>
      <c r="H29" s="224">
        <f>'Original data'!H47*'Original data'!$U$5</f>
        <v>0.03108499</v>
      </c>
      <c r="I29" s="224">
        <f>'Original data'!I47*'Original data'!$U$5</f>
        <v>0.008313326</v>
      </c>
      <c r="J29" s="224">
        <f>'Original data'!J47*'Original data'!$U$5</f>
        <v>-0.01213117</v>
      </c>
      <c r="K29" s="224">
        <f>'Original data'!K47*'Original data'!$U$5</f>
        <v>-0.02353066</v>
      </c>
      <c r="L29" s="224">
        <f>'Original data'!L47*'Original data'!$U$5</f>
        <v>-0.02599877</v>
      </c>
      <c r="M29" s="224">
        <f>'Original data'!M47*'Original data'!$U$5</f>
        <v>-0.05556377</v>
      </c>
      <c r="N29" s="224">
        <f>'Original data'!N47*'Original data'!$U$5</f>
        <v>-0.02540522</v>
      </c>
      <c r="O29" s="224">
        <f>'Original data'!O47*'Original data'!$U$5</f>
        <v>-0.002070948</v>
      </c>
      <c r="P29" s="224">
        <f>'Original data'!P47*'Original data'!$U$5</f>
        <v>-0.02893285</v>
      </c>
      <c r="Q29" s="224">
        <f>'Original data'!Q47*'Original data'!$U$5</f>
        <v>0.002998118</v>
      </c>
      <c r="R29" s="224">
        <f>'Original data'!R47*'Original data'!$U$5</f>
        <v>0.005054889</v>
      </c>
      <c r="S29" s="224">
        <f>'Original data'!S47*'Original data'!$U$5</f>
        <v>-0.01547136</v>
      </c>
      <c r="T29" s="224">
        <f>'Original data'!T47*'Original data'!$U$5</f>
        <v>0.008013654</v>
      </c>
      <c r="U29" s="224">
        <f>'Original data'!U47*'Original data'!$U$5</f>
        <v>-0.003726074</v>
      </c>
      <c r="V29" s="225">
        <f>'Original data'!V47*'Original data'!$U$5</f>
        <v>0.004198526</v>
      </c>
      <c r="W29" s="327"/>
      <c r="X29" s="328" t="str">
        <f>'Original data'!X47</f>
        <v>a8</v>
      </c>
      <c r="Y29" s="224">
        <f>'Original data'!Y47*'Original data'!$U$5</f>
        <v>0.1016568</v>
      </c>
      <c r="Z29" s="224">
        <f>'Original data'!Z47*'Original data'!$U$5</f>
        <v>-0.02042294</v>
      </c>
      <c r="AA29" s="224">
        <f>'Original data'!AA47*'Original data'!$U$5</f>
        <v>-0.01097139</v>
      </c>
      <c r="AB29" s="224">
        <f>'Original data'!AB47*'Original data'!$U$5</f>
        <v>-0.03181129</v>
      </c>
      <c r="AC29" s="224">
        <f>'Original data'!AC47*'Original data'!$U$5</f>
        <v>-0.09178794</v>
      </c>
      <c r="AD29" s="224">
        <f>'Original data'!AD47*'Original data'!$U$5</f>
        <v>-0.04472601</v>
      </c>
      <c r="AE29" s="224">
        <f>'Original data'!AE47*'Original data'!$U$5</f>
        <v>-0.05582087</v>
      </c>
      <c r="AF29" s="224">
        <f>'Original data'!AF47*'Original data'!$U$5</f>
        <v>-0.0130958</v>
      </c>
      <c r="AG29" s="224">
        <f>'Original data'!AG47*'Original data'!$U$5</f>
        <v>-0.04056935</v>
      </c>
      <c r="AH29" s="224">
        <f>'Original data'!AH47*'Original data'!$U$5</f>
        <v>-0.05667451</v>
      </c>
      <c r="AI29" s="224">
        <f>'Original data'!AI47*'Original data'!$U$5</f>
        <v>-0.03653743</v>
      </c>
      <c r="AJ29" s="224">
        <f>'Original data'!AJ47*'Original data'!$U$5</f>
        <v>-0.04436722</v>
      </c>
      <c r="AK29" s="224">
        <f>'Original data'!AK47*'Original data'!$U$5</f>
        <v>-0.01901425</v>
      </c>
      <c r="AL29" s="224">
        <f>'Original data'!AL47*'Original data'!$U$5</f>
        <v>0.04338906</v>
      </c>
      <c r="AM29" s="224">
        <f>'Original data'!AM47*'Original data'!$U$5</f>
        <v>0.02555906</v>
      </c>
      <c r="AN29" s="224">
        <f>'Original data'!AN47*'Original data'!$U$5</f>
        <v>0.01797325</v>
      </c>
      <c r="AO29" s="224">
        <f>'Original data'!AO47*'Original data'!$U$5</f>
        <v>0.007246407</v>
      </c>
      <c r="AP29" s="224">
        <f>'Original data'!AP47*'Original data'!$U$5</f>
        <v>-0.03367635</v>
      </c>
      <c r="AQ29" s="224">
        <f>'Original data'!AQ47*'Original data'!$U$5</f>
        <v>0.01620459</v>
      </c>
      <c r="AR29" s="224">
        <f>'Original data'!AR47*'Original data'!$U$5</f>
        <v>-0.03466762</v>
      </c>
      <c r="AS29" s="225">
        <f>'Original data'!AS47*'Original data'!$U$5</f>
        <v>-0.01798274</v>
      </c>
    </row>
    <row r="30" spans="1:45" ht="12.75">
      <c r="A30" s="324" t="s">
        <v>47</v>
      </c>
      <c r="B30" s="224">
        <f>'Original data'!B48*'Original data'!$U$4</f>
        <v>-0.1860168</v>
      </c>
      <c r="C30" s="224">
        <f>'Original data'!C48*'Original data'!$U$4</f>
        <v>-0.05399715</v>
      </c>
      <c r="D30" s="224">
        <f>'Original data'!D48*'Original data'!$U$4</f>
        <v>-0.009522571</v>
      </c>
      <c r="E30" s="224">
        <f>'Original data'!E48*'Original data'!$U$4</f>
        <v>6.416235E-05</v>
      </c>
      <c r="F30" s="224">
        <f>'Original data'!F48*'Original data'!$U$4</f>
        <v>0.007411028</v>
      </c>
      <c r="G30" s="224">
        <f>'Original data'!G48*'Original data'!$U$4</f>
        <v>-0.04809884</v>
      </c>
      <c r="H30" s="224">
        <f>'Original data'!H48*'Original data'!$U$4</f>
        <v>-0.04635604</v>
      </c>
      <c r="I30" s="224">
        <f>'Original data'!I48*'Original data'!$U$4</f>
        <v>-0.02547936</v>
      </c>
      <c r="J30" s="224">
        <f>'Original data'!J48*'Original data'!$U$4</f>
        <v>-0.02965141</v>
      </c>
      <c r="K30" s="224">
        <f>'Original data'!K48*'Original data'!$U$4</f>
        <v>-0.01592519</v>
      </c>
      <c r="L30" s="224">
        <f>'Original data'!L48*'Original data'!$U$4</f>
        <v>-0.075705</v>
      </c>
      <c r="M30" s="224">
        <f>'Original data'!M48*'Original data'!$U$4</f>
        <v>-0.02445227</v>
      </c>
      <c r="N30" s="224">
        <f>'Original data'!N48*'Original data'!$U$4</f>
        <v>-0.0267429</v>
      </c>
      <c r="O30" s="224">
        <f>'Original data'!O48*'Original data'!$U$4</f>
        <v>-0.002690414</v>
      </c>
      <c r="P30" s="224">
        <f>'Original data'!P48*'Original data'!$U$4</f>
        <v>0.01394517</v>
      </c>
      <c r="Q30" s="224">
        <f>'Original data'!Q48*'Original data'!$U$4</f>
        <v>-0.03515514</v>
      </c>
      <c r="R30" s="224">
        <f>'Original data'!R48*'Original data'!$U$4</f>
        <v>-0.01896227</v>
      </c>
      <c r="S30" s="224">
        <f>'Original data'!S48*'Original data'!$U$4</f>
        <v>-0.02449156</v>
      </c>
      <c r="T30" s="224">
        <f>'Original data'!T48*'Original data'!$U$4</f>
        <v>-0.04471888</v>
      </c>
      <c r="U30" s="224">
        <f>'Original data'!U48*'Original data'!$U$4</f>
        <v>0.03819333</v>
      </c>
      <c r="V30" s="225">
        <f>'Original data'!V48*'Original data'!$U$4</f>
        <v>-0.02881065</v>
      </c>
      <c r="W30" s="327"/>
      <c r="X30" s="328" t="str">
        <f>'Original data'!X48</f>
        <v>a9</v>
      </c>
      <c r="Y30" s="224">
        <f>'Original data'!Y48*'Original data'!$U$4</f>
        <v>-0.1061163</v>
      </c>
      <c r="Z30" s="224">
        <f>'Original data'!Z48*'Original data'!$U$4</f>
        <v>-0.02916997</v>
      </c>
      <c r="AA30" s="224">
        <f>'Original data'!AA48*'Original data'!$U$4</f>
        <v>-0.04079157</v>
      </c>
      <c r="AB30" s="224">
        <f>'Original data'!AB48*'Original data'!$U$4</f>
        <v>-0.01063954</v>
      </c>
      <c r="AC30" s="224">
        <f>'Original data'!AC48*'Original data'!$U$4</f>
        <v>0.003705628</v>
      </c>
      <c r="AD30" s="224">
        <f>'Original data'!AD48*'Original data'!$U$4</f>
        <v>-0.09770114</v>
      </c>
      <c r="AE30" s="224">
        <f>'Original data'!AE48*'Original data'!$U$4</f>
        <v>-0.0364718</v>
      </c>
      <c r="AF30" s="224">
        <f>'Original data'!AF48*'Original data'!$U$4</f>
        <v>-0.02236745</v>
      </c>
      <c r="AG30" s="224">
        <f>'Original data'!AG48*'Original data'!$U$4</f>
        <v>-8.233447E-05</v>
      </c>
      <c r="AH30" s="224">
        <f>'Original data'!AH48*'Original data'!$U$4</f>
        <v>-0.006769538</v>
      </c>
      <c r="AI30" s="224">
        <f>'Original data'!AI48*'Original data'!$U$4</f>
        <v>-0.01374832</v>
      </c>
      <c r="AJ30" s="224">
        <f>'Original data'!AJ48*'Original data'!$U$4</f>
        <v>-0.00120758</v>
      </c>
      <c r="AK30" s="224">
        <f>'Original data'!AK48*'Original data'!$U$4</f>
        <v>-0.01251311</v>
      </c>
      <c r="AL30" s="224">
        <f>'Original data'!AL48*'Original data'!$U$4</f>
        <v>-0.01125915</v>
      </c>
      <c r="AM30" s="224">
        <f>'Original data'!AM48*'Original data'!$U$4</f>
        <v>0.0163438</v>
      </c>
      <c r="AN30" s="224">
        <f>'Original data'!AN48*'Original data'!$U$4</f>
        <v>-0.01406053</v>
      </c>
      <c r="AO30" s="224">
        <f>'Original data'!AO48*'Original data'!$U$4</f>
        <v>-0.01140718</v>
      </c>
      <c r="AP30" s="224">
        <f>'Original data'!AP48*'Original data'!$U$4</f>
        <v>-0.01679097</v>
      </c>
      <c r="AQ30" s="224">
        <f>'Original data'!AQ48*'Original data'!$U$4</f>
        <v>-0.006278802</v>
      </c>
      <c r="AR30" s="224">
        <f>'Original data'!AR48*'Original data'!$U$4</f>
        <v>0.0216091</v>
      </c>
      <c r="AS30" s="225">
        <f>'Original data'!AS48*'Original data'!$U$4</f>
        <v>-0.01898406</v>
      </c>
    </row>
    <row r="31" spans="1:45" ht="12.75">
      <c r="A31" s="324" t="s">
        <v>48</v>
      </c>
      <c r="B31" s="224">
        <f>'Original data'!B49*'Original data'!$U$5</f>
        <v>-0.02480227</v>
      </c>
      <c r="C31" s="224">
        <f>'Original data'!C49*'Original data'!$U$5</f>
        <v>0.01000518</v>
      </c>
      <c r="D31" s="224">
        <f>'Original data'!D49*'Original data'!$U$5</f>
        <v>0.06599048</v>
      </c>
      <c r="E31" s="224">
        <f>'Original data'!E49*'Original data'!$U$5</f>
        <v>-0.0004809564</v>
      </c>
      <c r="F31" s="224">
        <f>'Original data'!F49*'Original data'!$U$5</f>
        <v>-0.01407134</v>
      </c>
      <c r="G31" s="224">
        <f>'Original data'!G49*'Original data'!$U$5</f>
        <v>-0.00452477</v>
      </c>
      <c r="H31" s="224">
        <f>'Original data'!H49*'Original data'!$U$5</f>
        <v>-0.01250952</v>
      </c>
      <c r="I31" s="224">
        <f>'Original data'!I49*'Original data'!$U$5</f>
        <v>-0.007339499</v>
      </c>
      <c r="J31" s="224">
        <f>'Original data'!J49*'Original data'!$U$5</f>
        <v>0.00467816</v>
      </c>
      <c r="K31" s="224">
        <f>'Original data'!K49*'Original data'!$U$5</f>
        <v>-0.001716291</v>
      </c>
      <c r="L31" s="224">
        <f>'Original data'!L49*'Original data'!$U$5</f>
        <v>-0.004619128</v>
      </c>
      <c r="M31" s="224">
        <f>'Original data'!M49*'Original data'!$U$5</f>
        <v>-0.02288149</v>
      </c>
      <c r="N31" s="224">
        <f>'Original data'!N49*'Original data'!$U$5</f>
        <v>0.02798361</v>
      </c>
      <c r="O31" s="224">
        <f>'Original data'!O49*'Original data'!$U$5</f>
        <v>-0.03520319</v>
      </c>
      <c r="P31" s="224">
        <f>'Original data'!P49*'Original data'!$U$5</f>
        <v>0.001586723</v>
      </c>
      <c r="Q31" s="224">
        <f>'Original data'!Q49*'Original data'!$U$5</f>
        <v>0.03101623</v>
      </c>
      <c r="R31" s="224">
        <f>'Original data'!R49*'Original data'!$U$5</f>
        <v>0.01993085</v>
      </c>
      <c r="S31" s="224">
        <f>'Original data'!S49*'Original data'!$U$5</f>
        <v>0.03787911</v>
      </c>
      <c r="T31" s="224">
        <f>'Original data'!T49*'Original data'!$U$5</f>
        <v>0.006703156</v>
      </c>
      <c r="U31" s="224">
        <f>'Original data'!U49*'Original data'!$U$5</f>
        <v>-0.1427193</v>
      </c>
      <c r="V31" s="225">
        <f>'Original data'!V49*'Original data'!$U$5</f>
        <v>0</v>
      </c>
      <c r="W31" s="327"/>
      <c r="X31" s="328" t="str">
        <f>'Original data'!X49</f>
        <v>a10</v>
      </c>
      <c r="Y31" s="224">
        <f>'Original data'!Y49*'Original data'!$U$5</f>
        <v>0.02203821</v>
      </c>
      <c r="Z31" s="224">
        <f>'Original data'!Z49*'Original data'!$U$5</f>
        <v>0.01301895</v>
      </c>
      <c r="AA31" s="224">
        <f>'Original data'!AA49*'Original data'!$U$5</f>
        <v>-0.01447362</v>
      </c>
      <c r="AB31" s="224">
        <f>'Original data'!AB49*'Original data'!$U$5</f>
        <v>-0.01380108</v>
      </c>
      <c r="AC31" s="224">
        <f>'Original data'!AC49*'Original data'!$U$5</f>
        <v>-0.04890197</v>
      </c>
      <c r="AD31" s="224">
        <f>'Original data'!AD49*'Original data'!$U$5</f>
        <v>0.006161703</v>
      </c>
      <c r="AE31" s="224">
        <f>'Original data'!AE49*'Original data'!$U$5</f>
        <v>-0.001278185</v>
      </c>
      <c r="AF31" s="224">
        <f>'Original data'!AF49*'Original data'!$U$5</f>
        <v>0.007218273</v>
      </c>
      <c r="AG31" s="224">
        <f>'Original data'!AG49*'Original data'!$U$5</f>
        <v>-0.001080926</v>
      </c>
      <c r="AH31" s="224">
        <f>'Original data'!AH49*'Original data'!$U$5</f>
        <v>0.0108514</v>
      </c>
      <c r="AI31" s="224">
        <f>'Original data'!AI49*'Original data'!$U$5</f>
        <v>-0.02256048</v>
      </c>
      <c r="AJ31" s="224">
        <f>'Original data'!AJ49*'Original data'!$U$5</f>
        <v>-0.01613536</v>
      </c>
      <c r="AK31" s="224">
        <f>'Original data'!AK49*'Original data'!$U$5</f>
        <v>-0.007301564</v>
      </c>
      <c r="AL31" s="224">
        <f>'Original data'!AL49*'Original data'!$U$5</f>
        <v>0.04097976</v>
      </c>
      <c r="AM31" s="224">
        <f>'Original data'!AM49*'Original data'!$U$5</f>
        <v>0.01086827</v>
      </c>
      <c r="AN31" s="224">
        <f>'Original data'!AN49*'Original data'!$U$5</f>
        <v>0.02214942</v>
      </c>
      <c r="AO31" s="224">
        <f>'Original data'!AO49*'Original data'!$U$5</f>
        <v>-0.01407238</v>
      </c>
      <c r="AP31" s="224">
        <f>'Original data'!AP49*'Original data'!$U$5</f>
        <v>-0.01685369</v>
      </c>
      <c r="AQ31" s="224">
        <f>'Original data'!AQ49*'Original data'!$U$5</f>
        <v>0.05646058</v>
      </c>
      <c r="AR31" s="224">
        <f>'Original data'!AR49*'Original data'!$U$5</f>
        <v>-0.04193184</v>
      </c>
      <c r="AS31" s="225">
        <f>'Original data'!AS49*'Original data'!$U$5</f>
        <v>0</v>
      </c>
    </row>
    <row r="32" spans="1:45" ht="12.75">
      <c r="A32" s="324" t="s">
        <v>49</v>
      </c>
      <c r="B32" s="224">
        <f>'Original data'!B50*'Original data'!$U$4</f>
        <v>0.1734953</v>
      </c>
      <c r="C32" s="224">
        <f>'Original data'!C50*'Original data'!$U$4</f>
        <v>-0.05228809</v>
      </c>
      <c r="D32" s="224">
        <f>'Original data'!D50*'Original data'!$U$4</f>
        <v>-0.05046083</v>
      </c>
      <c r="E32" s="224">
        <f>'Original data'!E50*'Original data'!$U$4</f>
        <v>-0.05505314</v>
      </c>
      <c r="F32" s="224">
        <f>'Original data'!F50*'Original data'!$U$4</f>
        <v>-0.06907949</v>
      </c>
      <c r="G32" s="224">
        <f>'Original data'!G50*'Original data'!$U$4</f>
        <v>-0.0400283</v>
      </c>
      <c r="H32" s="224">
        <f>'Original data'!H50*'Original data'!$U$4</f>
        <v>-0.0551389</v>
      </c>
      <c r="I32" s="224">
        <f>'Original data'!I50*'Original data'!$U$4</f>
        <v>-0.05038305</v>
      </c>
      <c r="J32" s="224">
        <f>'Original data'!J50*'Original data'!$U$4</f>
        <v>-0.05462184</v>
      </c>
      <c r="K32" s="224">
        <f>'Original data'!K50*'Original data'!$U$4</f>
        <v>-0.05288509</v>
      </c>
      <c r="L32" s="224">
        <f>'Original data'!L50*'Original data'!$U$4</f>
        <v>-0.04919</v>
      </c>
      <c r="M32" s="224">
        <f>'Original data'!M50*'Original data'!$U$4</f>
        <v>-0.04647316</v>
      </c>
      <c r="N32" s="224">
        <f>'Original data'!N50*'Original data'!$U$4</f>
        <v>-0.05390047</v>
      </c>
      <c r="O32" s="224">
        <f>'Original data'!O50*'Original data'!$U$4</f>
        <v>-0.0471512</v>
      </c>
      <c r="P32" s="224">
        <f>'Original data'!P50*'Original data'!$U$4</f>
        <v>-0.06362936</v>
      </c>
      <c r="Q32" s="224">
        <f>'Original data'!Q50*'Original data'!$U$4</f>
        <v>-0.04830358</v>
      </c>
      <c r="R32" s="224">
        <f>'Original data'!R50*'Original data'!$U$4</f>
        <v>-0.05181251</v>
      </c>
      <c r="S32" s="224">
        <f>'Original data'!S50*'Original data'!$U$4</f>
        <v>-0.04689302</v>
      </c>
      <c r="T32" s="224">
        <f>'Original data'!T50*'Original data'!$U$4</f>
        <v>-0.04089564</v>
      </c>
      <c r="U32" s="224">
        <f>'Original data'!U50*'Original data'!$U$4</f>
        <v>-0.04520314</v>
      </c>
      <c r="V32" s="225">
        <f>'Original data'!V50*'Original data'!$U$4</f>
        <v>-0.04400901</v>
      </c>
      <c r="W32" s="327"/>
      <c r="X32" s="328" t="str">
        <f>'Original data'!X50</f>
        <v>a11</v>
      </c>
      <c r="Y32" s="224">
        <f>'Original data'!Y50*'Original data'!$U$4</f>
        <v>0.1922705</v>
      </c>
      <c r="Z32" s="224">
        <f>'Original data'!Z50*'Original data'!$U$4</f>
        <v>-0.003534674</v>
      </c>
      <c r="AA32" s="224">
        <f>'Original data'!AA50*'Original data'!$U$4</f>
        <v>-0.01351745</v>
      </c>
      <c r="AB32" s="224">
        <f>'Original data'!AB50*'Original data'!$U$4</f>
        <v>-0.01051242</v>
      </c>
      <c r="AC32" s="224">
        <f>'Original data'!AC50*'Original data'!$U$4</f>
        <v>-0.0209525</v>
      </c>
      <c r="AD32" s="224">
        <f>'Original data'!AD50*'Original data'!$U$4</f>
        <v>-0.00662906</v>
      </c>
      <c r="AE32" s="224">
        <f>'Original data'!AE50*'Original data'!$U$4</f>
        <v>-0.01747508</v>
      </c>
      <c r="AF32" s="224">
        <f>'Original data'!AF50*'Original data'!$U$4</f>
        <v>-0.01745699</v>
      </c>
      <c r="AG32" s="224">
        <f>'Original data'!AG50*'Original data'!$U$4</f>
        <v>-0.02038637</v>
      </c>
      <c r="AH32" s="224">
        <f>'Original data'!AH50*'Original data'!$U$4</f>
        <v>-0.0240963</v>
      </c>
      <c r="AI32" s="224">
        <f>'Original data'!AI50*'Original data'!$U$4</f>
        <v>-0.02050125</v>
      </c>
      <c r="AJ32" s="224">
        <f>'Original data'!AJ50*'Original data'!$U$4</f>
        <v>-0.01203137</v>
      </c>
      <c r="AK32" s="224">
        <f>'Original data'!AK50*'Original data'!$U$4</f>
        <v>-0.01635135</v>
      </c>
      <c r="AL32" s="224">
        <f>'Original data'!AL50*'Original data'!$U$4</f>
        <v>-0.008943253</v>
      </c>
      <c r="AM32" s="224">
        <f>'Original data'!AM50*'Original data'!$U$4</f>
        <v>-0.02251638</v>
      </c>
      <c r="AN32" s="224">
        <f>'Original data'!AN50*'Original data'!$U$4</f>
        <v>-0.01452892</v>
      </c>
      <c r="AO32" s="224">
        <f>'Original data'!AO50*'Original data'!$U$4</f>
        <v>-0.01813769</v>
      </c>
      <c r="AP32" s="224">
        <f>'Original data'!AP50*'Original data'!$U$4</f>
        <v>-0.01836292</v>
      </c>
      <c r="AQ32" s="224">
        <f>'Original data'!AQ50*'Original data'!$U$4</f>
        <v>-0.01620892</v>
      </c>
      <c r="AR32" s="224">
        <f>'Original data'!AR50*'Original data'!$U$4</f>
        <v>-0.0188702</v>
      </c>
      <c r="AS32" s="225">
        <f>'Original data'!AS50*'Original data'!$U$4</f>
        <v>-0.008961473</v>
      </c>
    </row>
    <row r="33" spans="1:45" ht="12.75">
      <c r="A33" s="324" t="s">
        <v>50</v>
      </c>
      <c r="B33" s="224">
        <f>'Original data'!B51*'Original data'!$U$5</f>
        <v>0.006867086</v>
      </c>
      <c r="C33" s="224">
        <f>'Original data'!C51*'Original data'!$U$5</f>
        <v>0.01271884</v>
      </c>
      <c r="D33" s="224">
        <f>'Original data'!D51*'Original data'!$U$5</f>
        <v>0.02139236</v>
      </c>
      <c r="E33" s="224">
        <f>'Original data'!E51*'Original data'!$U$5</f>
        <v>0.02471356</v>
      </c>
      <c r="F33" s="224">
        <f>'Original data'!F51*'Original data'!$U$5</f>
        <v>0.004146414</v>
      </c>
      <c r="G33" s="224">
        <f>'Original data'!G51*'Original data'!$U$5</f>
        <v>0.01181019</v>
      </c>
      <c r="H33" s="224">
        <f>'Original data'!H51*'Original data'!$U$5</f>
        <v>0.009896299</v>
      </c>
      <c r="I33" s="224">
        <f>'Original data'!I51*'Original data'!$U$5</f>
        <v>0.004262991</v>
      </c>
      <c r="J33" s="224">
        <f>'Original data'!J51*'Original data'!$U$5</f>
        <v>0.001520895</v>
      </c>
      <c r="K33" s="224">
        <f>'Original data'!K51*'Original data'!$U$5</f>
        <v>0.008750733</v>
      </c>
      <c r="L33" s="224">
        <f>'Original data'!L51*'Original data'!$U$5</f>
        <v>0.008423053</v>
      </c>
      <c r="M33" s="224">
        <f>'Original data'!M51*'Original data'!$U$5</f>
        <v>-0.001992968</v>
      </c>
      <c r="N33" s="224">
        <f>'Original data'!N51*'Original data'!$U$5</f>
        <v>0.008645698</v>
      </c>
      <c r="O33" s="224">
        <f>'Original data'!O51*'Original data'!$U$5</f>
        <v>0.00639488</v>
      </c>
      <c r="P33" s="224">
        <f>'Original data'!P51*'Original data'!$U$5</f>
        <v>0.007794547</v>
      </c>
      <c r="Q33" s="224">
        <f>'Original data'!Q51*'Original data'!$U$5</f>
        <v>0.008479391</v>
      </c>
      <c r="R33" s="224">
        <f>'Original data'!R51*'Original data'!$U$5</f>
        <v>0.01287705</v>
      </c>
      <c r="S33" s="224">
        <f>'Original data'!S51*'Original data'!$U$5</f>
        <v>0.00975374</v>
      </c>
      <c r="T33" s="224">
        <f>'Original data'!T51*'Original data'!$U$5</f>
        <v>0.007657178</v>
      </c>
      <c r="U33" s="224">
        <f>'Original data'!U51*'Original data'!$U$5</f>
        <v>-0.01148761</v>
      </c>
      <c r="V33" s="225">
        <f>'Original data'!V51*'Original data'!$U$5</f>
        <v>0.008555362</v>
      </c>
      <c r="W33" s="327"/>
      <c r="X33" s="328" t="str">
        <f>'Original data'!X51</f>
        <v>a12</v>
      </c>
      <c r="Y33" s="224">
        <f>'Original data'!Y51*'Original data'!$U$5</f>
        <v>-0.001001625</v>
      </c>
      <c r="Z33" s="224">
        <f>'Original data'!Z51*'Original data'!$U$5</f>
        <v>0.002142254</v>
      </c>
      <c r="AA33" s="224">
        <f>'Original data'!AA51*'Original data'!$U$5</f>
        <v>-0.006490271</v>
      </c>
      <c r="AB33" s="224">
        <f>'Original data'!AB51*'Original data'!$U$5</f>
        <v>-0.005564124</v>
      </c>
      <c r="AC33" s="224">
        <f>'Original data'!AC51*'Original data'!$U$5</f>
        <v>-0.007618921</v>
      </c>
      <c r="AD33" s="224">
        <f>'Original data'!AD51*'Original data'!$U$5</f>
        <v>-0.01077056</v>
      </c>
      <c r="AE33" s="224">
        <f>'Original data'!AE51*'Original data'!$U$5</f>
        <v>-0.005212755</v>
      </c>
      <c r="AF33" s="224">
        <f>'Original data'!AF51*'Original data'!$U$5</f>
        <v>-0.002146562</v>
      </c>
      <c r="AG33" s="224">
        <f>'Original data'!AG51*'Original data'!$U$5</f>
        <v>-0.00152085</v>
      </c>
      <c r="AH33" s="224">
        <f>'Original data'!AH51*'Original data'!$U$5</f>
        <v>-0.0002239599</v>
      </c>
      <c r="AI33" s="224">
        <f>'Original data'!AI51*'Original data'!$U$5</f>
        <v>-0.00312318</v>
      </c>
      <c r="AJ33" s="224">
        <f>'Original data'!AJ51*'Original data'!$U$5</f>
        <v>-0.001902733</v>
      </c>
      <c r="AK33" s="224">
        <f>'Original data'!AK51*'Original data'!$U$5</f>
        <v>-0.001520145</v>
      </c>
      <c r="AL33" s="224">
        <f>'Original data'!AL51*'Original data'!$U$5</f>
        <v>0.006944782</v>
      </c>
      <c r="AM33" s="224">
        <f>'Original data'!AM51*'Original data'!$U$5</f>
        <v>0.003815863</v>
      </c>
      <c r="AN33" s="224">
        <f>'Original data'!AN51*'Original data'!$U$5</f>
        <v>0.0008194797</v>
      </c>
      <c r="AO33" s="224">
        <f>'Original data'!AO51*'Original data'!$U$5</f>
        <v>-0.006994945</v>
      </c>
      <c r="AP33" s="224">
        <f>'Original data'!AP51*'Original data'!$U$5</f>
        <v>-0.008776708</v>
      </c>
      <c r="AQ33" s="224">
        <f>'Original data'!AQ51*'Original data'!$U$5</f>
        <v>0.003472885</v>
      </c>
      <c r="AR33" s="224">
        <f>'Original data'!AR51*'Original data'!$U$5</f>
        <v>-0.005025228</v>
      </c>
      <c r="AS33" s="225">
        <f>'Original data'!AS51*'Original data'!$U$5</f>
        <v>-0.002512271</v>
      </c>
    </row>
    <row r="34" spans="1:45" ht="12.75">
      <c r="A34" s="324" t="s">
        <v>51</v>
      </c>
      <c r="B34" s="224">
        <f>'Original data'!B52*'Original data'!$U$4</f>
        <v>-0.02069396</v>
      </c>
      <c r="C34" s="224">
        <f>'Original data'!C52*'Original data'!$U$4</f>
        <v>-0.004295899</v>
      </c>
      <c r="D34" s="224">
        <f>'Original data'!D52*'Original data'!$U$4</f>
        <v>-0.002958848</v>
      </c>
      <c r="E34" s="224">
        <f>'Original data'!E52*'Original data'!$U$4</f>
        <v>-0.001202247</v>
      </c>
      <c r="F34" s="224">
        <f>'Original data'!F52*'Original data'!$U$4</f>
        <v>-0.002301009</v>
      </c>
      <c r="G34" s="224">
        <f>'Original data'!G52*'Original data'!$U$4</f>
        <v>-0.00447367</v>
      </c>
      <c r="H34" s="224">
        <f>'Original data'!H52*'Original data'!$U$4</f>
        <v>-0.005782501</v>
      </c>
      <c r="I34" s="224">
        <f>'Original data'!I52*'Original data'!$U$4</f>
        <v>-0.004551832</v>
      </c>
      <c r="J34" s="224">
        <f>'Original data'!J52*'Original data'!$U$4</f>
        <v>-0.005887624</v>
      </c>
      <c r="K34" s="224">
        <f>'Original data'!K52*'Original data'!$U$4</f>
        <v>-0.002208863</v>
      </c>
      <c r="L34" s="224">
        <f>'Original data'!L52*'Original data'!$U$4</f>
        <v>-0.007864693</v>
      </c>
      <c r="M34" s="224">
        <f>'Original data'!M52*'Original data'!$U$4</f>
        <v>-0.004153168</v>
      </c>
      <c r="N34" s="224">
        <f>'Original data'!N52*'Original data'!$U$4</f>
        <v>-0.003916852</v>
      </c>
      <c r="O34" s="224">
        <f>'Original data'!O52*'Original data'!$U$4</f>
        <v>-0.004359832</v>
      </c>
      <c r="P34" s="224">
        <f>'Original data'!P52*'Original data'!$U$4</f>
        <v>-0.0053378</v>
      </c>
      <c r="Q34" s="224">
        <f>'Original data'!Q52*'Original data'!$U$4</f>
        <v>-0.004236423</v>
      </c>
      <c r="R34" s="224">
        <f>'Original data'!R52*'Original data'!$U$4</f>
        <v>-0.001903689</v>
      </c>
      <c r="S34" s="224">
        <f>'Original data'!S52*'Original data'!$U$4</f>
        <v>-0.003654357</v>
      </c>
      <c r="T34" s="224">
        <f>'Original data'!T52*'Original data'!$U$4</f>
        <v>-0.004423835</v>
      </c>
      <c r="U34" s="224">
        <f>'Original data'!U52*'Original data'!$U$4</f>
        <v>-0.001534172</v>
      </c>
      <c r="V34" s="225">
        <f>'Original data'!V52*'Original data'!$U$4</f>
        <v>-0.004546093</v>
      </c>
      <c r="W34" s="327"/>
      <c r="X34" s="328" t="str">
        <f>'Original data'!X52</f>
        <v>a13</v>
      </c>
      <c r="Y34" s="224">
        <f>'Original data'!Y52*'Original data'!$U$4</f>
        <v>-0.005919624</v>
      </c>
      <c r="Z34" s="224">
        <f>'Original data'!Z52*'Original data'!$U$4</f>
        <v>-0.004229655</v>
      </c>
      <c r="AA34" s="224">
        <f>'Original data'!AA52*'Original data'!$U$4</f>
        <v>-0.002574707</v>
      </c>
      <c r="AB34" s="224">
        <f>'Original data'!AB52*'Original data'!$U$4</f>
        <v>-0.001796412</v>
      </c>
      <c r="AC34" s="224">
        <f>'Original data'!AC52*'Original data'!$U$4</f>
        <v>-0.003012652</v>
      </c>
      <c r="AD34" s="224">
        <f>'Original data'!AD52*'Original data'!$U$4</f>
        <v>-0.01005238</v>
      </c>
      <c r="AE34" s="224">
        <f>'Original data'!AE52*'Original data'!$U$4</f>
        <v>-0.001717582</v>
      </c>
      <c r="AF34" s="224">
        <f>'Original data'!AF52*'Original data'!$U$4</f>
        <v>-0.002261797</v>
      </c>
      <c r="AG34" s="224">
        <f>'Original data'!AG52*'Original data'!$U$4</f>
        <v>0.001223359</v>
      </c>
      <c r="AH34" s="224">
        <f>'Original data'!AH52*'Original data'!$U$4</f>
        <v>4.420913E-05</v>
      </c>
      <c r="AI34" s="224">
        <f>'Original data'!AI52*'Original data'!$U$4</f>
        <v>-0.002825064</v>
      </c>
      <c r="AJ34" s="224">
        <f>'Original data'!AJ52*'Original data'!$U$4</f>
        <v>0.001246088</v>
      </c>
      <c r="AK34" s="224">
        <f>'Original data'!AK52*'Original data'!$U$4</f>
        <v>-0.003319622</v>
      </c>
      <c r="AL34" s="224">
        <f>'Original data'!AL52*'Original data'!$U$4</f>
        <v>-0.001910003</v>
      </c>
      <c r="AM34" s="224">
        <f>'Original data'!AM52*'Original data'!$U$4</f>
        <v>0.0005178404</v>
      </c>
      <c r="AN34" s="224">
        <f>'Original data'!AN52*'Original data'!$U$4</f>
        <v>-0.002399462</v>
      </c>
      <c r="AO34" s="224">
        <f>'Original data'!AO52*'Original data'!$U$4</f>
        <v>-0.001749907</v>
      </c>
      <c r="AP34" s="224">
        <f>'Original data'!AP52*'Original data'!$U$4</f>
        <v>-0.00254362</v>
      </c>
      <c r="AQ34" s="224">
        <f>'Original data'!AQ52*'Original data'!$U$4</f>
        <v>0.0008362276</v>
      </c>
      <c r="AR34" s="224">
        <f>'Original data'!AR52*'Original data'!$U$4</f>
        <v>0.00613776</v>
      </c>
      <c r="AS34" s="225">
        <f>'Original data'!AS52*'Original data'!$U$4</f>
        <v>-0.001901418</v>
      </c>
    </row>
    <row r="35" spans="1:45" ht="12.75">
      <c r="A35" s="324" t="s">
        <v>52</v>
      </c>
      <c r="B35" s="224">
        <f>'Original data'!B53*'Original data'!$U$5</f>
        <v>0.01100222</v>
      </c>
      <c r="C35" s="224">
        <f>'Original data'!C53*'Original data'!$U$5</f>
        <v>-0.01002704</v>
      </c>
      <c r="D35" s="224">
        <f>'Original data'!D53*'Original data'!$U$5</f>
        <v>-0.006744328</v>
      </c>
      <c r="E35" s="224">
        <f>'Original data'!E53*'Original data'!$U$5</f>
        <v>-0.01318692</v>
      </c>
      <c r="F35" s="224">
        <f>'Original data'!F53*'Original data'!$U$5</f>
        <v>-0.009907027</v>
      </c>
      <c r="G35" s="224">
        <f>'Original data'!G53*'Original data'!$U$5</f>
        <v>-0.009878739</v>
      </c>
      <c r="H35" s="224">
        <f>'Original data'!H53*'Original data'!$U$5</f>
        <v>-0.009630543</v>
      </c>
      <c r="I35" s="224">
        <f>'Original data'!I53*'Original data'!$U$5</f>
        <v>-0.00830121</v>
      </c>
      <c r="J35" s="224">
        <f>'Original data'!J53*'Original data'!$U$5</f>
        <v>-0.009692553</v>
      </c>
      <c r="K35" s="224">
        <f>'Original data'!K53*'Original data'!$U$5</f>
        <v>-0.01367886</v>
      </c>
      <c r="L35" s="224">
        <f>'Original data'!L53*'Original data'!$U$5</f>
        <v>-0.01309642</v>
      </c>
      <c r="M35" s="224">
        <f>'Original data'!M53*'Original data'!$U$5</f>
        <v>-0.01451811</v>
      </c>
      <c r="N35" s="224">
        <f>'Original data'!N53*'Original data'!$U$5</f>
        <v>-0.01094493</v>
      </c>
      <c r="O35" s="224">
        <f>'Original data'!O53*'Original data'!$U$5</f>
        <v>-0.01179217</v>
      </c>
      <c r="P35" s="224">
        <f>'Original data'!P53*'Original data'!$U$5</f>
        <v>-0.01276453</v>
      </c>
      <c r="Q35" s="224">
        <f>'Original data'!Q53*'Original data'!$U$5</f>
        <v>-0.00842741</v>
      </c>
      <c r="R35" s="224">
        <f>'Original data'!R53*'Original data'!$U$5</f>
        <v>-0.008585731</v>
      </c>
      <c r="S35" s="224">
        <f>'Original data'!S53*'Original data'!$U$5</f>
        <v>-0.009958857</v>
      </c>
      <c r="T35" s="224">
        <f>'Original data'!T53*'Original data'!$U$5</f>
        <v>-0.006126944</v>
      </c>
      <c r="U35" s="224">
        <f>'Original data'!U53*'Original data'!$U$5</f>
        <v>-0.001136547</v>
      </c>
      <c r="V35" s="225">
        <f>'Original data'!V53*'Original data'!$U$5</f>
        <v>-0.00941037</v>
      </c>
      <c r="W35" s="327"/>
      <c r="X35" s="328" t="str">
        <f>'Original data'!X53</f>
        <v>a14</v>
      </c>
      <c r="Y35" s="224">
        <f>'Original data'!Y53*'Original data'!$U$5</f>
        <v>0.006495332</v>
      </c>
      <c r="Z35" s="224">
        <f>'Original data'!Z53*'Original data'!$U$5</f>
        <v>-0.008515157</v>
      </c>
      <c r="AA35" s="224">
        <f>'Original data'!AA53*'Original data'!$U$5</f>
        <v>-0.008015055</v>
      </c>
      <c r="AB35" s="224">
        <f>'Original data'!AB53*'Original data'!$U$5</f>
        <v>-0.008013001</v>
      </c>
      <c r="AC35" s="224">
        <f>'Original data'!AC53*'Original data'!$U$5</f>
        <v>-0.01009665</v>
      </c>
      <c r="AD35" s="224">
        <f>'Original data'!AD53*'Original data'!$U$5</f>
        <v>-0.005521634</v>
      </c>
      <c r="AE35" s="224">
        <f>'Original data'!AE53*'Original data'!$U$5</f>
        <v>-0.007271854</v>
      </c>
      <c r="AF35" s="224">
        <f>'Original data'!AF53*'Original data'!$U$5</f>
        <v>-0.005805811</v>
      </c>
      <c r="AG35" s="224">
        <f>'Original data'!AG53*'Original data'!$U$5</f>
        <v>-0.008661547</v>
      </c>
      <c r="AH35" s="224">
        <f>'Original data'!AH53*'Original data'!$U$5</f>
        <v>-0.008528171</v>
      </c>
      <c r="AI35" s="224">
        <f>'Original data'!AI53*'Original data'!$U$5</f>
        <v>-0.006522234</v>
      </c>
      <c r="AJ35" s="224">
        <f>'Original data'!AJ53*'Original data'!$U$5</f>
        <v>-0.007365401</v>
      </c>
      <c r="AK35" s="224">
        <f>'Original data'!AK53*'Original data'!$U$5</f>
        <v>-0.006614111</v>
      </c>
      <c r="AL35" s="224">
        <f>'Original data'!AL53*'Original data'!$U$5</f>
        <v>-0.003447431</v>
      </c>
      <c r="AM35" s="224">
        <f>'Original data'!AM53*'Original data'!$U$5</f>
        <v>-0.005485543</v>
      </c>
      <c r="AN35" s="224">
        <f>'Original data'!AN53*'Original data'!$U$5</f>
        <v>-0.001377006</v>
      </c>
      <c r="AO35" s="224">
        <f>'Original data'!AO53*'Original data'!$U$5</f>
        <v>-0.004843065</v>
      </c>
      <c r="AP35" s="224">
        <f>'Original data'!AP53*'Original data'!$U$5</f>
        <v>-0.005508745</v>
      </c>
      <c r="AQ35" s="224">
        <f>'Original data'!AQ53*'Original data'!$U$5</f>
        <v>-0.003553779</v>
      </c>
      <c r="AR35" s="224">
        <f>'Original data'!AR53*'Original data'!$U$5</f>
        <v>-0.004471312</v>
      </c>
      <c r="AS35" s="225">
        <f>'Original data'!AS53*'Original data'!$U$5</f>
        <v>-0.005914407</v>
      </c>
    </row>
    <row r="36" spans="1:45" ht="12.75">
      <c r="A36" s="324" t="s">
        <v>53</v>
      </c>
      <c r="B36" s="224">
        <f>'Original data'!B54*'Original data'!$U$4</f>
        <v>0.00094728</v>
      </c>
      <c r="C36" s="224">
        <f>'Original data'!C54*'Original data'!$U$4</f>
        <v>-0.00807255</v>
      </c>
      <c r="D36" s="224">
        <f>'Original data'!D54*'Original data'!$U$4</f>
        <v>-0.007986494</v>
      </c>
      <c r="E36" s="224">
        <f>'Original data'!E54*'Original data'!$U$4</f>
        <v>-0.009763952</v>
      </c>
      <c r="F36" s="224">
        <f>'Original data'!F54*'Original data'!$U$4</f>
        <v>-0.008554116</v>
      </c>
      <c r="G36" s="224">
        <f>'Original data'!G54*'Original data'!$U$4</f>
        <v>-0.003569278</v>
      </c>
      <c r="H36" s="224">
        <f>'Original data'!H54*'Original data'!$U$4</f>
        <v>-0.008940563</v>
      </c>
      <c r="I36" s="224">
        <f>'Original data'!I54*'Original data'!$U$4</f>
        <v>-0.01315639</v>
      </c>
      <c r="J36" s="224">
        <f>'Original data'!J54*'Original data'!$U$4</f>
        <v>-0.01349217</v>
      </c>
      <c r="K36" s="224">
        <f>'Original data'!K54*'Original data'!$U$4</f>
        <v>-0.009832084</v>
      </c>
      <c r="L36" s="224">
        <f>'Original data'!L54*'Original data'!$U$4</f>
        <v>-0.0110595</v>
      </c>
      <c r="M36" s="224">
        <f>'Original data'!M54*'Original data'!$U$4</f>
        <v>-0.01160036</v>
      </c>
      <c r="N36" s="224">
        <f>'Original data'!N54*'Original data'!$U$4</f>
        <v>-0.006537337</v>
      </c>
      <c r="O36" s="224">
        <f>'Original data'!O54*'Original data'!$U$4</f>
        <v>-0.01420429</v>
      </c>
      <c r="P36" s="224">
        <f>'Original data'!P54*'Original data'!$U$4</f>
        <v>-0.009416449</v>
      </c>
      <c r="Q36" s="224">
        <f>'Original data'!Q54*'Original data'!$U$4</f>
        <v>-0.011817</v>
      </c>
      <c r="R36" s="224">
        <f>'Original data'!R54*'Original data'!$U$4</f>
        <v>-0.01222337</v>
      </c>
      <c r="S36" s="224">
        <f>'Original data'!S54*'Original data'!$U$4</f>
        <v>-0.01312755</v>
      </c>
      <c r="T36" s="224">
        <f>'Original data'!T54*'Original data'!$U$4</f>
        <v>-0.01440803</v>
      </c>
      <c r="U36" s="224">
        <f>'Original data'!U54*'Original data'!$U$4</f>
        <v>-0.01307336</v>
      </c>
      <c r="V36" s="225">
        <f>'Original data'!V54*'Original data'!$U$4</f>
        <v>-0.01014291</v>
      </c>
      <c r="W36" s="327"/>
      <c r="X36" s="328" t="str">
        <f>'Original data'!X54</f>
        <v>a15</v>
      </c>
      <c r="Y36" s="224">
        <f>'Original data'!Y54*'Original data'!$U$4</f>
        <v>0.01117839</v>
      </c>
      <c r="Z36" s="224">
        <f>'Original data'!Z54*'Original data'!$U$4</f>
        <v>-0.004513853</v>
      </c>
      <c r="AA36" s="224">
        <f>'Original data'!AA54*'Original data'!$U$4</f>
        <v>-0.002780143</v>
      </c>
      <c r="AB36" s="224">
        <f>'Original data'!AB54*'Original data'!$U$4</f>
        <v>-0.002598855</v>
      </c>
      <c r="AC36" s="224">
        <f>'Original data'!AC54*'Original data'!$U$4</f>
        <v>-0.002208304</v>
      </c>
      <c r="AD36" s="224">
        <f>'Original data'!AD54*'Original data'!$U$4</f>
        <v>-0.002957793</v>
      </c>
      <c r="AE36" s="224">
        <f>'Original data'!AE54*'Original data'!$U$4</f>
        <v>-0.002975878</v>
      </c>
      <c r="AF36" s="224">
        <f>'Original data'!AF54*'Original data'!$U$4</f>
        <v>-0.00198483</v>
      </c>
      <c r="AG36" s="224">
        <f>'Original data'!AG54*'Original data'!$U$4</f>
        <v>-1.831298E-05</v>
      </c>
      <c r="AH36" s="224">
        <f>'Original data'!AH54*'Original data'!$U$4</f>
        <v>-0.002154777</v>
      </c>
      <c r="AI36" s="224">
        <f>'Original data'!AI54*'Original data'!$U$4</f>
        <v>-0.002294352</v>
      </c>
      <c r="AJ36" s="224">
        <f>'Original data'!AJ54*'Original data'!$U$4</f>
        <v>-0.0009445279</v>
      </c>
      <c r="AK36" s="224">
        <f>'Original data'!AK54*'Original data'!$U$4</f>
        <v>-0.001024707</v>
      </c>
      <c r="AL36" s="224">
        <f>'Original data'!AL54*'Original data'!$U$4</f>
        <v>-0.002892883</v>
      </c>
      <c r="AM36" s="224">
        <f>'Original data'!AM54*'Original data'!$U$4</f>
        <v>0.0002266605</v>
      </c>
      <c r="AN36" s="224">
        <f>'Original data'!AN54*'Original data'!$U$4</f>
        <v>0.0007217093</v>
      </c>
      <c r="AO36" s="224">
        <f>'Original data'!AO54*'Original data'!$U$4</f>
        <v>-0.0008976036</v>
      </c>
      <c r="AP36" s="224">
        <f>'Original data'!AP54*'Original data'!$U$4</f>
        <v>-0.004121125</v>
      </c>
      <c r="AQ36" s="224">
        <f>'Original data'!AQ54*'Original data'!$U$4</f>
        <v>-0.00339763</v>
      </c>
      <c r="AR36" s="224">
        <f>'Original data'!AR54*'Original data'!$U$4</f>
        <v>-0.005413542</v>
      </c>
      <c r="AS36" s="225">
        <f>'Original data'!AS54*'Original data'!$U$4</f>
        <v>-0.001717595</v>
      </c>
    </row>
    <row r="37" spans="1:45" ht="12.75">
      <c r="A37" s="324" t="s">
        <v>54</v>
      </c>
      <c r="B37" s="224">
        <f>'Original data'!B55*'Original data'!$U$5</f>
        <v>0</v>
      </c>
      <c r="C37" s="224">
        <f>'Original data'!C55*'Original data'!$U$5</f>
        <v>0</v>
      </c>
      <c r="D37" s="224">
        <f>'Original data'!D55*'Original data'!$U$5</f>
        <v>0</v>
      </c>
      <c r="E37" s="224">
        <f>'Original data'!E55*'Original data'!$U$5</f>
        <v>0</v>
      </c>
      <c r="F37" s="224">
        <f>'Original data'!F55*'Original data'!$U$5</f>
        <v>0</v>
      </c>
      <c r="G37" s="224">
        <f>'Original data'!G55*'Original data'!$U$5</f>
        <v>0</v>
      </c>
      <c r="H37" s="224">
        <f>'Original data'!H55*'Original data'!$U$5</f>
        <v>0</v>
      </c>
      <c r="I37" s="224">
        <f>'Original data'!I55*'Original data'!$U$5</f>
        <v>0</v>
      </c>
      <c r="J37" s="224">
        <f>'Original data'!J55*'Original data'!$U$5</f>
        <v>0</v>
      </c>
      <c r="K37" s="224">
        <f>'Original data'!K55*'Original data'!$U$5</f>
        <v>0</v>
      </c>
      <c r="L37" s="224">
        <f>'Original data'!L55*'Original data'!$U$5</f>
        <v>0</v>
      </c>
      <c r="M37" s="224">
        <f>'Original data'!M55*'Original data'!$U$5</f>
        <v>0</v>
      </c>
      <c r="N37" s="224">
        <f>'Original data'!N55*'Original data'!$U$5</f>
        <v>0</v>
      </c>
      <c r="O37" s="224">
        <f>'Original data'!O55*'Original data'!$U$5</f>
        <v>0</v>
      </c>
      <c r="P37" s="224">
        <f>'Original data'!P55*'Original data'!$U$5</f>
        <v>0</v>
      </c>
      <c r="Q37" s="224">
        <f>'Original data'!Q55*'Original data'!$U$5</f>
        <v>0</v>
      </c>
      <c r="R37" s="224">
        <f>'Original data'!R55*'Original data'!$U$5</f>
        <v>0</v>
      </c>
      <c r="S37" s="224">
        <f>'Original data'!S55*'Original data'!$U$5</f>
        <v>0</v>
      </c>
      <c r="T37" s="224">
        <f>'Original data'!T55*'Original data'!$U$5</f>
        <v>0</v>
      </c>
      <c r="U37" s="224">
        <f>'Original data'!U55*'Original data'!$U$5</f>
        <v>0</v>
      </c>
      <c r="V37" s="225">
        <f>'Original data'!V55*'Original data'!$U$5</f>
        <v>0</v>
      </c>
      <c r="W37" s="327"/>
      <c r="X37" s="328" t="str">
        <f>'Original data'!X55</f>
        <v>a16</v>
      </c>
      <c r="Y37" s="224">
        <f>'Original data'!Y55*'Original data'!$U$5</f>
        <v>0</v>
      </c>
      <c r="Z37" s="224">
        <f>'Original data'!Z55*'Original data'!$U$5</f>
        <v>0</v>
      </c>
      <c r="AA37" s="224">
        <f>'Original data'!AA55*'Original data'!$U$5</f>
        <v>0</v>
      </c>
      <c r="AB37" s="224">
        <f>'Original data'!AB55*'Original data'!$U$5</f>
        <v>0</v>
      </c>
      <c r="AC37" s="224">
        <f>'Original data'!AC55*'Original data'!$U$5</f>
        <v>0</v>
      </c>
      <c r="AD37" s="224">
        <f>'Original data'!AD55*'Original data'!$U$5</f>
        <v>0</v>
      </c>
      <c r="AE37" s="224">
        <f>'Original data'!AE55*'Original data'!$U$5</f>
        <v>0</v>
      </c>
      <c r="AF37" s="224">
        <f>'Original data'!AF55*'Original data'!$U$5</f>
        <v>0</v>
      </c>
      <c r="AG37" s="224">
        <f>'Original data'!AG55*'Original data'!$U$5</f>
        <v>0</v>
      </c>
      <c r="AH37" s="224">
        <f>'Original data'!AH55*'Original data'!$U$5</f>
        <v>0</v>
      </c>
      <c r="AI37" s="224">
        <f>'Original data'!AI55*'Original data'!$U$5</f>
        <v>0</v>
      </c>
      <c r="AJ37" s="224">
        <f>'Original data'!AJ55*'Original data'!$U$5</f>
        <v>0</v>
      </c>
      <c r="AK37" s="224">
        <f>'Original data'!AK55*'Original data'!$U$5</f>
        <v>0</v>
      </c>
      <c r="AL37" s="224">
        <f>'Original data'!AL55*'Original data'!$U$5</f>
        <v>0</v>
      </c>
      <c r="AM37" s="224">
        <f>'Original data'!AM55*'Original data'!$U$5</f>
        <v>0</v>
      </c>
      <c r="AN37" s="224">
        <f>'Original data'!AN55*'Original data'!$U$5</f>
        <v>0</v>
      </c>
      <c r="AO37" s="224">
        <f>'Original data'!AO55*'Original data'!$U$5</f>
        <v>0</v>
      </c>
      <c r="AP37" s="224">
        <f>'Original data'!AP55*'Original data'!$U$5</f>
        <v>0</v>
      </c>
      <c r="AQ37" s="224">
        <f>'Original data'!AQ55*'Original data'!$U$5</f>
        <v>0</v>
      </c>
      <c r="AR37" s="224">
        <f>'Original data'!AR55*'Original data'!$U$5</f>
        <v>0</v>
      </c>
      <c r="AS37" s="225">
        <f>'Original data'!AS55*'Original data'!$U$5</f>
        <v>0</v>
      </c>
    </row>
    <row r="38" spans="1:45" ht="13.5" thickBot="1">
      <c r="A38" s="329" t="s">
        <v>55</v>
      </c>
      <c r="B38" s="224">
        <f>'Original data'!B56*'Original data'!$U$4</f>
        <v>0</v>
      </c>
      <c r="C38" s="224">
        <f>'Original data'!C56*'Original data'!$U$4</f>
        <v>0</v>
      </c>
      <c r="D38" s="224">
        <f>'Original data'!D56*'Original data'!$U$4</f>
        <v>0</v>
      </c>
      <c r="E38" s="224">
        <f>'Original data'!E56*'Original data'!$U$4</f>
        <v>0</v>
      </c>
      <c r="F38" s="224">
        <f>'Original data'!F56*'Original data'!$U$4</f>
        <v>0</v>
      </c>
      <c r="G38" s="224">
        <f>'Original data'!G56*'Original data'!$U$4</f>
        <v>0</v>
      </c>
      <c r="H38" s="224">
        <f>'Original data'!H56*'Original data'!$U$4</f>
        <v>0</v>
      </c>
      <c r="I38" s="224">
        <f>'Original data'!I56*'Original data'!$U$4</f>
        <v>0</v>
      </c>
      <c r="J38" s="224">
        <f>'Original data'!J56*'Original data'!$U$4</f>
        <v>0</v>
      </c>
      <c r="K38" s="224">
        <f>'Original data'!K56*'Original data'!$U$4</f>
        <v>0</v>
      </c>
      <c r="L38" s="224">
        <f>'Original data'!L56*'Original data'!$U$4</f>
        <v>0</v>
      </c>
      <c r="M38" s="224">
        <f>'Original data'!M56*'Original data'!$U$4</f>
        <v>0</v>
      </c>
      <c r="N38" s="224">
        <f>'Original data'!N56*'Original data'!$U$4</f>
        <v>0</v>
      </c>
      <c r="O38" s="224">
        <f>'Original data'!O56*'Original data'!$U$4</f>
        <v>0</v>
      </c>
      <c r="P38" s="224">
        <f>'Original data'!P56*'Original data'!$U$4</f>
        <v>0</v>
      </c>
      <c r="Q38" s="224">
        <f>'Original data'!Q56*'Original data'!$U$4</f>
        <v>0</v>
      </c>
      <c r="R38" s="224">
        <f>'Original data'!R56*'Original data'!$U$4</f>
        <v>0</v>
      </c>
      <c r="S38" s="224">
        <f>'Original data'!S56*'Original data'!$U$4</f>
        <v>0</v>
      </c>
      <c r="T38" s="224">
        <f>'Original data'!T56*'Original data'!$U$4</f>
        <v>0</v>
      </c>
      <c r="U38" s="224">
        <f>'Original data'!U56*'Original data'!$U$4</f>
        <v>0</v>
      </c>
      <c r="V38" s="226">
        <f>'Original data'!V56*'Original data'!$U$4</f>
        <v>0</v>
      </c>
      <c r="W38" s="327"/>
      <c r="X38" s="330" t="str">
        <f>'Original data'!X56</f>
        <v>a17</v>
      </c>
      <c r="Y38" s="224">
        <f>'Original data'!Y56*'Original data'!$U$4</f>
        <v>0</v>
      </c>
      <c r="Z38" s="224">
        <f>'Original data'!Z56*'Original data'!$U$4</f>
        <v>0</v>
      </c>
      <c r="AA38" s="224">
        <f>'Original data'!AA56*'Original data'!$U$4</f>
        <v>0</v>
      </c>
      <c r="AB38" s="224">
        <f>'Original data'!AB56*'Original data'!$U$4</f>
        <v>0</v>
      </c>
      <c r="AC38" s="224">
        <f>'Original data'!AC56*'Original data'!$U$4</f>
        <v>0</v>
      </c>
      <c r="AD38" s="224">
        <f>'Original data'!AD56*'Original data'!$U$4</f>
        <v>0</v>
      </c>
      <c r="AE38" s="224">
        <f>'Original data'!AE56*'Original data'!$U$4</f>
        <v>0</v>
      </c>
      <c r="AF38" s="224">
        <f>'Original data'!AF56*'Original data'!$U$4</f>
        <v>0</v>
      </c>
      <c r="AG38" s="224">
        <f>'Original data'!AG56*'Original data'!$U$4</f>
        <v>0</v>
      </c>
      <c r="AH38" s="224">
        <f>'Original data'!AH56*'Original data'!$U$4</f>
        <v>0</v>
      </c>
      <c r="AI38" s="224">
        <f>'Original data'!AI56*'Original data'!$U$4</f>
        <v>0</v>
      </c>
      <c r="AJ38" s="224">
        <f>'Original data'!AJ56*'Original data'!$U$4</f>
        <v>0</v>
      </c>
      <c r="AK38" s="224">
        <f>'Original data'!AK56*'Original data'!$U$4</f>
        <v>0</v>
      </c>
      <c r="AL38" s="224">
        <f>'Original data'!AL56*'Original data'!$U$4</f>
        <v>0</v>
      </c>
      <c r="AM38" s="224">
        <f>'Original data'!AM56*'Original data'!$U$4</f>
        <v>0</v>
      </c>
      <c r="AN38" s="224">
        <f>'Original data'!AN56*'Original data'!$U$4</f>
        <v>0</v>
      </c>
      <c r="AO38" s="224">
        <f>'Original data'!AO56*'Original data'!$U$4</f>
        <v>0</v>
      </c>
      <c r="AP38" s="224">
        <f>'Original data'!AP56*'Original data'!$U$4</f>
        <v>0</v>
      </c>
      <c r="AQ38" s="224">
        <f>'Original data'!AQ56*'Original data'!$U$4</f>
        <v>0</v>
      </c>
      <c r="AR38" s="224">
        <f>'Original data'!AR56*'Original data'!$U$4</f>
        <v>0</v>
      </c>
      <c r="AS38" s="226">
        <f>'Original data'!AS56*'Original data'!$U$4</f>
        <v>0</v>
      </c>
    </row>
    <row r="39" spans="1:45" ht="12.75">
      <c r="A39" s="332" t="s">
        <v>57</v>
      </c>
      <c r="B39" s="228">
        <f>-'Original data'!B57*1000*'Original data'!$U$3</f>
        <v>0.3972003</v>
      </c>
      <c r="C39" s="229">
        <f>-'Original data'!C57*1000*'Original data'!$U$3</f>
        <v>0.05836277</v>
      </c>
      <c r="D39" s="229">
        <f>-'Original data'!D57*1000*'Original data'!$U$3</f>
        <v>0</v>
      </c>
      <c r="E39" s="229">
        <f>-'Original data'!E57*1000*'Original data'!$U$3</f>
        <v>0.011024889999999999</v>
      </c>
      <c r="F39" s="229">
        <f>-'Original data'!F57*1000*'Original data'!$U$3</f>
        <v>0.09021875</v>
      </c>
      <c r="G39" s="229">
        <f>-'Original data'!G57*1000*'Original data'!$U$3</f>
        <v>0.1858258</v>
      </c>
      <c r="H39" s="229">
        <f>-'Original data'!H57*1000*'Original data'!$U$3</f>
        <v>0.0345938</v>
      </c>
      <c r="I39" s="229">
        <f>-'Original data'!I57*1000*'Original data'!$U$3</f>
        <v>0</v>
      </c>
      <c r="J39" s="229">
        <f>-'Original data'!J57*1000*'Original data'!$U$3</f>
        <v>-0.11690869999999999</v>
      </c>
      <c r="K39" s="229">
        <f>-'Original data'!K57*1000*'Original data'!$U$3</f>
        <v>-0.04325696</v>
      </c>
      <c r="L39" s="229">
        <f>-'Original data'!L57*1000*'Original data'!$U$3</f>
        <v>0</v>
      </c>
      <c r="M39" s="229">
        <f>-'Original data'!M57*1000*'Original data'!$U$3</f>
        <v>-0.0536479</v>
      </c>
      <c r="N39" s="229">
        <f>-'Original data'!N57*1000*'Original data'!$U$3</f>
        <v>0.07193895</v>
      </c>
      <c r="O39" s="229">
        <f>-'Original data'!O57*1000*'Original data'!$U$3</f>
        <v>-0.08489402</v>
      </c>
      <c r="P39" s="229">
        <f>-'Original data'!P57*1000*'Original data'!$U$3</f>
        <v>-0.026477169999999998</v>
      </c>
      <c r="Q39" s="229">
        <f>-'Original data'!Q57*1000*'Original data'!$U$3</f>
        <v>-0.06347148999999999</v>
      </c>
      <c r="R39" s="229">
        <f>-'Original data'!R57*1000*'Original data'!$U$3</f>
        <v>-0.12271699999999999</v>
      </c>
      <c r="S39" s="229">
        <f>-'Original data'!S57*1000*'Original data'!$U$3</f>
        <v>-0.08270212</v>
      </c>
      <c r="T39" s="229">
        <f>-'Original data'!T57*1000*'Original data'!$U$3</f>
        <v>-0.05577073</v>
      </c>
      <c r="U39" s="230">
        <f>-'Original data'!U57*1000*'Original data'!$U$3</f>
        <v>-0.08336836</v>
      </c>
      <c r="V39" s="231"/>
      <c r="X39" s="332" t="s">
        <v>57</v>
      </c>
      <c r="Y39" s="239">
        <f>-'Original data'!Y57*1000*'Original data'!$U$3</f>
        <v>0.05413282</v>
      </c>
      <c r="Z39" s="240">
        <f>-'Original data'!Z57*1000*'Original data'!$U$3</f>
        <v>-0.119104</v>
      </c>
      <c r="AA39" s="240">
        <f>-'Original data'!AA57*1000*'Original data'!$U$3</f>
        <v>-0.07061739</v>
      </c>
      <c r="AB39" s="240">
        <f>-'Original data'!AB57*1000*'Original data'!$U$3</f>
        <v>-0.01779928</v>
      </c>
      <c r="AC39" s="240">
        <f>-'Original data'!AC57*1000*'Original data'!$U$3</f>
        <v>-0.01232024</v>
      </c>
      <c r="AD39" s="240">
        <f>-'Original data'!AD57*1000*'Original data'!$U$3</f>
        <v>-0.013536340000000001</v>
      </c>
      <c r="AE39" s="240">
        <f>-'Original data'!AE57*1000*'Original data'!$U$3</f>
        <v>-0.0594186</v>
      </c>
      <c r="AF39" s="240">
        <f>-'Original data'!AF57*1000*'Original data'!$U$3</f>
        <v>-0.06104744</v>
      </c>
      <c r="AG39" s="240">
        <f>-'Original data'!AG57*1000*'Original data'!$U$3</f>
        <v>0</v>
      </c>
      <c r="AH39" s="240">
        <f>-'Original data'!AH57*1000*'Original data'!$U$3</f>
        <v>-0.026576989999999998</v>
      </c>
      <c r="AI39" s="240">
        <f>-'Original data'!AI57*1000*'Original data'!$U$3</f>
        <v>0.04724044</v>
      </c>
      <c r="AJ39" s="240">
        <f>-'Original data'!AJ57*1000*'Original data'!$U$3</f>
        <v>0.05236737</v>
      </c>
      <c r="AK39" s="240">
        <f>-'Original data'!AK57*1000*'Original data'!$U$3</f>
        <v>0.05402179</v>
      </c>
      <c r="AL39" s="240">
        <f>-'Original data'!AL57*1000*'Original data'!$U$3</f>
        <v>-0.03349556</v>
      </c>
      <c r="AM39" s="240">
        <f>-'Original data'!AM57*1000*'Original data'!$U$3</f>
        <v>0.05876779</v>
      </c>
      <c r="AN39" s="240">
        <f>-'Original data'!AN57*1000*'Original data'!$U$3</f>
        <v>0.2021038</v>
      </c>
      <c r="AO39" s="240">
        <f>-'Original data'!AO57*1000*'Original data'!$U$3</f>
        <v>0.04448712</v>
      </c>
      <c r="AP39" s="240">
        <f>-'Original data'!AP57*1000*'Original data'!$U$3</f>
        <v>0</v>
      </c>
      <c r="AQ39" s="240">
        <f>-'Original data'!AQ57*1000*'Original data'!$U$3</f>
        <v>0.01758095</v>
      </c>
      <c r="AR39" s="241">
        <f>-'Original data'!AR57*1000*'Original data'!$U$3</f>
        <v>-0.1239545</v>
      </c>
      <c r="AS39" s="99"/>
    </row>
    <row r="40" spans="1:45" ht="13.5" thickBot="1">
      <c r="A40" s="332" t="s">
        <v>58</v>
      </c>
      <c r="B40" s="232">
        <f>-'Original data'!B58*1000*'Original data'!$U$5</f>
        <v>-0.1672968</v>
      </c>
      <c r="C40" s="233">
        <f>-'Original data'!C58*1000*'Original data'!$U$5</f>
        <v>0.02624561</v>
      </c>
      <c r="D40" s="233">
        <f>-'Original data'!D58*1000*'Original data'!$U$5</f>
        <v>0.1461147</v>
      </c>
      <c r="E40" s="233">
        <f>-'Original data'!E58*1000*'Original data'!$U$5</f>
        <v>0</v>
      </c>
      <c r="F40" s="233">
        <f>-'Original data'!F58*1000*'Original data'!$U$5</f>
        <v>-0.022927180000000002</v>
      </c>
      <c r="G40" s="233">
        <f>-'Original data'!G58*1000*'Original data'!$U$5</f>
        <v>0</v>
      </c>
      <c r="H40" s="233">
        <f>-'Original data'!H58*1000*'Original data'!$U$5</f>
        <v>-0.02541446</v>
      </c>
      <c r="I40" s="233">
        <f>-'Original data'!I58*1000*'Original data'!$U$5</f>
        <v>-0.016944030000000002</v>
      </c>
      <c r="J40" s="233">
        <f>-'Original data'!J58*1000*'Original data'!$U$5</f>
        <v>0</v>
      </c>
      <c r="K40" s="233">
        <f>-'Original data'!K58*1000*'Original data'!$U$5</f>
        <v>0</v>
      </c>
      <c r="L40" s="233">
        <f>-'Original data'!L58*1000*'Original data'!$U$5</f>
        <v>0</v>
      </c>
      <c r="M40" s="233">
        <f>-'Original data'!M58*1000*'Original data'!$U$5</f>
        <v>-0.05376837</v>
      </c>
      <c r="N40" s="233">
        <f>-'Original data'!N58*1000*'Original data'!$U$5</f>
        <v>0.06675856</v>
      </c>
      <c r="O40" s="233">
        <f>-'Original data'!O58*1000*'Original data'!$U$5</f>
        <v>-0.08281308</v>
      </c>
      <c r="P40" s="233">
        <f>-'Original data'!P58*1000*'Original data'!$U$5</f>
        <v>0</v>
      </c>
      <c r="Q40" s="233">
        <f>-'Original data'!Q58*1000*'Original data'!$U$5</f>
        <v>0.06568254999999999</v>
      </c>
      <c r="R40" s="233">
        <f>-'Original data'!R58*1000*'Original data'!$U$5</f>
        <v>0.03627061</v>
      </c>
      <c r="S40" s="233">
        <f>-'Original data'!S58*1000*'Original data'!$U$5</f>
        <v>0.07940103</v>
      </c>
      <c r="T40" s="233">
        <f>-'Original data'!T58*1000*'Original data'!$U$5</f>
        <v>0.011897570000000001</v>
      </c>
      <c r="U40" s="234">
        <f>-'Original data'!U58*1000*'Original data'!$U$5</f>
        <v>-0.37376329999999997</v>
      </c>
      <c r="V40" s="231"/>
      <c r="X40" s="332" t="s">
        <v>58</v>
      </c>
      <c r="Y40" s="242">
        <f>-'Original data'!Y58*1000*'Original data'!$U$5</f>
        <v>0.04258324</v>
      </c>
      <c r="Z40" s="243">
        <f>-'Original data'!Z58*1000*'Original data'!$U$5</f>
        <v>0.02907442</v>
      </c>
      <c r="AA40" s="243">
        <f>-'Original data'!AA58*1000*'Original data'!$U$5</f>
        <v>-0.03427852</v>
      </c>
      <c r="AB40" s="243">
        <f>-'Original data'!AB58*1000*'Original data'!$U$5</f>
        <v>-0.0314899</v>
      </c>
      <c r="AC40" s="243">
        <f>-'Original data'!AC58*1000*'Original data'!$U$5</f>
        <v>-0.1110176</v>
      </c>
      <c r="AD40" s="243">
        <f>-'Original data'!AD58*1000*'Original data'!$U$5</f>
        <v>0.01374436</v>
      </c>
      <c r="AE40" s="243">
        <f>-'Original data'!AE58*1000*'Original data'!$U$5</f>
        <v>0</v>
      </c>
      <c r="AF40" s="243">
        <f>-'Original data'!AF58*1000*'Original data'!$U$5</f>
        <v>0.0148198</v>
      </c>
      <c r="AG40" s="243">
        <f>-'Original data'!AG58*1000*'Original data'!$U$5</f>
        <v>0</v>
      </c>
      <c r="AH40" s="243">
        <f>-'Original data'!AH58*1000*'Original data'!$U$5</f>
        <v>0.02358308</v>
      </c>
      <c r="AI40" s="243">
        <f>-'Original data'!AI58*1000*'Original data'!$U$5</f>
        <v>-0.049304839999999996</v>
      </c>
      <c r="AJ40" s="243">
        <f>-'Original data'!AJ58*1000*'Original data'!$U$5</f>
        <v>-0.03557979</v>
      </c>
      <c r="AK40" s="243">
        <f>-'Original data'!AK58*1000*'Original data'!$U$5</f>
        <v>-0.015482380000000002</v>
      </c>
      <c r="AL40" s="243">
        <f>-'Original data'!AL58*1000*'Original data'!$U$5</f>
        <v>0.09309583</v>
      </c>
      <c r="AM40" s="243">
        <f>-'Original data'!AM58*1000*'Original data'!$U$5</f>
        <v>0.02626361</v>
      </c>
      <c r="AN40" s="243">
        <f>-'Original data'!AN58*1000*'Original data'!$U$5</f>
        <v>0.05446026</v>
      </c>
      <c r="AO40" s="243">
        <f>-'Original data'!AO58*1000*'Original data'!$U$5</f>
        <v>-0.03087795</v>
      </c>
      <c r="AP40" s="243">
        <f>-'Original data'!AP58*1000*'Original data'!$U$5</f>
        <v>-0.038846929999999995</v>
      </c>
      <c r="AQ40" s="243">
        <f>-'Original data'!AQ58*1000*'Original data'!$U$5</f>
        <v>0.1291803</v>
      </c>
      <c r="AR40" s="244">
        <f>-'Original data'!AR58*1000*'Original data'!$U$5</f>
        <v>-0.1102827</v>
      </c>
      <c r="AS40" s="99"/>
    </row>
    <row r="41" spans="1:25" ht="12.75">
      <c r="A41" s="333" t="s">
        <v>155</v>
      </c>
      <c r="B41" s="235">
        <f>'Original data'!C59</f>
        <v>14.428999</v>
      </c>
      <c r="X41" s="333" t="s">
        <v>155</v>
      </c>
      <c r="Y41" s="235">
        <f>'Original data'!Z59</f>
        <v>14.425106</v>
      </c>
    </row>
    <row r="42" spans="1:25" ht="12.75">
      <c r="A42" s="334" t="s">
        <v>162</v>
      </c>
      <c r="B42" s="237">
        <f>'Original data'!C60</f>
        <v>595.731338888889</v>
      </c>
      <c r="X42" s="334" t="s">
        <v>162</v>
      </c>
      <c r="Y42" s="237">
        <f>'Original data'!Z60</f>
        <v>595.6975555555555</v>
      </c>
    </row>
    <row r="43" spans="1:25" ht="12.75">
      <c r="A43" s="334" t="s">
        <v>156</v>
      </c>
      <c r="B43" s="237">
        <f>'Original data'!C61</f>
        <v>0.020391988484484508</v>
      </c>
      <c r="X43" s="334" t="s">
        <v>156</v>
      </c>
      <c r="Y43" s="237">
        <f>'Original data'!Z61</f>
        <v>0.01861433665398068</v>
      </c>
    </row>
    <row r="44" spans="1:25" ht="12.75">
      <c r="A44" s="334" t="s">
        <v>160</v>
      </c>
      <c r="B44" s="390">
        <f>'Original data'!C62</f>
        <v>10</v>
      </c>
      <c r="X44" s="334" t="s">
        <v>160</v>
      </c>
      <c r="Y44" s="390">
        <f>'Original data'!Z62</f>
        <v>10</v>
      </c>
    </row>
    <row r="45" spans="1:25" ht="13.5" thickBot="1">
      <c r="A45" s="100" t="s">
        <v>362</v>
      </c>
      <c r="B45" s="391">
        <f>'Work sheet'!$B$234</f>
        <v>0.011606616562499995</v>
      </c>
      <c r="X45" s="100" t="s">
        <v>362</v>
      </c>
      <c r="Y45" s="391">
        <f>'Work sheet'!$B$241</f>
        <v>0.020661904968749995</v>
      </c>
    </row>
  </sheetData>
  <sheetProtection sheet="1" objects="1" scenarios="1"/>
  <mergeCells count="4">
    <mergeCell ref="B1:D1"/>
    <mergeCell ref="E1:U1"/>
    <mergeCell ref="AB1:AR1"/>
    <mergeCell ref="Y1:AA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241"/>
  <sheetViews>
    <sheetView zoomScale="75" zoomScaleNormal="75" workbookViewId="0" topLeftCell="A187">
      <selection activeCell="B221" sqref="B221"/>
    </sheetView>
  </sheetViews>
  <sheetFormatPr defaultColWidth="9.140625" defaultRowHeight="12.75"/>
  <cols>
    <col min="1" max="1" width="21.7109375" style="30" bestFit="1" customWidth="1"/>
    <col min="2" max="22" width="12.28125" style="30" bestFit="1" customWidth="1"/>
    <col min="23" max="23" width="8.28125" style="30" bestFit="1" customWidth="1"/>
    <col min="24" max="25" width="7.421875" style="30" customWidth="1"/>
    <col min="26" max="16384" width="9.140625" style="30" customWidth="1"/>
  </cols>
  <sheetData>
    <row r="1" spans="1:19" ht="11.25">
      <c r="A1" s="29"/>
      <c r="B1" s="486" t="s">
        <v>60</v>
      </c>
      <c r="C1" s="484"/>
      <c r="D1" s="484"/>
      <c r="E1" s="484"/>
      <c r="F1" s="484"/>
      <c r="G1" s="484"/>
      <c r="H1" s="484"/>
      <c r="I1" s="485"/>
      <c r="J1" s="416" t="s">
        <v>61</v>
      </c>
      <c r="K1" s="423"/>
      <c r="L1" s="423"/>
      <c r="M1" s="423"/>
      <c r="N1" s="423"/>
      <c r="O1" s="423"/>
      <c r="P1" s="423"/>
      <c r="Q1" s="417"/>
      <c r="S1" s="31" t="s">
        <v>62</v>
      </c>
    </row>
    <row r="2" spans="1:19" ht="11.25">
      <c r="A2" s="32"/>
      <c r="B2" s="487" t="s">
        <v>63</v>
      </c>
      <c r="C2" s="488"/>
      <c r="D2" s="488"/>
      <c r="E2" s="488"/>
      <c r="F2" s="489" t="s">
        <v>64</v>
      </c>
      <c r="G2" s="488"/>
      <c r="H2" s="488"/>
      <c r="I2" s="490"/>
      <c r="J2" s="487" t="s">
        <v>63</v>
      </c>
      <c r="K2" s="488"/>
      <c r="L2" s="488"/>
      <c r="M2" s="491"/>
      <c r="N2" s="488" t="s">
        <v>64</v>
      </c>
      <c r="O2" s="488"/>
      <c r="P2" s="488"/>
      <c r="Q2" s="490"/>
      <c r="S2" s="33"/>
    </row>
    <row r="3" spans="1:19" ht="11.25">
      <c r="A3" s="32"/>
      <c r="B3" s="487" t="s">
        <v>85</v>
      </c>
      <c r="C3" s="488"/>
      <c r="D3" s="488" t="s">
        <v>84</v>
      </c>
      <c r="E3" s="488"/>
      <c r="F3" s="489" t="s">
        <v>85</v>
      </c>
      <c r="G3" s="488"/>
      <c r="H3" s="488" t="s">
        <v>84</v>
      </c>
      <c r="I3" s="490"/>
      <c r="J3" s="487" t="s">
        <v>85</v>
      </c>
      <c r="K3" s="488"/>
      <c r="L3" s="488" t="s">
        <v>84</v>
      </c>
      <c r="M3" s="491"/>
      <c r="N3" s="488" t="s">
        <v>85</v>
      </c>
      <c r="O3" s="488"/>
      <c r="P3" s="488" t="s">
        <v>84</v>
      </c>
      <c r="Q3" s="490"/>
      <c r="S3" s="33"/>
    </row>
    <row r="4" spans="1:19" ht="11.25">
      <c r="A4" s="32"/>
      <c r="B4" s="34" t="s">
        <v>65</v>
      </c>
      <c r="C4" s="35" t="s">
        <v>66</v>
      </c>
      <c r="D4" s="35" t="s">
        <v>65</v>
      </c>
      <c r="E4" s="35" t="s">
        <v>66</v>
      </c>
      <c r="F4" s="36" t="s">
        <v>65</v>
      </c>
      <c r="G4" s="35" t="s">
        <v>66</v>
      </c>
      <c r="H4" s="35" t="s">
        <v>65</v>
      </c>
      <c r="I4" s="37" t="s">
        <v>66</v>
      </c>
      <c r="J4" s="34" t="s">
        <v>65</v>
      </c>
      <c r="K4" s="35" t="s">
        <v>66</v>
      </c>
      <c r="L4" s="35" t="s">
        <v>65</v>
      </c>
      <c r="M4" s="38" t="s">
        <v>66</v>
      </c>
      <c r="N4" s="35" t="s">
        <v>65</v>
      </c>
      <c r="O4" s="35" t="s">
        <v>66</v>
      </c>
      <c r="P4" s="35" t="s">
        <v>65</v>
      </c>
      <c r="Q4" s="37" t="s">
        <v>66</v>
      </c>
      <c r="S4" s="33"/>
    </row>
    <row r="5" spans="1:19" ht="11.25">
      <c r="A5" s="32">
        <v>1</v>
      </c>
      <c r="B5" s="39"/>
      <c r="C5" s="40"/>
      <c r="D5" s="41"/>
      <c r="E5" s="40"/>
      <c r="F5" s="42"/>
      <c r="G5" s="40"/>
      <c r="H5" s="40"/>
      <c r="I5" s="43"/>
      <c r="J5" s="64"/>
      <c r="K5" s="65"/>
      <c r="L5" s="66"/>
      <c r="M5" s="67"/>
      <c r="N5" s="40"/>
      <c r="O5" s="40"/>
      <c r="P5" s="40"/>
      <c r="Q5" s="43"/>
      <c r="S5" s="33">
        <v>0</v>
      </c>
    </row>
    <row r="6" spans="1:19" ht="11.25">
      <c r="A6" s="32">
        <v>2</v>
      </c>
      <c r="B6" s="45">
        <f>'Summary Data'!V6</f>
        <v>-0.08534381</v>
      </c>
      <c r="C6" s="40">
        <f>STDEV('Summary Data'!B6:U6)</f>
        <v>0.822006453004416</v>
      </c>
      <c r="D6" s="40">
        <f>AVERAGE(C68:T68)</f>
        <v>0.04595144662848671</v>
      </c>
      <c r="E6" s="40">
        <f>STDEV(C68:T68)</f>
        <v>0.505212037090057</v>
      </c>
      <c r="F6" s="42">
        <f>'Summary Data'!V23</f>
        <v>1.126237</v>
      </c>
      <c r="G6" s="40">
        <f>STDEV('Summary Data'!B23:U23)</f>
        <v>1.229465263839246</v>
      </c>
      <c r="H6" s="40">
        <f>AVERAGE(C88:T88)</f>
        <v>1.0494784244726707</v>
      </c>
      <c r="I6" s="43">
        <f>STDEV(C88:T88)</f>
        <v>0.9426424249748654</v>
      </c>
      <c r="J6" s="45">
        <f>'Summary Data'!AS6</f>
        <v>-0.4292162</v>
      </c>
      <c r="K6" s="40">
        <f>STDEV('Summary Data'!Y6:AR6)</f>
        <v>0.7284511383565588</v>
      </c>
      <c r="L6" s="40">
        <f>AVERAGE(C108:T108)</f>
        <v>-0.5110696858583014</v>
      </c>
      <c r="M6" s="44">
        <f>STDEV(C108:T108)</f>
        <v>0.6185757220018926</v>
      </c>
      <c r="N6" s="40">
        <f>'Summary Data'!AS23</f>
        <v>-0.6082121</v>
      </c>
      <c r="O6" s="40">
        <f>STDEV('Summary Data'!Y23:AR23)</f>
        <v>0.8708792619564389</v>
      </c>
      <c r="P6" s="40">
        <f>AVERAGE(C128:T128)</f>
        <v>-0.7078777137744607</v>
      </c>
      <c r="Q6" s="43">
        <f>STDEV(C128:T128)</f>
        <v>0.7164863995363888</v>
      </c>
      <c r="S6" s="33">
        <v>0</v>
      </c>
    </row>
    <row r="7" spans="1:19" ht="11.25">
      <c r="A7" s="32">
        <v>3</v>
      </c>
      <c r="B7" s="45">
        <f>'Summary Data'!V7</f>
        <v>-4.903678</v>
      </c>
      <c r="C7" s="40">
        <f>STDEV('Summary Data'!B7:U7)</f>
        <v>10.661981668603469</v>
      </c>
      <c r="D7" s="40">
        <f aca="true" t="shared" si="0" ref="D7:D15">AVERAGE(C69:T69)</f>
        <v>-6.4329091833379515</v>
      </c>
      <c r="E7" s="40">
        <f aca="true" t="shared" si="1" ref="E7:E15">STDEV(C69:T69)</f>
        <v>0.6842586233595643</v>
      </c>
      <c r="F7" s="42">
        <f>'Summary Data'!V24</f>
        <v>0.1676366</v>
      </c>
      <c r="G7" s="40">
        <f>STDEV('Summary Data'!B24:U24)</f>
        <v>0.5814942200520989</v>
      </c>
      <c r="H7" s="40">
        <f aca="true" t="shared" si="2" ref="H7:H15">AVERAGE(C89:T89)</f>
        <v>0.19670913150936598</v>
      </c>
      <c r="I7" s="43">
        <f aca="true" t="shared" si="3" ref="I7:I15">STDEV(C89:T89)</f>
        <v>0.32750932650223424</v>
      </c>
      <c r="J7" s="45">
        <f>'Summary Data'!AS7</f>
        <v>-5.251952</v>
      </c>
      <c r="K7" s="40">
        <f>STDEV('Summary Data'!Y7:AR7)</f>
        <v>10.947731426304108</v>
      </c>
      <c r="L7" s="40">
        <f aca="true" t="shared" si="4" ref="L7:L15">AVERAGE(C109:T109)</f>
        <v>-6.825795865548075</v>
      </c>
      <c r="M7" s="44">
        <f aca="true" t="shared" si="5" ref="M7:M15">STDEV(C109:T109)</f>
        <v>0.5818186395324452</v>
      </c>
      <c r="N7" s="40">
        <f>'Summary Data'!AS24</f>
        <v>0.210578</v>
      </c>
      <c r="O7" s="40">
        <f>STDEV('Summary Data'!Y24:AR24)</f>
        <v>0.4777676799420517</v>
      </c>
      <c r="P7" s="40">
        <f aca="true" t="shared" si="6" ref="P7:P15">AVERAGE(C129:T129)</f>
        <v>0.21958083778783413</v>
      </c>
      <c r="Q7" s="43">
        <f aca="true" t="shared" si="7" ref="Q7:Q15">STDEV(C129:T129)</f>
        <v>0.39047501266242884</v>
      </c>
      <c r="S7" s="33">
        <v>0</v>
      </c>
    </row>
    <row r="8" spans="1:19" ht="11.25">
      <c r="A8" s="32">
        <v>4</v>
      </c>
      <c r="B8" s="45">
        <f>'Summary Data'!V8</f>
        <v>0.08437921</v>
      </c>
      <c r="C8" s="40">
        <f>STDEV('Summary Data'!B8:U8)</f>
        <v>0.2532039814850566</v>
      </c>
      <c r="D8" s="40">
        <f t="shared" si="0"/>
        <v>0.0943685072214545</v>
      </c>
      <c r="E8" s="40">
        <f t="shared" si="1"/>
        <v>0.08805924694346298</v>
      </c>
      <c r="F8" s="42">
        <f>'Summary Data'!V25</f>
        <v>0.0002207797</v>
      </c>
      <c r="G8" s="40">
        <f>STDEV('Summary Data'!B25:U25)</f>
        <v>0.45614698360940975</v>
      </c>
      <c r="H8" s="40">
        <f t="shared" si="2"/>
        <v>-0.001495208571131747</v>
      </c>
      <c r="I8" s="43">
        <f t="shared" si="3"/>
        <v>0.3722084218492128</v>
      </c>
      <c r="J8" s="45">
        <f>'Summary Data'!AS8</f>
        <v>0.09637139</v>
      </c>
      <c r="K8" s="40">
        <f>STDEV('Summary Data'!Y8:AR8)</f>
        <v>0.2102264719251452</v>
      </c>
      <c r="L8" s="40">
        <f t="shared" si="4"/>
        <v>0.11975389877063532</v>
      </c>
      <c r="M8" s="44">
        <f t="shared" si="5"/>
        <v>0.12865313515289897</v>
      </c>
      <c r="N8" s="40">
        <f>'Summary Data'!AS25</f>
        <v>-0.3176471</v>
      </c>
      <c r="O8" s="40">
        <f>STDEV('Summary Data'!Y25:AR25)</f>
        <v>0.3951510437742848</v>
      </c>
      <c r="P8" s="40">
        <f t="shared" si="6"/>
        <v>-0.34208381381661906</v>
      </c>
      <c r="Q8" s="43">
        <f t="shared" si="7"/>
        <v>0.2978629951276048</v>
      </c>
      <c r="S8" s="33">
        <v>0</v>
      </c>
    </row>
    <row r="9" spans="1:19" ht="11.25">
      <c r="A9" s="32">
        <v>5</v>
      </c>
      <c r="B9" s="45">
        <f>'Summary Data'!V9</f>
        <v>-0.1110724</v>
      </c>
      <c r="C9" s="40">
        <f>STDEV('Summary Data'!B9:U9)</f>
        <v>1.0131073551439604</v>
      </c>
      <c r="D9" s="40">
        <f t="shared" si="0"/>
        <v>0.09604341674240785</v>
      </c>
      <c r="E9" s="40">
        <f t="shared" si="1"/>
        <v>0.19378440071529474</v>
      </c>
      <c r="F9" s="42">
        <f>'Summary Data'!V26</f>
        <v>0.0377941</v>
      </c>
      <c r="G9" s="40">
        <f>STDEV('Summary Data'!B26:U26)</f>
        <v>0.8148798929326793</v>
      </c>
      <c r="H9" s="40">
        <f t="shared" si="2"/>
        <v>-0.06372883957380363</v>
      </c>
      <c r="I9" s="43">
        <f t="shared" si="3"/>
        <v>0.08930283338739643</v>
      </c>
      <c r="J9" s="45">
        <f>'Summary Data'!AS9</f>
        <v>0.08636949</v>
      </c>
      <c r="K9" s="40">
        <f>STDEV('Summary Data'!Y9:AR9)</f>
        <v>0.824254600787339</v>
      </c>
      <c r="L9" s="40">
        <f t="shared" si="4"/>
        <v>0.25364883390174137</v>
      </c>
      <c r="M9" s="44">
        <f t="shared" si="5"/>
        <v>0.08571106701773877</v>
      </c>
      <c r="N9" s="40">
        <f>'Summary Data'!AS26</f>
        <v>0.1554131</v>
      </c>
      <c r="O9" s="40">
        <f>STDEV('Summary Data'!Y26:AR26)</f>
        <v>0.7712426654817423</v>
      </c>
      <c r="P9" s="40">
        <f t="shared" si="6"/>
        <v>0.04516651751559305</v>
      </c>
      <c r="Q9" s="43">
        <f t="shared" si="7"/>
        <v>0.116583347433866</v>
      </c>
      <c r="S9" s="33">
        <v>0</v>
      </c>
    </row>
    <row r="10" spans="1:19" ht="11.25">
      <c r="A10" s="32">
        <v>6</v>
      </c>
      <c r="B10" s="45">
        <f>'Summary Data'!V10</f>
        <v>0.04245029</v>
      </c>
      <c r="C10" s="40">
        <f>STDEV('Summary Data'!B10:U10)</f>
        <v>0.1592847959430503</v>
      </c>
      <c r="D10" s="40">
        <f t="shared" si="0"/>
        <v>0.02608637333105755</v>
      </c>
      <c r="E10" s="40">
        <f t="shared" si="1"/>
        <v>0.05297376472277905</v>
      </c>
      <c r="F10" s="42">
        <f>'Summary Data'!V27</f>
        <v>0.1342586</v>
      </c>
      <c r="G10" s="40">
        <f>STDEV('Summary Data'!B27:U27)</f>
        <v>0.19205200098441985</v>
      </c>
      <c r="H10" s="40">
        <f t="shared" si="2"/>
        <v>0.15341282782832943</v>
      </c>
      <c r="I10" s="43">
        <f t="shared" si="3"/>
        <v>0.11935666669143727</v>
      </c>
      <c r="J10" s="45">
        <f>'Summary Data'!AS10</f>
        <v>-0.04802494</v>
      </c>
      <c r="K10" s="40">
        <f>STDEV('Summary Data'!Y10:AR10)</f>
        <v>0.07362457670042112</v>
      </c>
      <c r="L10" s="40">
        <f t="shared" si="4"/>
        <v>-0.03876414049172417</v>
      </c>
      <c r="M10" s="44">
        <f t="shared" si="5"/>
        <v>0.04947879613553447</v>
      </c>
      <c r="N10" s="40">
        <f>'Summary Data'!AS27</f>
        <v>-0.02575609</v>
      </c>
      <c r="O10" s="40">
        <f>STDEV('Summary Data'!Y27:AR27)</f>
        <v>0.13020302759020044</v>
      </c>
      <c r="P10" s="40">
        <f t="shared" si="6"/>
        <v>-0.04479393156820755</v>
      </c>
      <c r="Q10" s="43">
        <f t="shared" si="7"/>
        <v>0.06930371671835514</v>
      </c>
      <c r="S10" s="33">
        <v>0</v>
      </c>
    </row>
    <row r="11" spans="1:19" ht="11.25">
      <c r="A11" s="32">
        <v>7</v>
      </c>
      <c r="B11" s="45">
        <f>'Summary Data'!V11</f>
        <v>1.059377</v>
      </c>
      <c r="C11" s="40">
        <f>STDEV('Summary Data'!B11:U11)</f>
        <v>0.377887653508529</v>
      </c>
      <c r="D11" s="40">
        <f t="shared" si="0"/>
        <v>1.015672670645439</v>
      </c>
      <c r="E11" s="40">
        <f t="shared" si="1"/>
        <v>0.048888697977398046</v>
      </c>
      <c r="F11" s="42">
        <f>'Summary Data'!V28</f>
        <v>-0.0002489475</v>
      </c>
      <c r="G11" s="40">
        <f>STDEV('Summary Data'!B28:U28)</f>
        <v>0.31660584426078087</v>
      </c>
      <c r="H11" s="40">
        <f t="shared" si="2"/>
        <v>-0.04591248120531162</v>
      </c>
      <c r="I11" s="43">
        <f t="shared" si="3"/>
        <v>0.05773438134212671</v>
      </c>
      <c r="J11" s="45">
        <f>'Summary Data'!AS11</f>
        <v>1.040927</v>
      </c>
      <c r="K11" s="40">
        <f>STDEV('Summary Data'!Y11:AR11)</f>
        <v>0.39786246378111756</v>
      </c>
      <c r="L11" s="40">
        <f t="shared" si="4"/>
        <v>0.9937518089092939</v>
      </c>
      <c r="M11" s="44">
        <f t="shared" si="5"/>
        <v>0.04114909144755293</v>
      </c>
      <c r="N11" s="40">
        <f>'Summary Data'!AS28</f>
        <v>0.02349204</v>
      </c>
      <c r="O11" s="40">
        <f>STDEV('Summary Data'!Y28:AR28)</f>
        <v>0.36976374102119647</v>
      </c>
      <c r="P11" s="40">
        <f t="shared" si="6"/>
        <v>-0.023867841682952574</v>
      </c>
      <c r="Q11" s="43">
        <f t="shared" si="7"/>
        <v>0.04437118577937364</v>
      </c>
      <c r="S11" s="33">
        <v>0</v>
      </c>
    </row>
    <row r="12" spans="1:19" ht="11.25">
      <c r="A12" s="32">
        <v>8</v>
      </c>
      <c r="B12" s="45">
        <f>'Summary Data'!V12</f>
        <v>0.01621265</v>
      </c>
      <c r="C12" s="40">
        <f>STDEV('Summary Data'!B12:U12)</f>
        <v>0.062843841475611</v>
      </c>
      <c r="D12" s="40">
        <f t="shared" si="0"/>
        <v>0.011035178484848833</v>
      </c>
      <c r="E12" s="40">
        <f t="shared" si="1"/>
        <v>0.02629803194791865</v>
      </c>
      <c r="F12" s="42">
        <f>'Summary Data'!V29</f>
        <v>0.004198526</v>
      </c>
      <c r="G12" s="40">
        <f>STDEV('Summary Data'!B29:U29)</f>
        <v>0.05016155706971024</v>
      </c>
      <c r="H12" s="40">
        <f t="shared" si="2"/>
        <v>0.00631641342395173</v>
      </c>
      <c r="I12" s="43">
        <f t="shared" si="3"/>
        <v>0.037642047489420134</v>
      </c>
      <c r="J12" s="45">
        <f>'Summary Data'!AS12</f>
        <v>0.02818939</v>
      </c>
      <c r="K12" s="40">
        <f>STDEV('Summary Data'!Y12:AR12)</f>
        <v>0.05037631845295063</v>
      </c>
      <c r="L12" s="40">
        <f t="shared" si="4"/>
        <v>0.031782631872871454</v>
      </c>
      <c r="M12" s="44">
        <f t="shared" si="5"/>
        <v>0.029198964457779534</v>
      </c>
      <c r="N12" s="40">
        <f>'Summary Data'!AS29</f>
        <v>-0.01798274</v>
      </c>
      <c r="O12" s="40">
        <f>STDEV('Summary Data'!Y29:AR29)</f>
        <v>0.042575863344979495</v>
      </c>
      <c r="P12" s="40">
        <f t="shared" si="6"/>
        <v>-0.02226726465614408</v>
      </c>
      <c r="Q12" s="43">
        <f t="shared" si="7"/>
        <v>0.02579781524457966</v>
      </c>
      <c r="S12" s="33">
        <v>0</v>
      </c>
    </row>
    <row r="13" spans="1:19" ht="11.25">
      <c r="A13" s="32">
        <v>9</v>
      </c>
      <c r="B13" s="45">
        <f>'Summary Data'!V13</f>
        <v>0.5758321</v>
      </c>
      <c r="C13" s="40">
        <f>STDEV('Summary Data'!B13:U13)</f>
        <v>0.03401142963602611</v>
      </c>
      <c r="D13" s="40">
        <f t="shared" si="0"/>
        <v>0.5811891116078306</v>
      </c>
      <c r="E13" s="40">
        <f>STDEV(C75:T75)</f>
        <v>0.017254193290865045</v>
      </c>
      <c r="F13" s="42">
        <f>'Summary Data'!V30</f>
        <v>-0.02881065</v>
      </c>
      <c r="G13" s="40">
        <f>STDEV('Summary Data'!B30:U30)</f>
        <v>0.04489940642376716</v>
      </c>
      <c r="H13" s="40">
        <f t="shared" si="2"/>
        <v>-0.025479034377061307</v>
      </c>
      <c r="I13" s="43">
        <f t="shared" si="3"/>
        <v>0.022883766362943612</v>
      </c>
      <c r="J13" s="45">
        <f>'Summary Data'!AS13</f>
        <v>0.6009602</v>
      </c>
      <c r="K13" s="40">
        <f>STDEV('Summary Data'!Y13:AR13)</f>
        <v>0.03545597906719372</v>
      </c>
      <c r="L13" s="40">
        <f t="shared" si="4"/>
        <v>0.606514292664771</v>
      </c>
      <c r="M13" s="44">
        <f t="shared" si="5"/>
        <v>0.022208373224264718</v>
      </c>
      <c r="N13" s="40">
        <f>'Summary Data'!AS30</f>
        <v>-0.01898406</v>
      </c>
      <c r="O13" s="40">
        <f>STDEV('Summary Data'!Y30:AR30)</f>
        <v>0.031914169265867355</v>
      </c>
      <c r="P13" s="40">
        <f t="shared" si="6"/>
        <v>-0.01740573746283069</v>
      </c>
      <c r="Q13" s="43">
        <f t="shared" si="7"/>
        <v>0.024299127402186885</v>
      </c>
      <c r="S13" s="33">
        <v>0</v>
      </c>
    </row>
    <row r="14" spans="1:19" ht="11.25">
      <c r="A14" s="32">
        <v>10</v>
      </c>
      <c r="B14" s="45">
        <f>'Summary Data'!V14</f>
        <v>0</v>
      </c>
      <c r="C14" s="40">
        <f>STDEV('Summary Data'!B14:U14)</f>
        <v>0.052768619698852104</v>
      </c>
      <c r="D14" s="40">
        <f t="shared" si="0"/>
        <v>-2.662185330283439E-05</v>
      </c>
      <c r="E14" s="40">
        <f t="shared" si="1"/>
        <v>0.0012306018051109057</v>
      </c>
      <c r="F14" s="42">
        <f>'Summary Data'!V31</f>
        <v>0</v>
      </c>
      <c r="G14" s="40">
        <f>STDEV('Summary Data'!B31:U31)</f>
        <v>0.04045113882950106</v>
      </c>
      <c r="H14" s="40">
        <f t="shared" si="2"/>
        <v>-0.00034590748781805484</v>
      </c>
      <c r="I14" s="43">
        <f t="shared" si="3"/>
        <v>0.0013256321044761417</v>
      </c>
      <c r="J14" s="45">
        <f>'Summary Data'!AS14</f>
        <v>0</v>
      </c>
      <c r="K14" s="40">
        <f>STDEV('Summary Data'!Y14:AR14)</f>
        <v>0.031578600526309106</v>
      </c>
      <c r="L14" s="40">
        <f t="shared" si="4"/>
        <v>-0.0003703293567808266</v>
      </c>
      <c r="M14" s="44">
        <f t="shared" si="5"/>
        <v>0.001084898152553544</v>
      </c>
      <c r="N14" s="40">
        <f>'Summary Data'!AS31</f>
        <v>0</v>
      </c>
      <c r="O14" s="40">
        <f>STDEV('Summary Data'!Y31:AR31)</f>
        <v>0.025331769547563703</v>
      </c>
      <c r="P14" s="40">
        <f t="shared" si="6"/>
        <v>-0.00016057790356860776</v>
      </c>
      <c r="Q14" s="43">
        <f t="shared" si="7"/>
        <v>0.0005019111687453747</v>
      </c>
      <c r="S14" s="33">
        <v>0</v>
      </c>
    </row>
    <row r="15" spans="1:19" ht="11.25">
      <c r="A15" s="32">
        <v>11</v>
      </c>
      <c r="B15" s="45">
        <f>'Summary Data'!V15</f>
        <v>0.760069</v>
      </c>
      <c r="C15" s="40">
        <f>STDEV('Summary Data'!B15:U15)</f>
        <v>0.033073132734905406</v>
      </c>
      <c r="D15" s="40">
        <f t="shared" si="0"/>
        <v>0.7668853923041605</v>
      </c>
      <c r="E15" s="40">
        <f t="shared" si="1"/>
        <v>0.005911524894883632</v>
      </c>
      <c r="F15" s="42">
        <f>'Summary Data'!V32</f>
        <v>-0.04400901</v>
      </c>
      <c r="G15" s="40">
        <f>STDEV('Summary Data'!B32:U32)</f>
        <v>0.05070172928977407</v>
      </c>
      <c r="H15" s="40">
        <f t="shared" si="2"/>
        <v>-0.05158275151869866</v>
      </c>
      <c r="I15" s="43">
        <f t="shared" si="3"/>
        <v>0.006968177801445114</v>
      </c>
      <c r="J15" s="45">
        <f>'Summary Data'!AS15</f>
        <v>0.7437134</v>
      </c>
      <c r="K15" s="40">
        <f>STDEV('Summary Data'!Y15:AR15)</f>
        <v>0.031074719125915556</v>
      </c>
      <c r="L15" s="40">
        <f t="shared" si="4"/>
        <v>0.7500274076734855</v>
      </c>
      <c r="M15" s="44">
        <f t="shared" si="5"/>
        <v>0.004736015994082391</v>
      </c>
      <c r="N15" s="40">
        <f>'Summary Data'!AS32</f>
        <v>-0.008961473</v>
      </c>
      <c r="O15" s="40">
        <f>STDEV('Summary Data'!Y32:AR32)</f>
        <v>0.04684082949885234</v>
      </c>
      <c r="P15" s="40">
        <f t="shared" si="6"/>
        <v>-0.015655765090337236</v>
      </c>
      <c r="Q15" s="43">
        <f t="shared" si="7"/>
        <v>0.005644108102545181</v>
      </c>
      <c r="S15" s="33">
        <v>0</v>
      </c>
    </row>
    <row r="16" spans="1:19" ht="11.25">
      <c r="A16" s="32">
        <v>12</v>
      </c>
      <c r="B16" s="45">
        <f>'Summary Data'!V16</f>
        <v>0.002255862</v>
      </c>
      <c r="C16" s="40">
        <f>STDEV('Summary Data'!B16:U16)</f>
        <v>0.005875409755044096</v>
      </c>
      <c r="D16" s="40">
        <f aca="true" t="shared" si="8" ref="D16:D21">AVERAGE(C78:T78)/10</f>
        <v>0.0024475485816214245</v>
      </c>
      <c r="E16" s="40">
        <f aca="true" t="shared" si="9" ref="E16:E21">STDEV(C78:T78)/10</f>
        <v>0.0028329276806332926</v>
      </c>
      <c r="F16" s="42">
        <f>'Summary Data'!V33</f>
        <v>0.008555362</v>
      </c>
      <c r="G16" s="40">
        <f>STDEV('Summary Data'!B33:U33)</f>
        <v>0.007544344980847549</v>
      </c>
      <c r="H16" s="40">
        <f aca="true" t="shared" si="10" ref="H16:H21">AVERAGE(C98:T98)/10</f>
        <v>0.00867975942691533</v>
      </c>
      <c r="I16" s="43">
        <f aca="true" t="shared" si="11" ref="I16:I21">STDEV(C98:T98)/10</f>
        <v>0.0055013264986859215</v>
      </c>
      <c r="J16" s="45">
        <f>'Summary Data'!AS16</f>
        <v>0.0005995292</v>
      </c>
      <c r="K16" s="40">
        <f>STDEV('Summary Data'!Y16:AR16)</f>
        <v>0.005831360482858559</v>
      </c>
      <c r="L16" s="40">
        <f aca="true" t="shared" si="12" ref="L16:L21">AVERAGE(C118:T118)/10</f>
        <v>0.0010363892922007826</v>
      </c>
      <c r="M16" s="44">
        <f aca="true" t="shared" si="13" ref="M16:M21">STDEV(C118:T118)/10</f>
        <v>0.004697178900935291</v>
      </c>
      <c r="N16" s="40">
        <f>'Summary Data'!AS33</f>
        <v>-0.002512271</v>
      </c>
      <c r="O16" s="40">
        <f>STDEV('Summary Data'!Y33:AR33)</f>
        <v>0.004592802856933974</v>
      </c>
      <c r="P16" s="40">
        <f aca="true" t="shared" si="14" ref="P16:P21">AVERAGE(C138:T138)/10</f>
        <v>-0.0025912556182636336</v>
      </c>
      <c r="Q16" s="43">
        <f aca="true" t="shared" si="15" ref="Q16:Q21">STDEV(C138:T138)/10</f>
        <v>0.003437933683032659</v>
      </c>
      <c r="S16" s="33">
        <v>0</v>
      </c>
    </row>
    <row r="17" spans="1:19" ht="11.25">
      <c r="A17" s="32">
        <v>13</v>
      </c>
      <c r="B17" s="45">
        <f>'Summary Data'!V17</f>
        <v>0.06592764</v>
      </c>
      <c r="C17" s="40">
        <f>STDEV('Summary Data'!B17:U17)</f>
        <v>0.00600288583443258</v>
      </c>
      <c r="D17" s="40">
        <f t="shared" si="8"/>
        <v>0.06550545542926414</v>
      </c>
      <c r="E17" s="40">
        <f t="shared" si="9"/>
        <v>0.0029152747366956106</v>
      </c>
      <c r="F17" s="42">
        <f>'Summary Data'!V34</f>
        <v>-0.004546093</v>
      </c>
      <c r="G17" s="40">
        <f>STDEV('Summary Data'!B34:U34)</f>
        <v>0.004080616512589994</v>
      </c>
      <c r="H17" s="40">
        <f t="shared" si="10"/>
        <v>-0.0041324793732089825</v>
      </c>
      <c r="I17" s="43">
        <f t="shared" si="11"/>
        <v>0.0017720987845536405</v>
      </c>
      <c r="J17" s="45">
        <f>'Summary Data'!AS17</f>
        <v>0.06698236</v>
      </c>
      <c r="K17" s="40">
        <f>STDEV('Summary Data'!Y17:AR17)</f>
        <v>0.006030581822476763</v>
      </c>
      <c r="L17" s="40">
        <f t="shared" si="12"/>
        <v>0.06728961724196544</v>
      </c>
      <c r="M17" s="44">
        <f t="shared" si="13"/>
        <v>0.002098335931141772</v>
      </c>
      <c r="N17" s="40">
        <f>'Summary Data'!AS34</f>
        <v>-0.001901418</v>
      </c>
      <c r="O17" s="40">
        <f>STDEV('Summary Data'!Y34:AR34)</f>
        <v>0.0032011499732462747</v>
      </c>
      <c r="P17" s="40">
        <f t="shared" si="14"/>
        <v>-0.0020623298201864534</v>
      </c>
      <c r="Q17" s="43">
        <f t="shared" si="15"/>
        <v>0.0027086778549558696</v>
      </c>
      <c r="S17" s="33">
        <v>0</v>
      </c>
    </row>
    <row r="18" spans="1:19" ht="11.25">
      <c r="A18" s="32">
        <v>14</v>
      </c>
      <c r="B18" s="45">
        <f>'Summary Data'!V18</f>
        <v>-0.005734859</v>
      </c>
      <c r="C18" s="40">
        <f>STDEV('Summary Data'!B18:U18)</f>
        <v>0.0034741814125303825</v>
      </c>
      <c r="D18" s="40">
        <f t="shared" si="8"/>
        <v>-0.0060369583650325374</v>
      </c>
      <c r="E18" s="40">
        <f t="shared" si="9"/>
        <v>0.0014462362752764011</v>
      </c>
      <c r="F18" s="42">
        <f>'Summary Data'!V35</f>
        <v>-0.00941037</v>
      </c>
      <c r="G18" s="40">
        <f>STDEV('Summary Data'!B35:U35)</f>
        <v>0.00558552314788766</v>
      </c>
      <c r="H18" s="40">
        <f t="shared" si="10"/>
        <v>-0.01088580326280193</v>
      </c>
      <c r="I18" s="43">
        <f t="shared" si="11"/>
        <v>0.0020815018792207972</v>
      </c>
      <c r="J18" s="45">
        <f>'Summary Data'!AS18</f>
        <v>-0.001488921</v>
      </c>
      <c r="K18" s="40">
        <f>STDEV('Summary Data'!Y18:AR18)</f>
        <v>0.0018314415041996437</v>
      </c>
      <c r="L18" s="40">
        <f t="shared" si="12"/>
        <v>-0.0014027064680911595</v>
      </c>
      <c r="M18" s="44">
        <f t="shared" si="13"/>
        <v>0.0013802193846675743</v>
      </c>
      <c r="N18" s="40">
        <f>'Summary Data'!AS35</f>
        <v>-0.005914407</v>
      </c>
      <c r="O18" s="40">
        <f>STDEV('Summary Data'!Y35:AR35)</f>
        <v>0.003560870336140264</v>
      </c>
      <c r="P18" s="40">
        <f t="shared" si="14"/>
        <v>-0.006430700985341681</v>
      </c>
      <c r="Q18" s="43">
        <f t="shared" si="15"/>
        <v>0.0018223815913831747</v>
      </c>
      <c r="S18" s="33">
        <v>0</v>
      </c>
    </row>
    <row r="19" spans="1:19" ht="11.25">
      <c r="A19" s="32">
        <v>15</v>
      </c>
      <c r="B19" s="45">
        <f>'Summary Data'!V19</f>
        <v>0.02863457</v>
      </c>
      <c r="C19" s="40">
        <f>STDEV('Summary Data'!B19:U19)</f>
        <v>0.007330585472541728</v>
      </c>
      <c r="D19" s="40">
        <f t="shared" si="8"/>
        <v>0.029773219444444443</v>
      </c>
      <c r="E19" s="40">
        <f t="shared" si="9"/>
        <v>0.003317069623478766</v>
      </c>
      <c r="F19" s="42">
        <f>'Summary Data'!V36</f>
        <v>-0.01014291</v>
      </c>
      <c r="G19" s="40">
        <f>STDEV('Summary Data'!B36:U36)</f>
        <v>0.003804524518779037</v>
      </c>
      <c r="H19" s="40">
        <f t="shared" si="10"/>
        <v>-0.0104311935</v>
      </c>
      <c r="I19" s="43">
        <f t="shared" si="11"/>
        <v>0.002894001701916395</v>
      </c>
      <c r="J19" s="45">
        <f>'Summary Data'!AS19</f>
        <v>0.01829398</v>
      </c>
      <c r="K19" s="40">
        <f>STDEV('Summary Data'!Y19:AR19)</f>
        <v>0.007144118326696051</v>
      </c>
      <c r="L19" s="40">
        <f t="shared" si="12"/>
        <v>0.019629609444444446</v>
      </c>
      <c r="M19" s="44">
        <f t="shared" si="13"/>
        <v>0.0016459815084568935</v>
      </c>
      <c r="N19" s="40">
        <f>'Summary Data'!AS36</f>
        <v>-0.001717595</v>
      </c>
      <c r="O19" s="40">
        <f>STDEV('Summary Data'!Y36:AR36)</f>
        <v>0.003383029837449588</v>
      </c>
      <c r="P19" s="40">
        <f t="shared" si="14"/>
        <v>-0.0020454002600000004</v>
      </c>
      <c r="Q19" s="43">
        <f t="shared" si="15"/>
        <v>0.0014571650458963794</v>
      </c>
      <c r="S19" s="33">
        <v>0</v>
      </c>
    </row>
    <row r="20" spans="1:19" ht="11.25">
      <c r="A20" s="32">
        <v>16</v>
      </c>
      <c r="B20" s="45">
        <f>'Summary Data'!V20</f>
        <v>0</v>
      </c>
      <c r="C20" s="40">
        <f>STDEV('Summary Data'!B20:U20)</f>
        <v>0</v>
      </c>
      <c r="D20" s="40">
        <f t="shared" si="8"/>
        <v>0</v>
      </c>
      <c r="E20" s="40">
        <f t="shared" si="9"/>
        <v>0</v>
      </c>
      <c r="F20" s="42">
        <f>'Summary Data'!V37</f>
        <v>0</v>
      </c>
      <c r="G20" s="40">
        <f>STDEV('Summary Data'!B37:U37)</f>
        <v>0</v>
      </c>
      <c r="H20" s="40">
        <f t="shared" si="10"/>
        <v>0</v>
      </c>
      <c r="I20" s="43">
        <f t="shared" si="11"/>
        <v>0</v>
      </c>
      <c r="J20" s="45">
        <f>'Summary Data'!AS20</f>
        <v>0</v>
      </c>
      <c r="K20" s="40">
        <f>STDEV('Summary Data'!Y20:AR20)</f>
        <v>0</v>
      </c>
      <c r="L20" s="40">
        <f t="shared" si="12"/>
        <v>0</v>
      </c>
      <c r="M20" s="44">
        <f t="shared" si="13"/>
        <v>0</v>
      </c>
      <c r="N20" s="40">
        <f>'Summary Data'!AS37</f>
        <v>0</v>
      </c>
      <c r="O20" s="40">
        <f>STDEV('Summary Data'!Y37:AR37)</f>
        <v>0</v>
      </c>
      <c r="P20" s="40">
        <f t="shared" si="14"/>
        <v>0</v>
      </c>
      <c r="Q20" s="43">
        <f t="shared" si="15"/>
        <v>0</v>
      </c>
      <c r="S20" s="33">
        <v>0</v>
      </c>
    </row>
    <row r="21" spans="1:19" ht="12" thickBot="1">
      <c r="A21" s="32">
        <v>17</v>
      </c>
      <c r="B21" s="46">
        <f>'Summary Data'!V21</f>
        <v>0</v>
      </c>
      <c r="C21" s="47">
        <f>STDEV('Summary Data'!B21:U21)</f>
        <v>0</v>
      </c>
      <c r="D21" s="47">
        <f t="shared" si="8"/>
        <v>0</v>
      </c>
      <c r="E21" s="47">
        <f t="shared" si="9"/>
        <v>0</v>
      </c>
      <c r="F21" s="48">
        <f>'Summary Data'!V38</f>
        <v>0</v>
      </c>
      <c r="G21" s="47">
        <f>STDEV('Summary Data'!B38:U38)</f>
        <v>0</v>
      </c>
      <c r="H21" s="47">
        <f t="shared" si="10"/>
        <v>0</v>
      </c>
      <c r="I21" s="49">
        <f t="shared" si="11"/>
        <v>0</v>
      </c>
      <c r="J21" s="46">
        <f>'Summary Data'!AS21</f>
        <v>0</v>
      </c>
      <c r="K21" s="47">
        <f>STDEV('Summary Data'!Y21:AR21)</f>
        <v>0</v>
      </c>
      <c r="L21" s="47">
        <f t="shared" si="12"/>
        <v>0</v>
      </c>
      <c r="M21" s="50">
        <f t="shared" si="13"/>
        <v>0</v>
      </c>
      <c r="N21" s="47">
        <f>'Summary Data'!AS38</f>
        <v>0</v>
      </c>
      <c r="O21" s="47">
        <f>STDEV('Summary Data'!Y38:AR38)</f>
        <v>0</v>
      </c>
      <c r="P21" s="47">
        <f t="shared" si="14"/>
        <v>0</v>
      </c>
      <c r="Q21" s="49">
        <f t="shared" si="15"/>
        <v>0</v>
      </c>
      <c r="S21" s="51">
        <v>0</v>
      </c>
    </row>
    <row r="23" spans="1:11" ht="11.25">
      <c r="A23" s="52"/>
      <c r="B23" s="488"/>
      <c r="C23" s="488"/>
      <c r="D23" s="488"/>
      <c r="E23" s="488"/>
      <c r="F23" s="488"/>
      <c r="G23" s="488"/>
      <c r="H23" s="488"/>
      <c r="I23" s="488"/>
      <c r="J23" s="488"/>
      <c r="K23" s="488"/>
    </row>
    <row r="24" spans="1:11" ht="12" thickBot="1">
      <c r="A24" s="52"/>
      <c r="B24" s="488"/>
      <c r="C24" s="488"/>
      <c r="D24" s="488"/>
      <c r="E24" s="488"/>
      <c r="F24" s="488"/>
      <c r="G24" s="488"/>
      <c r="H24" s="488"/>
      <c r="I24" s="488"/>
      <c r="J24" s="488"/>
      <c r="K24" s="488"/>
    </row>
    <row r="25" spans="2:17" ht="11.25">
      <c r="B25" s="32"/>
      <c r="C25" s="32"/>
      <c r="D25" s="32"/>
      <c r="E25" s="32"/>
      <c r="F25" s="32"/>
      <c r="G25" s="32"/>
      <c r="H25" s="32"/>
      <c r="I25" s="32"/>
      <c r="J25" s="32"/>
      <c r="K25" s="32"/>
      <c r="N25" s="486" t="s">
        <v>154</v>
      </c>
      <c r="O25" s="484"/>
      <c r="P25" s="484"/>
      <c r="Q25" s="485"/>
    </row>
    <row r="26" spans="1:17" ht="11.25">
      <c r="A26" s="30">
        <v>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N26" s="89" t="s">
        <v>148</v>
      </c>
      <c r="O26" s="29" t="s">
        <v>149</v>
      </c>
      <c r="P26" s="29" t="s">
        <v>150</v>
      </c>
      <c r="Q26" s="90" t="s">
        <v>151</v>
      </c>
    </row>
    <row r="27" spans="1:17" ht="11.25">
      <c r="A27" s="30">
        <v>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N27" s="89">
        <v>2</v>
      </c>
      <c r="O27" s="91">
        <f>N27*N27</f>
        <v>4</v>
      </c>
      <c r="P27" s="58">
        <f>((LN(E6)+LN(I6))/2)</f>
        <v>-0.3709226597244005</v>
      </c>
      <c r="Q27" s="92">
        <f>((LN(M6)+LN(Q6))/2)</f>
        <v>-0.4068658399419354</v>
      </c>
    </row>
    <row r="28" spans="1:17" ht="11.25">
      <c r="A28" s="30">
        <v>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N28" s="89">
        <v>3</v>
      </c>
      <c r="O28" s="91">
        <f aca="true" t="shared" si="16" ref="O28:O34">N28*N28</f>
        <v>9</v>
      </c>
      <c r="P28" s="58">
        <f aca="true" t="shared" si="17" ref="P28:P34">((LN(E7)+LN(I7))/2)</f>
        <v>-0.7478290374695329</v>
      </c>
      <c r="Q28" s="92">
        <f aca="true" t="shared" si="18" ref="Q28:Q34">((LN(M7)+LN(Q7))/2)</f>
        <v>-0.7409938977733724</v>
      </c>
    </row>
    <row r="29" spans="1:17" ht="11.25">
      <c r="A29" s="30">
        <v>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N29" s="89">
        <v>4</v>
      </c>
      <c r="O29" s="91">
        <f t="shared" si="16"/>
        <v>16</v>
      </c>
      <c r="P29" s="58">
        <f t="shared" si="17"/>
        <v>-1.7090233690683143</v>
      </c>
      <c r="Q29" s="92">
        <f t="shared" si="18"/>
        <v>-1.6308785085042325</v>
      </c>
    </row>
    <row r="30" spans="1:17" ht="11.25">
      <c r="A30" s="30">
        <v>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N30" s="89">
        <v>5</v>
      </c>
      <c r="O30" s="91">
        <f t="shared" si="16"/>
        <v>25</v>
      </c>
      <c r="P30" s="58">
        <f t="shared" si="17"/>
        <v>-2.028365568585528</v>
      </c>
      <c r="Q30" s="92">
        <f t="shared" si="18"/>
        <v>-2.302961079071328</v>
      </c>
    </row>
    <row r="31" spans="1:17" ht="11.25">
      <c r="A31" s="30">
        <v>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N31" s="89">
        <v>6</v>
      </c>
      <c r="O31" s="91">
        <f t="shared" si="16"/>
        <v>36</v>
      </c>
      <c r="P31" s="58">
        <f>((LN(E10)+LN(I10))/2)</f>
        <v>-2.531798781322765</v>
      </c>
      <c r="Q31" s="92">
        <f>((LN(M10)+LN(Q10))/2)</f>
        <v>-2.837733902001734</v>
      </c>
    </row>
    <row r="32" spans="1:17" ht="11.25">
      <c r="A32" s="30">
        <v>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N32" s="89">
        <v>7</v>
      </c>
      <c r="O32" s="91">
        <f t="shared" si="16"/>
        <v>49</v>
      </c>
      <c r="P32" s="58">
        <f t="shared" si="17"/>
        <v>-2.9350557267654285</v>
      </c>
      <c r="Q32" s="92">
        <f t="shared" si="18"/>
        <v>-3.152859210145044</v>
      </c>
    </row>
    <row r="33" spans="1:17" ht="11.25">
      <c r="A33" s="30">
        <v>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N33" s="89">
        <v>8</v>
      </c>
      <c r="O33" s="91">
        <f t="shared" si="16"/>
        <v>64</v>
      </c>
      <c r="P33" s="58">
        <f t="shared" si="17"/>
        <v>-3.458947371291658</v>
      </c>
      <c r="Q33" s="92">
        <f t="shared" si="18"/>
        <v>-3.5955437525971172</v>
      </c>
    </row>
    <row r="34" spans="1:17" ht="11.25">
      <c r="A34" s="30">
        <v>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N34" s="89">
        <v>9</v>
      </c>
      <c r="O34" s="91">
        <f t="shared" si="16"/>
        <v>81</v>
      </c>
      <c r="P34" s="58">
        <f t="shared" si="17"/>
        <v>-3.918513793986781</v>
      </c>
      <c r="Q34" s="92">
        <f t="shared" si="18"/>
        <v>-3.7623003638033605</v>
      </c>
    </row>
    <row r="35" spans="1:17" ht="12" thickBot="1">
      <c r="A35" s="30">
        <v>10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N35" s="81" t="s">
        <v>152</v>
      </c>
      <c r="O35" s="61"/>
      <c r="P35" s="47">
        <f>EXP((SUM(P27:P34)-LN($G$49)*SUM($N27:$N34)-LN($G$50)*SUM($O27:$O34))/8)/$G$48</f>
        <v>0.020391988484484508</v>
      </c>
      <c r="Q35" s="49">
        <f>EXP((SUM(Q27:Q34)-LN($G$49)*SUM($N27:$N34)-LN($G$50)*SUM($O27:$O34))/8)/$G$48</f>
        <v>0.01861433665398068</v>
      </c>
    </row>
    <row r="36" spans="1:14" ht="11.25">
      <c r="A36" s="30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N36" s="30" t="s">
        <v>117</v>
      </c>
    </row>
    <row r="37" spans="1:11" ht="11.25">
      <c r="A37" s="30">
        <v>12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ht="11.25">
      <c r="A38" s="30">
        <v>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ht="11.25">
      <c r="A39" s="30">
        <v>14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11" ht="11.25">
      <c r="A40" s="30">
        <v>15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11.25">
      <c r="A41" s="30">
        <v>16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ht="11.25">
      <c r="A42" s="30">
        <v>17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ht="12" thickBot="1"/>
    <row r="44" spans="1:15" ht="11.25">
      <c r="A44" s="52"/>
      <c r="B44" s="486" t="s">
        <v>69</v>
      </c>
      <c r="C44" s="484"/>
      <c r="D44" s="484"/>
      <c r="E44" s="484"/>
      <c r="F44" s="484"/>
      <c r="G44" s="485"/>
      <c r="I44" s="486" t="s">
        <v>115</v>
      </c>
      <c r="J44" s="484"/>
      <c r="K44" s="484"/>
      <c r="L44" s="484"/>
      <c r="M44" s="484"/>
      <c r="N44" s="484"/>
      <c r="O44" s="485"/>
    </row>
    <row r="45" spans="1:15" ht="11.25">
      <c r="A45" s="52"/>
      <c r="B45" s="487" t="s">
        <v>70</v>
      </c>
      <c r="C45" s="488"/>
      <c r="D45" s="488"/>
      <c r="E45" s="32"/>
      <c r="F45" s="488" t="s">
        <v>71</v>
      </c>
      <c r="G45" s="490"/>
      <c r="H45" s="52"/>
      <c r="I45" s="487" t="s">
        <v>72</v>
      </c>
      <c r="J45" s="488"/>
      <c r="K45" s="488"/>
      <c r="L45" s="488" t="s">
        <v>73</v>
      </c>
      <c r="M45" s="488"/>
      <c r="N45" s="488"/>
      <c r="O45" s="53"/>
    </row>
    <row r="46" spans="1:15" ht="11.25">
      <c r="A46" s="52"/>
      <c r="B46" s="54">
        <v>0.1</v>
      </c>
      <c r="C46" s="55">
        <v>0.025</v>
      </c>
      <c r="D46" s="56">
        <v>0.006</v>
      </c>
      <c r="E46" s="35"/>
      <c r="F46" s="35"/>
      <c r="G46" s="37"/>
      <c r="I46" s="34" t="s">
        <v>67</v>
      </c>
      <c r="J46" s="35" t="s">
        <v>114</v>
      </c>
      <c r="K46" s="35" t="s">
        <v>68</v>
      </c>
      <c r="L46" s="35" t="s">
        <v>67</v>
      </c>
      <c r="M46" s="35" t="s">
        <v>114</v>
      </c>
      <c r="N46" s="35" t="s">
        <v>68</v>
      </c>
      <c r="O46" s="37"/>
    </row>
    <row r="47" spans="1:15" ht="11.25">
      <c r="A47" s="30">
        <v>1</v>
      </c>
      <c r="B47" s="57">
        <f>$B$46*$G$48*$G$49^A47*$G$50^(A47*A47)</f>
        <v>5.430746448348001</v>
      </c>
      <c r="C47" s="58">
        <f>$C$46*$G$48*$G$49^A47*$G$50^(A47*A47)</f>
        <v>1.3576866120870001</v>
      </c>
      <c r="D47" s="58">
        <f>$D$46*$G$48*$G$49^A47*$G$50^(A47*A47)</f>
        <v>0.32584478690088003</v>
      </c>
      <c r="E47" s="32"/>
      <c r="F47" s="488" t="s">
        <v>74</v>
      </c>
      <c r="G47" s="490"/>
      <c r="I47" s="45">
        <f>E26</f>
        <v>0</v>
      </c>
      <c r="J47" s="40">
        <f>B26</f>
        <v>0</v>
      </c>
      <c r="K47" s="40">
        <f>F26</f>
        <v>0</v>
      </c>
      <c r="L47" s="40">
        <f>J26</f>
        <v>0</v>
      </c>
      <c r="M47" s="76">
        <f>G26</f>
        <v>0</v>
      </c>
      <c r="N47" s="76">
        <f>K26</f>
        <v>0</v>
      </c>
      <c r="O47" s="53"/>
    </row>
    <row r="48" spans="1:15" ht="11.25">
      <c r="A48" s="30">
        <v>2</v>
      </c>
      <c r="B48" s="57">
        <f aca="true" t="shared" si="19" ref="B48:B63">$B$46*$G$48*$G$49^A48*$G$50^(A48*A48)</f>
        <v>3.3410116437469553</v>
      </c>
      <c r="C48" s="58">
        <f aca="true" t="shared" si="20" ref="C48:C63">$C$46*$G$48*$G$49^A48*$G$50^(A48*A48)</f>
        <v>0.8352529109367388</v>
      </c>
      <c r="D48" s="58">
        <f aca="true" t="shared" si="21" ref="D48:D63">$D$46*$G$48*$G$49^A48*$G$50^(A48*A48)</f>
        <v>0.2004606986248173</v>
      </c>
      <c r="E48" s="32"/>
      <c r="F48" s="32" t="s">
        <v>75</v>
      </c>
      <c r="G48" s="53">
        <f>73.9*1.18</f>
        <v>87.202</v>
      </c>
      <c r="I48" s="45">
        <f>E27</f>
        <v>0</v>
      </c>
      <c r="J48" s="40">
        <f>B27</f>
        <v>0</v>
      </c>
      <c r="K48" s="40">
        <f>F27</f>
        <v>0</v>
      </c>
      <c r="L48" s="40">
        <f>J27</f>
        <v>0</v>
      </c>
      <c r="M48" s="76">
        <f>G27</f>
        <v>0</v>
      </c>
      <c r="N48" s="76">
        <f>K27</f>
        <v>0</v>
      </c>
      <c r="O48" s="53"/>
    </row>
    <row r="49" spans="1:15" ht="11.25">
      <c r="A49" s="30">
        <v>3</v>
      </c>
      <c r="B49" s="57">
        <f t="shared" si="19"/>
        <v>2.0304010659480287</v>
      </c>
      <c r="C49" s="58">
        <f t="shared" si="20"/>
        <v>0.5076002664870072</v>
      </c>
      <c r="D49" s="58">
        <f t="shared" si="21"/>
        <v>0.12182406395688174</v>
      </c>
      <c r="E49" s="32"/>
      <c r="F49" s="32" t="s">
        <v>76</v>
      </c>
      <c r="G49" s="53">
        <v>0.6266</v>
      </c>
      <c r="I49" s="45">
        <f aca="true" t="shared" si="22" ref="I49:I57">E28</f>
        <v>0</v>
      </c>
      <c r="J49" s="40">
        <f aca="true" t="shared" si="23" ref="J49:J57">B28</f>
        <v>0</v>
      </c>
      <c r="K49" s="40">
        <f aca="true" t="shared" si="24" ref="K49:K57">F28</f>
        <v>0</v>
      </c>
      <c r="L49" s="40">
        <f aca="true" t="shared" si="25" ref="L49:L57">J28</f>
        <v>0</v>
      </c>
      <c r="M49" s="76">
        <f aca="true" t="shared" si="26" ref="M49:M57">G28</f>
        <v>0</v>
      </c>
      <c r="N49" s="76">
        <f aca="true" t="shared" si="27" ref="N49:N57">K28</f>
        <v>0</v>
      </c>
      <c r="O49" s="53"/>
    </row>
    <row r="50" spans="1:15" ht="11.25">
      <c r="A50" s="30">
        <v>4</v>
      </c>
      <c r="B50" s="57">
        <f t="shared" si="19"/>
        <v>1.2189083650602912</v>
      </c>
      <c r="C50" s="58">
        <f t="shared" si="20"/>
        <v>0.3047270912650728</v>
      </c>
      <c r="D50" s="58">
        <f t="shared" si="21"/>
        <v>0.07313450190361748</v>
      </c>
      <c r="E50" s="32"/>
      <c r="F50" s="32" t="s">
        <v>86</v>
      </c>
      <c r="G50" s="53">
        <v>0.9939</v>
      </c>
      <c r="I50" s="45">
        <f t="shared" si="22"/>
        <v>0</v>
      </c>
      <c r="J50" s="40">
        <f t="shared" si="23"/>
        <v>0</v>
      </c>
      <c r="K50" s="40">
        <f t="shared" si="24"/>
        <v>0</v>
      </c>
      <c r="L50" s="40">
        <f t="shared" si="25"/>
        <v>0</v>
      </c>
      <c r="M50" s="76">
        <f t="shared" si="26"/>
        <v>0</v>
      </c>
      <c r="N50" s="76">
        <f t="shared" si="27"/>
        <v>0</v>
      </c>
      <c r="O50" s="53"/>
    </row>
    <row r="51" spans="1:15" ht="11.25">
      <c r="A51" s="30">
        <v>5</v>
      </c>
      <c r="B51" s="57">
        <f t="shared" si="19"/>
        <v>0.7228458025239507</v>
      </c>
      <c r="C51" s="58">
        <f t="shared" si="20"/>
        <v>0.18071145063098767</v>
      </c>
      <c r="D51" s="58">
        <f t="shared" si="21"/>
        <v>0.04337074815143704</v>
      </c>
      <c r="E51" s="32"/>
      <c r="F51" s="32"/>
      <c r="G51" s="53"/>
      <c r="I51" s="45">
        <f t="shared" si="22"/>
        <v>0</v>
      </c>
      <c r="J51" s="40">
        <f t="shared" si="23"/>
        <v>0</v>
      </c>
      <c r="K51" s="40">
        <f t="shared" si="24"/>
        <v>0</v>
      </c>
      <c r="L51" s="40">
        <f t="shared" si="25"/>
        <v>0</v>
      </c>
      <c r="M51" s="76">
        <f t="shared" si="26"/>
        <v>0</v>
      </c>
      <c r="N51" s="76">
        <f t="shared" si="27"/>
        <v>0</v>
      </c>
      <c r="O51" s="53"/>
    </row>
    <row r="52" spans="1:15" ht="11.25">
      <c r="A52" s="30">
        <v>6</v>
      </c>
      <c r="B52" s="57">
        <f t="shared" si="19"/>
        <v>0.42345342571316125</v>
      </c>
      <c r="C52" s="58">
        <f t="shared" si="20"/>
        <v>0.10586335642829031</v>
      </c>
      <c r="D52" s="58">
        <f t="shared" si="21"/>
        <v>0.025407205542789676</v>
      </c>
      <c r="E52" s="32"/>
      <c r="F52" s="32"/>
      <c r="G52" s="53"/>
      <c r="I52" s="45">
        <f t="shared" si="22"/>
        <v>0</v>
      </c>
      <c r="J52" s="40">
        <f t="shared" si="23"/>
        <v>0</v>
      </c>
      <c r="K52" s="40">
        <f t="shared" si="24"/>
        <v>0</v>
      </c>
      <c r="L52" s="40">
        <f t="shared" si="25"/>
        <v>0</v>
      </c>
      <c r="M52" s="76">
        <f t="shared" si="26"/>
        <v>0</v>
      </c>
      <c r="N52" s="76">
        <f t="shared" si="27"/>
        <v>0</v>
      </c>
      <c r="O52" s="53"/>
    </row>
    <row r="53" spans="1:15" ht="11.25">
      <c r="A53" s="30">
        <v>7</v>
      </c>
      <c r="B53" s="57">
        <f t="shared" si="19"/>
        <v>0.2450479191459952</v>
      </c>
      <c r="C53" s="58">
        <f t="shared" si="20"/>
        <v>0.0612619797864988</v>
      </c>
      <c r="D53" s="58">
        <f t="shared" si="21"/>
        <v>0.014702875148759712</v>
      </c>
      <c r="E53" s="32"/>
      <c r="F53" s="32"/>
      <c r="G53" s="53"/>
      <c r="I53" s="45">
        <f t="shared" si="22"/>
        <v>0</v>
      </c>
      <c r="J53" s="40">
        <f t="shared" si="23"/>
        <v>0</v>
      </c>
      <c r="K53" s="40">
        <f t="shared" si="24"/>
        <v>0</v>
      </c>
      <c r="L53" s="40">
        <f t="shared" si="25"/>
        <v>0</v>
      </c>
      <c r="M53" s="76">
        <f t="shared" si="26"/>
        <v>0</v>
      </c>
      <c r="N53" s="76">
        <f t="shared" si="27"/>
        <v>0</v>
      </c>
      <c r="O53" s="53"/>
    </row>
    <row r="54" spans="1:15" ht="11.25">
      <c r="A54" s="30">
        <v>8</v>
      </c>
      <c r="B54" s="57">
        <f t="shared" si="19"/>
        <v>0.14008181771880288</v>
      </c>
      <c r="C54" s="58">
        <f t="shared" si="20"/>
        <v>0.03502045442970072</v>
      </c>
      <c r="D54" s="58">
        <f t="shared" si="21"/>
        <v>0.008404909063128171</v>
      </c>
      <c r="E54" s="32"/>
      <c r="F54" s="32"/>
      <c r="G54" s="53"/>
      <c r="I54" s="45">
        <f t="shared" si="22"/>
        <v>0</v>
      </c>
      <c r="J54" s="40">
        <f t="shared" si="23"/>
        <v>0</v>
      </c>
      <c r="K54" s="40">
        <f t="shared" si="24"/>
        <v>0</v>
      </c>
      <c r="L54" s="40">
        <f t="shared" si="25"/>
        <v>0</v>
      </c>
      <c r="M54" s="76">
        <f t="shared" si="26"/>
        <v>0</v>
      </c>
      <c r="N54" s="76">
        <f t="shared" si="27"/>
        <v>0</v>
      </c>
      <c r="O54" s="53"/>
    </row>
    <row r="55" spans="1:15" ht="11.25">
      <c r="A55" s="30">
        <v>9</v>
      </c>
      <c r="B55" s="57">
        <f t="shared" si="19"/>
        <v>0.07910390066014288</v>
      </c>
      <c r="C55" s="58">
        <f t="shared" si="20"/>
        <v>0.01977597516503572</v>
      </c>
      <c r="D55" s="58">
        <f t="shared" si="21"/>
        <v>0.004746234039608573</v>
      </c>
      <c r="E55" s="32"/>
      <c r="F55" s="32"/>
      <c r="G55" s="53"/>
      <c r="I55" s="45">
        <f t="shared" si="22"/>
        <v>0</v>
      </c>
      <c r="J55" s="40">
        <f t="shared" si="23"/>
        <v>0</v>
      </c>
      <c r="K55" s="40">
        <f t="shared" si="24"/>
        <v>0</v>
      </c>
      <c r="L55" s="40">
        <f t="shared" si="25"/>
        <v>0</v>
      </c>
      <c r="M55" s="76">
        <f t="shared" si="26"/>
        <v>0</v>
      </c>
      <c r="N55" s="76">
        <f t="shared" si="27"/>
        <v>0</v>
      </c>
      <c r="O55" s="53"/>
    </row>
    <row r="56" spans="1:15" ht="11.25">
      <c r="A56" s="30">
        <v>10</v>
      </c>
      <c r="B56" s="57">
        <f t="shared" si="19"/>
        <v>0.04412649284937639</v>
      </c>
      <c r="C56" s="58">
        <f t="shared" si="20"/>
        <v>0.011031623212344098</v>
      </c>
      <c r="D56" s="58">
        <f t="shared" si="21"/>
        <v>0.0026475895709625837</v>
      </c>
      <c r="E56" s="32"/>
      <c r="F56" s="32"/>
      <c r="G56" s="53"/>
      <c r="I56" s="45">
        <f t="shared" si="22"/>
        <v>0</v>
      </c>
      <c r="J56" s="40">
        <f t="shared" si="23"/>
        <v>0</v>
      </c>
      <c r="K56" s="40">
        <f t="shared" si="24"/>
        <v>0</v>
      </c>
      <c r="L56" s="40">
        <f t="shared" si="25"/>
        <v>0</v>
      </c>
      <c r="M56" s="76">
        <f t="shared" si="26"/>
        <v>0</v>
      </c>
      <c r="N56" s="76">
        <f t="shared" si="27"/>
        <v>0</v>
      </c>
      <c r="O56" s="53"/>
    </row>
    <row r="57" spans="1:15" ht="11.25">
      <c r="A57" s="30">
        <v>11</v>
      </c>
      <c r="B57" s="57">
        <f t="shared" si="19"/>
        <v>0.024315673570575656</v>
      </c>
      <c r="C57" s="58">
        <f t="shared" si="20"/>
        <v>0.006078918392643914</v>
      </c>
      <c r="D57" s="58">
        <f t="shared" si="21"/>
        <v>0.0014589404142345394</v>
      </c>
      <c r="E57" s="32"/>
      <c r="F57" s="32"/>
      <c r="G57" s="53"/>
      <c r="I57" s="45">
        <f t="shared" si="22"/>
        <v>0</v>
      </c>
      <c r="J57" s="40">
        <f t="shared" si="23"/>
        <v>0</v>
      </c>
      <c r="K57" s="40">
        <f t="shared" si="24"/>
        <v>0</v>
      </c>
      <c r="L57" s="40">
        <f t="shared" si="25"/>
        <v>0</v>
      </c>
      <c r="M57" s="76">
        <f t="shared" si="26"/>
        <v>0</v>
      </c>
      <c r="N57" s="76">
        <f t="shared" si="27"/>
        <v>0</v>
      </c>
      <c r="O57" s="53"/>
    </row>
    <row r="58" spans="1:15" ht="11.25">
      <c r="A58" s="30">
        <v>12</v>
      </c>
      <c r="B58" s="57">
        <f t="shared" si="19"/>
        <v>0.013236055480324402</v>
      </c>
      <c r="C58" s="58">
        <f t="shared" si="20"/>
        <v>0.0033090138700811005</v>
      </c>
      <c r="D58" s="58">
        <f t="shared" si="21"/>
        <v>0.0007941633288194641</v>
      </c>
      <c r="E58" s="32"/>
      <c r="F58" s="32"/>
      <c r="G58" s="53"/>
      <c r="I58" s="45">
        <f aca="true" t="shared" si="28" ref="I58:I63">E37*10</f>
        <v>0</v>
      </c>
      <c r="J58" s="40">
        <f aca="true" t="shared" si="29" ref="J58:J63">B37*10</f>
        <v>0</v>
      </c>
      <c r="K58" s="40">
        <f aca="true" t="shared" si="30" ref="K58:K63">F37*10</f>
        <v>0</v>
      </c>
      <c r="L58" s="40">
        <f aca="true" t="shared" si="31" ref="L58:L63">J37*10</f>
        <v>0</v>
      </c>
      <c r="M58" s="76">
        <f aca="true" t="shared" si="32" ref="M58:M63">G37*10</f>
        <v>0</v>
      </c>
      <c r="N58" s="76">
        <f aca="true" t="shared" si="33" ref="N58:N63">K37*10</f>
        <v>0</v>
      </c>
      <c r="O58" s="53" t="s">
        <v>77</v>
      </c>
    </row>
    <row r="59" spans="1:15" ht="11.25">
      <c r="A59" s="30">
        <v>13</v>
      </c>
      <c r="B59" s="57">
        <f t="shared" si="19"/>
        <v>0.007117315771841553</v>
      </c>
      <c r="C59" s="58">
        <f t="shared" si="20"/>
        <v>0.0017793289429603883</v>
      </c>
      <c r="D59" s="58">
        <f t="shared" si="21"/>
        <v>0.00042703894631049326</v>
      </c>
      <c r="E59" s="32"/>
      <c r="F59" s="32"/>
      <c r="G59" s="53"/>
      <c r="I59" s="45">
        <f t="shared" si="28"/>
        <v>0</v>
      </c>
      <c r="J59" s="40">
        <f t="shared" si="29"/>
        <v>0</v>
      </c>
      <c r="K59" s="40">
        <f t="shared" si="30"/>
        <v>0</v>
      </c>
      <c r="L59" s="40">
        <f t="shared" si="31"/>
        <v>0</v>
      </c>
      <c r="M59" s="76">
        <f t="shared" si="32"/>
        <v>0</v>
      </c>
      <c r="N59" s="76">
        <f t="shared" si="33"/>
        <v>0</v>
      </c>
      <c r="O59" s="53" t="s">
        <v>77</v>
      </c>
    </row>
    <row r="60" spans="1:15" ht="11.25">
      <c r="A60" s="30">
        <v>14</v>
      </c>
      <c r="B60" s="57">
        <f t="shared" si="19"/>
        <v>0.0037805873014642786</v>
      </c>
      <c r="C60" s="58">
        <f t="shared" si="20"/>
        <v>0.0009451468253660697</v>
      </c>
      <c r="D60" s="58">
        <f t="shared" si="21"/>
        <v>0.00022683523808785671</v>
      </c>
      <c r="E60" s="32"/>
      <c r="F60" s="32"/>
      <c r="G60" s="53"/>
      <c r="I60" s="45">
        <f t="shared" si="28"/>
        <v>0</v>
      </c>
      <c r="J60" s="40">
        <f t="shared" si="29"/>
        <v>0</v>
      </c>
      <c r="K60" s="40">
        <f t="shared" si="30"/>
        <v>0</v>
      </c>
      <c r="L60" s="40">
        <f t="shared" si="31"/>
        <v>0</v>
      </c>
      <c r="M60" s="76">
        <f t="shared" si="32"/>
        <v>0</v>
      </c>
      <c r="N60" s="76">
        <f t="shared" si="33"/>
        <v>0</v>
      </c>
      <c r="O60" s="53" t="s">
        <v>77</v>
      </c>
    </row>
    <row r="61" spans="1:15" ht="11.25">
      <c r="A61" s="30">
        <v>15</v>
      </c>
      <c r="B61" s="57">
        <f t="shared" si="19"/>
        <v>0.001983753423480922</v>
      </c>
      <c r="C61" s="58">
        <f t="shared" si="20"/>
        <v>0.0004959383558702305</v>
      </c>
      <c r="D61" s="58">
        <f t="shared" si="21"/>
        <v>0.00011902520540885532</v>
      </c>
      <c r="E61" s="32"/>
      <c r="F61" s="32"/>
      <c r="G61" s="53"/>
      <c r="I61" s="45">
        <f t="shared" si="28"/>
        <v>0</v>
      </c>
      <c r="J61" s="40">
        <f t="shared" si="29"/>
        <v>0</v>
      </c>
      <c r="K61" s="40">
        <f t="shared" si="30"/>
        <v>0</v>
      </c>
      <c r="L61" s="40">
        <f t="shared" si="31"/>
        <v>0</v>
      </c>
      <c r="M61" s="76">
        <f t="shared" si="32"/>
        <v>0</v>
      </c>
      <c r="N61" s="76">
        <f t="shared" si="33"/>
        <v>0</v>
      </c>
      <c r="O61" s="53" t="s">
        <v>77</v>
      </c>
    </row>
    <row r="62" spans="1:15" ht="11.25">
      <c r="A62" s="30">
        <v>16</v>
      </c>
      <c r="B62" s="57">
        <f t="shared" si="19"/>
        <v>0.0010282565589946036</v>
      </c>
      <c r="C62" s="58">
        <f t="shared" si="20"/>
        <v>0.0002570641397486509</v>
      </c>
      <c r="D62" s="58">
        <f t="shared" si="21"/>
        <v>6.169539353967623E-05</v>
      </c>
      <c r="E62" s="32"/>
      <c r="F62" s="32"/>
      <c r="G62" s="53"/>
      <c r="I62" s="45">
        <f t="shared" si="28"/>
        <v>0</v>
      </c>
      <c r="J62" s="40">
        <f t="shared" si="29"/>
        <v>0</v>
      </c>
      <c r="K62" s="40">
        <f t="shared" si="30"/>
        <v>0</v>
      </c>
      <c r="L62" s="40">
        <f t="shared" si="31"/>
        <v>0</v>
      </c>
      <c r="M62" s="76">
        <f t="shared" si="32"/>
        <v>0</v>
      </c>
      <c r="N62" s="76">
        <f t="shared" si="33"/>
        <v>0</v>
      </c>
      <c r="O62" s="53" t="s">
        <v>77</v>
      </c>
    </row>
    <row r="63" spans="1:26" ht="12" thickBot="1">
      <c r="A63" s="30">
        <v>17</v>
      </c>
      <c r="B63" s="59">
        <f t="shared" si="19"/>
        <v>0.0005265027802305776</v>
      </c>
      <c r="C63" s="60">
        <f t="shared" si="20"/>
        <v>0.0001316256950576444</v>
      </c>
      <c r="D63" s="60">
        <f t="shared" si="21"/>
        <v>3.159016681383465E-05</v>
      </c>
      <c r="E63" s="61"/>
      <c r="F63" s="61"/>
      <c r="G63" s="62"/>
      <c r="I63" s="46">
        <f t="shared" si="28"/>
        <v>0</v>
      </c>
      <c r="J63" s="47">
        <f t="shared" si="29"/>
        <v>0</v>
      </c>
      <c r="K63" s="47">
        <f t="shared" si="30"/>
        <v>0</v>
      </c>
      <c r="L63" s="47">
        <f t="shared" si="31"/>
        <v>0</v>
      </c>
      <c r="M63" s="77">
        <f t="shared" si="32"/>
        <v>0</v>
      </c>
      <c r="N63" s="77">
        <f t="shared" si="33"/>
        <v>0</v>
      </c>
      <c r="O63" s="62" t="s">
        <v>77</v>
      </c>
      <c r="W63" s="32"/>
      <c r="X63" s="32"/>
      <c r="Y63" s="32"/>
      <c r="Z63" s="32"/>
    </row>
    <row r="64" spans="23:26" ht="12" thickBot="1">
      <c r="W64" s="32"/>
      <c r="X64" s="32"/>
      <c r="Y64" s="32"/>
      <c r="Z64" s="32"/>
    </row>
    <row r="65" spans="1:26" ht="11.25">
      <c r="A65" s="416" t="s">
        <v>118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17"/>
      <c r="W65" s="29"/>
      <c r="X65" s="29"/>
      <c r="Y65" s="29"/>
      <c r="Z65" s="32"/>
    </row>
    <row r="66" spans="1:26" ht="11.25">
      <c r="A66" s="68"/>
      <c r="B66" s="69" t="s">
        <v>78</v>
      </c>
      <c r="C66" s="69" t="s">
        <v>79</v>
      </c>
      <c r="D66" s="69" t="s">
        <v>80</v>
      </c>
      <c r="E66" s="69" t="s">
        <v>81</v>
      </c>
      <c r="F66" s="69" t="s">
        <v>82</v>
      </c>
      <c r="G66" s="69" t="s">
        <v>87</v>
      </c>
      <c r="H66" s="69" t="s">
        <v>88</v>
      </c>
      <c r="I66" s="69" t="s">
        <v>89</v>
      </c>
      <c r="J66" s="69" t="s">
        <v>90</v>
      </c>
      <c r="K66" s="69" t="s">
        <v>91</v>
      </c>
      <c r="L66" s="69" t="s">
        <v>92</v>
      </c>
      <c r="M66" s="69" t="s">
        <v>93</v>
      </c>
      <c r="N66" s="69" t="s">
        <v>94</v>
      </c>
      <c r="O66" s="69" t="s">
        <v>95</v>
      </c>
      <c r="P66" s="69" t="s">
        <v>96</v>
      </c>
      <c r="Q66" s="69" t="s">
        <v>97</v>
      </c>
      <c r="R66" s="69" t="s">
        <v>98</v>
      </c>
      <c r="S66" s="69" t="s">
        <v>99</v>
      </c>
      <c r="T66" s="69" t="s">
        <v>100</v>
      </c>
      <c r="U66" s="69" t="s">
        <v>101</v>
      </c>
      <c r="V66" s="11" t="s">
        <v>102</v>
      </c>
      <c r="W66" s="32"/>
      <c r="X66" s="32"/>
      <c r="Y66" s="32"/>
      <c r="Z66" s="32"/>
    </row>
    <row r="67" spans="1:22" ht="11.25">
      <c r="A67" s="71">
        <v>1</v>
      </c>
      <c r="B67" s="73">
        <v>1</v>
      </c>
      <c r="C67" s="73">
        <v>2</v>
      </c>
      <c r="D67" s="73">
        <v>3</v>
      </c>
      <c r="E67" s="73">
        <v>4</v>
      </c>
      <c r="F67" s="73">
        <v>5</v>
      </c>
      <c r="G67" s="73">
        <v>6</v>
      </c>
      <c r="H67" s="73">
        <v>7</v>
      </c>
      <c r="I67" s="73">
        <v>8</v>
      </c>
      <c r="J67" s="73">
        <v>9</v>
      </c>
      <c r="K67" s="73">
        <v>10</v>
      </c>
      <c r="L67" s="73">
        <v>11</v>
      </c>
      <c r="M67" s="73">
        <v>12</v>
      </c>
      <c r="N67" s="73">
        <v>13</v>
      </c>
      <c r="O67" s="73">
        <v>14</v>
      </c>
      <c r="P67" s="73">
        <v>15</v>
      </c>
      <c r="Q67" s="73">
        <v>16</v>
      </c>
      <c r="R67" s="73">
        <v>17</v>
      </c>
      <c r="S67" s="73">
        <v>18</v>
      </c>
      <c r="T67" s="73">
        <v>19</v>
      </c>
      <c r="U67" s="73">
        <v>20</v>
      </c>
      <c r="V67" s="74"/>
    </row>
    <row r="68" spans="1:22" ht="11.25">
      <c r="A68" s="71">
        <v>2</v>
      </c>
      <c r="B68" s="10">
        <f>('Summary Data'!B6-('Summary Data'!B7*'Summary Data'!B$39-'Summary Data'!B24*'Summary Data'!B$40)*$A68/17)</f>
        <v>-4.15155636063673</v>
      </c>
      <c r="C68" s="10">
        <f>('Summary Data'!C6-('Summary Data'!C7*'Summary Data'!C$39-'Summary Data'!C24*'Summary Data'!C$40)*$A68/17)</f>
        <v>0.39209473104499826</v>
      </c>
      <c r="D68" s="10">
        <f>('Summary Data'!D6-('Summary Data'!D7*'Summary Data'!D$39-'Summary Data'!D24*'Summary Data'!D$40)*$A68/17)</f>
        <v>0.563863896186673</v>
      </c>
      <c r="E68" s="10">
        <f>('Summary Data'!E6-('Summary Data'!E7*'Summary Data'!E$39-'Summary Data'!E24*'Summary Data'!E$40)*$A68/17)</f>
        <v>0.007880843132082352</v>
      </c>
      <c r="F68" s="10">
        <f>('Summary Data'!F6-('Summary Data'!F7*'Summary Data'!F$39-'Summary Data'!F24*'Summary Data'!F$40)*$A68/17)</f>
        <v>0.41966608059006943</v>
      </c>
      <c r="G68" s="10">
        <f>('Summary Data'!G6-('Summary Data'!G7*'Summary Data'!G$39-'Summary Data'!G24*'Summary Data'!G$40)*$A68/17)</f>
        <v>-0.42049955437131764</v>
      </c>
      <c r="H68" s="10">
        <f>('Summary Data'!H6-('Summary Data'!H7*'Summary Data'!H$39-'Summary Data'!H24*'Summary Data'!H$40)*$A68/17)</f>
        <v>-0.03552873453664045</v>
      </c>
      <c r="I68" s="10">
        <f>('Summary Data'!I6-('Summary Data'!I7*'Summary Data'!I$39-'Summary Data'!I24*'Summary Data'!I$40)*$A68/17)</f>
        <v>0.5159471379393091</v>
      </c>
      <c r="J68" s="10">
        <f>('Summary Data'!J6-('Summary Data'!J7*'Summary Data'!J$39-'Summary Data'!J24*'Summary Data'!J$40)*$A68/17)</f>
        <v>0.09779869136341177</v>
      </c>
      <c r="K68" s="10">
        <f>('Summary Data'!K6-('Summary Data'!K7*'Summary Data'!K$39-'Summary Data'!K24*'Summary Data'!K$40)*$A68/17)</f>
        <v>0.3984016770856659</v>
      </c>
      <c r="L68" s="10">
        <f>('Summary Data'!L6-('Summary Data'!L7*'Summary Data'!L$39-'Summary Data'!L24*'Summary Data'!L$40)*$A68/17)</f>
        <v>-0.3541918</v>
      </c>
      <c r="M68" s="10">
        <f>('Summary Data'!M6-('Summary Data'!M7*'Summary Data'!M$39-'Summary Data'!M24*'Summary Data'!M$40)*$A68/17)</f>
        <v>0.48766023049141527</v>
      </c>
      <c r="N68" s="10">
        <f>('Summary Data'!N6-('Summary Data'!N7*'Summary Data'!N$39-'Summary Data'!N24*'Summary Data'!N$40)*$A68/17)</f>
        <v>0.3160475921625801</v>
      </c>
      <c r="O68" s="10">
        <f>('Summary Data'!O6-('Summary Data'!O7*'Summary Data'!O$39-'Summary Data'!O24*'Summary Data'!O$40)*$A68/17)</f>
        <v>0.7990999952417007</v>
      </c>
      <c r="P68" s="10">
        <f>('Summary Data'!P6-('Summary Data'!P7*'Summary Data'!P$39-'Summary Data'!P24*'Summary Data'!P$40)*$A68/17)</f>
        <v>0.2130848338623306</v>
      </c>
      <c r="Q68" s="10">
        <f>('Summary Data'!Q6-('Summary Data'!Q7*'Summary Data'!Q$39-'Summary Data'!Q24*'Summary Data'!Q$40)*$A68/17)</f>
        <v>-1.1244554672235088</v>
      </c>
      <c r="R68" s="10">
        <f>('Summary Data'!R6-('Summary Data'!R7*'Summary Data'!R$39-'Summary Data'!R24*'Summary Data'!R$40)*$A68/17)</f>
        <v>-0.43104776268958334</v>
      </c>
      <c r="S68" s="10">
        <f>('Summary Data'!S6-('Summary Data'!S7*'Summary Data'!S$39-'Summary Data'!S24*'Summary Data'!S$40)*$A68/17)</f>
        <v>-0.5243435905599885</v>
      </c>
      <c r="T68" s="10">
        <f>('Summary Data'!T6-('Summary Data'!T7*'Summary Data'!T$39-'Summary Data'!T24*'Summary Data'!T$40)*$A68/17)</f>
        <v>-0.49435276040643716</v>
      </c>
      <c r="U68" s="10">
        <f>('Summary Data'!U6-('Summary Data'!U7*'Summary Data'!U$39-'Summary Data'!U24*'Summary Data'!U$40)*$A68/17)</f>
        <v>-2.1025454036789175</v>
      </c>
      <c r="V68" s="70">
        <f>'Summary Data'!V6</f>
        <v>-0.08534381</v>
      </c>
    </row>
    <row r="69" spans="1:22" ht="11.25">
      <c r="A69" s="71">
        <v>3</v>
      </c>
      <c r="B69" s="10">
        <f>('Summary Data'!B7-('Summary Data'!B8*'Summary Data'!B$39-'Summary Data'!B25*'Summary Data'!B$40)*$A69/17)</f>
        <v>41.09285408310734</v>
      </c>
      <c r="C69" s="10">
        <f>('Summary Data'!C7-('Summary Data'!C8*'Summary Data'!C$39-'Summary Data'!C25*'Summary Data'!C$40)*$A69/17)</f>
        <v>-6.28122306917013</v>
      </c>
      <c r="D69" s="10">
        <f>('Summary Data'!D7-('Summary Data'!D8*'Summary Data'!D$39-'Summary Data'!D25*'Summary Data'!D$40)*$A69/17)</f>
        <v>-7.646282075565767</v>
      </c>
      <c r="E69" s="10">
        <f>('Summary Data'!E7-('Summary Data'!E8*'Summary Data'!E$39-'Summary Data'!E25*'Summary Data'!E$40)*$A69/17)</f>
        <v>-8.378350866458975</v>
      </c>
      <c r="F69" s="10">
        <f>('Summary Data'!F7-('Summary Data'!F8*'Summary Data'!F$39-'Summary Data'!F25*'Summary Data'!F$40)*$A69/17)</f>
        <v>-6.313673958582764</v>
      </c>
      <c r="G69" s="10">
        <f>('Summary Data'!G7-('Summary Data'!G8*'Summary Data'!G$39-'Summary Data'!G25*'Summary Data'!G$40)*$A69/17)</f>
        <v>-5.819210600929305</v>
      </c>
      <c r="H69" s="10">
        <f>('Summary Data'!H7-('Summary Data'!H8*'Summary Data'!H$39-'Summary Data'!H25*'Summary Data'!H$40)*$A69/17)</f>
        <v>-6.608936138989299</v>
      </c>
      <c r="I69" s="10">
        <f>('Summary Data'!I7-('Summary Data'!I8*'Summary Data'!I$39-'Summary Data'!I25*'Summary Data'!I$40)*$A69/17)</f>
        <v>-5.816757573238134</v>
      </c>
      <c r="J69" s="10">
        <f>('Summary Data'!J7-('Summary Data'!J8*'Summary Data'!J$39-'Summary Data'!J25*'Summary Data'!J$40)*$A69/17)</f>
        <v>-6.7116799605126</v>
      </c>
      <c r="K69" s="10">
        <f>('Summary Data'!K7-('Summary Data'!K8*'Summary Data'!K$39-'Summary Data'!K25*'Summary Data'!K$40)*$A69/17)</f>
        <v>-6.8100143495170595</v>
      </c>
      <c r="L69" s="10">
        <f>('Summary Data'!L7-('Summary Data'!L8*'Summary Data'!L$39-'Summary Data'!L25*'Summary Data'!L$40)*$A69/17)</f>
        <v>-5.800122</v>
      </c>
      <c r="M69" s="10">
        <f>('Summary Data'!M7-('Summary Data'!M8*'Summary Data'!M$39-'Summary Data'!M25*'Summary Data'!M$40)*$A69/17)</f>
        <v>-6.3643215448346835</v>
      </c>
      <c r="N69" s="10">
        <f>('Summary Data'!N7-('Summary Data'!N8*'Summary Data'!N$39-'Summary Data'!N25*'Summary Data'!N$40)*$A69/17)</f>
        <v>-5.64456754545624</v>
      </c>
      <c r="O69" s="10">
        <f>('Summary Data'!O7-('Summary Data'!O8*'Summary Data'!O$39-'Summary Data'!O25*'Summary Data'!O$40)*$A69/17)</f>
        <v>-6.789308270130732</v>
      </c>
      <c r="P69" s="10">
        <f>('Summary Data'!P7-('Summary Data'!P8*'Summary Data'!P$39-'Summary Data'!P25*'Summary Data'!P$40)*$A69/17)</f>
        <v>-6.198539780447297</v>
      </c>
      <c r="Q69" s="10">
        <f>('Summary Data'!Q7-('Summary Data'!Q8*'Summary Data'!Q$39-'Summary Data'!Q25*'Summary Data'!Q$40)*$A69/17)</f>
        <v>-6.3378071859756595</v>
      </c>
      <c r="R69" s="10">
        <f>('Summary Data'!R7-('Summary Data'!R8*'Summary Data'!R$39-'Summary Data'!R25*'Summary Data'!R$40)*$A69/17)</f>
        <v>-6.124722947624776</v>
      </c>
      <c r="S69" s="10">
        <f>('Summary Data'!S7-('Summary Data'!S8*'Summary Data'!S$39-'Summary Data'!S25*'Summary Data'!S$40)*$A69/17)</f>
        <v>-6.282122846724778</v>
      </c>
      <c r="T69" s="10">
        <f>('Summary Data'!T7-('Summary Data'!T8*'Summary Data'!T$39-'Summary Data'!T25*'Summary Data'!T$40)*$A69/17)</f>
        <v>-5.86472458592495</v>
      </c>
      <c r="U69" s="10">
        <f>('Summary Data'!U7-('Summary Data'!U8*'Summary Data'!U$39-'Summary Data'!U25*'Summary Data'!U$40)*$A69/17)</f>
        <v>-7.268631211278867</v>
      </c>
      <c r="V69" s="70">
        <f>'Summary Data'!V7</f>
        <v>-4.903678</v>
      </c>
    </row>
    <row r="70" spans="1:22" ht="11.25">
      <c r="A70" s="71">
        <v>4</v>
      </c>
      <c r="B70" s="10">
        <f>('Summary Data'!B8-('Summary Data'!B9*'Summary Data'!B$39-'Summary Data'!B26*'Summary Data'!B$40)*$A70/17)</f>
        <v>0.7794192435948706</v>
      </c>
      <c r="C70" s="10">
        <f>('Summary Data'!C8-('Summary Data'!C9*'Summary Data'!C$39-'Summary Data'!C26*'Summary Data'!C$40)*$A70/17)</f>
        <v>0.012003093212830964</v>
      </c>
      <c r="D70" s="10">
        <f>('Summary Data'!D8-('Summary Data'!D9*'Summary Data'!D$39-'Summary Data'!D26*'Summary Data'!D$40)*$A70/17)</f>
        <v>-0.06549485566531742</v>
      </c>
      <c r="E70" s="10">
        <f>('Summary Data'!E8-('Summary Data'!E9*'Summary Data'!E$39-'Summary Data'!E26*'Summary Data'!E$40)*$A70/17)</f>
        <v>-0.04202937978763694</v>
      </c>
      <c r="F70" s="10">
        <f>('Summary Data'!F8-('Summary Data'!F9*'Summary Data'!F$39-'Summary Data'!F26*'Summary Data'!F$40)*$A70/17)</f>
        <v>0.09226718297618902</v>
      </c>
      <c r="G70" s="10">
        <f>('Summary Data'!G8-('Summary Data'!G9*'Summary Data'!G$39-'Summary Data'!G26*'Summary Data'!G$40)*$A70/17)</f>
        <v>0.06888086951412235</v>
      </c>
      <c r="H70" s="10">
        <f>('Summary Data'!H8-('Summary Data'!H9*'Summary Data'!H$39-'Summary Data'!H26*'Summary Data'!H$40)*$A70/17)</f>
        <v>0.20741907317796557</v>
      </c>
      <c r="I70" s="10">
        <f>('Summary Data'!I8-('Summary Data'!I9*'Summary Data'!I$39-'Summary Data'!I26*'Summary Data'!I$40)*$A70/17)</f>
        <v>0.12575172647140082</v>
      </c>
      <c r="J70" s="10">
        <f>('Summary Data'!J8-('Summary Data'!J9*'Summary Data'!J$39-'Summary Data'!J26*'Summary Data'!J$40)*$A70/17)</f>
        <v>0.13762263739129457</v>
      </c>
      <c r="K70" s="10">
        <f>('Summary Data'!K8-('Summary Data'!K9*'Summary Data'!K$39-'Summary Data'!K26*'Summary Data'!K$40)*$A70/17)</f>
        <v>0.10274567334168094</v>
      </c>
      <c r="L70" s="10">
        <f>('Summary Data'!L8-('Summary Data'!L9*'Summary Data'!L$39-'Summary Data'!L26*'Summary Data'!L$40)*$A70/17)</f>
        <v>0.29226</v>
      </c>
      <c r="M70" s="10">
        <f>('Summary Data'!M8-('Summary Data'!M9*'Summary Data'!M$39-'Summary Data'!M26*'Summary Data'!M$40)*$A70/17)</f>
        <v>0.058630936403948966</v>
      </c>
      <c r="N70" s="10">
        <f>('Summary Data'!N8-('Summary Data'!N9*'Summary Data'!N$39-'Summary Data'!N26*'Summary Data'!N$40)*$A70/17)</f>
        <v>-0.006527717328739012</v>
      </c>
      <c r="O70" s="10">
        <f>('Summary Data'!O8-('Summary Data'!O9*'Summary Data'!O$39-'Summary Data'!O26*'Summary Data'!O$40)*$A70/17)</f>
        <v>0.10940803156118942</v>
      </c>
      <c r="P70" s="10">
        <f>('Summary Data'!P8-('Summary Data'!P9*'Summary Data'!P$39-'Summary Data'!P26*'Summary Data'!P$40)*$A70/17)</f>
        <v>0.09939365475614198</v>
      </c>
      <c r="Q70" s="10">
        <f>('Summary Data'!Q8-('Summary Data'!Q9*'Summary Data'!Q$39-'Summary Data'!Q26*'Summary Data'!Q$40)*$A70/17)</f>
        <v>0.17674422285885824</v>
      </c>
      <c r="R70" s="10">
        <f>('Summary Data'!R8-('Summary Data'!R9*'Summary Data'!R$39-'Summary Data'!R26*'Summary Data'!R$40)*$A70/17)</f>
        <v>0.12109296132261664</v>
      </c>
      <c r="S70" s="10">
        <f>('Summary Data'!S8-('Summary Data'!S9*'Summary Data'!S$39-'Summary Data'!S26*'Summary Data'!S$40)*$A70/17)</f>
        <v>0.15880292955877012</v>
      </c>
      <c r="T70" s="10">
        <f>('Summary Data'!T8-('Summary Data'!T9*'Summary Data'!T$39-'Summary Data'!T26*'Summary Data'!T$40)*$A70/17)</f>
        <v>0.0496620902208647</v>
      </c>
      <c r="U70" s="10">
        <f>('Summary Data'!U8-('Summary Data'!U9*'Summary Data'!U$39-'Summary Data'!U26*'Summary Data'!U$40)*$A70/17)</f>
        <v>-0.8039839541900917</v>
      </c>
      <c r="V70" s="70">
        <f>'Summary Data'!V8</f>
        <v>0.08437921</v>
      </c>
    </row>
    <row r="71" spans="1:22" ht="11.25">
      <c r="A71" s="71">
        <v>5</v>
      </c>
      <c r="B71" s="10">
        <f>('Summary Data'!B9-('Summary Data'!B10*'Summary Data'!B$39-'Summary Data'!B27*'Summary Data'!B$40)*$A71/17)</f>
        <v>-2.8001594448526794</v>
      </c>
      <c r="C71" s="10">
        <f>('Summary Data'!C9-('Summary Data'!C10*'Summary Data'!C$39-'Summary Data'!C27*'Summary Data'!C$40)*$A71/17)</f>
        <v>0.14330063069067733</v>
      </c>
      <c r="D71" s="10">
        <f>('Summary Data'!D9-('Summary Data'!D10*'Summary Data'!D$39-'Summary Data'!D27*'Summary Data'!D$40)*$A71/17)</f>
        <v>0.2331508248857647</v>
      </c>
      <c r="E71" s="10">
        <f>('Summary Data'!E9-('Summary Data'!E10*'Summary Data'!E$39-'Summary Data'!E27*'Summary Data'!E$40)*$A71/17)</f>
        <v>0.5225145298970708</v>
      </c>
      <c r="F71" s="10">
        <f>('Summary Data'!F9-('Summary Data'!F10*'Summary Data'!F$39-'Summary Data'!F27*'Summary Data'!F$40)*$A71/17)</f>
        <v>0.004190576745896176</v>
      </c>
      <c r="G71" s="10">
        <f>('Summary Data'!G9-('Summary Data'!G10*'Summary Data'!G$39-'Summary Data'!G27*'Summary Data'!G$40)*$A71/17)</f>
        <v>-0.18149699172505354</v>
      </c>
      <c r="H71" s="10">
        <f>('Summary Data'!H9-('Summary Data'!H10*'Summary Data'!H$39-'Summary Data'!H27*'Summary Data'!H$40)*$A71/17)</f>
        <v>-0.11989319805260823</v>
      </c>
      <c r="I71" s="10">
        <f>('Summary Data'!I9-('Summary Data'!I10*'Summary Data'!I$39-'Summary Data'!I27*'Summary Data'!I$40)*$A71/17)</f>
        <v>-0.013223812104645882</v>
      </c>
      <c r="J71" s="10">
        <f>('Summary Data'!J9-('Summary Data'!J10*'Summary Data'!J$39-'Summary Data'!J27*'Summary Data'!J$40)*$A71/17)</f>
        <v>-0.01972529661892706</v>
      </c>
      <c r="K71" s="10">
        <f>('Summary Data'!K9-('Summary Data'!K10*'Summary Data'!K$39-'Summary Data'!K27*'Summary Data'!K$40)*$A71/17)</f>
        <v>0.25260183480752185</v>
      </c>
      <c r="L71" s="10">
        <f>('Summary Data'!L9-('Summary Data'!L10*'Summary Data'!L$39-'Summary Data'!L27*'Summary Data'!L$40)*$A71/17)</f>
        <v>0.2476225</v>
      </c>
      <c r="M71" s="10">
        <f>('Summary Data'!M9-('Summary Data'!M10*'Summary Data'!M$39-'Summary Data'!M27*'Summary Data'!M$40)*$A71/17)</f>
        <v>0.10785990184897885</v>
      </c>
      <c r="N71" s="10">
        <f>('Summary Data'!N9-('Summary Data'!N10*'Summary Data'!N$39-'Summary Data'!N27*'Summary Data'!N$40)*$A71/17)</f>
        <v>0.12292288909552657</v>
      </c>
      <c r="O71" s="10">
        <f>('Summary Data'!O9-('Summary Data'!O10*'Summary Data'!O$39-'Summary Data'!O27*'Summary Data'!O$40)*$A71/17)</f>
        <v>0.04948247091953871</v>
      </c>
      <c r="P71" s="10">
        <f>('Summary Data'!P9-('Summary Data'!P10*'Summary Data'!P$39-'Summary Data'!P27*'Summary Data'!P$40)*$A71/17)</f>
        <v>-0.09610792175610024</v>
      </c>
      <c r="Q71" s="10">
        <f>('Summary Data'!Q9-('Summary Data'!Q10*'Summary Data'!Q$39-'Summary Data'!Q27*'Summary Data'!Q$40)*$A71/17)</f>
        <v>-0.1973066173449631</v>
      </c>
      <c r="R71" s="10">
        <f>('Summary Data'!R9-('Summary Data'!R10*'Summary Data'!R$39-'Summary Data'!R27*'Summary Data'!R$40)*$A71/17)</f>
        <v>0.0703166982981897</v>
      </c>
      <c r="S71" s="10">
        <f>('Summary Data'!S9-('Summary Data'!S10*'Summary Data'!S$39-'Summary Data'!S27*'Summary Data'!S$40)*$A71/17)</f>
        <v>0.20218744181968634</v>
      </c>
      <c r="T71" s="10">
        <f>('Summary Data'!T9-('Summary Data'!T10*'Summary Data'!T$39-'Summary Data'!T27*'Summary Data'!T$40)*$A71/17)</f>
        <v>0.4003850399567884</v>
      </c>
      <c r="U71" s="10">
        <f>('Summary Data'!U9-('Summary Data'!U10*'Summary Data'!U$39-'Summary Data'!U27*'Summary Data'!U$40)*$A71/17)</f>
        <v>-3.5062468835154874</v>
      </c>
      <c r="V71" s="70">
        <f>'Summary Data'!V9</f>
        <v>-0.1110724</v>
      </c>
    </row>
    <row r="72" spans="1:22" ht="11.25">
      <c r="A72" s="71">
        <v>6</v>
      </c>
      <c r="B72" s="10">
        <f>('Summary Data'!B10-('Summary Data'!B11*'Summary Data'!B$39-'Summary Data'!B28*'Summary Data'!B$40)*$A72/17)</f>
        <v>0.24511123710750593</v>
      </c>
      <c r="C72" s="10">
        <f>('Summary Data'!C10-('Summary Data'!C11*'Summary Data'!C$39-'Summary Data'!C28*'Summary Data'!C$40)*$A72/17)</f>
        <v>0.12533477740131213</v>
      </c>
      <c r="D72" s="10">
        <f>('Summary Data'!D10-('Summary Data'!D11*'Summary Data'!D$39-'Summary Data'!D28*'Summary Data'!D$40)*$A72/17)</f>
        <v>-0.04601927401139012</v>
      </c>
      <c r="E72" s="10">
        <f>('Summary Data'!E10-('Summary Data'!E11*'Summary Data'!E$39-'Summary Data'!E28*'Summary Data'!E$40)*$A72/17)</f>
        <v>0.020089906896626118</v>
      </c>
      <c r="F72" s="10">
        <f>('Summary Data'!F10-('Summary Data'!F11*'Summary Data'!F$39-'Summary Data'!F28*'Summary Data'!F$40)*$A72/17)</f>
        <v>-0.011746701341125178</v>
      </c>
      <c r="G72" s="10">
        <f>('Summary Data'!G10-('Summary Data'!G11*'Summary Data'!G$39-'Summary Data'!G28*'Summary Data'!G$40)*$A72/17)</f>
        <v>-0.05399600641767059</v>
      </c>
      <c r="H72" s="10">
        <f>('Summary Data'!H10-('Summary Data'!H11*'Summary Data'!H$39-'Summary Data'!H28*'Summary Data'!H$40)*$A72/17)</f>
        <v>0.028490272047676398</v>
      </c>
      <c r="I72" s="10">
        <f>('Summary Data'!I10-('Summary Data'!I11*'Summary Data'!I$39-'Summary Data'!I28*'Summary Data'!I$40)*$A72/17)</f>
        <v>0.07582600593434446</v>
      </c>
      <c r="J72" s="10">
        <f>('Summary Data'!J10-('Summary Data'!J11*'Summary Data'!J$39-'Summary Data'!J28*'Summary Data'!J$40)*$A72/17)</f>
        <v>0.020786434032035294</v>
      </c>
      <c r="K72" s="10">
        <f>('Summary Data'!K10-('Summary Data'!K11*'Summary Data'!K$39-'Summary Data'!K28*'Summary Data'!K$40)*$A72/17)</f>
        <v>-0.0258039536807153</v>
      </c>
      <c r="L72" s="10">
        <f>('Summary Data'!L10-('Summary Data'!L11*'Summary Data'!L$39-'Summary Data'!L28*'Summary Data'!L$40)*$A72/17)</f>
        <v>0.009230238</v>
      </c>
      <c r="M72" s="10">
        <f>('Summary Data'!M10-('Summary Data'!M11*'Summary Data'!M$39-'Summary Data'!M28*'Summary Data'!M$40)*$A72/17)</f>
        <v>0.025264624373393448</v>
      </c>
      <c r="N72" s="10">
        <f>('Summary Data'!N10-('Summary Data'!N11*'Summary Data'!N$39-'Summary Data'!N28*'Summary Data'!N$40)*$A72/17)</f>
        <v>-0.025449512611993887</v>
      </c>
      <c r="O72" s="10">
        <f>('Summary Data'!O10-('Summary Data'!O11*'Summary Data'!O$39-'Summary Data'!O28*'Summary Data'!O$40)*$A72/17)</f>
        <v>-0.005835277207942122</v>
      </c>
      <c r="P72" s="10">
        <f>('Summary Data'!P10-('Summary Data'!P11*'Summary Data'!P$39-'Summary Data'!P28*'Summary Data'!P$40)*$A72/17)</f>
        <v>0.057180404908172236</v>
      </c>
      <c r="Q72" s="10">
        <f>('Summary Data'!Q10-('Summary Data'!Q11*'Summary Data'!Q$39-'Summary Data'!Q28*'Summary Data'!Q$40)*$A72/17)</f>
        <v>0.12385105954686858</v>
      </c>
      <c r="R72" s="10">
        <f>('Summary Data'!R10-('Summary Data'!R11*'Summary Data'!R$39-'Summary Data'!R28*'Summary Data'!R$40)*$A72/17)</f>
        <v>0.009602203912159268</v>
      </c>
      <c r="S72" s="10">
        <f>('Summary Data'!S10-('Summary Data'!S11*'Summary Data'!S$39-'Summary Data'!S28*'Summary Data'!S$40)*$A72/17)</f>
        <v>0.05244127540460079</v>
      </c>
      <c r="T72" s="10">
        <f>('Summary Data'!T10-('Summary Data'!T11*'Summary Data'!T$39-'Summary Data'!T28*'Summary Data'!T$40)*$A72/17)</f>
        <v>0.09030824277268432</v>
      </c>
      <c r="U72" s="10">
        <f>('Summary Data'!U10-('Summary Data'!U11*'Summary Data'!U$39-'Summary Data'!U28*'Summary Data'!U$40)*$A72/17)</f>
        <v>0.0030499404354168216</v>
      </c>
      <c r="V72" s="70">
        <f>'Summary Data'!V10</f>
        <v>0.04245029</v>
      </c>
    </row>
    <row r="73" spans="1:22" ht="11.25">
      <c r="A73" s="71">
        <v>7</v>
      </c>
      <c r="B73" s="10">
        <f>('Summary Data'!B11-('Summary Data'!B12*'Summary Data'!B$39-'Summary Data'!B29*'Summary Data'!B$40)*$A73/17)</f>
        <v>2.6165733525255166</v>
      </c>
      <c r="C73" s="10">
        <f>('Summary Data'!C11-('Summary Data'!C12*'Summary Data'!C$39-'Summary Data'!C29*'Summary Data'!C$40)*$A73/17)</f>
        <v>0.9335276602518942</v>
      </c>
      <c r="D73" s="10">
        <f>('Summary Data'!D11-('Summary Data'!D12*'Summary Data'!D$39-'Summary Data'!D29*'Summary Data'!D$40)*$A73/17)</f>
        <v>0.9499984188158181</v>
      </c>
      <c r="E73" s="10">
        <f>('Summary Data'!E11-('Summary Data'!E12*'Summary Data'!E$39-'Summary Data'!E29*'Summary Data'!E$40)*$A73/17)</f>
        <v>0.9212044792067258</v>
      </c>
      <c r="F73" s="10">
        <f>('Summary Data'!F11-('Summary Data'!F12*'Summary Data'!F$39-'Summary Data'!F29*'Summary Data'!F$40)*$A73/17)</f>
        <v>1.0153406402689629</v>
      </c>
      <c r="G73" s="10">
        <f>('Summary Data'!G11-('Summary Data'!G12*'Summary Data'!G$39-'Summary Data'!G29*'Summary Data'!G$40)*$A73/17)</f>
        <v>1.0200799688018527</v>
      </c>
      <c r="H73" s="10">
        <f>('Summary Data'!H11-('Summary Data'!H12*'Summary Data'!H$39-'Summary Data'!H29*'Summary Data'!H$40)*$A73/17)</f>
        <v>1.0536971805943192</v>
      </c>
      <c r="I73" s="10">
        <f>('Summary Data'!I11-('Summary Data'!I12*'Summary Data'!I$39-'Summary Data'!I29*'Summary Data'!I$40)*$A73/17)</f>
        <v>1.0740879983108231</v>
      </c>
      <c r="J73" s="10">
        <f>('Summary Data'!J11-('Summary Data'!J12*'Summary Data'!J$39-'Summary Data'!J29*'Summary Data'!J$40)*$A73/17)</f>
        <v>1.0486504874659859</v>
      </c>
      <c r="K73" s="10">
        <f>('Summary Data'!K11-('Summary Data'!K12*'Summary Data'!K$39-'Summary Data'!K29*'Summary Data'!K$40)*$A73/17)</f>
        <v>1.0238663210403445</v>
      </c>
      <c r="L73" s="10">
        <f>('Summary Data'!L11-('Summary Data'!L12*'Summary Data'!L$39-'Summary Data'!L29*'Summary Data'!L$40)*$A73/17)</f>
        <v>0.9576865</v>
      </c>
      <c r="M73" s="10">
        <f>('Summary Data'!M11-('Summary Data'!M12*'Summary Data'!M$39-'Summary Data'!M29*'Summary Data'!M$40)*$A73/17)</f>
        <v>1.0164954931669945</v>
      </c>
      <c r="N73" s="10">
        <f>('Summary Data'!N11-('Summary Data'!N12*'Summary Data'!N$39-'Summary Data'!N29*'Summary Data'!N$40)*$A73/17)</f>
        <v>1.0079741858676705</v>
      </c>
      <c r="O73" s="10">
        <f>('Summary Data'!O11-('Summary Data'!O12*'Summary Data'!O$39-'Summary Data'!O29*'Summary Data'!O$40)*$A73/17)</f>
        <v>1.0358633892166473</v>
      </c>
      <c r="P73" s="10">
        <f>('Summary Data'!P11-('Summary Data'!P12*'Summary Data'!P$39-'Summary Data'!P29*'Summary Data'!P$40)*$A73/17)</f>
        <v>0.9788221431936147</v>
      </c>
      <c r="Q73" s="10">
        <f>('Summary Data'!Q11-('Summary Data'!Q12*'Summary Data'!Q$39-'Summary Data'!Q29*'Summary Data'!Q$40)*$A73/17)</f>
        <v>1.0724344751328119</v>
      </c>
      <c r="R73" s="10">
        <f>('Summary Data'!R11-('Summary Data'!R12*'Summary Data'!R$39-'Summary Data'!R29*'Summary Data'!R$40)*$A73/17)</f>
        <v>1.0486217692024973</v>
      </c>
      <c r="S73" s="10">
        <f>('Summary Data'!S11-('Summary Data'!S12*'Summary Data'!S$39-'Summary Data'!S29*'Summary Data'!S$40)*$A73/17)</f>
        <v>1.082478796004474</v>
      </c>
      <c r="T73" s="10">
        <f>('Summary Data'!T11-('Summary Data'!T12*'Summary Data'!T$39-'Summary Data'!T29*'Summary Data'!T$40)*$A73/17)</f>
        <v>1.0412781650764713</v>
      </c>
      <c r="U73" s="10">
        <f>('Summary Data'!U11-('Summary Data'!U12*'Summary Data'!U$39-'Summary Data'!U29*'Summary Data'!U$40)*$A73/17)</f>
        <v>0.6990696983694525</v>
      </c>
      <c r="V73" s="70">
        <f>'Summary Data'!V11</f>
        <v>1.059377</v>
      </c>
    </row>
    <row r="74" spans="1:22" ht="11.25">
      <c r="A74" s="71">
        <v>8</v>
      </c>
      <c r="B74" s="10">
        <f>('Summary Data'!B12-('Summary Data'!B13*'Summary Data'!B$39-'Summary Data'!B30*'Summary Data'!B$40)*$A74/17)</f>
        <v>0.16215677517109178</v>
      </c>
      <c r="C74" s="10">
        <f>('Summary Data'!C12-('Summary Data'!C13*'Summary Data'!C$39-'Summary Data'!C30*'Summary Data'!C$40)*$A74/17)</f>
        <v>0.024228365244967763</v>
      </c>
      <c r="D74" s="10">
        <f>('Summary Data'!D12-('Summary Data'!D13*'Summary Data'!D$39-'Summary Data'!D30*'Summary Data'!D$40)*$A74/17)</f>
        <v>0.023082919362402962</v>
      </c>
      <c r="E74" s="10">
        <f>('Summary Data'!E12-('Summary Data'!E13*'Summary Data'!E$39-'Summary Data'!E30*'Summary Data'!E$40)*$A74/17)</f>
        <v>0.04978702207749741</v>
      </c>
      <c r="F74" s="10">
        <f>('Summary Data'!F12-('Summary Data'!F13*'Summary Data'!F$39-'Summary Data'!F30*'Summary Data'!F$40)*$A74/17)</f>
        <v>0.042252008068615975</v>
      </c>
      <c r="G74" s="10">
        <f>('Summary Data'!G12-('Summary Data'!G13*'Summary Data'!G$39-'Summary Data'!G30*'Summary Data'!G$40)*$A74/17)</f>
        <v>0.019765975974814116</v>
      </c>
      <c r="H74" s="10">
        <f>('Summary Data'!H12-('Summary Data'!H13*'Summary Data'!H$39-'Summary Data'!H30*'Summary Data'!H$40)*$A74/17)</f>
        <v>0.011049142219246307</v>
      </c>
      <c r="I74" s="10">
        <f>('Summary Data'!I12-('Summary Data'!I13*'Summary Data'!I$39-'Summary Data'!I30*'Summary Data'!I$40)*$A74/17)</f>
        <v>-0.037055966216366684</v>
      </c>
      <c r="J74" s="10">
        <f>('Summary Data'!J12-('Summary Data'!J13*'Summary Data'!J$39-'Summary Data'!J30*'Summary Data'!J$40)*$A74/17)</f>
        <v>-0.006121355032385881</v>
      </c>
      <c r="K74" s="10">
        <f>('Summary Data'!K12-('Summary Data'!K13*'Summary Data'!K$39-'Summary Data'!K30*'Summary Data'!K$40)*$A74/17)</f>
        <v>0.04233115678124423</v>
      </c>
      <c r="L74" s="10">
        <f>('Summary Data'!L12-('Summary Data'!L13*'Summary Data'!L$39-'Summary Data'!L30*'Summary Data'!L$40)*$A74/17)</f>
        <v>-0.03565226</v>
      </c>
      <c r="M74" s="10">
        <f>('Summary Data'!M12-('Summary Data'!M13*'Summary Data'!M$39-'Summary Data'!M30*'Summary Data'!M$40)*$A74/17)</f>
        <v>0.017505855290381126</v>
      </c>
      <c r="N74" s="10">
        <f>('Summary Data'!N12-('Summary Data'!N13*'Summary Data'!N$39-'Summary Data'!N30*'Summary Data'!N$40)*$A74/17)</f>
        <v>0.01805973221129459</v>
      </c>
      <c r="O74" s="10">
        <f>('Summary Data'!O12-('Summary Data'!O13*'Summary Data'!O$39-'Summary Data'!O30*'Summary Data'!O$40)*$A74/17)</f>
        <v>0.02987365921124853</v>
      </c>
      <c r="P74" s="10">
        <f>('Summary Data'!P12-('Summary Data'!P13*'Summary Data'!P$39-'Summary Data'!P30*'Summary Data'!P$40)*$A74/17)</f>
        <v>0.010614931011658824</v>
      </c>
      <c r="Q74" s="10">
        <f>('Summary Data'!Q12-('Summary Data'!Q13*'Summary Data'!Q$39-'Summary Data'!Q30*'Summary Data'!Q$40)*$A74/17)</f>
        <v>-0.021123790658837654</v>
      </c>
      <c r="R74" s="10">
        <f>('Summary Data'!R12-('Summary Data'!R13*'Summary Data'!R$39-'Summary Data'!R30*'Summary Data'!R$40)*$A74/17)</f>
        <v>0.025930873290830728</v>
      </c>
      <c r="S74" s="10">
        <f>('Summary Data'!S12-('Summary Data'!S13*'Summary Data'!S$39-'Summary Data'!S30*'Summary Data'!S$40)*$A74/17)</f>
        <v>-0.02660272628701496</v>
      </c>
      <c r="T74" s="10">
        <f>('Summary Data'!T12-('Summary Data'!T13*'Summary Data'!T$39-'Summary Data'!T30*'Summary Data'!T$40)*$A74/17)</f>
        <v>0.010707670177681598</v>
      </c>
      <c r="U74" s="10">
        <f>('Summary Data'!U12-('Summary Data'!U13*'Summary Data'!U$39-'Summary Data'!U30*'Summary Data'!U$40)*$A74/17)</f>
        <v>0.03535706232620377</v>
      </c>
      <c r="V74" s="70">
        <f>'Summary Data'!V12</f>
        <v>0.01621265</v>
      </c>
    </row>
    <row r="75" spans="1:22" ht="11.25">
      <c r="A75" s="71">
        <v>9</v>
      </c>
      <c r="B75" s="10">
        <f>('Summary Data'!B13-('Summary Data'!B14*'Summary Data'!B$39-'Summary Data'!B31*'Summary Data'!B$40)*$A75/17)</f>
        <v>0.4596882265748903</v>
      </c>
      <c r="C75" s="10">
        <f>('Summary Data'!C13-('Summary Data'!C14*'Summary Data'!C$39-'Summary Data'!C31*'Summary Data'!C$40)*$A75/17)</f>
        <v>0.5635041787958301</v>
      </c>
      <c r="D75" s="10">
        <f>('Summary Data'!D13-('Summary Data'!D14*'Summary Data'!D$39-'Summary Data'!D31*'Summary Data'!D$40)*$A75/17)</f>
        <v>0.549754783099559</v>
      </c>
      <c r="E75" s="10">
        <f>('Summary Data'!E13-('Summary Data'!E14*'Summary Data'!E$39-'Summary Data'!E31*'Summary Data'!E$40)*$A75/17)</f>
        <v>0.5478767559404171</v>
      </c>
      <c r="F75" s="10">
        <f>('Summary Data'!F13-('Summary Data'!F14*'Summary Data'!F$39-'Summary Data'!F31*'Summary Data'!F$40)*$A75/17)</f>
        <v>0.5745171156371988</v>
      </c>
      <c r="G75" s="10">
        <f>('Summary Data'!G13-('Summary Data'!G14*'Summary Data'!G$39-'Summary Data'!G31*'Summary Data'!G$40)*$A75/17)</f>
        <v>0.586704080263994</v>
      </c>
      <c r="H75" s="10">
        <f>('Summary Data'!H13-('Summary Data'!H14*'Summary Data'!H$39-'Summary Data'!H31*'Summary Data'!H$40)*$A75/17)</f>
        <v>0.5821933926677655</v>
      </c>
      <c r="I75" s="10">
        <f>('Summary Data'!I13-('Summary Data'!I14*'Summary Data'!I$39-'Summary Data'!I31*'Summary Data'!I$40)*$A75/17)</f>
        <v>0.59459943801301</v>
      </c>
      <c r="J75" s="10">
        <f>('Summary Data'!J13-('Summary Data'!J14*'Summary Data'!J$39-'Summary Data'!J31*'Summary Data'!J$40)*$A75/17)</f>
        <v>0.6000917504677898</v>
      </c>
      <c r="K75" s="10">
        <f>('Summary Data'!K13-('Summary Data'!K14*'Summary Data'!K$39-'Summary Data'!K31*'Summary Data'!K$40)*$A75/17)</f>
        <v>0.6109115841342754</v>
      </c>
      <c r="L75" s="10">
        <f>('Summary Data'!L13-('Summary Data'!L14*'Summary Data'!L$39-'Summary Data'!L31*'Summary Data'!L$40)*$A75/17)</f>
        <v>0.6027145</v>
      </c>
      <c r="M75" s="10">
        <f>('Summary Data'!M13-('Summary Data'!M14*'Summary Data'!M$39-'Summary Data'!M31*'Summary Data'!M$40)*$A75/17)</f>
        <v>0.5947380316823897</v>
      </c>
      <c r="N75" s="10">
        <f>('Summary Data'!N13-('Summary Data'!N14*'Summary Data'!N$39-'Summary Data'!N31*'Summary Data'!N$40)*$A75/17)</f>
        <v>0.5796395968526309</v>
      </c>
      <c r="O75" s="10">
        <f>('Summary Data'!O13-('Summary Data'!O14*'Summary Data'!O$39-'Summary Data'!O31*'Summary Data'!O$40)*$A75/17)</f>
        <v>0.571735458050852</v>
      </c>
      <c r="P75" s="10">
        <f>('Summary Data'!P13-('Summary Data'!P14*'Summary Data'!P$39-'Summary Data'!P31*'Summary Data'!P$40)*$A75/17)</f>
        <v>0.5886401175767572</v>
      </c>
      <c r="Q75" s="10">
        <f>('Summary Data'!Q13-('Summary Data'!Q14*'Summary Data'!Q$39-'Summary Data'!Q31*'Summary Data'!Q$40)*$A75/17)</f>
        <v>0.5868095931444429</v>
      </c>
      <c r="R75" s="10">
        <f>('Summary Data'!R13-('Summary Data'!R14*'Summary Data'!R$39-'Summary Data'!R31*'Summary Data'!R$40)*$A75/17)</f>
        <v>0.5645108084893721</v>
      </c>
      <c r="S75" s="10">
        <f>('Summary Data'!S13-('Summary Data'!S14*'Summary Data'!S$39-'Summary Data'!S31*'Summary Data'!S$40)*$A75/17)</f>
        <v>0.5762334387245012</v>
      </c>
      <c r="T75" s="10">
        <f>('Summary Data'!T13-('Summary Data'!T14*'Summary Data'!T$39-'Summary Data'!T31*'Summary Data'!T$40)*$A75/17)</f>
        <v>0.5862293854001657</v>
      </c>
      <c r="U75" s="10">
        <f>('Summary Data'!U13-('Summary Data'!U14*'Summary Data'!U$39-'Summary Data'!U31*'Summary Data'!U$40)*$A75/17)</f>
        <v>0.5063362719694882</v>
      </c>
      <c r="V75" s="70">
        <f>'Summary Data'!V13</f>
        <v>0.5758321</v>
      </c>
    </row>
    <row r="76" spans="1:22" ht="11.25">
      <c r="A76" s="71">
        <v>10</v>
      </c>
      <c r="B76" s="10">
        <f>('Summary Data'!B14-('Summary Data'!B15*'Summary Data'!B$39-'Summary Data'!B32*'Summary Data'!B$40)*$A76/17)</f>
        <v>-0.0005432100634941428</v>
      </c>
      <c r="C76" s="10">
        <f>('Summary Data'!C14-('Summary Data'!C15*'Summary Data'!C$39-'Summary Data'!C32*'Summary Data'!C$40)*$A76/17)</f>
        <v>5.951709247116466E-06</v>
      </c>
      <c r="D76" s="10">
        <f>('Summary Data'!D14-('Summary Data'!D15*'Summary Data'!D$39-'Summary Data'!D32*'Summary Data'!D$40)*$A76/17)</f>
        <v>0.0007509075663523533</v>
      </c>
      <c r="E76" s="10">
        <f>('Summary Data'!E14-('Summary Data'!E15*'Summary Data'!E$39-'Summary Data'!E32*'Summary Data'!E$40)*$A76/17)</f>
        <v>-8.873309878235439E-06</v>
      </c>
      <c r="F76" s="10">
        <f>('Summary Data'!F14-('Summary Data'!F15*'Summary Data'!F$39-'Summary Data'!F32*'Summary Data'!F$40)*$A76/17)</f>
        <v>-1.3600124095181076E-05</v>
      </c>
      <c r="G76" s="10">
        <f>('Summary Data'!G14-('Summary Data'!G15*'Summary Data'!G$39-'Summary Data'!G32*'Summary Data'!G$40)*$A76/17)</f>
        <v>-4.5228439188235714E-05</v>
      </c>
      <c r="H76" s="10">
        <f>('Summary Data'!H14-('Summary Data'!H15*'Summary Data'!H$39-'Summary Data'!H32*'Summary Data'!H$40)*$A76/17)</f>
        <v>-3.874758921176835E-06</v>
      </c>
      <c r="I76" s="10">
        <f>('Summary Data'!I14-('Summary Data'!I15*'Summary Data'!I$39-'Summary Data'!I32*'Summary Data'!I$40)*$A76/17)</f>
        <v>-0.004034285287828529</v>
      </c>
      <c r="J76" s="10">
        <f>('Summary Data'!J14-('Summary Data'!J15*'Summary Data'!J$39-'Summary Data'!J32*'Summary Data'!J$40)*$A76/17)</f>
        <v>7.228507578822818E-05</v>
      </c>
      <c r="K76" s="10">
        <f>('Summary Data'!K14-('Summary Data'!K15*'Summary Data'!K$39-'Summary Data'!K32*'Summary Data'!K$40)*$A76/17)</f>
        <v>-0.00020940080673882353</v>
      </c>
      <c r="L76" s="10">
        <f>('Summary Data'!L14-('Summary Data'!L15*'Summary Data'!L$39-'Summary Data'!L32*'Summary Data'!L$40)*$A76/17)</f>
        <v>0.002977012</v>
      </c>
      <c r="M76" s="10">
        <f>('Summary Data'!M14-('Summary Data'!M15*'Summary Data'!M$39-'Summary Data'!M32*'Summary Data'!M$40)*$A76/17)</f>
        <v>-1.308040006354344E-06</v>
      </c>
      <c r="N76" s="10">
        <f>('Summary Data'!N14-('Summary Data'!N15*'Summary Data'!N$39-'Summary Data'!N32*'Summary Data'!N$40)*$A76/17)</f>
        <v>1.2646823798118101E-05</v>
      </c>
      <c r="O76" s="10">
        <f>('Summary Data'!O14-('Summary Data'!O15*'Summary Data'!O$39-'Summary Data'!O32*'Summary Data'!O$40)*$A76/17)</f>
        <v>2.007044698588284E-05</v>
      </c>
      <c r="P76" s="10">
        <f>('Summary Data'!P14-('Summary Data'!P15*'Summary Data'!P$39-'Summary Data'!P32*'Summary Data'!P$40)*$A76/17)</f>
        <v>4.883502500882368E-05</v>
      </c>
      <c r="Q76" s="10">
        <f>('Summary Data'!Q14-('Summary Data'!Q15*'Summary Data'!Q$39-'Summary Data'!Q32*'Summary Data'!Q$40)*$A76/17)</f>
        <v>-1.1783921938238878E-05</v>
      </c>
      <c r="R76" s="10">
        <f>('Summary Data'!R14-('Summary Data'!R15*'Summary Data'!R$39-'Summary Data'!R32*'Summary Data'!R$40)*$A76/17)</f>
        <v>-1.8908168488887545E-05</v>
      </c>
      <c r="S76" s="10">
        <f>('Summary Data'!S14-('Summary Data'!S15*'Summary Data'!S$39-'Summary Data'!S32*'Summary Data'!S$40)*$A76/17)</f>
        <v>-2.073095091446875E-05</v>
      </c>
      <c r="T76" s="10">
        <f>('Summary Data'!T14-('Summary Data'!T15*'Summary Data'!T$39-'Summary Data'!T32*'Summary Data'!T$40)*$A76/17)</f>
        <v>1.0918013665893456E-06</v>
      </c>
      <c r="U76" s="10">
        <f>('Summary Data'!U14-('Summary Data'!U15*'Summary Data'!U$39-'Summary Data'!U32*'Summary Data'!U$40)*$A76/17)</f>
        <v>-0.0001757019582223629</v>
      </c>
      <c r="V76" s="70">
        <f>'Summary Data'!V14</f>
        <v>0</v>
      </c>
    </row>
    <row r="77" spans="1:22" ht="11.25">
      <c r="A77" s="71">
        <v>11</v>
      </c>
      <c r="B77" s="10">
        <f>('Summary Data'!B15-('Summary Data'!B16*'Summary Data'!B$39-'Summary Data'!B33*'Summary Data'!B$40)*$A77/17)</f>
        <v>0.6583160830376128</v>
      </c>
      <c r="C77" s="10">
        <f>('Summary Data'!C15-('Summary Data'!C16*'Summary Data'!C$39-'Summary Data'!C33*'Summary Data'!C$40)*$A77/17)</f>
        <v>0.7649324055791469</v>
      </c>
      <c r="D77" s="10">
        <f>('Summary Data'!D15-('Summary Data'!D16*'Summary Data'!D$39-'Summary Data'!D33*'Summary Data'!D$40)*$A77/17)</f>
        <v>0.7694567365235654</v>
      </c>
      <c r="E77" s="10">
        <f>('Summary Data'!E15-('Summary Data'!E16*'Summary Data'!E$39-'Summary Data'!E33*'Summary Data'!E$40)*$A77/17)</f>
        <v>0.7791924615682195</v>
      </c>
      <c r="F77" s="10">
        <f>('Summary Data'!F15-('Summary Data'!F16*'Summary Data'!F$39-'Summary Data'!F33*'Summary Data'!F$40)*$A77/17)</f>
        <v>0.770893409732361</v>
      </c>
      <c r="G77" s="10">
        <f>('Summary Data'!G15-('Summary Data'!G16*'Summary Data'!G$39-'Summary Data'!G33*'Summary Data'!G$40)*$A77/17)</f>
        <v>0.7618590012647369</v>
      </c>
      <c r="H77" s="10">
        <f>('Summary Data'!H15-('Summary Data'!H16*'Summary Data'!H$39-'Summary Data'!H33*'Summary Data'!H$40)*$A77/17)</f>
        <v>0.7614739465505853</v>
      </c>
      <c r="I77" s="10">
        <f>('Summary Data'!I15-('Summary Data'!I16*'Summary Data'!I$39-'Summary Data'!I33*'Summary Data'!I$40)*$A77/17)</f>
        <v>0.7630603614869805</v>
      </c>
      <c r="J77" s="10">
        <f>('Summary Data'!J15-('Summary Data'!J16*'Summary Data'!J$39-'Summary Data'!J33*'Summary Data'!J$40)*$A77/17)</f>
        <v>0.7595218941795054</v>
      </c>
      <c r="K77" s="10">
        <f>('Summary Data'!K15-('Summary Data'!K16*'Summary Data'!K$39-'Summary Data'!K33*'Summary Data'!K$40)*$A77/17)</f>
        <v>0.772337369239069</v>
      </c>
      <c r="L77" s="10">
        <f>('Summary Data'!L15-('Summary Data'!L16*'Summary Data'!L$39-'Summary Data'!L33*'Summary Data'!L$40)*$A77/17)</f>
        <v>0.7736516</v>
      </c>
      <c r="M77" s="10">
        <f>('Summary Data'!M15-('Summary Data'!M16*'Summary Data'!M$39-'Summary Data'!M33*'Summary Data'!M$40)*$A77/17)</f>
        <v>0.7698534094180087</v>
      </c>
      <c r="N77" s="10">
        <f>('Summary Data'!N15-('Summary Data'!N16*'Summary Data'!N$39-'Summary Data'!N33*'Summary Data'!N$40)*$A77/17)</f>
        <v>0.7710257332462601</v>
      </c>
      <c r="O77" s="10">
        <f>('Summary Data'!O15-('Summary Data'!O16*'Summary Data'!O$39-'Summary Data'!O33*'Summary Data'!O$40)*$A77/17)</f>
        <v>0.7705631715823807</v>
      </c>
      <c r="P77" s="10">
        <f>('Summary Data'!P15-('Summary Data'!P16*'Summary Data'!P$39-'Summary Data'!P33*'Summary Data'!P$40)*$A77/17)</f>
        <v>0.7698717232052983</v>
      </c>
      <c r="Q77" s="10">
        <f>('Summary Data'!Q15-('Summary Data'!Q16*'Summary Data'!Q$39-'Summary Data'!Q33*'Summary Data'!Q$40)*$A77/17)</f>
        <v>0.7564001932304194</v>
      </c>
      <c r="R77" s="10">
        <f>('Summary Data'!R15-('Summary Data'!R16*'Summary Data'!R$39-'Summary Data'!R33*'Summary Data'!R$40)*$A77/17)</f>
        <v>0.7605121316464181</v>
      </c>
      <c r="S77" s="10">
        <f>('Summary Data'!S15-('Summary Data'!S16*'Summary Data'!S$39-'Summary Data'!S33*'Summary Data'!S$40)*$A77/17)</f>
        <v>0.7626143068906891</v>
      </c>
      <c r="T77" s="10">
        <f>('Summary Data'!T15-('Summary Data'!T16*'Summary Data'!T$39-'Summary Data'!T33*'Summary Data'!T$40)*$A77/17)</f>
        <v>0.766717206131243</v>
      </c>
      <c r="U77" s="10">
        <f>('Summary Data'!U15-('Summary Data'!U16*'Summary Data'!U$39-'Summary Data'!U33*'Summary Data'!U$40)*$A77/17)</f>
        <v>0.6611417155772772</v>
      </c>
      <c r="V77" s="70">
        <f>'Summary Data'!V15</f>
        <v>0.760069</v>
      </c>
    </row>
    <row r="78" spans="1:23" ht="11.25">
      <c r="A78" s="71">
        <v>12</v>
      </c>
      <c r="B78" s="10">
        <f>('Summary Data'!B16-('Summary Data'!B17*'Summary Data'!B$39-'Summary Data'!B34*'Summary Data'!B$40)*$A78/17)*10</f>
        <v>-0.0483416636321694</v>
      </c>
      <c r="C78" s="10">
        <f>('Summary Data'!C16-('Summary Data'!C17*'Summary Data'!C$39-'Summary Data'!C34*'Summary Data'!C$40)*$A78/17)*10</f>
        <v>0.006042941060004302</v>
      </c>
      <c r="D78" s="10">
        <f>('Summary Data'!D16-('Summary Data'!D17*'Summary Data'!D$39-'Summary Data'!D34*'Summary Data'!D$40)*$A78/17)*10</f>
        <v>0.05086432043859576</v>
      </c>
      <c r="E78" s="10">
        <f>('Summary Data'!E16-('Summary Data'!E17*'Summary Data'!E$39-'Summary Data'!E34*'Summary Data'!E$40)*$A78/17)*10</f>
        <v>0.05329132747319694</v>
      </c>
      <c r="F78" s="10">
        <f>('Summary Data'!F16-('Summary Data'!F17*'Summary Data'!F$39-'Summary Data'!F34*'Summary Data'!F$40)*$A78/17)*10</f>
        <v>0.040113128383262</v>
      </c>
      <c r="G78" s="10">
        <f>('Summary Data'!G16-('Summary Data'!G17*'Summary Data'!G$39-'Summary Data'!G34*'Summary Data'!G$40)*$A78/17)*10</f>
        <v>0.003646680469745877</v>
      </c>
      <c r="H78" s="10">
        <f>('Summary Data'!H16-('Summary Data'!H17*'Summary Data'!H$39-'Summary Data'!H34*'Summary Data'!H$40)*$A78/17)*10</f>
        <v>0.02897539090062442</v>
      </c>
      <c r="I78" s="10">
        <f>('Summary Data'!I16-('Summary Data'!I17*'Summary Data'!I$39-'Summary Data'!I34*'Summary Data'!I$40)*$A78/17)*10</f>
        <v>0.01813707149150325</v>
      </c>
      <c r="J78" s="10">
        <f>('Summary Data'!J16-('Summary Data'!J17*'Summary Data'!J$39-'Summary Data'!J34*'Summary Data'!J$40)*$A78/17)*10</f>
        <v>0.014836821694618812</v>
      </c>
      <c r="K78" s="10">
        <f>('Summary Data'!K16-('Summary Data'!K17*'Summary Data'!K$39-'Summary Data'!K34*'Summary Data'!K$40)*$A78/17)*10</f>
        <v>0.040018691823254585</v>
      </c>
      <c r="L78" s="10">
        <f>('Summary Data'!L16-('Summary Data'!L17*'Summary Data'!L$39-'Summary Data'!L34*'Summary Data'!L$40)*$A78/17)*10</f>
        <v>-0.022660089999999997</v>
      </c>
      <c r="M78" s="10">
        <f>('Summary Data'!M16-('Summary Data'!M17*'Summary Data'!M$39-'Summary Data'!M34*'Summary Data'!M$40)*$A78/17)*10</f>
        <v>0.03763032472002701</v>
      </c>
      <c r="N78" s="10">
        <f>('Summary Data'!N16-('Summary Data'!N17*'Summary Data'!N$39-'Summary Data'!N34*'Summary Data'!N$40)*$A78/17)*10</f>
        <v>0.06946330034695444</v>
      </c>
      <c r="O78" s="10">
        <f>('Summary Data'!O16-('Summary Data'!O17*'Summary Data'!O$39-'Summary Data'!O34*'Summary Data'!O$40)*$A78/17)*10</f>
        <v>0.05933398455998748</v>
      </c>
      <c r="P78" s="10">
        <f>('Summary Data'!P16-('Summary Data'!P17*'Summary Data'!P$39-'Summary Data'!P34*'Summary Data'!P$40)*$A78/17)*10</f>
        <v>0.03648799521301317</v>
      </c>
      <c r="Q78" s="10">
        <f>('Summary Data'!Q16-('Summary Data'!Q17*'Summary Data'!Q$39-'Summary Data'!Q34*'Summary Data'!Q$40)*$A78/17)*10</f>
        <v>0.01997695628030223</v>
      </c>
      <c r="R78" s="10">
        <f>('Summary Data'!R16-('Summary Data'!R17*'Summary Data'!R$39-'Summary Data'!R34*'Summary Data'!R$40)*$A78/17)*10</f>
        <v>0.030537912323950898</v>
      </c>
      <c r="S78" s="10">
        <f>('Summary Data'!S16-('Summary Data'!S17*'Summary Data'!S$39-'Summary Data'!S34*'Summary Data'!S$40)*$A78/17)*10</f>
        <v>-0.009888345293384313</v>
      </c>
      <c r="T78" s="10">
        <f>('Summary Data'!T16-('Summary Data'!T17*'Summary Data'!T$39-'Summary Data'!T34*'Summary Data'!T$40)*$A78/17)*10</f>
        <v>-0.03624966719380036</v>
      </c>
      <c r="U78" s="10">
        <f>('Summary Data'!U16-('Summary Data'!U17*'Summary Data'!U$39-'Summary Data'!U34*'Summary Data'!U$40)*$A78/17)*10</f>
        <v>-0.013998370807829646</v>
      </c>
      <c r="V78" s="70">
        <f>'Summary Data'!V16*10</f>
        <v>0.02255862</v>
      </c>
      <c r="W78" s="30" t="s">
        <v>83</v>
      </c>
    </row>
    <row r="79" spans="1:23" ht="11.25">
      <c r="A79" s="71">
        <v>13</v>
      </c>
      <c r="B79" s="10">
        <f>('Summary Data'!B17-('Summary Data'!B18*'Summary Data'!B$39-'Summary Data'!B35*'Summary Data'!B$40)*$A79/17)*10</f>
        <v>0.8189495405182898</v>
      </c>
      <c r="C79" s="10">
        <f>('Summary Data'!C17-('Summary Data'!C18*'Summary Data'!C$39-'Summary Data'!C35*'Summary Data'!C$40)*$A79/17)*10</f>
        <v>0.6510458791266222</v>
      </c>
      <c r="D79" s="10">
        <f>('Summary Data'!D17-('Summary Data'!D18*'Summary Data'!D$39-'Summary Data'!D35*'Summary Data'!D$40)*$A79/17)*10</f>
        <v>0.6339532405814818</v>
      </c>
      <c r="E79" s="10">
        <f>('Summary Data'!E17-('Summary Data'!E18*'Summary Data'!E$39-'Summary Data'!E35*'Summary Data'!E$40)*$A79/17)*10</f>
        <v>0.5808950130022834</v>
      </c>
      <c r="F79" s="10">
        <f>('Summary Data'!F17-('Summary Data'!F18*'Summary Data'!F$39-'Summary Data'!F35*'Summary Data'!F$40)*$A79/17)*10</f>
        <v>0.6935687025808134</v>
      </c>
      <c r="G79" s="10">
        <f>('Summary Data'!G17-('Summary Data'!G18*'Summary Data'!G$39-'Summary Data'!G35*'Summary Data'!G$40)*$A79/17)*10</f>
        <v>0.6830124254885478</v>
      </c>
      <c r="H79" s="10">
        <f>('Summary Data'!H17-('Summary Data'!H18*'Summary Data'!H$39-'Summary Data'!H35*'Summary Data'!H$40)*$A79/17)*10</f>
        <v>0.6706028265370924</v>
      </c>
      <c r="I79" s="10">
        <f>('Summary Data'!I17-('Summary Data'!I18*'Summary Data'!I$39-'Summary Data'!I35*'Summary Data'!I$40)*$A79/17)*10</f>
        <v>0.6955663043332894</v>
      </c>
      <c r="J79" s="10">
        <f>('Summary Data'!J17-('Summary Data'!J18*'Summary Data'!J$39-'Summary Data'!J35*'Summary Data'!J$40)*$A79/17)*10</f>
        <v>0.6710122786000633</v>
      </c>
      <c r="K79" s="10">
        <f>('Summary Data'!K17-('Summary Data'!K18*'Summary Data'!K$39-'Summary Data'!K35*'Summary Data'!K$40)*$A79/17)*10</f>
        <v>0.6532812519964799</v>
      </c>
      <c r="L79" s="10">
        <f>('Summary Data'!L17-('Summary Data'!L18*'Summary Data'!L$39-'Summary Data'!L35*'Summary Data'!L$40)*$A79/17)*10</f>
        <v>0.6492767</v>
      </c>
      <c r="M79" s="10">
        <f>('Summary Data'!M17-('Summary Data'!M18*'Summary Data'!M$39-'Summary Data'!M35*'Summary Data'!M$40)*$A79/17)*10</f>
        <v>0.6777193124345595</v>
      </c>
      <c r="N79" s="10">
        <f>('Summary Data'!N17-('Summary Data'!N18*'Summary Data'!N$39-'Summary Data'!N35*'Summary Data'!N$40)*$A79/17)*10</f>
        <v>0.6878105432343014</v>
      </c>
      <c r="O79" s="10">
        <f>('Summary Data'!O17-('Summary Data'!O18*'Summary Data'!O$39-'Summary Data'!O35*'Summary Data'!O$40)*$A79/17)*10</f>
        <v>0.6560581796414506</v>
      </c>
      <c r="P79" s="10">
        <f>('Summary Data'!P17-('Summary Data'!P18*'Summary Data'!P$39-'Summary Data'!P35*'Summary Data'!P$40)*$A79/17)*10</f>
        <v>0.6328750056052125</v>
      </c>
      <c r="Q79" s="10">
        <f>('Summary Data'!Q17-('Summary Data'!Q18*'Summary Data'!Q$39-'Summary Data'!Q35*'Summary Data'!Q$40)*$A79/17)*10</f>
        <v>0.6280616297345275</v>
      </c>
      <c r="R79" s="10">
        <f>('Summary Data'!R17-('Summary Data'!R18*'Summary Data'!R$39-'Summary Data'!R35*'Summary Data'!R$40)*$A79/17)*10</f>
        <v>0.6481892286630307</v>
      </c>
      <c r="S79" s="10">
        <f>('Summary Data'!S17-('Summary Data'!S18*'Summary Data'!S$39-'Summary Data'!S35*'Summary Data'!S$40)*$A79/17)*10</f>
        <v>0.6574495971315141</v>
      </c>
      <c r="T79" s="10">
        <f>('Summary Data'!T17-('Summary Data'!T18*'Summary Data'!T$39-'Summary Data'!T35*'Summary Data'!T$40)*$A79/17)*10</f>
        <v>0.620603858576277</v>
      </c>
      <c r="U79" s="10">
        <f>('Summary Data'!U17-('Summary Data'!U18*'Summary Data'!U$39-'Summary Data'!U35*'Summary Data'!U$40)*$A79/17)*10</f>
        <v>0.5261694991184117</v>
      </c>
      <c r="V79" s="70">
        <f>'Summary Data'!V17*10</f>
        <v>0.6592764</v>
      </c>
      <c r="W79" s="30" t="s">
        <v>83</v>
      </c>
    </row>
    <row r="80" spans="1:23" ht="11.25">
      <c r="A80" s="71">
        <v>14</v>
      </c>
      <c r="B80" s="10">
        <f>('Summary Data'!B18-('Summary Data'!B19*'Summary Data'!B$39-'Summary Data'!B36*'Summary Data'!B$40)*$A80/17)*10</f>
        <v>0.06654508945152983</v>
      </c>
      <c r="C80" s="10">
        <f>('Summary Data'!C18-('Summary Data'!C19*'Summary Data'!C$39-'Summary Data'!C36*'Summary Data'!C$40)*$A80/17)*10</f>
        <v>-0.06500533577882905</v>
      </c>
      <c r="D80" s="10">
        <f>('Summary Data'!D18-('Summary Data'!D19*'Summary Data'!D$39-'Summary Data'!D36*'Summary Data'!D$40)*$A80/17)*10</f>
        <v>-0.04373230849886188</v>
      </c>
      <c r="E80" s="10">
        <f>('Summary Data'!E18-('Summary Data'!E19*'Summary Data'!E$39-'Summary Data'!E36*'Summary Data'!E$40)*$A80/17)*10</f>
        <v>-0.0720797257855567</v>
      </c>
      <c r="F80" s="10">
        <f>('Summary Data'!F18-('Summary Data'!F19*'Summary Data'!F$39-'Summary Data'!F36*'Summary Data'!F$40)*$A80/17)*10</f>
        <v>-0.07550420483569394</v>
      </c>
      <c r="G80" s="10">
        <f>('Summary Data'!G18-('Summary Data'!G19*'Summary Data'!G$39-'Summary Data'!G36*'Summary Data'!G$40)*$A80/17)*10</f>
        <v>-0.08067500654213176</v>
      </c>
      <c r="H80" s="10">
        <f>('Summary Data'!H18-('Summary Data'!H19*'Summary Data'!H$39-'Summary Data'!H36*'Summary Data'!H$40)*$A80/17)*10</f>
        <v>-0.06096675052921076</v>
      </c>
      <c r="I80" s="10">
        <f>('Summary Data'!I18-('Summary Data'!I19*'Summary Data'!I$39-'Summary Data'!I36*'Summary Data'!I$40)*$A80/17)*10</f>
        <v>-0.060273129567103644</v>
      </c>
      <c r="J80" s="10">
        <f>('Summary Data'!J18-('Summary Data'!J19*'Summary Data'!J$39-'Summary Data'!J36*'Summary Data'!J$40)*$A80/17)*10</f>
        <v>-0.05802417519283176</v>
      </c>
      <c r="K80" s="10">
        <f>('Summary Data'!K18-('Summary Data'!K19*'Summary Data'!K$39-'Summary Data'!K36*'Summary Data'!K$40)*$A80/17)*10</f>
        <v>-0.06318653391666446</v>
      </c>
      <c r="L80" s="10">
        <f>('Summary Data'!L18-('Summary Data'!L19*'Summary Data'!L$39-'Summary Data'!L36*'Summary Data'!L$40)*$A80/17)*10</f>
        <v>-0.06471547999999999</v>
      </c>
      <c r="M80" s="10">
        <f>('Summary Data'!M18-('Summary Data'!M19*'Summary Data'!M$39-'Summary Data'!M36*'Summary Data'!M$40)*$A80/17)*10</f>
        <v>-0.05146071786027012</v>
      </c>
      <c r="N80" s="10">
        <f>('Summary Data'!N18-('Summary Data'!N19*'Summary Data'!N$39-'Summary Data'!N36*'Summary Data'!N$40)*$A80/17)*10</f>
        <v>-0.06026837219478298</v>
      </c>
      <c r="O80" s="10">
        <f>('Summary Data'!O18-('Summary Data'!O19*'Summary Data'!O$39-'Summary Data'!O36*'Summary Data'!O$40)*$A80/17)*10</f>
        <v>-0.04227075713851011</v>
      </c>
      <c r="P80" s="10">
        <f>('Summary Data'!P18-('Summary Data'!P19*'Summary Data'!P$39-'Summary Data'!P36*'Summary Data'!P$40)*$A80/17)*10</f>
        <v>-0.03114197468317706</v>
      </c>
      <c r="Q80" s="10">
        <f>('Summary Data'!Q18-('Summary Data'!Q19*'Summary Data'!Q$39-'Summary Data'!Q36*'Summary Data'!Q$40)*$A80/17)*10</f>
        <v>-0.05553695449896824</v>
      </c>
      <c r="R80" s="10">
        <f>('Summary Data'!R18-('Summary Data'!R19*'Summary Data'!R$39-'Summary Data'!R36*'Summary Data'!R$40)*$A80/17)*10</f>
        <v>-0.047924503948246946</v>
      </c>
      <c r="S80" s="10">
        <f>('Summary Data'!S18-('Summary Data'!S19*'Summary Data'!S$39-'Summary Data'!S36*'Summary Data'!S$40)*$A80/17)*10</f>
        <v>-0.06181982661320647</v>
      </c>
      <c r="T80" s="10">
        <f>('Summary Data'!T18-('Summary Data'!T19*'Summary Data'!T$39-'Summary Data'!T36*'Summary Data'!T$40)*$A80/17)*10</f>
        <v>-0.09206674812181048</v>
      </c>
      <c r="U80" s="10">
        <f>('Summary Data'!U18-('Summary Data'!U19*'Summary Data'!U$39-'Summary Data'!U36*'Summary Data'!U$40)*$A80/17)*10</f>
        <v>-0.026008785505522835</v>
      </c>
      <c r="V80" s="70">
        <f>'Summary Data'!V18*10</f>
        <v>-0.057348590000000005</v>
      </c>
      <c r="W80" s="30" t="s">
        <v>83</v>
      </c>
    </row>
    <row r="81" spans="1:23" ht="11.25">
      <c r="A81" s="71">
        <v>15</v>
      </c>
      <c r="B81" s="10">
        <f>('Summary Data'!B19-('Summary Data'!B20*'Summary Data'!B$39-'Summary Data'!B37*'Summary Data'!B$40)*$A81/17)*10</f>
        <v>0.0038698649999999997</v>
      </c>
      <c r="C81" s="10">
        <f>('Summary Data'!C19-('Summary Data'!C20*'Summary Data'!C$39-'Summary Data'!C37*'Summary Data'!C$40)*$A81/17)*10</f>
        <v>0.3090858</v>
      </c>
      <c r="D81" s="10">
        <f>('Summary Data'!D19-('Summary Data'!D20*'Summary Data'!D$39-'Summary Data'!D37*'Summary Data'!D$40)*$A81/17)*10</f>
        <v>0.26384230000000003</v>
      </c>
      <c r="E81" s="10">
        <f>('Summary Data'!E19-('Summary Data'!E20*'Summary Data'!E$39-'Summary Data'!E37*'Summary Data'!E$40)*$A81/17)*10</f>
        <v>0.3471984</v>
      </c>
      <c r="F81" s="10">
        <f>('Summary Data'!F19-('Summary Data'!F20*'Summary Data'!F$39-'Summary Data'!F37*'Summary Data'!F$40)*$A81/17)*10</f>
        <v>0.34731239999999997</v>
      </c>
      <c r="G81" s="10">
        <f>('Summary Data'!G19-('Summary Data'!G20*'Summary Data'!G$39-'Summary Data'!G37*'Summary Data'!G$40)*$A81/17)*10</f>
        <v>0.3464202</v>
      </c>
      <c r="H81" s="10">
        <f>('Summary Data'!H19-('Summary Data'!H20*'Summary Data'!H$39-'Summary Data'!H37*'Summary Data'!H$40)*$A81/17)*10</f>
        <v>0.3136076</v>
      </c>
      <c r="I81" s="10">
        <f>('Summary Data'!I19-('Summary Data'!I20*'Summary Data'!I$39-'Summary Data'!I37*'Summary Data'!I$40)*$A81/17)*10</f>
        <v>0.29310159999999996</v>
      </c>
      <c r="J81" s="10">
        <f>('Summary Data'!J19-('Summary Data'!J20*'Summary Data'!J$39-'Summary Data'!J37*'Summary Data'!J$40)*$A81/17)*10</f>
        <v>0.2629877</v>
      </c>
      <c r="K81" s="10">
        <f>('Summary Data'!K19-('Summary Data'!K20*'Summary Data'!K$39-'Summary Data'!K37*'Summary Data'!K$40)*$A81/17)*10</f>
        <v>0.3076341</v>
      </c>
      <c r="L81" s="10">
        <f>('Summary Data'!L19-('Summary Data'!L20*'Summary Data'!L$39-'Summary Data'!L37*'Summary Data'!L$40)*$A81/17)*10</f>
        <v>0.3098423</v>
      </c>
      <c r="M81" s="10">
        <f>('Summary Data'!M19-('Summary Data'!M20*'Summary Data'!M$39-'Summary Data'!M37*'Summary Data'!M$40)*$A81/17)*10</f>
        <v>0.3068126</v>
      </c>
      <c r="N81" s="10">
        <f>('Summary Data'!N19-('Summary Data'!N20*'Summary Data'!N$39-'Summary Data'!N37*'Summary Data'!N$40)*$A81/17)*10</f>
        <v>0.3009305</v>
      </c>
      <c r="O81" s="10">
        <f>('Summary Data'!O19-('Summary Data'!O20*'Summary Data'!O$39-'Summary Data'!O37*'Summary Data'!O$40)*$A81/17)*10</f>
        <v>0.319691</v>
      </c>
      <c r="P81" s="10">
        <f>('Summary Data'!P19-('Summary Data'!P20*'Summary Data'!P$39-'Summary Data'!P37*'Summary Data'!P$40)*$A81/17)*10</f>
        <v>0.30591050000000003</v>
      </c>
      <c r="Q81" s="10">
        <f>('Summary Data'!Q19-('Summary Data'!Q20*'Summary Data'!Q$39-'Summary Data'!Q37*'Summary Data'!Q$40)*$A81/17)*10</f>
        <v>0.238589</v>
      </c>
      <c r="R81" s="10">
        <f>('Summary Data'!R19-('Summary Data'!R20*'Summary Data'!R$39-'Summary Data'!R37*'Summary Data'!R$40)*$A81/17)*10</f>
        <v>0.2751932</v>
      </c>
      <c r="S81" s="10">
        <f>('Summary Data'!S19-('Summary Data'!S20*'Summary Data'!S$39-'Summary Data'!S37*'Summary Data'!S$40)*$A81/17)*10</f>
        <v>0.24517750000000002</v>
      </c>
      <c r="T81" s="10">
        <f>('Summary Data'!T19-('Summary Data'!T20*'Summary Data'!T$39-'Summary Data'!T37*'Summary Data'!T$40)*$A81/17)*10</f>
        <v>0.2658428</v>
      </c>
      <c r="U81" s="10">
        <f>('Summary Data'!U19-('Summary Data'!U20*'Summary Data'!U$39-'Summary Data'!U37*'Summary Data'!U$40)*$A81/17)*10</f>
        <v>0.24140479999999997</v>
      </c>
      <c r="V81" s="70">
        <f>'Summary Data'!V19*10</f>
        <v>0.28634570000000004</v>
      </c>
      <c r="W81" s="30" t="s">
        <v>83</v>
      </c>
    </row>
    <row r="82" spans="1:23" ht="11.25">
      <c r="A82" s="71">
        <v>16</v>
      </c>
      <c r="B82" s="10">
        <f>('Summary Data'!B20-('Summary Data'!B21*'Summary Data'!B$39-'Summary Data'!B38*'Summary Data'!B$40)*$A82/17)*10</f>
        <v>0</v>
      </c>
      <c r="C82" s="10">
        <f>('Summary Data'!C20-('Summary Data'!C21*'Summary Data'!C$39-'Summary Data'!C38*'Summary Data'!C$40)*$A82/17)*10</f>
        <v>0</v>
      </c>
      <c r="D82" s="10">
        <f>('Summary Data'!D20-('Summary Data'!D21*'Summary Data'!D$39-'Summary Data'!D38*'Summary Data'!D$40)*$A82/17)*10</f>
        <v>0</v>
      </c>
      <c r="E82" s="10">
        <f>('Summary Data'!E20-('Summary Data'!E21*'Summary Data'!E$39-'Summary Data'!E38*'Summary Data'!E$40)*$A82/17)*10</f>
        <v>0</v>
      </c>
      <c r="F82" s="10">
        <f>('Summary Data'!F20-('Summary Data'!F21*'Summary Data'!F$39-'Summary Data'!F38*'Summary Data'!F$40)*$A82/17)*10</f>
        <v>0</v>
      </c>
      <c r="G82" s="10">
        <f>('Summary Data'!G20-('Summary Data'!G21*'Summary Data'!G$39-'Summary Data'!G38*'Summary Data'!G$40)*$A82/17)*10</f>
        <v>0</v>
      </c>
      <c r="H82" s="10">
        <f>('Summary Data'!H20-('Summary Data'!H21*'Summary Data'!H$39-'Summary Data'!H38*'Summary Data'!H$40)*$A82/17)*10</f>
        <v>0</v>
      </c>
      <c r="I82" s="10">
        <f>('Summary Data'!I20-('Summary Data'!I21*'Summary Data'!I$39-'Summary Data'!I38*'Summary Data'!I$40)*$A82/17)*10</f>
        <v>0</v>
      </c>
      <c r="J82" s="10">
        <f>('Summary Data'!J20-('Summary Data'!J21*'Summary Data'!J$39-'Summary Data'!J38*'Summary Data'!J$40)*$A82/17)*10</f>
        <v>0</v>
      </c>
      <c r="K82" s="10">
        <f>('Summary Data'!K20-('Summary Data'!K21*'Summary Data'!K$39-'Summary Data'!K38*'Summary Data'!K$40)*$A82/17)*10</f>
        <v>0</v>
      </c>
      <c r="L82" s="10">
        <f>('Summary Data'!L20-('Summary Data'!L21*'Summary Data'!L$39-'Summary Data'!L38*'Summary Data'!L$40)*$A82/17)*10</f>
        <v>0</v>
      </c>
      <c r="M82" s="10">
        <f>('Summary Data'!M20-('Summary Data'!M21*'Summary Data'!M$39-'Summary Data'!M38*'Summary Data'!M$40)*$A82/17)*10</f>
        <v>0</v>
      </c>
      <c r="N82" s="10">
        <f>('Summary Data'!N20-('Summary Data'!N21*'Summary Data'!N$39-'Summary Data'!N38*'Summary Data'!N$40)*$A82/17)*10</f>
        <v>0</v>
      </c>
      <c r="O82" s="10">
        <f>('Summary Data'!O20-('Summary Data'!O21*'Summary Data'!O$39-'Summary Data'!O38*'Summary Data'!O$40)*$A82/17)*10</f>
        <v>0</v>
      </c>
      <c r="P82" s="10">
        <f>('Summary Data'!P20-('Summary Data'!P21*'Summary Data'!P$39-'Summary Data'!P38*'Summary Data'!P$40)*$A82/17)*10</f>
        <v>0</v>
      </c>
      <c r="Q82" s="10">
        <f>('Summary Data'!Q20-('Summary Data'!Q21*'Summary Data'!Q$39-'Summary Data'!Q38*'Summary Data'!Q$40)*$A82/17)*10</f>
        <v>0</v>
      </c>
      <c r="R82" s="10">
        <f>('Summary Data'!R20-('Summary Data'!R21*'Summary Data'!R$39-'Summary Data'!R38*'Summary Data'!R$40)*$A82/17)*10</f>
        <v>0</v>
      </c>
      <c r="S82" s="10">
        <f>('Summary Data'!S20-('Summary Data'!S21*'Summary Data'!S$39-'Summary Data'!S38*'Summary Data'!S$40)*$A82/17)*10</f>
        <v>0</v>
      </c>
      <c r="T82" s="10">
        <f>('Summary Data'!T20-('Summary Data'!T21*'Summary Data'!T$39-'Summary Data'!T38*'Summary Data'!T$40)*$A82/17)*10</f>
        <v>0</v>
      </c>
      <c r="U82" s="10">
        <f>('Summary Data'!U20-('Summary Data'!U21*'Summary Data'!U$39-'Summary Data'!U38*'Summary Data'!U$40)*$A82/17)*10</f>
        <v>0</v>
      </c>
      <c r="V82" s="70">
        <f>'Summary Data'!V20*10</f>
        <v>0</v>
      </c>
      <c r="W82" s="30" t="s">
        <v>83</v>
      </c>
    </row>
    <row r="83" spans="1:23" ht="12" thickBot="1">
      <c r="A83" s="72">
        <v>17</v>
      </c>
      <c r="B83" s="12">
        <f>'Summary Data'!B21*10</f>
        <v>0</v>
      </c>
      <c r="C83" s="12">
        <f>'Summary Data'!C21*10</f>
        <v>0</v>
      </c>
      <c r="D83" s="12">
        <f>'Summary Data'!D21*10</f>
        <v>0</v>
      </c>
      <c r="E83" s="12">
        <f>'Summary Data'!E21*10</f>
        <v>0</v>
      </c>
      <c r="F83" s="12">
        <f>'Summary Data'!F21*10</f>
        <v>0</v>
      </c>
      <c r="G83" s="12">
        <f>'Summary Data'!G21*10</f>
        <v>0</v>
      </c>
      <c r="H83" s="12">
        <f>'Summary Data'!H21*10</f>
        <v>0</v>
      </c>
      <c r="I83" s="12">
        <f>'Summary Data'!I21*10</f>
        <v>0</v>
      </c>
      <c r="J83" s="12">
        <f>'Summary Data'!J21*10</f>
        <v>0</v>
      </c>
      <c r="K83" s="12">
        <f>'Summary Data'!K21*10</f>
        <v>0</v>
      </c>
      <c r="L83" s="12">
        <f>'Summary Data'!L21*10</f>
        <v>0</v>
      </c>
      <c r="M83" s="12">
        <f>'Summary Data'!M21*10</f>
        <v>0</v>
      </c>
      <c r="N83" s="12">
        <f>'Summary Data'!N21*10</f>
        <v>0</v>
      </c>
      <c r="O83" s="12">
        <f>'Summary Data'!O21*10</f>
        <v>0</v>
      </c>
      <c r="P83" s="12">
        <f>'Summary Data'!P21*10</f>
        <v>0</v>
      </c>
      <c r="Q83" s="12">
        <f>'Summary Data'!Q21*10</f>
        <v>0</v>
      </c>
      <c r="R83" s="12">
        <f>'Summary Data'!R21*10</f>
        <v>0</v>
      </c>
      <c r="S83" s="12">
        <f>'Summary Data'!S21*10</f>
        <v>0</v>
      </c>
      <c r="T83" s="12">
        <f>'Summary Data'!T21*10</f>
        <v>0</v>
      </c>
      <c r="U83" s="12">
        <f>'Summary Data'!U21*10</f>
        <v>0</v>
      </c>
      <c r="V83" s="70">
        <f>'Summary Data'!V21*10</f>
        <v>0</v>
      </c>
      <c r="W83" s="30" t="s">
        <v>83</v>
      </c>
    </row>
    <row r="84" spans="15:16" ht="12" thickBot="1">
      <c r="O84" s="63"/>
      <c r="P84" s="63"/>
    </row>
    <row r="85" spans="1:22" ht="11.25">
      <c r="A85" s="416" t="s">
        <v>119</v>
      </c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17"/>
    </row>
    <row r="86" spans="1:22" ht="11.25">
      <c r="A86" s="68"/>
      <c r="B86" s="69" t="s">
        <v>78</v>
      </c>
      <c r="C86" s="69" t="s">
        <v>79</v>
      </c>
      <c r="D86" s="69" t="s">
        <v>80</v>
      </c>
      <c r="E86" s="69" t="s">
        <v>81</v>
      </c>
      <c r="F86" s="69" t="s">
        <v>82</v>
      </c>
      <c r="G86" s="69" t="s">
        <v>87</v>
      </c>
      <c r="H86" s="69" t="s">
        <v>88</v>
      </c>
      <c r="I86" s="69" t="s">
        <v>89</v>
      </c>
      <c r="J86" s="69" t="s">
        <v>90</v>
      </c>
      <c r="K86" s="69" t="s">
        <v>91</v>
      </c>
      <c r="L86" s="69" t="s">
        <v>92</v>
      </c>
      <c r="M86" s="69" t="s">
        <v>93</v>
      </c>
      <c r="N86" s="69" t="s">
        <v>94</v>
      </c>
      <c r="O86" s="69" t="s">
        <v>95</v>
      </c>
      <c r="P86" s="69" t="s">
        <v>96</v>
      </c>
      <c r="Q86" s="69" t="s">
        <v>97</v>
      </c>
      <c r="R86" s="69" t="s">
        <v>98</v>
      </c>
      <c r="S86" s="69" t="s">
        <v>99</v>
      </c>
      <c r="T86" s="69" t="s">
        <v>100</v>
      </c>
      <c r="U86" s="69" t="s">
        <v>101</v>
      </c>
      <c r="V86" s="11" t="s">
        <v>102</v>
      </c>
    </row>
    <row r="87" spans="1:22" ht="11.25">
      <c r="A87" s="71">
        <v>1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70"/>
    </row>
    <row r="88" spans="1:22" ht="11.25">
      <c r="A88" s="71">
        <v>2</v>
      </c>
      <c r="B88" s="10">
        <f>('Summary Data'!B23-('Summary Data'!B7*'Summary Data'!B$40+'Summary Data'!B24*'Summary Data'!B$39)/17*$A88)</f>
        <v>1.1376778867916235</v>
      </c>
      <c r="C88" s="10">
        <f>('Summary Data'!C23-('Summary Data'!C7*'Summary Data'!C$40+'Summary Data'!C24*'Summary Data'!C$39)/17*$A88)</f>
        <v>0.3459800243394535</v>
      </c>
      <c r="D88" s="10">
        <f>('Summary Data'!D23-('Summary Data'!D7*'Summary Data'!D$40+'Summary Data'!D24*'Summary Data'!D$39)/17*$A88)</f>
        <v>0.12398303603971761</v>
      </c>
      <c r="E88" s="10">
        <f>('Summary Data'!E23-('Summary Data'!E7*'Summary Data'!E$40+'Summary Data'!E24*'Summary Data'!E$39)/17*$A88)</f>
        <v>3.266918661682658</v>
      </c>
      <c r="F88" s="10">
        <f>('Summary Data'!F23-('Summary Data'!F7*'Summary Data'!F$40+'Summary Data'!F24*'Summary Data'!F$39)/17*$A88)</f>
        <v>1.8525295262688588</v>
      </c>
      <c r="G88" s="10">
        <f>('Summary Data'!G23-('Summary Data'!G7*'Summary Data'!G$40+'Summary Data'!G24*'Summary Data'!G$39)/17*$A88)</f>
        <v>1.8539767764159423</v>
      </c>
      <c r="H88" s="10">
        <f>('Summary Data'!H23-('Summary Data'!H7*'Summary Data'!H$40+'Summary Data'!H24*'Summary Data'!H$39)/17*$A88)</f>
        <v>1.3260144812822547</v>
      </c>
      <c r="I88" s="10">
        <f>('Summary Data'!I23-('Summary Data'!I7*'Summary Data'!I$40+'Summary Data'!I24*'Summary Data'!I$39)/17*$A88)</f>
        <v>0.45521739370429765</v>
      </c>
      <c r="J88" s="10">
        <f>('Summary Data'!J23-('Summary Data'!J7*'Summary Data'!J$40+'Summary Data'!J24*'Summary Data'!J$39)/17*$A88)</f>
        <v>1.2124125337006295</v>
      </c>
      <c r="K88" s="10">
        <f>('Summary Data'!K23-('Summary Data'!K7*'Summary Data'!K$40+'Summary Data'!K24*'Summary Data'!K$39)/17*$A88)</f>
        <v>1.626146309005327</v>
      </c>
      <c r="L88" s="10">
        <f>('Summary Data'!L23-('Summary Data'!L7*'Summary Data'!L$40+'Summary Data'!L24*'Summary Data'!L$39)/17*$A88)</f>
        <v>1.604707</v>
      </c>
      <c r="M88" s="10">
        <f>('Summary Data'!M23-('Summary Data'!M7*'Summary Data'!M$40+'Summary Data'!M24*'Summary Data'!M$39)/17*$A88)</f>
        <v>-0.1354056513180327</v>
      </c>
      <c r="N88" s="10">
        <f>('Summary Data'!N23-('Summary Data'!N7*'Summary Data'!N$40+'Summary Data'!N24*'Summary Data'!N$39)/17*$A88)</f>
        <v>0.7065389386509058</v>
      </c>
      <c r="O88" s="10">
        <f>('Summary Data'!O23-('Summary Data'!O7*'Summary Data'!O$40+'Summary Data'!O24*'Summary Data'!O$39)/17*$A88)</f>
        <v>2.46635604522009</v>
      </c>
      <c r="P88" s="10">
        <f>('Summary Data'!P23-('Summary Data'!P7*'Summary Data'!P$40+'Summary Data'!P24*'Summary Data'!P$39)/17*$A88)</f>
        <v>1.091908528662584</v>
      </c>
      <c r="Q88" s="10">
        <f>('Summary Data'!Q23-('Summary Data'!Q7*'Summary Data'!Q$40+'Summary Data'!Q24*'Summary Data'!Q$39)/17*$A88)</f>
        <v>-0.22657813799446483</v>
      </c>
      <c r="R88" s="10">
        <f>('Summary Data'!R23-('Summary Data'!R7*'Summary Data'!R$40+'Summary Data'!R24*'Summary Data'!R$39)/17*$A88)</f>
        <v>0.10059510310639647</v>
      </c>
      <c r="S88" s="10">
        <f>('Summary Data'!S23-('Summary Data'!S7*'Summary Data'!S$40+'Summary Data'!S24*'Summary Data'!S$39)/17*$A88)</f>
        <v>0.6387242641360037</v>
      </c>
      <c r="T88" s="10">
        <f>('Summary Data'!T23-('Summary Data'!T7*'Summary Data'!T$40+'Summary Data'!T24*'Summary Data'!T$39)/17*$A88)</f>
        <v>0.5805868076054537</v>
      </c>
      <c r="U88" s="10">
        <f>('Summary Data'!U23-('Summary Data'!U7*'Summary Data'!U$40+'Summary Data'!U24*'Summary Data'!U$39)/17*$A88)</f>
        <v>4.299128613381654</v>
      </c>
      <c r="V88" s="70">
        <f>'Summary Data'!V23</f>
        <v>1.126237</v>
      </c>
    </row>
    <row r="89" spans="1:22" ht="11.25">
      <c r="A89" s="71">
        <v>3</v>
      </c>
      <c r="B89" s="10">
        <f>('Summary Data'!B24-('Summary Data'!B8*'Summary Data'!B$40+'Summary Data'!B25*'Summary Data'!B$39)/17*$A89)</f>
        <v>-1.6359624126343082</v>
      </c>
      <c r="C89" s="10">
        <f>('Summary Data'!C24-('Summary Data'!C8*'Summary Data'!C$40+'Summary Data'!C25*'Summary Data'!C$39)/17*$A89)</f>
        <v>0.933985682506541</v>
      </c>
      <c r="D89" s="10">
        <f>('Summary Data'!D24-('Summary Data'!D8*'Summary Data'!D$40+'Summary Data'!D25*'Summary Data'!D$39)/17*$A89)</f>
        <v>0.567134836545529</v>
      </c>
      <c r="E89" s="10">
        <f>('Summary Data'!E24-('Summary Data'!E8*'Summary Data'!E$40+'Summary Data'!E25*'Summary Data'!E$39)/17*$A89)</f>
        <v>0.46724856118035657</v>
      </c>
      <c r="F89" s="10">
        <f>('Summary Data'!F24-('Summary Data'!F8*'Summary Data'!F$40+'Summary Data'!F25*'Summary Data'!F$39)/17*$A89)</f>
        <v>0.3401829930964499</v>
      </c>
      <c r="G89" s="10">
        <f>('Summary Data'!G24-('Summary Data'!G8*'Summary Data'!G$40+'Summary Data'!G25*'Summary Data'!G$39)/17*$A89)</f>
        <v>0.02218198217101059</v>
      </c>
      <c r="H89" s="10">
        <f>('Summary Data'!H24-('Summary Data'!H8*'Summary Data'!H$40+'Summary Data'!H25*'Summary Data'!H$39)/17*$A89)</f>
        <v>0.06678572448217378</v>
      </c>
      <c r="I89" s="10">
        <f>('Summary Data'!I24-('Summary Data'!I8*'Summary Data'!I$40+'Summary Data'!I25*'Summary Data'!I$39)/17*$A89)</f>
        <v>0.2792252694264918</v>
      </c>
      <c r="J89" s="10">
        <f>('Summary Data'!J24-('Summary Data'!J8*'Summary Data'!J$40+'Summary Data'!J25*'Summary Data'!J$39)/17*$A89)</f>
        <v>0.4758576919019347</v>
      </c>
      <c r="K89" s="10">
        <f>('Summary Data'!K24-('Summary Data'!K8*'Summary Data'!K$40+'Summary Data'!K25*'Summary Data'!K$39)/17*$A89)</f>
        <v>0.324577628185818</v>
      </c>
      <c r="L89" s="10">
        <f>('Summary Data'!L24-('Summary Data'!L8*'Summary Data'!L$40+'Summary Data'!L25*'Summary Data'!L$39)/17*$A89)</f>
        <v>-0.271571</v>
      </c>
      <c r="M89" s="10">
        <f>('Summary Data'!M24-('Summary Data'!M8*'Summary Data'!M$40+'Summary Data'!M25*'Summary Data'!M$39)/17*$A89)</f>
        <v>0.061657696587739994</v>
      </c>
      <c r="N89" s="10">
        <f>('Summary Data'!N24-('Summary Data'!N8*'Summary Data'!N$40+'Summary Data'!N25*'Summary Data'!N$39)/17*$A89)</f>
        <v>0.07715291349682564</v>
      </c>
      <c r="O89" s="10">
        <f>('Summary Data'!O24-('Summary Data'!O8*'Summary Data'!O$40+'Summary Data'!O25*'Summary Data'!O$39)/17*$A89)</f>
        <v>0.19910738358620647</v>
      </c>
      <c r="P89" s="10">
        <f>('Summary Data'!P24-('Summary Data'!P8*'Summary Data'!P$40+'Summary Data'!P25*'Summary Data'!P$39)/17*$A89)</f>
        <v>0.022507936295648588</v>
      </c>
      <c r="Q89" s="10">
        <f>('Summary Data'!Q24-('Summary Data'!Q8*'Summary Data'!Q$40+'Summary Data'!Q25*'Summary Data'!Q$39)/17*$A89)</f>
        <v>-0.5841358581361168</v>
      </c>
      <c r="R89" s="10">
        <f>('Summary Data'!R24-('Summary Data'!R8*'Summary Data'!R$40+'Summary Data'!R25*'Summary Data'!R$39)/17*$A89)</f>
        <v>0.16568440219366834</v>
      </c>
      <c r="S89" s="10">
        <f>('Summary Data'!S24-('Summary Data'!S8*'Summary Data'!S$40+'Summary Data'!S25*'Summary Data'!S$39)/17*$A89)</f>
        <v>0.13487833486076395</v>
      </c>
      <c r="T89" s="10">
        <f>('Summary Data'!T24-('Summary Data'!T8*'Summary Data'!T$40+'Summary Data'!T25*'Summary Data'!T$39)/17*$A89)</f>
        <v>0.25830218878754585</v>
      </c>
      <c r="U89" s="10">
        <f>('Summary Data'!U24-('Summary Data'!U8*'Summary Data'!U$40+'Summary Data'!U25*'Summary Data'!U$39)/17*$A89)</f>
        <v>1.1555585656565834</v>
      </c>
      <c r="V89" s="70">
        <f>'Summary Data'!V24</f>
        <v>0.1676366</v>
      </c>
    </row>
    <row r="90" spans="1:22" ht="11.25">
      <c r="A90" s="71">
        <v>4</v>
      </c>
      <c r="B90" s="10">
        <f>('Summary Data'!B25-('Summary Data'!B9*'Summary Data'!B$40+'Summary Data'!B26*'Summary Data'!B$39)/17*$A90)</f>
        <v>-1.3031793758083765</v>
      </c>
      <c r="C90" s="10">
        <f>('Summary Data'!C25-('Summary Data'!C9*'Summary Data'!C$40+'Summary Data'!C26*'Summary Data'!C$39)/17*$A90)</f>
        <v>0.3109561476497574</v>
      </c>
      <c r="D90" s="10">
        <f>('Summary Data'!D25-('Summary Data'!D9*'Summary Data'!D$40+'Summary Data'!D26*'Summary Data'!D$39)/17*$A90)</f>
        <v>0.664399579234826</v>
      </c>
      <c r="E90" s="10">
        <f>('Summary Data'!E25-('Summary Data'!E9*'Summary Data'!E$40+'Summary Data'!E26*'Summary Data'!E$39)/17*$A90)</f>
        <v>-0.27866421417165715</v>
      </c>
      <c r="F90" s="10">
        <f>('Summary Data'!F25-('Summary Data'!F9*'Summary Data'!F$40+'Summary Data'!F26*'Summary Data'!F$39)/17*$A90)</f>
        <v>0.25873706690481135</v>
      </c>
      <c r="G90" s="10">
        <f>('Summary Data'!G25-('Summary Data'!G9*'Summary Data'!G$40+'Summary Data'!G26*'Summary Data'!G$39)/17*$A90)</f>
        <v>0.24511355567270823</v>
      </c>
      <c r="H90" s="10">
        <f>('Summary Data'!H25-('Summary Data'!H9*'Summary Data'!H$40+'Summary Data'!H26*'Summary Data'!H$39)/17*$A90)</f>
        <v>0.4322511380459581</v>
      </c>
      <c r="I90" s="10">
        <f>('Summary Data'!I25-('Summary Data'!I9*'Summary Data'!I$40+'Summary Data'!I26*'Summary Data'!I$39)/17*$A90)</f>
        <v>0.5044683405989234</v>
      </c>
      <c r="J90" s="10">
        <f>('Summary Data'!J25-('Summary Data'!J9*'Summary Data'!J$40+'Summary Data'!J26*'Summary Data'!J$39)/17*$A90)</f>
        <v>0.27239813178330474</v>
      </c>
      <c r="K90" s="10">
        <f>('Summary Data'!K25-('Summary Data'!K9*'Summary Data'!K$40+'Summary Data'!K26*'Summary Data'!K$39)/17*$A90)</f>
        <v>0.0900843121490673</v>
      </c>
      <c r="L90" s="10">
        <f>('Summary Data'!L25-('Summary Data'!L9*'Summary Data'!L$40+'Summary Data'!L26*'Summary Data'!L$39)/17*$A90)</f>
        <v>-0.287349</v>
      </c>
      <c r="M90" s="10">
        <f>('Summary Data'!M25-('Summary Data'!M9*'Summary Data'!M$40+'Summary Data'!M26*'Summary Data'!M$39)/17*$A90)</f>
        <v>-0.25564393112636496</v>
      </c>
      <c r="N90" s="10">
        <f>('Summary Data'!N25-('Summary Data'!N9*'Summary Data'!N$40+'Summary Data'!N26*'Summary Data'!N$39)/17*$A90)</f>
        <v>-0.23815336936622247</v>
      </c>
      <c r="O90" s="10">
        <f>('Summary Data'!O25-('Summary Data'!O9*'Summary Data'!O$40+'Summary Data'!O26*'Summary Data'!O$39)/17*$A90)</f>
        <v>-0.231450860137432</v>
      </c>
      <c r="P90" s="10">
        <f>('Summary Data'!P25-('Summary Data'!P9*'Summary Data'!P$40+'Summary Data'!P26*'Summary Data'!P$39)/17*$A90)</f>
        <v>-0.1662810182616257</v>
      </c>
      <c r="Q90" s="10">
        <f>('Summary Data'!Q25-('Summary Data'!Q9*'Summary Data'!Q$40+'Summary Data'!Q26*'Summary Data'!Q$39)/17*$A90)</f>
        <v>-0.3672770228162654</v>
      </c>
      <c r="R90" s="10">
        <f>('Summary Data'!R25-('Summary Data'!R9*'Summary Data'!R$40+'Summary Data'!R26*'Summary Data'!R$39)/17*$A90)</f>
        <v>-0.35227502276849204</v>
      </c>
      <c r="S90" s="10">
        <f>('Summary Data'!S25-('Summary Data'!S9*'Summary Data'!S$40+'Summary Data'!S26*'Summary Data'!S$39)/17*$A90)</f>
        <v>-0.730392425797514</v>
      </c>
      <c r="T90" s="10">
        <f>('Summary Data'!T25-('Summary Data'!T9*'Summary Data'!T$40+'Summary Data'!T26*'Summary Data'!T$39)/17*$A90)</f>
        <v>0.10216483812584588</v>
      </c>
      <c r="U90" s="10">
        <f>('Summary Data'!U25-('Summary Data'!U9*'Summary Data'!U$40+'Summary Data'!U26*'Summary Data'!U$39)/17*$A90)</f>
        <v>0.6004928773985092</v>
      </c>
      <c r="V90" s="70">
        <f>'Summary Data'!V25</f>
        <v>0.0002207797</v>
      </c>
    </row>
    <row r="91" spans="1:22" ht="11.25">
      <c r="A91" s="71">
        <v>5</v>
      </c>
      <c r="B91" s="10">
        <f>('Summary Data'!B26-('Summary Data'!B10*'Summary Data'!B$40+'Summary Data'!B27*'Summary Data'!B$39)/17*$A91)</f>
        <v>3.5986978060919146</v>
      </c>
      <c r="C91" s="10">
        <f>('Summary Data'!C26-('Summary Data'!C10*'Summary Data'!C$40+'Summary Data'!C27*'Summary Data'!C$39)/17*$A91)</f>
        <v>0.0055470140330232355</v>
      </c>
      <c r="D91" s="10">
        <f>('Summary Data'!D26-('Summary Data'!D10*'Summary Data'!D$40+'Summary Data'!D27*'Summary Data'!D$39)/17*$A91)</f>
        <v>-0.011191840548051765</v>
      </c>
      <c r="E91" s="10">
        <f>('Summary Data'!E26-('Summary Data'!E10*'Summary Data'!E$40+'Summary Data'!E27*'Summary Data'!E$39)/17*$A91)</f>
        <v>-0.1997247938121306</v>
      </c>
      <c r="F91" s="10">
        <f>('Summary Data'!F26-('Summary Data'!F10*'Summary Data'!F$40+'Summary Data'!F27*'Summary Data'!F$39)/17*$A91)</f>
        <v>-0.05496647316109117</v>
      </c>
      <c r="G91" s="10">
        <f>('Summary Data'!G26-('Summary Data'!G10*'Summary Data'!G$40+'Summary Data'!G27*'Summary Data'!G$39)/17*$A91)</f>
        <v>-0.055591698630458826</v>
      </c>
      <c r="H91" s="10">
        <f>('Summary Data'!H26-('Summary Data'!H10*'Summary Data'!H$40+'Summary Data'!H27*'Summary Data'!H$39)/17*$A91)</f>
        <v>0.025916104650113764</v>
      </c>
      <c r="I91" s="10">
        <f>('Summary Data'!I26-('Summary Data'!I10*'Summary Data'!I$40+'Summary Data'!I27*'Summary Data'!I$39)/17*$A91)</f>
        <v>0.013490217425032206</v>
      </c>
      <c r="J91" s="10">
        <f>('Summary Data'!J26-('Summary Data'!J10*'Summary Data'!J$40+'Summary Data'!J27*'Summary Data'!J$39)/17*$A91)</f>
        <v>-0.013264171004618176</v>
      </c>
      <c r="K91" s="10">
        <f>('Summary Data'!K26-('Summary Data'!K10*'Summary Data'!K$40+'Summary Data'!K27*'Summary Data'!K$39)/17*$A91)</f>
        <v>0.041509428064527065</v>
      </c>
      <c r="L91" s="10">
        <f>('Summary Data'!L26-('Summary Data'!L10*'Summary Data'!L$40+'Summary Data'!L27*'Summary Data'!L$39)/17*$A91)</f>
        <v>-0.2381026</v>
      </c>
      <c r="M91" s="10">
        <f>('Summary Data'!M26-('Summary Data'!M10*'Summary Data'!M$40+'Summary Data'!M27*'Summary Data'!M$39)/17*$A91)</f>
        <v>-0.035175840406773434</v>
      </c>
      <c r="N91" s="10">
        <f>('Summary Data'!N26-('Summary Data'!N10*'Summary Data'!N$40+'Summary Data'!N27*'Summary Data'!N$39)/17*$A91)</f>
        <v>-0.053254874820359975</v>
      </c>
      <c r="O91" s="10">
        <f>('Summary Data'!O26-('Summary Data'!O10*'Summary Data'!O$40+'Summary Data'!O27*'Summary Data'!O$39)/17*$A91)</f>
        <v>-0.11951426010369695</v>
      </c>
      <c r="P91" s="10">
        <f>('Summary Data'!P26-('Summary Data'!P10*'Summary Data'!P$40+'Summary Data'!P27*'Summary Data'!P$39)/17*$A91)</f>
        <v>-0.030964682334314705</v>
      </c>
      <c r="Q91" s="10">
        <f>('Summary Data'!Q26-('Summary Data'!Q10*'Summary Data'!Q$40+'Summary Data'!Q27*'Summary Data'!Q$39)/17*$A91)</f>
        <v>0.027775353608501557</v>
      </c>
      <c r="R91" s="10">
        <f>('Summary Data'!R26-('Summary Data'!R10*'Summary Data'!R$40+'Summary Data'!R27*'Summary Data'!R$39)/17*$A91)</f>
        <v>-0.06360600932825342</v>
      </c>
      <c r="S91" s="10">
        <f>('Summary Data'!S26-('Summary Data'!S10*'Summary Data'!S$40+'Summary Data'!S27*'Summary Data'!S$39)/17*$A91)</f>
        <v>-0.14585552012303304</v>
      </c>
      <c r="T91" s="10">
        <f>('Summary Data'!T26-('Summary Data'!T10*'Summary Data'!T$40+'Summary Data'!T27*'Summary Data'!T$39)/17*$A91)</f>
        <v>-0.240144465836881</v>
      </c>
      <c r="U91" s="10">
        <f>('Summary Data'!U26-('Summary Data'!U10*'Summary Data'!U$40+'Summary Data'!U27*'Summary Data'!U$39)/17*$A91)</f>
        <v>-0.5492525809088412</v>
      </c>
      <c r="V91" s="70">
        <f>'Summary Data'!V26</f>
        <v>0.0377941</v>
      </c>
    </row>
    <row r="92" spans="1:22" ht="11.25">
      <c r="A92" s="71">
        <v>6</v>
      </c>
      <c r="B92" s="10">
        <f>('Summary Data'!B27-('Summary Data'!B11*'Summary Data'!B$40+'Summary Data'!B28*'Summary Data'!B$39)/17*$A92)</f>
        <v>-0.5622062604560824</v>
      </c>
      <c r="C92" s="10">
        <f>('Summary Data'!C27-('Summary Data'!C11*'Summary Data'!C$40+'Summary Data'!C28*'Summary Data'!C$39)/17*$A92)</f>
        <v>0.2987449966916185</v>
      </c>
      <c r="D92" s="10">
        <f>('Summary Data'!D27-('Summary Data'!D11*'Summary Data'!D$40+'Summary Data'!D28*'Summary Data'!D$39)/17*$A92)</f>
        <v>0.2732968944718047</v>
      </c>
      <c r="E92" s="10">
        <f>('Summary Data'!E27-('Summary Data'!E11*'Summary Data'!E$40+'Summary Data'!E28*'Summary Data'!E$39)/17*$A92)</f>
        <v>0.44241916884291893</v>
      </c>
      <c r="F92" s="10">
        <f>('Summary Data'!F27-('Summary Data'!F11*'Summary Data'!F$40+'Summary Data'!F28*'Summary Data'!F$39)/17*$A92)</f>
        <v>0.18017945787091882</v>
      </c>
      <c r="G92" s="10">
        <f>('Summary Data'!G27-('Summary Data'!G11*'Summary Data'!G$40+'Summary Data'!G28*'Summary Data'!G$39)/17*$A92)</f>
        <v>0.17780851532857883</v>
      </c>
      <c r="H92" s="10">
        <f>('Summary Data'!H27-('Summary Data'!H11*'Summary Data'!H$40+'Summary Data'!H28*'Summary Data'!H$39)/17*$A92)</f>
        <v>0.17114999218724025</v>
      </c>
      <c r="I92" s="10">
        <f>('Summary Data'!I27-('Summary Data'!I11*'Summary Data'!I$40+'Summary Data'!I28*'Summary Data'!I$39)/17*$A92)</f>
        <v>0.12025685719354588</v>
      </c>
      <c r="J92" s="10">
        <f>('Summary Data'!J27-('Summary Data'!J11*'Summary Data'!J$40+'Summary Data'!J28*'Summary Data'!J$39)/17*$A92)</f>
        <v>-0.008449325971566071</v>
      </c>
      <c r="K92" s="10">
        <f>('Summary Data'!K27-('Summary Data'!K11*'Summary Data'!K$40+'Summary Data'!K28*'Summary Data'!K$39)/17*$A92)</f>
        <v>0.18885822441596387</v>
      </c>
      <c r="L92" s="10">
        <f>('Summary Data'!L27-('Summary Data'!L11*'Summary Data'!L$40+'Summary Data'!L28*'Summary Data'!L$39)/17*$A92)</f>
        <v>0.1705239</v>
      </c>
      <c r="M92" s="10">
        <f>('Summary Data'!M27-('Summary Data'!M11*'Summary Data'!M$40+'Summary Data'!M28*'Summary Data'!M$39)/17*$A92)</f>
        <v>-0.0031509887520754093</v>
      </c>
      <c r="N92" s="10">
        <f>('Summary Data'!N27-('Summary Data'!N11*'Summary Data'!N$40+'Summary Data'!N28*'Summary Data'!N$39)/17*$A92)</f>
        <v>0.10502287830085472</v>
      </c>
      <c r="O92" s="10">
        <f>('Summary Data'!O27-('Summary Data'!O11*'Summary Data'!O$40+'Summary Data'!O28*'Summary Data'!O$39)/17*$A92)</f>
        <v>0.2176549385916861</v>
      </c>
      <c r="P92" s="10">
        <f>('Summary Data'!P27-('Summary Data'!P11*'Summary Data'!P$40+'Summary Data'!P28*'Summary Data'!P$39)/17*$A92)</f>
        <v>0.013833820111299706</v>
      </c>
      <c r="Q92" s="10">
        <f>('Summary Data'!Q27-('Summary Data'!Q11*'Summary Data'!Q$40+'Summary Data'!Q28*'Summary Data'!Q$39)/17*$A92)</f>
        <v>-0.04155316740913607</v>
      </c>
      <c r="R92" s="10">
        <f>('Summary Data'!R27-('Summary Data'!R11*'Summary Data'!R$40+'Summary Data'!R28*'Summary Data'!R$39)/17*$A92)</f>
        <v>0.17389444578255883</v>
      </c>
      <c r="S92" s="10">
        <f>('Summary Data'!S27-('Summary Data'!S11*'Summary Data'!S$40+'Summary Data'!S28*'Summary Data'!S$39)/17*$A92)</f>
        <v>0.18206622154181845</v>
      </c>
      <c r="T92" s="10">
        <f>('Summary Data'!T27-('Summary Data'!T11*'Summary Data'!T$40+'Summary Data'!T28*'Summary Data'!T$39)/17*$A92)</f>
        <v>0.09887407171190062</v>
      </c>
      <c r="U92" s="10">
        <f>('Summary Data'!U27-('Summary Data'!U11*'Summary Data'!U$40+'Summary Data'!U28*'Summary Data'!U$39)/17*$A92)</f>
        <v>0.21363214980298154</v>
      </c>
      <c r="V92" s="70">
        <f>'Summary Data'!V27</f>
        <v>0.1342586</v>
      </c>
    </row>
    <row r="93" spans="1:22" ht="11.25">
      <c r="A93" s="71">
        <v>7</v>
      </c>
      <c r="B93" s="10">
        <f>('Summary Data'!B28-('Summary Data'!B12*'Summary Data'!B$40+'Summary Data'!B29*'Summary Data'!B$39)/17*$A93)</f>
        <v>1.388647329363899</v>
      </c>
      <c r="C93" s="10">
        <f>('Summary Data'!C28-('Summary Data'!C12*'Summary Data'!C$40+'Summary Data'!C29*'Summary Data'!C$39)/17*$A93)</f>
        <v>-0.013814716271346129</v>
      </c>
      <c r="D93" s="10">
        <f>('Summary Data'!D28-('Summary Data'!D12*'Summary Data'!D$40+'Summary Data'!D29*'Summary Data'!D$39)/17*$A93)</f>
        <v>-0.06746193518654711</v>
      </c>
      <c r="E93" s="10">
        <f>('Summary Data'!E28-('Summary Data'!E12*'Summary Data'!E$40+'Summary Data'!E29*'Summary Data'!E$39)/17*$A93)</f>
        <v>-0.08753734095266184</v>
      </c>
      <c r="F93" s="10">
        <f>('Summary Data'!F28-('Summary Data'!F12*'Summary Data'!F$40+'Summary Data'!F29*'Summary Data'!F$39)/17*$A93)</f>
        <v>-0.18169170599635887</v>
      </c>
      <c r="G93" s="10">
        <f>('Summary Data'!G28-('Summary Data'!G12*'Summary Data'!G$40+'Summary Data'!G29*'Summary Data'!G$39)/17*$A93)</f>
        <v>-0.026024534091429883</v>
      </c>
      <c r="H93" s="10">
        <f>('Summary Data'!H28-('Summary Data'!H12*'Summary Data'!H$40+'Summary Data'!H29*'Summary Data'!H$39)/17*$A93)</f>
        <v>-0.057128395284468884</v>
      </c>
      <c r="I93" s="10">
        <f>('Summary Data'!I28-('Summary Data'!I12*'Summary Data'!I$40+'Summary Data'!I29*'Summary Data'!I$39)/17*$A93)</f>
        <v>0.02610084478144369</v>
      </c>
      <c r="J93" s="10">
        <f>('Summary Data'!J28-('Summary Data'!J12*'Summary Data'!J$40+'Summary Data'!J29*'Summary Data'!J$39)/17*$A93)</f>
        <v>0.0022294631059262943</v>
      </c>
      <c r="K93" s="10">
        <f>('Summary Data'!K28-('Summary Data'!K12*'Summary Data'!K$40+'Summary Data'!K29*'Summary Data'!K$39)/17*$A93)</f>
        <v>-0.04574356080757384</v>
      </c>
      <c r="L93" s="10">
        <f>('Summary Data'!L28-('Summary Data'!L12*'Summary Data'!L$40+'Summary Data'!L29*'Summary Data'!L$39)/17*$A93)</f>
        <v>0.09134947</v>
      </c>
      <c r="M93" s="10">
        <f>('Summary Data'!M28-('Summary Data'!M12*'Summary Data'!M$40+'Summary Data'!M29*'Summary Data'!M$39)/17*$A93)</f>
        <v>-0.03414414231672879</v>
      </c>
      <c r="N93" s="10">
        <f>('Summary Data'!N28-('Summary Data'!N12*'Summary Data'!N$40+'Summary Data'!N29*'Summary Data'!N$39)/17*$A93)</f>
        <v>-0.1053928060338375</v>
      </c>
      <c r="O93" s="10">
        <f>('Summary Data'!O28-('Summary Data'!O12*'Summary Data'!O$40+'Summary Data'!O29*'Summary Data'!O$39)/17*$A93)</f>
        <v>-0.086908348227637</v>
      </c>
      <c r="P93" s="10">
        <f>('Summary Data'!P28-('Summary Data'!P12*'Summary Data'!P$40+'Summary Data'!P29*'Summary Data'!P$39)/17*$A93)</f>
        <v>-0.08754818646566126</v>
      </c>
      <c r="Q93" s="10">
        <f>('Summary Data'!Q28-('Summary Data'!Q12*'Summary Data'!Q$40+'Summary Data'!Q29*'Summary Data'!Q$39)/17*$A93)</f>
        <v>-0.01975261709240172</v>
      </c>
      <c r="R93" s="10">
        <f>('Summary Data'!R28-('Summary Data'!R12*'Summary Data'!R$40+'Summary Data'!R29*'Summary Data'!R$39)/17*$A93)</f>
        <v>-0.04723178915546507</v>
      </c>
      <c r="S93" s="10">
        <f>('Summary Data'!S28-('Summary Data'!S12*'Summary Data'!S$40+'Summary Data'!S29*'Summary Data'!S$39)/17*$A93)</f>
        <v>-0.05592125027565582</v>
      </c>
      <c r="T93" s="10">
        <f>('Summary Data'!T28-('Summary Data'!T12*'Summary Data'!T$40+'Summary Data'!T29*'Summary Data'!T$39)/17*$A93)</f>
        <v>-0.029803111425205205</v>
      </c>
      <c r="U93" s="10">
        <f>('Summary Data'!U28-('Summary Data'!U12*'Summary Data'!U$40+'Summary Data'!U29*'Summary Data'!U$39)/17*$A93)</f>
        <v>-0.05442270711455791</v>
      </c>
      <c r="V93" s="70">
        <f>'Summary Data'!V28</f>
        <v>-0.0002489475</v>
      </c>
    </row>
    <row r="94" spans="1:22" ht="11.25">
      <c r="A94" s="71">
        <v>8</v>
      </c>
      <c r="B94" s="10">
        <f>('Summary Data'!B29-('Summary Data'!B13*'Summary Data'!B$40+'Summary Data'!B30*'Summary Data'!B$39)/17*$A94)</f>
        <v>-0.07034809254279531</v>
      </c>
      <c r="C94" s="10">
        <f>('Summary Data'!C29-('Summary Data'!C13*'Summary Data'!C$40+'Summary Data'!C30*'Summary Data'!C$39)/17*$A94)</f>
        <v>0.062306279101708</v>
      </c>
      <c r="D94" s="10">
        <f>('Summary Data'!D29-('Summary Data'!D13*'Summary Data'!D$40+'Summary Data'!D30*'Summary Data'!D$39)/17*$A94)</f>
        <v>0.046416456015778824</v>
      </c>
      <c r="E94" s="10">
        <f>('Summary Data'!E29-('Summary Data'!E13*'Summary Data'!E$40+'Summary Data'!E30*'Summary Data'!E$39)/17*$A94)</f>
        <v>0.05949771711395252</v>
      </c>
      <c r="F94" s="10">
        <f>('Summary Data'!F29-('Summary Data'!F13*'Summary Data'!F$40+'Summary Data'!F30*'Summary Data'!F$39)/17*$A94)</f>
        <v>0.052712051229182585</v>
      </c>
      <c r="G94" s="10">
        <f>('Summary Data'!G29-('Summary Data'!G13*'Summary Data'!G$40+'Summary Data'!G30*'Summary Data'!G$39)/17*$A94)</f>
        <v>0.05332930019862212</v>
      </c>
      <c r="H94" s="10">
        <f>('Summary Data'!H29-('Summary Data'!H13*'Summary Data'!H$40+'Summary Data'!H30*'Summary Data'!H$39)/17*$A94)</f>
        <v>0.03880372603054118</v>
      </c>
      <c r="I94" s="10">
        <f>('Summary Data'!I29-('Summary Data'!I13*'Summary Data'!I$40+'Summary Data'!I30*'Summary Data'!I$39)/17*$A94)</f>
        <v>0.013053935484427294</v>
      </c>
      <c r="J94" s="10">
        <f>('Summary Data'!J29-('Summary Data'!J13*'Summary Data'!J$40+'Summary Data'!J30*'Summary Data'!J$39)/17*$A94)</f>
        <v>-0.013762467786478588</v>
      </c>
      <c r="K94" s="10">
        <f>('Summary Data'!K29-('Summary Data'!K13*'Summary Data'!K$40+'Summary Data'!K30*'Summary Data'!K$39)/17*$A94)</f>
        <v>-0.023854836614975245</v>
      </c>
      <c r="L94" s="10">
        <f>('Summary Data'!L29-('Summary Data'!L13*'Summary Data'!L$40+'Summary Data'!L30*'Summary Data'!L$39)/17*$A94)</f>
        <v>-0.02599877</v>
      </c>
      <c r="M94" s="10">
        <f>('Summary Data'!M29-('Summary Data'!M13*'Summary Data'!M$40+'Summary Data'!M30*'Summary Data'!M$39)/17*$A94)</f>
        <v>-0.04113054511610588</v>
      </c>
      <c r="N94" s="10">
        <f>('Summary Data'!N29-('Summary Data'!N13*'Summary Data'!N$40+'Summary Data'!N30*'Summary Data'!N$39)/17*$A94)</f>
        <v>-0.04272023473447764</v>
      </c>
      <c r="O94" s="10">
        <f>('Summary Data'!O29-('Summary Data'!O13*'Summary Data'!O$40+'Summary Data'!O30*'Summary Data'!O$39)/17*$A94)</f>
        <v>0.020113853100813043</v>
      </c>
      <c r="P94" s="10">
        <f>('Summary Data'!P29-('Summary Data'!P13*'Summary Data'!P$40+'Summary Data'!P30*'Summary Data'!P$39)/17*$A94)</f>
        <v>-0.02875909534740287</v>
      </c>
      <c r="Q94" s="10">
        <f>('Summary Data'!Q29-('Summary Data'!Q13*'Summary Data'!Q$40+'Summary Data'!Q30*'Summary Data'!Q$39)/17*$A94)</f>
        <v>-0.01618393812003463</v>
      </c>
      <c r="R94" s="10">
        <f>('Summary Data'!R29-('Summary Data'!R13*'Summary Data'!R$40+'Summary Data'!R30*'Summary Data'!R$39)/17*$A94)</f>
        <v>-0.005728664288022118</v>
      </c>
      <c r="S94" s="10">
        <f>('Summary Data'!S29-('Summary Data'!S13*'Summary Data'!S$40+'Summary Data'!S30*'Summary Data'!S$39)/17*$A94)</f>
        <v>-0.03795324018315632</v>
      </c>
      <c r="T94" s="10">
        <f>('Summary Data'!T29-('Summary Data'!T13*'Summary Data'!T$40+'Summary Data'!T30*'Summary Data'!T$39)/17*$A94)</f>
        <v>0.0035539155467588703</v>
      </c>
      <c r="U94" s="10">
        <f>('Summary Data'!U29-('Summary Data'!U13*'Summary Data'!U$40+'Summary Data'!U30*'Summary Data'!U$39)/17*$A94)</f>
        <v>0.08219318563785827</v>
      </c>
      <c r="V94" s="70">
        <f>'Summary Data'!V29</f>
        <v>0.004198526</v>
      </c>
    </row>
    <row r="95" spans="1:22" ht="11.25">
      <c r="A95" s="71">
        <v>9</v>
      </c>
      <c r="B95" s="10">
        <f>('Summary Data'!B30-('Summary Data'!B14*'Summary Data'!B$40+'Summary Data'!B31*'Summary Data'!B$39)/17*$A95)</f>
        <v>-0.16561009478743713</v>
      </c>
      <c r="C95" s="10">
        <f>('Summary Data'!C30-('Summary Data'!C14*'Summary Data'!C$40+'Summary Data'!C31*'Summary Data'!C$39)/17*$A95)</f>
        <v>-0.05468243489670392</v>
      </c>
      <c r="D95" s="10">
        <f>('Summary Data'!D30-('Summary Data'!D14*'Summary Data'!D$40+'Summary Data'!D31*'Summary Data'!D$39)/17*$A95)</f>
        <v>-0.00991615297338977</v>
      </c>
      <c r="E95" s="10">
        <f>('Summary Data'!E30-('Summary Data'!E14*'Summary Data'!E$40+'Summary Data'!E31*'Summary Data'!E$39)/17*$A95)</f>
        <v>6.696955133195083E-05</v>
      </c>
      <c r="F95" s="10">
        <f>('Summary Data'!F30-('Summary Data'!F14*'Summary Data'!F$40+'Summary Data'!F31*'Summary Data'!F$39)/17*$A95)</f>
        <v>0.008568572948554894</v>
      </c>
      <c r="G95" s="10">
        <f>('Summary Data'!G30-('Summary Data'!G14*'Summary Data'!G$40+'Summary Data'!G31*'Summary Data'!G$39)/17*$A95)</f>
        <v>-0.047653700526729764</v>
      </c>
      <c r="H95" s="10">
        <f>('Summary Data'!H30-('Summary Data'!H14*'Summary Data'!H$40+'Summary Data'!H31*'Summary Data'!H$39)/17*$A95)</f>
        <v>-0.045929520450061885</v>
      </c>
      <c r="I95" s="10">
        <f>('Summary Data'!I30-('Summary Data'!I14*'Summary Data'!I$40+'Summary Data'!I31*'Summary Data'!I$39)/17*$A95)</f>
        <v>-0.02552005369244208</v>
      </c>
      <c r="J95" s="10">
        <f>('Summary Data'!J30-('Summary Data'!J14*'Summary Data'!J$40+'Summary Data'!J31*'Summary Data'!J$39)/17*$A95)</f>
        <v>-0.029361865386121882</v>
      </c>
      <c r="K95" s="10">
        <f>('Summary Data'!K30-('Summary Data'!K14*'Summary Data'!K$40+'Summary Data'!K31*'Summary Data'!K$39)/17*$A95)</f>
        <v>-0.015964494340012837</v>
      </c>
      <c r="L95" s="10">
        <f>('Summary Data'!L30-('Summary Data'!L14*'Summary Data'!L$40+'Summary Data'!L31*'Summary Data'!L$39)/17*$A95)</f>
        <v>-0.075705</v>
      </c>
      <c r="M95" s="10">
        <f>('Summary Data'!M30-('Summary Data'!M14*'Summary Data'!M$40+'Summary Data'!M31*'Summary Data'!M$39)/17*$A95)</f>
        <v>-0.025835493100610812</v>
      </c>
      <c r="N95" s="10">
        <f>('Summary Data'!N30-('Summary Data'!N14*'Summary Data'!N$40+'Summary Data'!N31*'Summary Data'!N$39)/17*$A95)</f>
        <v>-0.0290372494843191</v>
      </c>
      <c r="O95" s="10">
        <f>('Summary Data'!O30-('Summary Data'!O14*'Summary Data'!O$40+'Summary Data'!O31*'Summary Data'!O$39)/17*$A95)</f>
        <v>-0.006059995905474694</v>
      </c>
      <c r="P95" s="10">
        <f>('Summary Data'!P30-('Summary Data'!P14*'Summary Data'!P$40+'Summary Data'!P31*'Summary Data'!P$39)/17*$A95)</f>
        <v>0.013967411612442658</v>
      </c>
      <c r="Q95" s="10">
        <f>('Summary Data'!Q30-('Summary Data'!Q14*'Summary Data'!Q$40+'Summary Data'!Q31*'Summary Data'!Q$39)/17*$A95)</f>
        <v>-0.03319580517111775</v>
      </c>
      <c r="R95" s="10">
        <f>('Summary Data'!R30-('Summary Data'!R14*'Summary Data'!R$40+'Summary Data'!R31*'Summary Data'!R$39)/17*$A95)</f>
        <v>-0.016634234272183048</v>
      </c>
      <c r="S95" s="10">
        <f>('Summary Data'!S30-('Summary Data'!S14*'Summary Data'!S$40+'Summary Data'!S31*'Summary Data'!S$39)/17*$A95)</f>
        <v>-0.02136526381432877</v>
      </c>
      <c r="T95" s="10">
        <f>('Summary Data'!T30-('Summary Data'!T14*'Summary Data'!T$40+'Summary Data'!T31*'Summary Data'!T$39)/17*$A95)</f>
        <v>-0.04436430888593667</v>
      </c>
      <c r="U95" s="10">
        <f>('Summary Data'!U30-('Summary Data'!U14*'Summary Data'!U$40+'Summary Data'!U31*'Summary Data'!U$39)/17*$A95)</f>
        <v>0.02350170943007541</v>
      </c>
      <c r="V95" s="70">
        <f>'Summary Data'!V30</f>
        <v>-0.02881065</v>
      </c>
    </row>
    <row r="96" spans="1:22" ht="11.25">
      <c r="A96" s="71">
        <v>10</v>
      </c>
      <c r="B96" s="10">
        <f>('Summary Data'!B31-('Summary Data'!B15*'Summary Data'!B$40+'Summary Data'!B32*'Summary Data'!B$39)/17*$A96)</f>
        <v>-5.946059187646874E-05</v>
      </c>
      <c r="C96" s="10">
        <f>('Summary Data'!C31-('Summary Data'!C15*'Summary Data'!C$40+'Summary Data'!C32*'Summary Data'!C$39)/17*$A96)</f>
        <v>-7.823789191584163E-06</v>
      </c>
      <c r="D96" s="10">
        <f>('Summary Data'!D31-('Summary Data'!D15*'Summary Data'!D$40+'Summary Data'!D32*'Summary Data'!D$39)/17*$A96)</f>
        <v>2.9645939564726387E-05</v>
      </c>
      <c r="E96" s="10">
        <f>('Summary Data'!E31-('Summary Data'!E15*'Summary Data'!E$40+'Summary Data'!E32*'Summary Data'!E$39)/17*$A96)</f>
        <v>-0.0001239241572620001</v>
      </c>
      <c r="F96" s="10">
        <f>('Summary Data'!F31-('Summary Data'!F15*'Summary Data'!F$40+'Summary Data'!F32*'Summary Data'!F$39)/17*$A96)</f>
        <v>-1.17930956382295E-06</v>
      </c>
      <c r="G96" s="10">
        <f>('Summary Data'!G31-('Summary Data'!G15*'Summary Data'!G$40+'Summary Data'!G32*'Summary Data'!G$39)/17*$A96)</f>
        <v>-0.000149304782270588</v>
      </c>
      <c r="H96" s="10">
        <f>('Summary Data'!H31-('Summary Data'!H15*'Summary Data'!H$40+'Summary Data'!H32*'Summary Data'!H$39)/17*$A96)</f>
        <v>2.2444531882354068E-07</v>
      </c>
      <c r="I96" s="10">
        <f>('Summary Data'!I31-('Summary Data'!I15*'Summary Data'!I$40+'Summary Data'!I32*'Summary Data'!I$39)/17*$A96)</f>
        <v>0.00026644782094882493</v>
      </c>
      <c r="J96" s="10">
        <f>('Summary Data'!J31-('Summary Data'!J15*'Summary Data'!J$40+'Summary Data'!J32*'Summary Data'!J$39)/17*$A96)</f>
        <v>0.0009218257023482358</v>
      </c>
      <c r="K96" s="10">
        <f>('Summary Data'!K31-('Summary Data'!K15*'Summary Data'!K$40+'Summary Data'!K32*'Summary Data'!K$39)/17*$A96)</f>
        <v>-0.0030619664251331762</v>
      </c>
      <c r="L96" s="10">
        <f>('Summary Data'!L31-('Summary Data'!L15*'Summary Data'!L$40+'Summary Data'!L32*'Summary Data'!L$39)/17*$A96)</f>
        <v>-0.004619128</v>
      </c>
      <c r="M96" s="10">
        <f>('Summary Data'!M31-('Summary Data'!M15*'Summary Data'!M$40+'Summary Data'!M32*'Summary Data'!M$39)/17*$A96)</f>
        <v>-2.1451040894161777E-06</v>
      </c>
      <c r="N96" s="10">
        <f>('Summary Data'!N31-('Summary Data'!N15*'Summary Data'!N$40+'Summary Data'!N32*'Summary Data'!N$39)/17*$A96)</f>
        <v>-1.8248886558533406E-05</v>
      </c>
      <c r="O96" s="10">
        <f>('Summary Data'!O31-('Summary Data'!O15*'Summary Data'!O$40+'Summary Data'!O32*'Summary Data'!O$39)/17*$A96)</f>
        <v>-8.94737300236037E-06</v>
      </c>
      <c r="P96" s="10">
        <f>('Summary Data'!P31-('Summary Data'!P15*'Summary Data'!P$40+'Summary Data'!P32*'Summary Data'!P$39)/17*$A96)</f>
        <v>0.0005957080695816472</v>
      </c>
      <c r="Q96" s="10">
        <f>('Summary Data'!Q31-('Summary Data'!Q15*'Summary Data'!Q$40+'Summary Data'!Q32*'Summary Data'!Q$39)/17*$A96)</f>
        <v>7.697336681170008E-07</v>
      </c>
      <c r="R96" s="10">
        <f>('Summary Data'!R31-('Summary Data'!R15*'Summary Data'!R$40+'Summary Data'!R32*'Summary Data'!R$39)/17*$A96)</f>
        <v>-3.327769543941608E-05</v>
      </c>
      <c r="S96" s="10">
        <f>('Summary Data'!S31-('Summary Data'!S15*'Summary Data'!S$40+'Summary Data'!S32*'Summary Data'!S$39)/17*$A96)</f>
        <v>-9.49183642140472E-06</v>
      </c>
      <c r="T96" s="10">
        <f>('Summary Data'!T31-('Summary Data'!T15*'Summary Data'!T$40+'Summary Data'!T32*'Summary Data'!T$39)/17*$A96)</f>
        <v>-5.519133223060024E-06</v>
      </c>
      <c r="U96" s="10">
        <f>('Summary Data'!U31-('Summary Data'!U15*'Summary Data'!U$40+'Summary Data'!U32*'Summary Data'!U$39)/17*$A96)</f>
        <v>-0.00012950589094143372</v>
      </c>
      <c r="V96" s="70">
        <f>'Summary Data'!V31</f>
        <v>0</v>
      </c>
    </row>
    <row r="97" spans="1:23" ht="11.25">
      <c r="A97" s="71">
        <v>11</v>
      </c>
      <c r="B97" s="10">
        <f>('Summary Data'!B32-('Summary Data'!B16*'Summary Data'!B$40+'Summary Data'!B33*'Summary Data'!B$39)/17*$A97)</f>
        <v>0.1735345648080894</v>
      </c>
      <c r="C97" s="10">
        <f>('Summary Data'!C32-('Summary Data'!C16*'Summary Data'!C$40+'Summary Data'!C33*'Summary Data'!C$39)/17*$A97)</f>
        <v>-0.05282555890480543</v>
      </c>
      <c r="D97" s="10">
        <f>('Summary Data'!D32-('Summary Data'!D16*'Summary Data'!D$40+'Summary Data'!D33*'Summary Data'!D$39)/17*$A97)</f>
        <v>-0.05097057843720893</v>
      </c>
      <c r="E97" s="10">
        <f>('Summary Data'!E32-('Summary Data'!E16*'Summary Data'!E$40+'Summary Data'!E33*'Summary Data'!E$39)/17*$A97)</f>
        <v>-0.05522944041679955</v>
      </c>
      <c r="F97" s="10">
        <f>('Summary Data'!F32-('Summary Data'!F16*'Summary Data'!F$40+'Summary Data'!F33*'Summary Data'!F$39)/17*$A97)</f>
        <v>-0.06919756089493011</v>
      </c>
      <c r="G97" s="10">
        <f>('Summary Data'!G32-('Summary Data'!G16*'Summary Data'!G$40+'Summary Data'!G33*'Summary Data'!G$39)/17*$A97)</f>
        <v>-0.041448359885524824</v>
      </c>
      <c r="H97" s="10">
        <f>('Summary Data'!H32-('Summary Data'!H16*'Summary Data'!H$40+'Summary Data'!H33*'Summary Data'!H$39)/17*$A97)</f>
        <v>-0.05528768124731505</v>
      </c>
      <c r="I97" s="10">
        <f>('Summary Data'!I32-('Summary Data'!I16*'Summary Data'!I$40+'Summary Data'!I33*'Summary Data'!I$39)/17*$A97)</f>
        <v>-0.05036376179833427</v>
      </c>
      <c r="J97" s="10">
        <f>('Summary Data'!J32-('Summary Data'!J16*'Summary Data'!J$40+'Summary Data'!J33*'Summary Data'!J$39)/17*$A97)</f>
        <v>-0.05450678915116756</v>
      </c>
      <c r="K97" s="10">
        <f>('Summary Data'!K32-('Summary Data'!K16*'Summary Data'!K$40+'Summary Data'!K33*'Summary Data'!K$39)/17*$A97)</f>
        <v>-0.052640158754066566</v>
      </c>
      <c r="L97" s="10">
        <f>('Summary Data'!L32-('Summary Data'!L16*'Summary Data'!L$40+'Summary Data'!L33*'Summary Data'!L$39)/17*$A97)</f>
        <v>-0.04919</v>
      </c>
      <c r="M97" s="10">
        <f>('Summary Data'!M32-('Summary Data'!M16*'Summary Data'!M$40+'Summary Data'!M33*'Summary Data'!M$39)/17*$A97)</f>
        <v>-0.046505789216744114</v>
      </c>
      <c r="N97" s="10">
        <f>('Summary Data'!N32-('Summary Data'!N16*'Summary Data'!N$40+'Summary Data'!N33*'Summary Data'!N$39)/17*$A97)</f>
        <v>-0.05476257944112551</v>
      </c>
      <c r="O97" s="10">
        <f>('Summary Data'!O32-('Summary Data'!O16*'Summary Data'!O$40+'Summary Data'!O33*'Summary Data'!O$39)/17*$A97)</f>
        <v>-0.04670545310702348</v>
      </c>
      <c r="P97" s="10">
        <f>('Summary Data'!P32-('Summary Data'!P16*'Summary Data'!P$40+'Summary Data'!P33*'Summary Data'!P$39)/17*$A97)</f>
        <v>-0.06349582158788754</v>
      </c>
      <c r="Q97" s="10">
        <f>('Summary Data'!Q32-('Summary Data'!Q16*'Summary Data'!Q$40+'Summary Data'!Q33*'Summary Data'!Q$39)/17*$A97)</f>
        <v>-0.04792761524492711</v>
      </c>
      <c r="R97" s="10">
        <f>('Summary Data'!R32-('Summary Data'!R16*'Summary Data'!R$40+'Summary Data'!R33*'Summary Data'!R$39)/17*$A97)</f>
        <v>-0.05072918458340839</v>
      </c>
      <c r="S97" s="10">
        <f>('Summary Data'!S32-('Summary Data'!S16*'Summary Data'!S$40+'Summary Data'!S33*'Summary Data'!S$39)/17*$A97)</f>
        <v>-0.046130457731647444</v>
      </c>
      <c r="T97" s="10">
        <f>('Summary Data'!T32-('Summary Data'!T16*'Summary Data'!T$40+'Summary Data'!T33*'Summary Data'!T$39)/17*$A97)</f>
        <v>-0.040572736933660127</v>
      </c>
      <c r="U97" s="10">
        <f>('Summary Data'!U32-('Summary Data'!U16*'Summary Data'!U$40+'Summary Data'!U33*'Summary Data'!U$39)/17*$A97)</f>
        <v>-0.04701101755245952</v>
      </c>
      <c r="V97" s="70">
        <f>'Summary Data'!V32</f>
        <v>-0.04400901</v>
      </c>
      <c r="W97" s="30" t="s">
        <v>83</v>
      </c>
    </row>
    <row r="98" spans="1:23" ht="11.25">
      <c r="A98" s="71">
        <v>12</v>
      </c>
      <c r="B98" s="10">
        <f>('Summary Data'!B33-('Summary Data'!B17*'Summary Data'!B$40+'Summary Data'!B34*'Summary Data'!B$39)/17*$A98)*10</f>
        <v>0.22754451882094123</v>
      </c>
      <c r="C98" s="10">
        <f>('Summary Data'!C33-('Summary Data'!C17*'Summary Data'!C$40+'Summary Data'!C34*'Summary Data'!C$39)/17*$A98)*10</f>
        <v>0.11689945218472163</v>
      </c>
      <c r="D98" s="10">
        <f>('Summary Data'!D33-('Summary Data'!D17*'Summary Data'!D$40+'Summary Data'!D34*'Summary Data'!D$39)/17*$A98)*10</f>
        <v>0.14776056038472943</v>
      </c>
      <c r="E98" s="10">
        <f>('Summary Data'!E33-('Summary Data'!E17*'Summary Data'!E$40+'Summary Data'!E34*'Summary Data'!E$39)/17*$A98)*10</f>
        <v>0.24722916217125526</v>
      </c>
      <c r="F98" s="10">
        <f>('Summary Data'!F33-('Summary Data'!F17*'Summary Data'!F$40+'Summary Data'!F34*'Summary Data'!F$39)/17*$A98)*10</f>
        <v>0.05406874564952294</v>
      </c>
      <c r="G98" s="10">
        <f>('Summary Data'!G33-('Summary Data'!G17*'Summary Data'!G$40+'Summary Data'!G34*'Summary Data'!G$39)/17*$A98)*10</f>
        <v>0.12397006451778353</v>
      </c>
      <c r="H98" s="10">
        <f>('Summary Data'!H33-('Summary Data'!H17*'Summary Data'!H$40+'Summary Data'!H34*'Summary Data'!H$39)/17*$A98)*10</f>
        <v>0.11234622868997413</v>
      </c>
      <c r="I98" s="10">
        <f>('Summary Data'!I33-('Summary Data'!I17*'Summary Data'!I$40+'Summary Data'!I34*'Summary Data'!I$39)/17*$A98)*10</f>
        <v>0.05093636029801482</v>
      </c>
      <c r="J98" s="10">
        <f>('Summary Data'!J33-('Summary Data'!J17*'Summary Data'!J$40+'Summary Data'!J34*'Summary Data'!J$39)/17*$A98)*10</f>
        <v>0.010350259638149647</v>
      </c>
      <c r="K98" s="10">
        <f>('Summary Data'!K33-('Summary Data'!K17*'Summary Data'!K$40+'Summary Data'!K34*'Summary Data'!K$39)/17*$A98)*10</f>
        <v>0.0868328685992719</v>
      </c>
      <c r="L98" s="10">
        <f>('Summary Data'!L33-('Summary Data'!L17*'Summary Data'!L$40+'Summary Data'!L34*'Summary Data'!L$39)/17*$A98)*10</f>
        <v>0.08423053</v>
      </c>
      <c r="M98" s="10">
        <f>('Summary Data'!M33-('Summary Data'!M17*'Summary Data'!M$40+'Summary Data'!M34*'Summary Data'!M$39)/17*$A98)*10</f>
        <v>0.0041024765581536456</v>
      </c>
      <c r="N98" s="10">
        <f>('Summary Data'!N33-('Summary Data'!N17*'Summary Data'!N$40+'Summary Data'!N34*'Summary Data'!N$39)/17*$A98)*10</f>
        <v>0.05587120582896048</v>
      </c>
      <c r="O98" s="10">
        <f>('Summary Data'!O33-('Summary Data'!O17*'Summary Data'!O$40+'Summary Data'!O34*'Summary Data'!O$39)/17*$A98)*10</f>
        <v>0.09953235101996252</v>
      </c>
      <c r="P98" s="10">
        <f>('Summary Data'!P33-('Summary Data'!P17*'Summary Data'!P$40+'Summary Data'!P34*'Summary Data'!P$39)/17*$A98)*10</f>
        <v>0.07694784761393411</v>
      </c>
      <c r="Q98" s="10">
        <f>('Summary Data'!Q33-('Summary Data'!Q17*'Summary Data'!Q$40+'Summary Data'!Q34*'Summary Data'!Q$39)/17*$A98)*10</f>
        <v>0.05344138808419102</v>
      </c>
      <c r="R98" s="10">
        <f>('Summary Data'!R33-('Summary Data'!R17*'Summary Data'!R$40+'Summary Data'!R34*'Summary Data'!R$39)/17*$A98)*10</f>
        <v>0.11029184208804563</v>
      </c>
      <c r="S98" s="10">
        <f>('Summary Data'!S33-('Summary Data'!S17*'Summary Data'!S$40+'Summary Data'!S34*'Summary Data'!S$39)/17*$A98)*10</f>
        <v>0.05796866276123713</v>
      </c>
      <c r="T98" s="10">
        <f>('Summary Data'!T33-('Summary Data'!T17*'Summary Data'!T$40+'Summary Data'!T34*'Summary Data'!T$39)/17*$A98)*10</f>
        <v>0.06957669075685188</v>
      </c>
      <c r="U98" s="10">
        <f>('Summary Data'!U33-('Summary Data'!U17*'Summary Data'!U$40+'Summary Data'!U34*'Summary Data'!U$39)/17*$A98)*10</f>
        <v>0.023577930263515862</v>
      </c>
      <c r="V98" s="70">
        <f>'Summary Data'!V33*10</f>
        <v>0.08555362</v>
      </c>
      <c r="W98" s="30" t="s">
        <v>83</v>
      </c>
    </row>
    <row r="99" spans="1:23" ht="11.25">
      <c r="A99" s="71">
        <v>13</v>
      </c>
      <c r="B99" s="10">
        <f>('Summary Data'!B34-('Summary Data'!B18*'Summary Data'!B$40+'Summary Data'!B35*'Summary Data'!B$39)/17*$A99)*10</f>
        <v>-0.23151568465230943</v>
      </c>
      <c r="C99" s="10">
        <f>('Summary Data'!C34-('Summary Data'!C18*'Summary Data'!C$40+'Summary Data'!C35*'Summary Data'!C$39)/17*$A99)*10</f>
        <v>-0.037512393920754825</v>
      </c>
      <c r="D99" s="10">
        <f>('Summary Data'!D34-('Summary Data'!D18*'Summary Data'!D$40+'Summary Data'!D35*'Summary Data'!D$39)/17*$A99)*10</f>
        <v>-0.02577584604572953</v>
      </c>
      <c r="E99" s="10">
        <f>('Summary Data'!E34-('Summary Data'!E18*'Summary Data'!E$40+'Summary Data'!E35*'Summary Data'!E$39)/17*$A99)*10</f>
        <v>-0.010910707381350353</v>
      </c>
      <c r="F99" s="10">
        <f>('Summary Data'!F34-('Summary Data'!F18*'Summary Data'!F$40+'Summary Data'!F35*'Summary Data'!F$39)/17*$A99)*10</f>
        <v>-0.017074830858238396</v>
      </c>
      <c r="G99" s="10">
        <f>('Summary Data'!G34-('Summary Data'!G18*'Summary Data'!G$40+'Summary Data'!G35*'Summary Data'!G$39)/17*$A99)*10</f>
        <v>-0.03069880617078788</v>
      </c>
      <c r="H99" s="10">
        <f>('Summary Data'!H34-('Summary Data'!H18*'Summary Data'!H$40+'Summary Data'!H35*'Summary Data'!H$39)/17*$A99)*10</f>
        <v>-0.056324932430728586</v>
      </c>
      <c r="I99" s="10">
        <f>('Summary Data'!I34-('Summary Data'!I18*'Summary Data'!I$40+'Summary Data'!I35*'Summary Data'!I$39)/17*$A99)*10</f>
        <v>-0.046323078179977314</v>
      </c>
      <c r="J99" s="10">
        <f>('Summary Data'!J34-('Summary Data'!J18*'Summary Data'!J$40+'Summary Data'!J35*'Summary Data'!J$39)/17*$A99)*10</f>
        <v>-0.06754145707167312</v>
      </c>
      <c r="K99" s="10">
        <f>('Summary Data'!K34-('Summary Data'!K18*'Summary Data'!K$40+'Summary Data'!K35*'Summary Data'!K$39)/17*$A99)*10</f>
        <v>-0.02661343982250165</v>
      </c>
      <c r="L99" s="10">
        <f>('Summary Data'!L34-('Summary Data'!L18*'Summary Data'!L$40+'Summary Data'!L35*'Summary Data'!L$39)/17*$A99)*10</f>
        <v>-0.07864693</v>
      </c>
      <c r="M99" s="10">
        <f>('Summary Data'!M34-('Summary Data'!M18*'Summary Data'!M$40+'Summary Data'!M35*'Summary Data'!M$39)/17*$A99)*10</f>
        <v>-0.050372174954963704</v>
      </c>
      <c r="N99" s="10">
        <f>('Summary Data'!N34-('Summary Data'!N18*'Summary Data'!N$40+'Summary Data'!N35*'Summary Data'!N$39)/17*$A99)*10</f>
        <v>-0.031164364882167027</v>
      </c>
      <c r="O99" s="10">
        <f>('Summary Data'!O34-('Summary Data'!O18*'Summary Data'!O$40+'Summary Data'!O35*'Summary Data'!O$39)/17*$A99)*10</f>
        <v>-0.05595945064606343</v>
      </c>
      <c r="P99" s="10">
        <f>('Summary Data'!P34-('Summary Data'!P18*'Summary Data'!P$40+'Summary Data'!P35*'Summary Data'!P$39)/17*$A99)*10</f>
        <v>-0.05596246600008312</v>
      </c>
      <c r="Q99" s="10">
        <f>('Summary Data'!Q34-('Summary Data'!Q18*'Summary Data'!Q$40+'Summary Data'!Q35*'Summary Data'!Q$39)/17*$A99)*10</f>
        <v>-0.043359797671189</v>
      </c>
      <c r="R99" s="10">
        <f>('Summary Data'!R34-('Summary Data'!R18*'Summary Data'!R$40+'Summary Data'!R35*'Summary Data'!R$39)/17*$A99)*10</f>
        <v>-0.02509458037662704</v>
      </c>
      <c r="S99" s="10">
        <f>('Summary Data'!S34-('Summary Data'!S18*'Summary Data'!S$40+'Summary Data'!S35*'Summary Data'!S$39)/17*$A99)*10</f>
        <v>-0.038595528552218365</v>
      </c>
      <c r="T99" s="10">
        <f>('Summary Data'!T34-('Summary Data'!T18*'Summary Data'!T$40+'Summary Data'!T35*'Summary Data'!T$39)/17*$A99)*10</f>
        <v>-0.04591550221256333</v>
      </c>
      <c r="U99" s="10">
        <f>('Summary Data'!U34-('Summary Data'!U18*'Summary Data'!U$40+'Summary Data'!U35*'Summary Data'!U$39)/17*$A99)*10</f>
        <v>-0.039738741144081685</v>
      </c>
      <c r="V99" s="70">
        <f>'Summary Data'!V34*10</f>
        <v>-0.045460930000000004</v>
      </c>
      <c r="W99" s="30" t="s">
        <v>83</v>
      </c>
    </row>
    <row r="100" spans="1:23" ht="11.25">
      <c r="A100" s="71">
        <v>14</v>
      </c>
      <c r="B100" s="10">
        <f>('Summary Data'!B35-('Summary Data'!B19*'Summary Data'!B$40+'Summary Data'!B36*'Summary Data'!B$39)/17*$A100)*10</f>
        <v>0.10745675520042872</v>
      </c>
      <c r="C100" s="10">
        <f>('Summary Data'!C35-('Summary Data'!C19*'Summary Data'!C$40+'Summary Data'!C36*'Summary Data'!C$39)/17*$A100)*10</f>
        <v>-0.10307104364893188</v>
      </c>
      <c r="D100" s="10">
        <f>('Summary Data'!D35-('Summary Data'!D19*'Summary Data'!D$40+'Summary Data'!D36*'Summary Data'!D$39)/17*$A100)*10</f>
        <v>-0.09919135877443176</v>
      </c>
      <c r="E100" s="10">
        <f>('Summary Data'!E35-('Summary Data'!E19*'Summary Data'!E$40+'Summary Data'!E36*'Summary Data'!E$39)/17*$A100)*10</f>
        <v>-0.13098269943840357</v>
      </c>
      <c r="F100" s="10">
        <f>('Summary Data'!F35-('Summary Data'!F19*'Summary Data'!F$40+'Summary Data'!F36*'Summary Data'!F$39)/17*$A100)*10</f>
        <v>-0.08615707316723835</v>
      </c>
      <c r="G100" s="10">
        <f>('Summary Data'!G35-('Summary Data'!G19*'Summary Data'!G$40+'Summary Data'!G36*'Summary Data'!G$39)/17*$A100)*10</f>
        <v>-0.09332521637834493</v>
      </c>
      <c r="H100" s="10">
        <f>('Summary Data'!H35-('Summary Data'!H19*'Summary Data'!H$40+'Summary Data'!H36*'Summary Data'!H$39)/17*$A100)*10</f>
        <v>-0.08719468435024352</v>
      </c>
      <c r="I100" s="10">
        <f>('Summary Data'!I35-('Summary Data'!I19*'Summary Data'!I$40+'Summary Data'!I36*'Summary Data'!I$39)/17*$A100)*10</f>
        <v>-0.07892218751480752</v>
      </c>
      <c r="J100" s="10">
        <f>('Summary Data'!J35-('Summary Data'!J19*'Summary Data'!J$40+'Summary Data'!J36*'Summary Data'!J$39)/17*$A100)*10</f>
        <v>-0.10991548809900352</v>
      </c>
      <c r="K100" s="10">
        <f>('Summary Data'!K35-('Summary Data'!K19*'Summary Data'!K$40+'Summary Data'!K36*'Summary Data'!K$39)/17*$A100)*10</f>
        <v>-0.14029112052956763</v>
      </c>
      <c r="L100" s="10">
        <f>('Summary Data'!L35-('Summary Data'!L19*'Summary Data'!L$40+'Summary Data'!L36*'Summary Data'!L$39)/17*$A100)*10</f>
        <v>-0.1309642</v>
      </c>
      <c r="M100" s="10">
        <f>('Summary Data'!M35-('Summary Data'!M19*'Summary Data'!M$40+'Summary Data'!M36*'Summary Data'!M$39)/17*$A100)*10</f>
        <v>-0.13672060034645248</v>
      </c>
      <c r="N100" s="10">
        <f>('Summary Data'!N35-('Summary Data'!N19*'Summary Data'!N$40+'Summary Data'!N36*'Summary Data'!N$39)/17*$A100)*10</f>
        <v>-0.1221207784364976</v>
      </c>
      <c r="O100" s="10">
        <f>('Summary Data'!O35-('Summary Data'!O19*'Summary Data'!O$40+'Summary Data'!O36*'Summary Data'!O$39)/17*$A100)*10</f>
        <v>-0.10604969706426423</v>
      </c>
      <c r="P100" s="10">
        <f>('Summary Data'!P35-('Summary Data'!P19*'Summary Data'!P$40+'Summary Data'!P36*'Summary Data'!P$39)/17*$A100)*10</f>
        <v>-0.12969853111386506</v>
      </c>
      <c r="Q100" s="10">
        <f>('Summary Data'!Q35-('Summary Data'!Q19*'Summary Data'!Q$40+'Summary Data'!Q36*'Summary Data'!Q$39)/17*$A100)*10</f>
        <v>-0.10335656109020588</v>
      </c>
      <c r="R100" s="10">
        <f>('Summary Data'!R35-('Summary Data'!R19*'Summary Data'!R$40+'Summary Data'!R36*'Summary Data'!R$39)/17*$A100)*10</f>
        <v>-0.1064303743956781</v>
      </c>
      <c r="S100" s="10">
        <f>('Summary Data'!S35-('Summary Data'!S19*'Summary Data'!S$40+'Summary Data'!S36*'Summary Data'!S$39)/17*$A100)*10</f>
        <v>-0.12456136497743471</v>
      </c>
      <c r="T100" s="10">
        <f>('Summary Data'!T35-('Summary Data'!T19*'Summary Data'!T$40+'Summary Data'!T36*'Summary Data'!T$39)/17*$A100)*10</f>
        <v>-0.07049160797897706</v>
      </c>
      <c r="U100" s="10">
        <f>('Summary Data'!U35-('Summary Data'!U19*'Summary Data'!U$40+'Summary Data'!U36*'Summary Data'!U$39)/17*$A100)*10</f>
        <v>0.05396446670407152</v>
      </c>
      <c r="V100" s="70">
        <f>'Summary Data'!V35*10</f>
        <v>-0.0941037</v>
      </c>
      <c r="W100" s="30" t="s">
        <v>83</v>
      </c>
    </row>
    <row r="101" spans="1:23" ht="11.25">
      <c r="A101" s="71">
        <v>15</v>
      </c>
      <c r="B101" s="10">
        <f>('Summary Data'!B36-('Summary Data'!B20*'Summary Data'!B$40+'Summary Data'!B37*'Summary Data'!B$39)/17*$A101)*10</f>
        <v>0.0094728</v>
      </c>
      <c r="C101" s="10">
        <f>('Summary Data'!C36-('Summary Data'!C20*'Summary Data'!C$40+'Summary Data'!C37*'Summary Data'!C$39)/17*$A101)*10</f>
        <v>-0.08072549999999999</v>
      </c>
      <c r="D101" s="10">
        <f>('Summary Data'!D36-('Summary Data'!D20*'Summary Data'!D$40+'Summary Data'!D37*'Summary Data'!D$39)/17*$A101)*10</f>
        <v>-0.07986494</v>
      </c>
      <c r="E101" s="10">
        <f>('Summary Data'!E36-('Summary Data'!E20*'Summary Data'!E$40+'Summary Data'!E37*'Summary Data'!E$39)/17*$A101)*10</f>
        <v>-0.09763952</v>
      </c>
      <c r="F101" s="10">
        <f>('Summary Data'!F36-('Summary Data'!F20*'Summary Data'!F$40+'Summary Data'!F37*'Summary Data'!F$39)/17*$A101)*10</f>
        <v>-0.08554116</v>
      </c>
      <c r="G101" s="10">
        <f>('Summary Data'!G36-('Summary Data'!G20*'Summary Data'!G$40+'Summary Data'!G37*'Summary Data'!G$39)/17*$A101)*10</f>
        <v>-0.03569278</v>
      </c>
      <c r="H101" s="10">
        <f>('Summary Data'!H36-('Summary Data'!H20*'Summary Data'!H$40+'Summary Data'!H37*'Summary Data'!H$39)/17*$A101)*10</f>
        <v>-0.08940563</v>
      </c>
      <c r="I101" s="10">
        <f>('Summary Data'!I36-('Summary Data'!I20*'Summary Data'!I$40+'Summary Data'!I37*'Summary Data'!I$39)/17*$A101)*10</f>
        <v>-0.1315639</v>
      </c>
      <c r="J101" s="10">
        <f>('Summary Data'!J36-('Summary Data'!J20*'Summary Data'!J$40+'Summary Data'!J37*'Summary Data'!J$39)/17*$A101)*10</f>
        <v>-0.1349217</v>
      </c>
      <c r="K101" s="10">
        <f>('Summary Data'!K36-('Summary Data'!K20*'Summary Data'!K$40+'Summary Data'!K37*'Summary Data'!K$39)/17*$A101)*10</f>
        <v>-0.09832083999999999</v>
      </c>
      <c r="L101" s="10">
        <f>('Summary Data'!L36-('Summary Data'!L20*'Summary Data'!L$40+'Summary Data'!L37*'Summary Data'!L$39)/17*$A101)*10</f>
        <v>-0.110595</v>
      </c>
      <c r="M101" s="10">
        <f>('Summary Data'!M36-('Summary Data'!M20*'Summary Data'!M$40+'Summary Data'!M37*'Summary Data'!M$39)/17*$A101)*10</f>
        <v>-0.11600360000000001</v>
      </c>
      <c r="N101" s="10">
        <f>('Summary Data'!N36-('Summary Data'!N20*'Summary Data'!N$40+'Summary Data'!N37*'Summary Data'!N$39)/17*$A101)*10</f>
        <v>-0.06537337</v>
      </c>
      <c r="O101" s="10">
        <f>('Summary Data'!O36-('Summary Data'!O20*'Summary Data'!O$40+'Summary Data'!O37*'Summary Data'!O$39)/17*$A101)*10</f>
        <v>-0.1420429</v>
      </c>
      <c r="P101" s="10">
        <f>('Summary Data'!P36-('Summary Data'!P20*'Summary Data'!P$40+'Summary Data'!P37*'Summary Data'!P$39)/17*$A101)*10</f>
        <v>-0.09416449</v>
      </c>
      <c r="Q101" s="10">
        <f>('Summary Data'!Q36-('Summary Data'!Q20*'Summary Data'!Q$40+'Summary Data'!Q37*'Summary Data'!Q$39)/17*$A101)*10</f>
        <v>-0.11817</v>
      </c>
      <c r="R101" s="10">
        <f>('Summary Data'!R36-('Summary Data'!R20*'Summary Data'!R$40+'Summary Data'!R37*'Summary Data'!R$39)/17*$A101)*10</f>
        <v>-0.1222337</v>
      </c>
      <c r="S101" s="10">
        <f>('Summary Data'!S36-('Summary Data'!S20*'Summary Data'!S$40+'Summary Data'!S37*'Summary Data'!S$39)/17*$A101)*10</f>
        <v>-0.1312755</v>
      </c>
      <c r="T101" s="10">
        <f>('Summary Data'!T36-('Summary Data'!T20*'Summary Data'!T$40+'Summary Data'!T37*'Summary Data'!T$39)/17*$A101)*10</f>
        <v>-0.1440803</v>
      </c>
      <c r="U101" s="10">
        <f>('Summary Data'!U36-('Summary Data'!U20*'Summary Data'!U$40+'Summary Data'!U37*'Summary Data'!U$39)/17*$A101)*10</f>
        <v>-0.1307336</v>
      </c>
      <c r="V101" s="70">
        <f>'Summary Data'!V36*10</f>
        <v>-0.1014291</v>
      </c>
      <c r="W101" s="30" t="s">
        <v>83</v>
      </c>
    </row>
    <row r="102" spans="1:23" ht="11.25">
      <c r="A102" s="71">
        <v>16</v>
      </c>
      <c r="B102" s="10">
        <f>('Summary Data'!B37-('Summary Data'!B21*'Summary Data'!B$40+'Summary Data'!B38*'Summary Data'!B$39)/17*$A102)*10</f>
        <v>0</v>
      </c>
      <c r="C102" s="10">
        <f>('Summary Data'!C37-('Summary Data'!C21*'Summary Data'!C$40+'Summary Data'!C38*'Summary Data'!C$39)/17*$A102)*10</f>
        <v>0</v>
      </c>
      <c r="D102" s="10">
        <f>('Summary Data'!D37-('Summary Data'!D21*'Summary Data'!D$40+'Summary Data'!D38*'Summary Data'!D$39)/17*$A102)*10</f>
        <v>0</v>
      </c>
      <c r="E102" s="10">
        <f>('Summary Data'!E37-('Summary Data'!E21*'Summary Data'!E$40+'Summary Data'!E38*'Summary Data'!E$39)/17*$A102)*10</f>
        <v>0</v>
      </c>
      <c r="F102" s="10">
        <f>('Summary Data'!F37-('Summary Data'!F21*'Summary Data'!F$40+'Summary Data'!F38*'Summary Data'!F$39)/17*$A102)*10</f>
        <v>0</v>
      </c>
      <c r="G102" s="10">
        <f>('Summary Data'!G37-('Summary Data'!G21*'Summary Data'!G$40+'Summary Data'!G38*'Summary Data'!G$39)/17*$A102)*10</f>
        <v>0</v>
      </c>
      <c r="H102" s="10">
        <f>('Summary Data'!H37-('Summary Data'!H21*'Summary Data'!H$40+'Summary Data'!H38*'Summary Data'!H$39)/17*$A102)*10</f>
        <v>0</v>
      </c>
      <c r="I102" s="10">
        <f>('Summary Data'!I37-('Summary Data'!I21*'Summary Data'!I$40+'Summary Data'!I38*'Summary Data'!I$39)/17*$A102)*10</f>
        <v>0</v>
      </c>
      <c r="J102" s="10">
        <f>('Summary Data'!J37-('Summary Data'!J21*'Summary Data'!J$40+'Summary Data'!J38*'Summary Data'!J$39)/17*$A102)*10</f>
        <v>0</v>
      </c>
      <c r="K102" s="10">
        <f>('Summary Data'!K37-('Summary Data'!K21*'Summary Data'!K$40+'Summary Data'!K38*'Summary Data'!K$39)/17*$A102)*10</f>
        <v>0</v>
      </c>
      <c r="L102" s="10">
        <f>('Summary Data'!L37-('Summary Data'!L21*'Summary Data'!L$40+'Summary Data'!L38*'Summary Data'!L$39)/17*$A102)*10</f>
        <v>0</v>
      </c>
      <c r="M102" s="10">
        <f>('Summary Data'!M37-('Summary Data'!M21*'Summary Data'!M$40+'Summary Data'!M38*'Summary Data'!M$39)/17*$A102)*10</f>
        <v>0</v>
      </c>
      <c r="N102" s="10">
        <f>('Summary Data'!N37-('Summary Data'!N21*'Summary Data'!N$40+'Summary Data'!N38*'Summary Data'!N$39)/17*$A102)*10</f>
        <v>0</v>
      </c>
      <c r="O102" s="10">
        <f>('Summary Data'!O37-('Summary Data'!O21*'Summary Data'!O$40+'Summary Data'!O38*'Summary Data'!O$39)/17*$A102)*10</f>
        <v>0</v>
      </c>
      <c r="P102" s="10">
        <f>('Summary Data'!P37-('Summary Data'!P21*'Summary Data'!P$40+'Summary Data'!P38*'Summary Data'!P$39)/17*$A102)*10</f>
        <v>0</v>
      </c>
      <c r="Q102" s="10">
        <f>('Summary Data'!Q37-('Summary Data'!Q21*'Summary Data'!Q$40+'Summary Data'!Q38*'Summary Data'!Q$39)/17*$A102)*10</f>
        <v>0</v>
      </c>
      <c r="R102" s="10">
        <f>('Summary Data'!R37-('Summary Data'!R21*'Summary Data'!R$40+'Summary Data'!R38*'Summary Data'!R$39)/17*$A102)*10</f>
        <v>0</v>
      </c>
      <c r="S102" s="10">
        <f>('Summary Data'!S37-('Summary Data'!S21*'Summary Data'!S$40+'Summary Data'!S38*'Summary Data'!S$39)/17*$A102)*10</f>
        <v>0</v>
      </c>
      <c r="T102" s="10">
        <f>('Summary Data'!T37-('Summary Data'!T21*'Summary Data'!T$40+'Summary Data'!T38*'Summary Data'!T$39)/17*$A102)*10</f>
        <v>0</v>
      </c>
      <c r="U102" s="10">
        <f>('Summary Data'!U37-('Summary Data'!U21*'Summary Data'!U$40+'Summary Data'!U38*'Summary Data'!U$39)/17*$A102)*10</f>
        <v>0</v>
      </c>
      <c r="V102" s="70">
        <f>'Summary Data'!V37*10</f>
        <v>0</v>
      </c>
      <c r="W102" s="30" t="s">
        <v>83</v>
      </c>
    </row>
    <row r="103" spans="1:23" ht="12" thickBot="1">
      <c r="A103" s="72">
        <v>17</v>
      </c>
      <c r="B103" s="12">
        <f>'Summary Data'!B38*10</f>
        <v>0</v>
      </c>
      <c r="C103" s="12">
        <f>'Summary Data'!C38*10</f>
        <v>0</v>
      </c>
      <c r="D103" s="12">
        <f>'Summary Data'!D38*10</f>
        <v>0</v>
      </c>
      <c r="E103" s="12">
        <f>'Summary Data'!E38*10</f>
        <v>0</v>
      </c>
      <c r="F103" s="12">
        <f>'Summary Data'!F38*10</f>
        <v>0</v>
      </c>
      <c r="G103" s="12">
        <f>'Summary Data'!G38*10</f>
        <v>0</v>
      </c>
      <c r="H103" s="12">
        <f>'Summary Data'!H38*10</f>
        <v>0</v>
      </c>
      <c r="I103" s="12">
        <f>'Summary Data'!I38*10</f>
        <v>0</v>
      </c>
      <c r="J103" s="12">
        <f>'Summary Data'!J38*10</f>
        <v>0</v>
      </c>
      <c r="K103" s="12">
        <f>'Summary Data'!K38*10</f>
        <v>0</v>
      </c>
      <c r="L103" s="12">
        <f>'Summary Data'!L38*10</f>
        <v>0</v>
      </c>
      <c r="M103" s="12">
        <f>'Summary Data'!M38*10</f>
        <v>0</v>
      </c>
      <c r="N103" s="12">
        <f>'Summary Data'!N38*10</f>
        <v>0</v>
      </c>
      <c r="O103" s="12">
        <f>'Summary Data'!O38*10</f>
        <v>0</v>
      </c>
      <c r="P103" s="12">
        <f>'Summary Data'!P38*10</f>
        <v>0</v>
      </c>
      <c r="Q103" s="12">
        <f>'Summary Data'!Q38*10</f>
        <v>0</v>
      </c>
      <c r="R103" s="12">
        <f>'Summary Data'!R38*10</f>
        <v>0</v>
      </c>
      <c r="S103" s="12">
        <f>'Summary Data'!S38*10</f>
        <v>0</v>
      </c>
      <c r="T103" s="12">
        <f>'Summary Data'!T38*10</f>
        <v>0</v>
      </c>
      <c r="U103" s="12">
        <f>'Summary Data'!U38*10</f>
        <v>0</v>
      </c>
      <c r="V103" s="23">
        <f>'Summary Data'!V38*10</f>
        <v>0</v>
      </c>
      <c r="W103" s="30" t="s">
        <v>83</v>
      </c>
    </row>
    <row r="104" ht="12" thickBot="1"/>
    <row r="105" spans="1:22" ht="11.25">
      <c r="A105" s="416" t="s">
        <v>120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17"/>
    </row>
    <row r="106" spans="1:22" ht="11.25">
      <c r="A106" s="71"/>
      <c r="B106" s="69" t="s">
        <v>78</v>
      </c>
      <c r="C106" s="69" t="s">
        <v>79</v>
      </c>
      <c r="D106" s="69" t="s">
        <v>80</v>
      </c>
      <c r="E106" s="69" t="s">
        <v>81</v>
      </c>
      <c r="F106" s="69" t="s">
        <v>82</v>
      </c>
      <c r="G106" s="69" t="s">
        <v>87</v>
      </c>
      <c r="H106" s="69" t="s">
        <v>88</v>
      </c>
      <c r="I106" s="69" t="s">
        <v>89</v>
      </c>
      <c r="J106" s="69" t="s">
        <v>90</v>
      </c>
      <c r="K106" s="69" t="s">
        <v>91</v>
      </c>
      <c r="L106" s="69" t="s">
        <v>92</v>
      </c>
      <c r="M106" s="69" t="s">
        <v>93</v>
      </c>
      <c r="N106" s="69" t="s">
        <v>94</v>
      </c>
      <c r="O106" s="69" t="s">
        <v>95</v>
      </c>
      <c r="P106" s="69" t="s">
        <v>96</v>
      </c>
      <c r="Q106" s="69" t="s">
        <v>97</v>
      </c>
      <c r="R106" s="69" t="s">
        <v>98</v>
      </c>
      <c r="S106" s="69" t="s">
        <v>99</v>
      </c>
      <c r="T106" s="69" t="s">
        <v>100</v>
      </c>
      <c r="U106" s="69" t="s">
        <v>101</v>
      </c>
      <c r="V106" s="11" t="s">
        <v>102</v>
      </c>
    </row>
    <row r="107" spans="1:22" ht="11.25">
      <c r="A107" s="71">
        <v>1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4"/>
    </row>
    <row r="108" spans="1:22" ht="11.25">
      <c r="A108" s="71">
        <v>2</v>
      </c>
      <c r="B108" s="10">
        <f>('Summary Data'!Y6-('Summary Data'!Y7*'Summary Data'!Y$39-'Summary Data'!Y24*'Summary Data'!Y$40)/17*$A108)</f>
        <v>0.5736160911338823</v>
      </c>
      <c r="C108" s="10">
        <f>('Summary Data'!Z6-('Summary Data'!Z7*'Summary Data'!Z$39-'Summary Data'!Z24*'Summary Data'!Z$40)/17*$A108)</f>
        <v>-0.23954040415068445</v>
      </c>
      <c r="D108" s="10">
        <f>('Summary Data'!AA6-('Summary Data'!AA7*'Summary Data'!AA$39-'Summary Data'!AA24*'Summary Data'!AA$40)/17*$A108)</f>
        <v>-0.3658528257773864</v>
      </c>
      <c r="E108" s="10">
        <f>('Summary Data'!AB6-('Summary Data'!AB7*'Summary Data'!AB$39-'Summary Data'!AB24*'Summary Data'!AB$40)/17*$A108)</f>
        <v>-0.2901421137255671</v>
      </c>
      <c r="F108" s="10">
        <f>('Summary Data'!AC6-('Summary Data'!AC7*'Summary Data'!AC$39-'Summary Data'!AC24*'Summary Data'!AC$40)/17*$A108)</f>
        <v>-1.3569295546585225</v>
      </c>
      <c r="G108" s="10">
        <f>('Summary Data'!AD6-('Summary Data'!AD7*'Summary Data'!AD$39-'Summary Data'!AD24*'Summary Data'!AD$40)/17*$A108)</f>
        <v>-0.48534623725612847</v>
      </c>
      <c r="H108" s="10">
        <f>('Summary Data'!AE6-('Summary Data'!AE7*'Summary Data'!AE$39-'Summary Data'!AE24*'Summary Data'!AE$40)/17*$A108)</f>
        <v>-0.944915217765553</v>
      </c>
      <c r="I108" s="10">
        <f>('Summary Data'!AF6-('Summary Data'!AF7*'Summary Data'!AF$39-'Summary Data'!AF24*'Summary Data'!AF$40)/17*$A108)</f>
        <v>-0.8040601510865788</v>
      </c>
      <c r="J108" s="10">
        <f>('Summary Data'!AG6-('Summary Data'!AG7*'Summary Data'!AG$39-'Summary Data'!AG24*'Summary Data'!AG$40)/17*$A108)</f>
        <v>1.144845</v>
      </c>
      <c r="K108" s="10">
        <f>('Summary Data'!AH6-('Summary Data'!AH7*'Summary Data'!AH$39-'Summary Data'!AH24*'Summary Data'!AH$40)/17*$A108)</f>
        <v>0.20359026209911035</v>
      </c>
      <c r="L108" s="10">
        <f>('Summary Data'!AI6-('Summary Data'!AI7*'Summary Data'!AI$39-'Summary Data'!AI24*'Summary Data'!AI$40)/17*$A108)</f>
        <v>-0.7400431894610636</v>
      </c>
      <c r="M108" s="10">
        <f>('Summary Data'!AJ6-('Summary Data'!AJ7*'Summary Data'!AJ$39-'Summary Data'!AJ24*'Summary Data'!AJ$40)/17*$A108)</f>
        <v>-1.724895324849154</v>
      </c>
      <c r="N108" s="10">
        <f>('Summary Data'!AK6-('Summary Data'!AK7*'Summary Data'!AK$39-'Summary Data'!AK24*'Summary Data'!AK$40)/17*$A108)</f>
        <v>0.03650095597250188</v>
      </c>
      <c r="O108" s="10">
        <f>('Summary Data'!AL6-('Summary Data'!AL7*'Summary Data'!AL$39-'Summary Data'!AL24*'Summary Data'!AL$40)/17*$A108)</f>
        <v>-0.33247307866717635</v>
      </c>
      <c r="P108" s="10">
        <f>('Summary Data'!AM6-('Summary Data'!AM7*'Summary Data'!AM$39-'Summary Data'!AM24*'Summary Data'!AM$40)/17*$A108)</f>
        <v>-0.5234357743173009</v>
      </c>
      <c r="Q108" s="10">
        <f>('Summary Data'!AN6-('Summary Data'!AN7*'Summary Data'!AN$39-'Summary Data'!AN24*'Summary Data'!AN$40)/17*$A108)</f>
        <v>-0.4126265129179061</v>
      </c>
      <c r="R108" s="10">
        <f>('Summary Data'!AO6-('Summary Data'!AO7*'Summary Data'!AO$39-'Summary Data'!AO24*'Summary Data'!AO$40)/17*$A108)</f>
        <v>-0.8442031013652807</v>
      </c>
      <c r="S108" s="10">
        <f>('Summary Data'!AP6-('Summary Data'!AP7*'Summary Data'!AP$39-'Summary Data'!AP24*'Summary Data'!AP$40)/17*$A108)</f>
        <v>-0.8494091966506794</v>
      </c>
      <c r="T108" s="10">
        <f>('Summary Data'!AQ6-('Summary Data'!AQ7*'Summary Data'!AQ$39-'Summary Data'!AQ24*'Summary Data'!AQ$40)/17*$A108)</f>
        <v>-0.6703178808720565</v>
      </c>
      <c r="U108" s="10">
        <f>('Summary Data'!AR6-('Summary Data'!AR7*'Summary Data'!AR$39-'Summary Data'!AR24*'Summary Data'!AR$40)/17*$A108)</f>
        <v>0.7575421390151765</v>
      </c>
      <c r="V108" s="70">
        <f>'Summary Data'!AS6</f>
        <v>-0.4292162</v>
      </c>
    </row>
    <row r="109" spans="1:22" ht="11.25">
      <c r="A109" s="71">
        <v>3</v>
      </c>
      <c r="B109" s="10">
        <f>('Summary Data'!Y7-('Summary Data'!Y8*'Summary Data'!Y$39-'Summary Data'!Y25*'Summary Data'!Y$40)/17*$A109)</f>
        <v>42.03322819239689</v>
      </c>
      <c r="C109" s="10">
        <f>('Summary Data'!Z7-('Summary Data'!Z8*'Summary Data'!Z$39-'Summary Data'!Z25*'Summary Data'!Z$40)/17*$A109)</f>
        <v>-5.6292783190113305</v>
      </c>
      <c r="D109" s="10">
        <f>('Summary Data'!AA7-('Summary Data'!AA8*'Summary Data'!AA$39-'Summary Data'!AA25*'Summary Data'!AA$40)/17*$A109)</f>
        <v>-6.210276022007438</v>
      </c>
      <c r="E109" s="10">
        <f>('Summary Data'!AB7-('Summary Data'!AB8*'Summary Data'!AB$39-'Summary Data'!AB25*'Summary Data'!AB$40)/17*$A109)</f>
        <v>-6.342954205953662</v>
      </c>
      <c r="F109" s="10">
        <f>('Summary Data'!AC7-('Summary Data'!AC8*'Summary Data'!AC$39-'Summary Data'!AC25*'Summary Data'!AC$40)/17*$A109)</f>
        <v>-6.745256150594651</v>
      </c>
      <c r="G109" s="10">
        <f>('Summary Data'!AD7-('Summary Data'!AD8*'Summary Data'!AD$39-'Summary Data'!AD25*'Summary Data'!AD$40)/17*$A109)</f>
        <v>-7.250345559219293</v>
      </c>
      <c r="H109" s="10">
        <f>('Summary Data'!AE7-('Summary Data'!AE8*'Summary Data'!AE$39-'Summary Data'!AE25*'Summary Data'!AE$40)/17*$A109)</f>
        <v>-6.581269138192758</v>
      </c>
      <c r="I109" s="10">
        <f>('Summary Data'!AF7-('Summary Data'!AF8*'Summary Data'!AF$39-'Summary Data'!AF25*'Summary Data'!AF$40)/17*$A109)</f>
        <v>-6.068031804930097</v>
      </c>
      <c r="J109" s="10">
        <f>('Summary Data'!AG7-('Summary Data'!AG8*'Summary Data'!AG$39-'Summary Data'!AG25*'Summary Data'!AG$40)/17*$A109)</f>
        <v>-6.635428</v>
      </c>
      <c r="K109" s="10">
        <f>('Summary Data'!AH7-('Summary Data'!AH8*'Summary Data'!AH$39-'Summary Data'!AH25*'Summary Data'!AH$40)/17*$A109)</f>
        <v>-6.6837822538491585</v>
      </c>
      <c r="L109" s="10">
        <f>('Summary Data'!AI7-('Summary Data'!AI8*'Summary Data'!AI$39-'Summary Data'!AI25*'Summary Data'!AI$40)/17*$A109)</f>
        <v>-7.3464588808774325</v>
      </c>
      <c r="M109" s="10">
        <f>('Summary Data'!AJ7-('Summary Data'!AJ8*'Summary Data'!AJ$39-'Summary Data'!AJ25*'Summary Data'!AJ$40)/17*$A109)</f>
        <v>-7.548101682213273</v>
      </c>
      <c r="N109" s="10">
        <f>('Summary Data'!AK7-('Summary Data'!AK8*'Summary Data'!AK$39-'Summary Data'!AK25*'Summary Data'!AK$40)/17*$A109)</f>
        <v>-7.3582853308045495</v>
      </c>
      <c r="O109" s="10">
        <f>('Summary Data'!AL7-('Summary Data'!AL8*'Summary Data'!AL$39-'Summary Data'!AL25*'Summary Data'!AL$40)/17*$A109)</f>
        <v>-6.218998195202946</v>
      </c>
      <c r="P109" s="10">
        <f>('Summary Data'!AM7-('Summary Data'!AM8*'Summary Data'!AM$39-'Summary Data'!AM25*'Summary Data'!AM$40)/17*$A109)</f>
        <v>-7.164458499494222</v>
      </c>
      <c r="Q109" s="10">
        <f>('Summary Data'!AN7-('Summary Data'!AN8*'Summary Data'!AN$39-'Summary Data'!AN25*'Summary Data'!AN$40)/17*$A109)</f>
        <v>-7.401120249515893</v>
      </c>
      <c r="R109" s="10">
        <f>('Summary Data'!AO7-('Summary Data'!AO8*'Summary Data'!AO$39-'Summary Data'!AO25*'Summary Data'!AO$40)/17*$A109)</f>
        <v>-6.739329357210688</v>
      </c>
      <c r="S109" s="10">
        <f>('Summary Data'!AP7-('Summary Data'!AP8*'Summary Data'!AP$39-'Summary Data'!AP25*'Summary Data'!AP$40)/17*$A109)</f>
        <v>-7.241377421725907</v>
      </c>
      <c r="T109" s="10">
        <f>('Summary Data'!AQ7-('Summary Data'!AQ8*'Summary Data'!AQ$39-'Summary Data'!AQ25*'Summary Data'!AQ$40)/17*$A109)</f>
        <v>-7.699574509062071</v>
      </c>
      <c r="U109" s="10">
        <f>('Summary Data'!AR7-('Summary Data'!AR8*'Summary Data'!AR$39-'Summary Data'!AR25*'Summary Data'!AR$40)/17*$A109)</f>
        <v>-7.636345823159001</v>
      </c>
      <c r="V109" s="70">
        <f>'Summary Data'!AS7</f>
        <v>-5.251952</v>
      </c>
    </row>
    <row r="110" spans="1:22" ht="11.25">
      <c r="A110" s="71">
        <v>4</v>
      </c>
      <c r="B110" s="10">
        <f>('Summary Data'!Y8-('Summary Data'!Y9*'Summary Data'!Y$39-'Summary Data'!Y26*'Summary Data'!Y$40)/17*$A110)</f>
        <v>-0.5824930789041459</v>
      </c>
      <c r="C110" s="10">
        <f>('Summary Data'!Z8-('Summary Data'!Z9*'Summary Data'!Z$39-'Summary Data'!Z26*'Summary Data'!Z$40)/17*$A110)</f>
        <v>0.22055413472897445</v>
      </c>
      <c r="D110" s="10">
        <f>('Summary Data'!AA8-('Summary Data'!AA9*'Summary Data'!AA$39-'Summary Data'!AA26*'Summary Data'!AA$40)/17*$A110)</f>
        <v>0.15161220353806207</v>
      </c>
      <c r="E110" s="10">
        <f>('Summary Data'!AB8-('Summary Data'!AB9*'Summary Data'!AB$39-'Summary Data'!AB26*'Summary Data'!AB$40)/17*$A110)</f>
        <v>0.22195726019721035</v>
      </c>
      <c r="F110" s="10">
        <f>('Summary Data'!AC8-('Summary Data'!AC9*'Summary Data'!AC$39-'Summary Data'!AC26*'Summary Data'!AC$40)/17*$A110)</f>
        <v>0.22595278040314165</v>
      </c>
      <c r="G110" s="10">
        <f>('Summary Data'!AD8-('Summary Data'!AD9*'Summary Data'!AD$39-'Summary Data'!AD26*'Summary Data'!AD$40)/17*$A110)</f>
        <v>0.3203542363050532</v>
      </c>
      <c r="H110" s="10">
        <f>('Summary Data'!AE8-('Summary Data'!AE9*'Summary Data'!AE$39-'Summary Data'!AE26*'Summary Data'!AE$40)/17*$A110)</f>
        <v>0.20995500841070588</v>
      </c>
      <c r="I110" s="10">
        <f>('Summary Data'!AF8-('Summary Data'!AF9*'Summary Data'!AF$39-'Summary Data'!AF26*'Summary Data'!AF$40)/17*$A110)</f>
        <v>0.3026328665699139</v>
      </c>
      <c r="J110" s="10">
        <f>('Summary Data'!AG8-('Summary Data'!AG9*'Summary Data'!AG$39-'Summary Data'!AG26*'Summary Data'!AG$40)/17*$A110)</f>
        <v>0.1704747</v>
      </c>
      <c r="K110" s="10">
        <f>('Summary Data'!AH8-('Summary Data'!AH9*'Summary Data'!AH$39-'Summary Data'!AH26*'Summary Data'!AH$40)/17*$A110)</f>
        <v>0.06953081857619484</v>
      </c>
      <c r="L110" s="10">
        <f>('Summary Data'!AI8-('Summary Data'!AI9*'Summary Data'!AI$39-'Summary Data'!AI26*'Summary Data'!AI$40)/17*$A110)</f>
        <v>0.1869246055008064</v>
      </c>
      <c r="M110" s="10">
        <f>('Summary Data'!AJ8-('Summary Data'!AJ9*'Summary Data'!AJ$39-'Summary Data'!AJ26*'Summary Data'!AJ$40)/17*$A110)</f>
        <v>0.14190478271818022</v>
      </c>
      <c r="N110" s="10">
        <f>('Summary Data'!AK8-('Summary Data'!AK9*'Summary Data'!AK$39-'Summary Data'!AK26*'Summary Data'!AK$40)/17*$A110)</f>
        <v>-0.0808122443767136</v>
      </c>
      <c r="O110" s="10">
        <f>('Summary Data'!AL8-('Summary Data'!AL9*'Summary Data'!AL$39-'Summary Data'!AL26*'Summary Data'!AL$40)/17*$A110)</f>
        <v>-0.11256492306699317</v>
      </c>
      <c r="P110" s="10">
        <f>('Summary Data'!AM8-('Summary Data'!AM9*'Summary Data'!AM$39-'Summary Data'!AM26*'Summary Data'!AM$40)/17*$A110)</f>
        <v>0.06131663876725477</v>
      </c>
      <c r="Q110" s="10">
        <f>('Summary Data'!AN8-('Summary Data'!AN9*'Summary Data'!AN$39-'Summary Data'!AN26*'Summary Data'!AN$40)/17*$A110)</f>
        <v>0.11321462250002115</v>
      </c>
      <c r="R110" s="10">
        <f>('Summary Data'!AO8-('Summary Data'!AO9*'Summary Data'!AO$39-'Summary Data'!AO26*'Summary Data'!AO$40)/17*$A110)</f>
        <v>0.006444986006055882</v>
      </c>
      <c r="S110" s="10">
        <f>('Summary Data'!AP8-('Summary Data'!AP9*'Summary Data'!AP$39-'Summary Data'!AP26*'Summary Data'!AP$40)/17*$A110)</f>
        <v>-0.06583253479513868</v>
      </c>
      <c r="T110" s="10">
        <f>('Summary Data'!AQ8-('Summary Data'!AQ9*'Summary Data'!AQ$39-'Summary Data'!AQ26*'Summary Data'!AQ$40)/17*$A110)</f>
        <v>0.011950235888705881</v>
      </c>
      <c r="U110" s="10">
        <f>('Summary Data'!AR8-('Summary Data'!AR9*'Summary Data'!AR$39-'Summary Data'!AR26*'Summary Data'!AR$40)/17*$A110)</f>
        <v>0.11181668561233435</v>
      </c>
      <c r="V110" s="70">
        <f>'Summary Data'!AS8</f>
        <v>0.09637139</v>
      </c>
    </row>
    <row r="111" spans="1:22" ht="11.25">
      <c r="A111" s="71">
        <v>5</v>
      </c>
      <c r="B111" s="10">
        <f>('Summary Data'!Y9-('Summary Data'!Y10*'Summary Data'!Y$39-'Summary Data'!Y27*'Summary Data'!Y$40)/17*$A111)</f>
        <v>-1.883178233845992</v>
      </c>
      <c r="C111" s="10">
        <f>('Summary Data'!Z9-('Summary Data'!Z10*'Summary Data'!Z$39-'Summary Data'!Z27*'Summary Data'!Z$40)/17*$A111)</f>
        <v>0.3703893406684642</v>
      </c>
      <c r="D111" s="10">
        <f>('Summary Data'!AA9-('Summary Data'!AA10*'Summary Data'!AA$39-'Summary Data'!AA27*'Summary Data'!AA$40)/17*$A111)</f>
        <v>0.2396852262780213</v>
      </c>
      <c r="E111" s="10">
        <f>('Summary Data'!AB9-('Summary Data'!AB10*'Summary Data'!AB$39-'Summary Data'!AB27*'Summary Data'!AB$40)/17*$A111)</f>
        <v>0.23687002952256495</v>
      </c>
      <c r="F111" s="10">
        <f>('Summary Data'!AC9-('Summary Data'!AC10*'Summary Data'!AC$39-'Summary Data'!AC27*'Summary Data'!AC$40)/17*$A111)</f>
        <v>0.271811284454569</v>
      </c>
      <c r="G111" s="10">
        <f>('Summary Data'!AD9-('Summary Data'!AD10*'Summary Data'!AD$39-'Summary Data'!AD27*'Summary Data'!AD$40)/17*$A111)</f>
        <v>0.28164107190320364</v>
      </c>
      <c r="H111" s="10">
        <f>('Summary Data'!AE9-('Summary Data'!AE10*'Summary Data'!AE$39-'Summary Data'!AE27*'Summary Data'!AE$40)/17*$A111)</f>
        <v>0.12694267062513825</v>
      </c>
      <c r="I111" s="10">
        <f>('Summary Data'!AF9-('Summary Data'!AF10*'Summary Data'!AF$39-'Summary Data'!AF27*'Summary Data'!AF$40)/17*$A111)</f>
        <v>0.13662459798363494</v>
      </c>
      <c r="J111" s="10">
        <f>('Summary Data'!AG9-('Summary Data'!AG10*'Summary Data'!AG$39-'Summary Data'!AG27*'Summary Data'!AG$40)/17*$A111)</f>
        <v>0.2995676</v>
      </c>
      <c r="K111" s="10">
        <f>('Summary Data'!AH9-('Summary Data'!AH10*'Summary Data'!AH$39-'Summary Data'!AH27*'Summary Data'!AH$40)/17*$A111)</f>
        <v>0.3401176747986693</v>
      </c>
      <c r="L111" s="10">
        <f>('Summary Data'!AI9-('Summary Data'!AI10*'Summary Data'!AI$39-'Summary Data'!AI27*'Summary Data'!AI$40)/17*$A111)</f>
        <v>0.3076256670392388</v>
      </c>
      <c r="M111" s="10">
        <f>('Summary Data'!AJ9-('Summary Data'!AJ10*'Summary Data'!AJ$39-'Summary Data'!AJ27*'Summary Data'!AJ$40)/17*$A111)</f>
        <v>0.3282029097303149</v>
      </c>
      <c r="N111" s="10">
        <f>('Summary Data'!AK9-('Summary Data'!AK10*'Summary Data'!AK$39-'Summary Data'!AK27*'Summary Data'!AK$40)/17*$A111)</f>
        <v>0.16980805195401522</v>
      </c>
      <c r="O111" s="10">
        <f>('Summary Data'!AL9-('Summary Data'!AL10*'Summary Data'!AL$39-'Summary Data'!AL27*'Summary Data'!AL$40)/17*$A111)</f>
        <v>0.19408594345804764</v>
      </c>
      <c r="P111" s="10">
        <f>('Summary Data'!AM9-('Summary Data'!AM10*'Summary Data'!AM$39-'Summary Data'!AM27*'Summary Data'!AM$40)/17*$A111)</f>
        <v>0.22947715550739967</v>
      </c>
      <c r="Q111" s="10">
        <f>('Summary Data'!AN9-('Summary Data'!AN10*'Summary Data'!AN$39-'Summary Data'!AN27*'Summary Data'!AN$40)/17*$A111)</f>
        <v>0.08850240486432957</v>
      </c>
      <c r="R111" s="10">
        <f>('Summary Data'!AO9-('Summary Data'!AO10*'Summary Data'!AO$39-'Summary Data'!AO27*'Summary Data'!AO$40)/17*$A111)</f>
        <v>0.2747787888144299</v>
      </c>
      <c r="S111" s="10">
        <f>('Summary Data'!AP9-('Summary Data'!AP10*'Summary Data'!AP$39-'Summary Data'!AP27*'Summary Data'!AP$40)/17*$A111)</f>
        <v>0.2647022877698603</v>
      </c>
      <c r="T111" s="10">
        <f>('Summary Data'!AQ9-('Summary Data'!AQ10*'Summary Data'!AQ$39-'Summary Data'!AQ27*'Summary Data'!AQ$40)/17*$A111)</f>
        <v>0.4048463048594434</v>
      </c>
      <c r="U111" s="10">
        <f>('Summary Data'!AR9-('Summary Data'!AR10*'Summary Data'!AR$39-'Summary Data'!AR27*'Summary Data'!AR$40)/17*$A111)</f>
        <v>-2.8516148377241084</v>
      </c>
      <c r="V111" s="70">
        <f>'Summary Data'!AS9</f>
        <v>0.08636949</v>
      </c>
    </row>
    <row r="112" spans="1:22" ht="11.25">
      <c r="A112" s="71">
        <v>6</v>
      </c>
      <c r="B112" s="10">
        <f>('Summary Data'!Y10-('Summary Data'!Y11*'Summary Data'!Y$39-'Summary Data'!Y28*'Summary Data'!Y$40)/17*$A112)</f>
        <v>-0.12417509444256469</v>
      </c>
      <c r="C112" s="10">
        <f>('Summary Data'!Z10-('Summary Data'!Z11*'Summary Data'!Z$39-'Summary Data'!Z28*'Summary Data'!Z$40)/17*$A112)</f>
        <v>0.04291441503108064</v>
      </c>
      <c r="D112" s="10">
        <f>('Summary Data'!AA10-('Summary Data'!AA11*'Summary Data'!AA$39-'Summary Data'!AA28*'Summary Data'!AA$40)/17*$A112)</f>
        <v>0.02501272912806386</v>
      </c>
      <c r="E112" s="10">
        <f>('Summary Data'!AB10-('Summary Data'!AB11*'Summary Data'!AB$39-'Summary Data'!AB28*'Summary Data'!AB$40)/17*$A112)</f>
        <v>-0.016281532376251743</v>
      </c>
      <c r="F112" s="10">
        <f>('Summary Data'!AC10-('Summary Data'!AC11*'Summary Data'!AC$39-'Summary Data'!AC28*'Summary Data'!AC$40)/17*$A112)</f>
        <v>0.007272526144041412</v>
      </c>
      <c r="G112" s="10">
        <f>('Summary Data'!AD10-('Summary Data'!AD11*'Summary Data'!AD$39-'Summary Data'!AD28*'Summary Data'!AD$40)/17*$A112)</f>
        <v>-0.05296984237133402</v>
      </c>
      <c r="H112" s="10">
        <f>('Summary Data'!AE10-('Summary Data'!AE11*'Summary Data'!AE$39-'Summary Data'!AE28*'Summary Data'!AE$40)/17*$A112)</f>
        <v>0.005417268892141183</v>
      </c>
      <c r="I112" s="10">
        <f>('Summary Data'!AF10-('Summary Data'!AF11*'Summary Data'!AF$39-'Summary Data'!AF28*'Summary Data'!AF$40)/17*$A112)</f>
        <v>-0.019715441958750114</v>
      </c>
      <c r="J112" s="10">
        <f>('Summary Data'!AG10-('Summary Data'!AG11*'Summary Data'!AG$39-'Summary Data'!AG28*'Summary Data'!AG$40)/17*$A112)</f>
        <v>-0.041447</v>
      </c>
      <c r="K112" s="10">
        <f>('Summary Data'!AH10-('Summary Data'!AH11*'Summary Data'!AH$39-'Summary Data'!AH28*'Summary Data'!AH$40)/17*$A112)</f>
        <v>-0.04655501181165233</v>
      </c>
      <c r="L112" s="10">
        <f>('Summary Data'!AI10-('Summary Data'!AI11*'Summary Data'!AI$39-'Summary Data'!AI28*'Summary Data'!AI$40)/17*$A112)</f>
        <v>-0.13008185145844234</v>
      </c>
      <c r="M112" s="10">
        <f>('Summary Data'!AJ10-('Summary Data'!AJ11*'Summary Data'!AJ$39-'Summary Data'!AJ28*'Summary Data'!AJ$40)/17*$A112)</f>
        <v>-0.10350962335356612</v>
      </c>
      <c r="N112" s="10">
        <f>('Summary Data'!AK10-('Summary Data'!AK11*'Summary Data'!AK$39-'Summary Data'!AK28*'Summary Data'!AK$40)/17*$A112)</f>
        <v>-0.019764194618140447</v>
      </c>
      <c r="O112" s="10">
        <f>('Summary Data'!AL10-('Summary Data'!AL11*'Summary Data'!AL$39-'Summary Data'!AL28*'Summary Data'!AL$40)/17*$A112)</f>
        <v>-0.10376194146259567</v>
      </c>
      <c r="P112" s="10">
        <f>('Summary Data'!AM10-('Summary Data'!AM11*'Summary Data'!AM$39-'Summary Data'!AM28*'Summary Data'!AM$40)/17*$A112)</f>
        <v>-0.0746351160303259</v>
      </c>
      <c r="Q112" s="10">
        <f>('Summary Data'!AN10-('Summary Data'!AN11*'Summary Data'!AN$39-'Summary Data'!AN28*'Summary Data'!AN$40)/17*$A112)</f>
        <v>-0.04166600720141516</v>
      </c>
      <c r="R112" s="10">
        <f>('Summary Data'!AO10-('Summary Data'!AO11*'Summary Data'!AO$39-'Summary Data'!AO28*'Summary Data'!AO$40)/17*$A112)</f>
        <v>0.017903630926288702</v>
      </c>
      <c r="S112" s="10">
        <f>('Summary Data'!AP10-('Summary Data'!AP11*'Summary Data'!AP$39-'Summary Data'!AP28*'Summary Data'!AP$40)/17*$A112)</f>
        <v>-0.04369642173115912</v>
      </c>
      <c r="T112" s="10">
        <f>('Summary Data'!AQ10-('Summary Data'!AQ11*'Summary Data'!AQ$39-'Summary Data'!AQ28*'Summary Data'!AQ$40)/17*$A112)</f>
        <v>-0.10219111459901788</v>
      </c>
      <c r="U112" s="10">
        <f>('Summary Data'!AR10-('Summary Data'!AR11*'Summary Data'!AR$39-'Summary Data'!AR28*'Summary Data'!AR$40)/17*$A112)</f>
        <v>-0.2664280392925565</v>
      </c>
      <c r="V112" s="70">
        <f>'Summary Data'!AS10</f>
        <v>-0.04802494</v>
      </c>
    </row>
    <row r="113" spans="1:22" ht="11.25">
      <c r="A113" s="71">
        <v>7</v>
      </c>
      <c r="B113" s="10">
        <f>('Summary Data'!Y11-('Summary Data'!Y12*'Summary Data'!Y$39-'Summary Data'!Y29*'Summary Data'!Y$40)/17*$A113)</f>
        <v>2.7255962520476253</v>
      </c>
      <c r="C113" s="10">
        <f>('Summary Data'!Z11-('Summary Data'!Z12*'Summary Data'!Z$39-'Summary Data'!Z29*'Summary Data'!Z$40)/17*$A113)</f>
        <v>0.9416876684599268</v>
      </c>
      <c r="D113" s="10">
        <f>('Summary Data'!AA11-('Summary Data'!AA12*'Summary Data'!AA$39-'Summary Data'!AA29*'Summary Data'!AA$40)/17*$A113)</f>
        <v>1.0303538746631624</v>
      </c>
      <c r="E113" s="10">
        <f>('Summary Data'!AB11-('Summary Data'!AB12*'Summary Data'!AB$39-'Summary Data'!AB29*'Summary Data'!AB$40)/17*$A113)</f>
        <v>1.0185996355243494</v>
      </c>
      <c r="F113" s="10">
        <f>('Summary Data'!AC11-('Summary Data'!AC12*'Summary Data'!AC$39-'Summary Data'!AC29*'Summary Data'!AC$40)/17*$A113)</f>
        <v>0.9975492751837434</v>
      </c>
      <c r="G113" s="10">
        <f>('Summary Data'!AD11-('Summary Data'!AD12*'Summary Data'!AD$39-'Summary Data'!AD29*'Summary Data'!AD$40)/17*$A113)</f>
        <v>0.9090083408659089</v>
      </c>
      <c r="H113" s="10">
        <f>('Summary Data'!AE11-('Summary Data'!AE12*'Summary Data'!AE$39-'Summary Data'!AE29*'Summary Data'!AE$40)/17*$A113)</f>
        <v>1.007720875052866</v>
      </c>
      <c r="I113" s="10">
        <f>('Summary Data'!AF11-('Summary Data'!AF12*'Summary Data'!AF$39-'Summary Data'!AF29*'Summary Data'!AF$40)/17*$A113)</f>
        <v>1.0643816346949562</v>
      </c>
      <c r="J113" s="10">
        <f>('Summary Data'!AG11-('Summary Data'!AG12*'Summary Data'!AG$39-'Summary Data'!AG29*'Summary Data'!AG$40)/17*$A113)</f>
        <v>0.9989739</v>
      </c>
      <c r="K113" s="10">
        <f>('Summary Data'!AH11-('Summary Data'!AH12*'Summary Data'!AH$39-'Summary Data'!AH29*'Summary Data'!AH$40)/17*$A113)</f>
        <v>1.0137735434582198</v>
      </c>
      <c r="L113" s="10">
        <f>('Summary Data'!AI11-('Summary Data'!AI12*'Summary Data'!AI$39-'Summary Data'!AI29*'Summary Data'!AI$40)/17*$A113)</f>
        <v>0.9874805047406073</v>
      </c>
      <c r="M113" s="10">
        <f>('Summary Data'!AJ11-('Summary Data'!AJ12*'Summary Data'!AJ$39-'Summary Data'!AJ29*'Summary Data'!AJ$40)/17*$A113)</f>
        <v>1.0155890982498375</v>
      </c>
      <c r="N113" s="10">
        <f>('Summary Data'!AK11-('Summary Data'!AK12*'Summary Data'!AK$39-'Summary Data'!AK29*'Summary Data'!AK$40)/17*$A113)</f>
        <v>0.9739928922435125</v>
      </c>
      <c r="O113" s="10">
        <f>('Summary Data'!AL11-('Summary Data'!AL12*'Summary Data'!AL$39-'Summary Data'!AL29*'Summary Data'!AL$40)/17*$A113)</f>
        <v>1.015163951365749</v>
      </c>
      <c r="P113" s="10">
        <f>('Summary Data'!AM11-('Summary Data'!AM12*'Summary Data'!AM$39-'Summary Data'!AM29*'Summary Data'!AM$40)/17*$A113)</f>
        <v>0.9161456699354924</v>
      </c>
      <c r="Q113" s="10">
        <f>('Summary Data'!AN11-('Summary Data'!AN12*'Summary Data'!AN$39-'Summary Data'!AN29*'Summary Data'!AN$40)/17*$A113)</f>
        <v>0.9524763208543265</v>
      </c>
      <c r="R113" s="10">
        <f>('Summary Data'!AO11-('Summary Data'!AO12*'Summary Data'!AO$39-'Summary Data'!AO29*'Summary Data'!AO$40)/17*$A113)</f>
        <v>0.9947373488655955</v>
      </c>
      <c r="S113" s="10">
        <f>('Summary Data'!AP11-('Summary Data'!AP12*'Summary Data'!AP$39-'Summary Data'!AP29*'Summary Data'!AP$40)/17*$A113)</f>
        <v>1.0133146799810433</v>
      </c>
      <c r="T113" s="10">
        <f>('Summary Data'!AQ11-('Summary Data'!AQ12*'Summary Data'!AQ$39-'Summary Data'!AQ29*'Summary Data'!AQ$40)/17*$A113)</f>
        <v>1.0365833462279963</v>
      </c>
      <c r="U113" s="10">
        <f>('Summary Data'!AR11-('Summary Data'!AR12*'Summary Data'!AR$39-'Summary Data'!AR29*'Summary Data'!AR$40)/17*$A113)</f>
        <v>0.6867306851248508</v>
      </c>
      <c r="V113" s="70">
        <f>'Summary Data'!AS11</f>
        <v>1.040927</v>
      </c>
    </row>
    <row r="114" spans="1:22" ht="11.25">
      <c r="A114" s="71">
        <v>8</v>
      </c>
      <c r="B114" s="10">
        <f>('Summary Data'!Y12-('Summary Data'!Y13*'Summary Data'!Y$39-'Summary Data'!Y30*'Summary Data'!Y$40)/17*$A114)</f>
        <v>-0.13098295952197175</v>
      </c>
      <c r="C114" s="10">
        <f>('Summary Data'!Z12-('Summary Data'!Z13*'Summary Data'!Z$39-'Summary Data'!Z30*'Summary Data'!Z$40)/17*$A114)</f>
        <v>-0.016311105254949367</v>
      </c>
      <c r="D114" s="10">
        <f>('Summary Data'!AA12-('Summary Data'!AA13*'Summary Data'!AA$39-'Summary Data'!AA30*'Summary Data'!AA$40)/17*$A114)</f>
        <v>-0.009021123870727812</v>
      </c>
      <c r="E114" s="10">
        <f>('Summary Data'!AB12-('Summary Data'!AB13*'Summary Data'!AB$39-'Summary Data'!AB30*'Summary Data'!AB$40)/17*$A114)</f>
        <v>0.043475830481986825</v>
      </c>
      <c r="F114" s="10">
        <f>('Summary Data'!AC12-('Summary Data'!AC13*'Summary Data'!AC$39-'Summary Data'!AC30*'Summary Data'!AC$40)/17*$A114)</f>
        <v>0.07190392484254644</v>
      </c>
      <c r="G114" s="10">
        <f>('Summary Data'!AD12-('Summary Data'!AD13*'Summary Data'!AD$39-'Summary Data'!AD30*'Summary Data'!AD$40)/17*$A114)</f>
        <v>0.07395189639337581</v>
      </c>
      <c r="H114" s="10">
        <f>('Summary Data'!AE12-('Summary Data'!AE13*'Summary Data'!AE$39-'Summary Data'!AE30*'Summary Data'!AE$40)/17*$A114)</f>
        <v>-0.00256816677285647</v>
      </c>
      <c r="I114" s="10">
        <f>('Summary Data'!AF12-('Summary Data'!AF13*'Summary Data'!AF$39-'Summary Data'!AF30*'Summary Data'!AF$40)/17*$A114)</f>
        <v>0.007158955590860234</v>
      </c>
      <c r="J114" s="10">
        <f>('Summary Data'!AG12-('Summary Data'!AG13*'Summary Data'!AG$39-'Summary Data'!AG30*'Summary Data'!AG$40)/17*$A114)</f>
        <v>0.003517593</v>
      </c>
      <c r="K114" s="10">
        <f>('Summary Data'!AH12-('Summary Data'!AH13*'Summary Data'!AH$39-'Summary Data'!AH30*'Summary Data'!AH$40)/17*$A114)</f>
        <v>0.023268308567807983</v>
      </c>
      <c r="L114" s="10">
        <f>('Summary Data'!AI12-('Summary Data'!AI13*'Summary Data'!AI$39-'Summary Data'!AI30*'Summary Data'!AI$40)/17*$A114)</f>
        <v>0.02572033246743944</v>
      </c>
      <c r="M114" s="10">
        <f>('Summary Data'!AJ12-('Summary Data'!AJ13*'Summary Data'!AJ$39-'Summary Data'!AJ30*'Summary Data'!AJ$40)/17*$A114)</f>
        <v>0.02684604117935868</v>
      </c>
      <c r="N114" s="10">
        <f>('Summary Data'!AK12-('Summary Data'!AK13*'Summary Data'!AK$39-'Summary Data'!AK30*'Summary Data'!AK$40)/17*$A114)</f>
        <v>0.03786256183718815</v>
      </c>
      <c r="O114" s="10">
        <f>('Summary Data'!AL12-('Summary Data'!AL13*'Summary Data'!AL$39-'Summary Data'!AL30*'Summary Data'!AL$40)/17*$A114)</f>
        <v>0.051654645962352704</v>
      </c>
      <c r="P114" s="10">
        <f>('Summary Data'!AM12-('Summary Data'!AM13*'Summary Data'!AM$39-'Summary Data'!AM30*'Summary Data'!AM$40)/17*$A114)</f>
        <v>0.06614367849611247</v>
      </c>
      <c r="Q114" s="10">
        <f>('Summary Data'!AN12-('Summary Data'!AN13*'Summary Data'!AN$39-'Summary Data'!AN30*'Summary Data'!AN$40)/17*$A114)</f>
        <v>0.009938382791577521</v>
      </c>
      <c r="R114" s="10">
        <f>('Summary Data'!AO12-('Summary Data'!AO13*'Summary Data'!AO$39-'Summary Data'!AO30*'Summary Data'!AO$40)/17*$A114)</f>
        <v>0.06545352039654448</v>
      </c>
      <c r="S114" s="10">
        <f>('Summary Data'!AP12-('Summary Data'!AP13*'Summary Data'!AP$39-'Summary Data'!AP30*'Summary Data'!AP$40)/17*$A114)</f>
        <v>0.029038754181751576</v>
      </c>
      <c r="T114" s="10">
        <f>('Summary Data'!AQ12-('Summary Data'!AQ13*'Summary Data'!AQ$39-'Summary Data'!AQ30*'Summary Data'!AQ$40)/17*$A114)</f>
        <v>0.06405334342131737</v>
      </c>
      <c r="U114" s="10">
        <f>('Summary Data'!AR12-('Summary Data'!AR13*'Summary Data'!AR$39-'Summary Data'!AR30*'Summary Data'!AR$40)/17*$A114)</f>
        <v>0.07650312801622589</v>
      </c>
      <c r="V114" s="70">
        <f>'Summary Data'!AS12</f>
        <v>0.02818939</v>
      </c>
    </row>
    <row r="115" spans="1:22" ht="11.25">
      <c r="A115" s="71">
        <v>9</v>
      </c>
      <c r="B115" s="10">
        <f>('Summary Data'!Y13-('Summary Data'!Y14*'Summary Data'!Y$39-'Summary Data'!Y31*'Summary Data'!Y$40)/17*$A115)</f>
        <v>0.5150681845907876</v>
      </c>
      <c r="C115" s="10">
        <f>('Summary Data'!Z13-('Summary Data'!Z14*'Summary Data'!Z$39-'Summary Data'!Z31*'Summary Data'!Z$40)/17*$A115)</f>
        <v>0.6110483121553653</v>
      </c>
      <c r="D115" s="10">
        <f>('Summary Data'!AA13-('Summary Data'!AA14*'Summary Data'!AA$39-'Summary Data'!AA31*'Summary Data'!AA$40)/17*$A115)</f>
        <v>0.604013198190465</v>
      </c>
      <c r="E115" s="10">
        <f>('Summary Data'!AB13-('Summary Data'!AB14*'Summary Data'!AB$39-'Summary Data'!AB31*'Summary Data'!AB$40)/17*$A115)</f>
        <v>0.6081908413356059</v>
      </c>
      <c r="F115" s="10">
        <f>('Summary Data'!AC13-('Summary Data'!AC14*'Summary Data'!AC$39-'Summary Data'!AC31*'Summary Data'!AC$40)/17*$A115)</f>
        <v>0.6145608586652802</v>
      </c>
      <c r="G115" s="10">
        <f>('Summary Data'!AD13-('Summary Data'!AD14*'Summary Data'!AD$39-'Summary Data'!AD31*'Summary Data'!AD$40)/17*$A115)</f>
        <v>0.6153812131914375</v>
      </c>
      <c r="H115" s="10">
        <f>('Summary Data'!AE13-('Summary Data'!AE14*'Summary Data'!AE$39-'Summary Data'!AE31*'Summary Data'!AE$40)/17*$A115)</f>
        <v>0.6135230106080747</v>
      </c>
      <c r="I115" s="10">
        <f>('Summary Data'!AF13-('Summary Data'!AF14*'Summary Data'!AF$39-'Summary Data'!AF31*'Summary Data'!AF$40)/17*$A115)</f>
        <v>0.6200119735136828</v>
      </c>
      <c r="J115" s="10">
        <f>('Summary Data'!AG13-('Summary Data'!AG14*'Summary Data'!AG$39-'Summary Data'!AG31*'Summary Data'!AG$40)/17*$A115)</f>
        <v>0.6227018</v>
      </c>
      <c r="K115" s="10">
        <f>('Summary Data'!AH13-('Summary Data'!AH14*'Summary Data'!AH$39-'Summary Data'!AH31*'Summary Data'!AH$40)/17*$A115)</f>
        <v>0.6397632185512969</v>
      </c>
      <c r="L115" s="10">
        <f>('Summary Data'!AI13-('Summary Data'!AI14*'Summary Data'!AI$39-'Summary Data'!AI31*'Summary Data'!AI$40)/17*$A115)</f>
        <v>0.6267006950647469</v>
      </c>
      <c r="M115" s="10">
        <f>('Summary Data'!AJ13-('Summary Data'!AJ14*'Summary Data'!AJ$39-'Summary Data'!AJ31*'Summary Data'!AJ$40)/17*$A115)</f>
        <v>0.6234259349032552</v>
      </c>
      <c r="N115" s="10">
        <f>('Summary Data'!AK13-('Summary Data'!AK14*'Summary Data'!AK$39-'Summary Data'!AK31*'Summary Data'!AK$40)/17*$A115)</f>
        <v>0.6095234075449869</v>
      </c>
      <c r="O115" s="10">
        <f>('Summary Data'!AL13-('Summary Data'!AL14*'Summary Data'!AL$39-'Summary Data'!AL31*'Summary Data'!AL$40)/17*$A115)</f>
        <v>0.6206453533508517</v>
      </c>
      <c r="P115" s="10">
        <f>('Summary Data'!AM13-('Summary Data'!AM14*'Summary Data'!AM$39-'Summary Data'!AM31*'Summary Data'!AM$40)/17*$A115)</f>
        <v>0.6077192395169905</v>
      </c>
      <c r="Q115" s="10">
        <f>('Summary Data'!AN13-('Summary Data'!AN14*'Summary Data'!AN$39-'Summary Data'!AN31*'Summary Data'!AN$40)/17*$A115)</f>
        <v>0.5725071605446701</v>
      </c>
      <c r="R115" s="10">
        <f>('Summary Data'!AO13-('Summary Data'!AO14*'Summary Data'!AO$39-'Summary Data'!AO31*'Summary Data'!AO$40)/17*$A115)</f>
        <v>0.5663064597664473</v>
      </c>
      <c r="S115" s="10">
        <f>('Summary Data'!AP13-('Summary Data'!AP14*'Summary Data'!AP$39-'Summary Data'!AP31*'Summary Data'!AP$40)/17*$A115)</f>
        <v>0.5840102133553555</v>
      </c>
      <c r="T115" s="10">
        <f>('Summary Data'!AQ13-('Summary Data'!AQ14*'Summary Data'!AQ$39-'Summary Data'!AQ31*'Summary Data'!AQ$40)/17*$A115)</f>
        <v>0.5572243777073644</v>
      </c>
      <c r="U115" s="10">
        <f>('Summary Data'!AR13-('Summary Data'!AR14*'Summary Data'!AR$39-'Summary Data'!AR31*'Summary Data'!AR$40)/17*$A115)</f>
        <v>0.5115744503010081</v>
      </c>
      <c r="V115" s="70">
        <f>'Summary Data'!AS13</f>
        <v>0.6009602</v>
      </c>
    </row>
    <row r="116" spans="1:22" ht="11.25">
      <c r="A116" s="71">
        <v>10</v>
      </c>
      <c r="B116" s="10">
        <f>('Summary Data'!Y14-('Summary Data'!Y15*'Summary Data'!Y$39-'Summary Data'!Y32*'Summary Data'!Y$40)/17*$A116)</f>
        <v>1.902001541195797E-07</v>
      </c>
      <c r="C116" s="10">
        <f>('Summary Data'!Z14-('Summary Data'!Z15*'Summary Data'!Z$39-'Summary Data'!Z32*'Summary Data'!Z$40)/17*$A116)</f>
        <v>1.7959624682893638E-05</v>
      </c>
      <c r="D116" s="10">
        <f>('Summary Data'!AA14-('Summary Data'!AA15*'Summary Data'!AA$39-'Summary Data'!AA32*'Summary Data'!AA$40)/17*$A116)</f>
        <v>-4.723071954121361E-06</v>
      </c>
      <c r="E116" s="10">
        <f>('Summary Data'!AB14-('Summary Data'!AB15*'Summary Data'!AB$39-'Summary Data'!AB32*'Summary Data'!AB$40)/17*$A116)</f>
        <v>-1.153826763527696E-06</v>
      </c>
      <c r="F116" s="10">
        <f>('Summary Data'!AC14-('Summary Data'!AC15*'Summary Data'!AC$39-'Summary Data'!AC32*'Summary Data'!AC$40)/17*$A116)</f>
        <v>2.151091280001502E-06</v>
      </c>
      <c r="G116" s="10">
        <f>('Summary Data'!AD14-('Summary Data'!AD15*'Summary Data'!AD$39-'Summary Data'!AD32*'Summary Data'!AD$40)/17*$A116)</f>
        <v>7.896478967052076E-07</v>
      </c>
      <c r="H116" s="10">
        <f>('Summary Data'!AE14-('Summary Data'!AE15*'Summary Data'!AE$39-'Summary Data'!AE32*'Summary Data'!AE$40)/17*$A116)</f>
        <v>-4.569085434117867E-05</v>
      </c>
      <c r="I116" s="10">
        <f>('Summary Data'!AF14-('Summary Data'!AF15*'Summary Data'!AF$39-'Summary Data'!AF32*'Summary Data'!AF$40)/17*$A116)</f>
        <v>5.161876129415599E-07</v>
      </c>
      <c r="J116" s="10">
        <f>('Summary Data'!AG14-('Summary Data'!AG15*'Summary Data'!AG$39-'Summary Data'!AG32*'Summary Data'!AG$40)/17*$A116)</f>
        <v>-0.00264194</v>
      </c>
      <c r="K116" s="10">
        <f>('Summary Data'!AH14-('Summary Data'!AH15*'Summary Data'!AH$39-'Summary Data'!AH32*'Summary Data'!AH$40)/17*$A116)</f>
        <v>-3.796846941364618E-08</v>
      </c>
      <c r="L116" s="10">
        <f>('Summary Data'!AI14-('Summary Data'!AI15*'Summary Data'!AI$39-'Summary Data'!AI32*'Summary Data'!AI$40)/17*$A116)</f>
        <v>2.137788243535693E-06</v>
      </c>
      <c r="M116" s="10">
        <f>('Summary Data'!AJ14-('Summary Data'!AJ15*'Summary Data'!AJ$39-'Summary Data'!AJ32*'Summary Data'!AJ$40)/17*$A116)</f>
        <v>1.5176756213534925E-06</v>
      </c>
      <c r="N116" s="10">
        <f>('Summary Data'!AK14-('Summary Data'!AK15*'Summary Data'!AK$39-'Summary Data'!AK32*'Summary Data'!AK$40)/17*$A116)</f>
        <v>-3.820504138822567E-06</v>
      </c>
      <c r="O116" s="10">
        <f>('Summary Data'!AL14-('Summary Data'!AL15*'Summary Data'!AL$39-'Summary Data'!AL32*'Summary Data'!AL$40)/17*$A116)</f>
        <v>-9.053827611170753E-06</v>
      </c>
      <c r="P116" s="10">
        <f>('Summary Data'!AM14-('Summary Data'!AM15*'Summary Data'!AM$39-'Summary Data'!AM32*'Summary Data'!AM$40)/17*$A116)</f>
        <v>-1.3705891757642696E-06</v>
      </c>
      <c r="Q116" s="10">
        <f>('Summary Data'!AN14-('Summary Data'!AN15*'Summary Data'!AN$39-'Summary Data'!AN32*'Summary Data'!AN$40)/17*$A116)</f>
        <v>-2.3927457870137614E-05</v>
      </c>
      <c r="R116" s="10">
        <f>('Summary Data'!AO14-('Summary Data'!AO15*'Summary Data'!AO$39-'Summary Data'!AO32*'Summary Data'!AO$40)/17*$A116)</f>
        <v>3.1560600232405367E-06</v>
      </c>
      <c r="S116" s="10">
        <f>('Summary Data'!AP14-('Summary Data'!AP15*'Summary Data'!AP$39-'Summary Data'!AP32*'Summary Data'!AP$40)/17*$A116)</f>
        <v>-0.003936241430684941</v>
      </c>
      <c r="T116" s="10">
        <f>('Summary Data'!AQ14-('Summary Data'!AQ15*'Summary Data'!AQ$39-'Summary Data'!AQ32*'Summary Data'!AQ$40)/17*$A116)</f>
        <v>-2.6196966406473107E-05</v>
      </c>
      <c r="U116" s="10">
        <f>('Summary Data'!AR14-('Summary Data'!AR15*'Summary Data'!AR$39-'Summary Data'!AR32*'Summary Data'!AR$40)/17*$A116)</f>
        <v>-1.451937435882622E-05</v>
      </c>
      <c r="V116" s="70">
        <f>'Summary Data'!AS14</f>
        <v>0</v>
      </c>
    </row>
    <row r="117" spans="1:22" ht="11.25">
      <c r="A117" s="71">
        <v>11</v>
      </c>
      <c r="B117" s="10">
        <f>('Summary Data'!Y15-('Summary Data'!Y16*'Summary Data'!Y$39-'Summary Data'!Y33*'Summary Data'!Y$40)/17*$A117)</f>
        <v>0.6353068875597675</v>
      </c>
      <c r="C117" s="10">
        <f>('Summary Data'!Z15-('Summary Data'!Z16*'Summary Data'!Z$39-'Summary Data'!Z33*'Summary Data'!Z$40)/17*$A117)</f>
        <v>0.7468791843120989</v>
      </c>
      <c r="D117" s="10">
        <f>('Summary Data'!AA15-('Summary Data'!AA16*'Summary Data'!AA$39-'Summary Data'!AA33*'Summary Data'!AA$40)/17*$A117)</f>
        <v>0.7459546405178169</v>
      </c>
      <c r="E117" s="10">
        <f>('Summary Data'!AB15-('Summary Data'!AB16*'Summary Data'!AB$39-'Summary Data'!AB33*'Summary Data'!AB$40)/17*$A117)</f>
        <v>0.7510757068204674</v>
      </c>
      <c r="F117" s="10">
        <f>('Summary Data'!AC15-('Summary Data'!AC16*'Summary Data'!AC$39-'Summary Data'!AC33*'Summary Data'!AC$40)/17*$A117)</f>
        <v>0.7514929012013272</v>
      </c>
      <c r="G117" s="10">
        <f>('Summary Data'!AD15-('Summary Data'!AD16*'Summary Data'!AD$39-'Summary Data'!AD33*'Summary Data'!AD$40)/17*$A117)</f>
        <v>0.7554984740659481</v>
      </c>
      <c r="H117" s="10">
        <f>('Summary Data'!AE15-('Summary Data'!AE16*'Summary Data'!AE$39-'Summary Data'!AE33*'Summary Data'!AE$40)/17*$A117)</f>
        <v>0.7497881547807507</v>
      </c>
      <c r="I117" s="10">
        <f>('Summary Data'!AF15-('Summary Data'!AF16*'Summary Data'!AF$39-'Summary Data'!AF33*'Summary Data'!AF$40)/17*$A117)</f>
        <v>0.7558608721503292</v>
      </c>
      <c r="J117" s="10">
        <f>('Summary Data'!AG15-('Summary Data'!AG16*'Summary Data'!AG$39-'Summary Data'!AG33*'Summary Data'!AG$40)/17*$A117)</f>
        <v>0.7520328</v>
      </c>
      <c r="K117" s="10">
        <f>('Summary Data'!AH15-('Summary Data'!AH16*'Summary Data'!AH$39-'Summary Data'!AH33*'Summary Data'!AH$40)/17*$A117)</f>
        <v>0.7550616181663496</v>
      </c>
      <c r="L117" s="10">
        <f>('Summary Data'!AI15-('Summary Data'!AI16*'Summary Data'!AI$39-'Summary Data'!AI33*'Summary Data'!AI$40)/17*$A117)</f>
        <v>0.7583025021078035</v>
      </c>
      <c r="M117" s="10">
        <f>('Summary Data'!AJ15-('Summary Data'!AJ16*'Summary Data'!AJ$39-'Summary Data'!AJ33*'Summary Data'!AJ$40)/17*$A117)</f>
        <v>0.7532717188290555</v>
      </c>
      <c r="N117" s="10">
        <f>('Summary Data'!AK15-('Summary Data'!AK16*'Summary Data'!AK$39-'Summary Data'!AK33*'Summary Data'!AK$40)/17*$A117)</f>
        <v>0.7447309153137841</v>
      </c>
      <c r="O117" s="10">
        <f>('Summary Data'!AL15-('Summary Data'!AL16*'Summary Data'!AL$39-'Summary Data'!AL33*'Summary Data'!AL$40)/17*$A117)</f>
        <v>0.7453681156383046</v>
      </c>
      <c r="P117" s="10">
        <f>('Summary Data'!AM15-('Summary Data'!AM16*'Summary Data'!AM$39-'Summary Data'!AM33*'Summary Data'!AM$40)/17*$A117)</f>
        <v>0.7540141764255822</v>
      </c>
      <c r="Q117" s="10">
        <f>('Summary Data'!AN15-('Summary Data'!AN16*'Summary Data'!AN$39-'Summary Data'!AN33*'Summary Data'!AN$40)/17*$A117)</f>
        <v>0.7449424788186285</v>
      </c>
      <c r="R117" s="10">
        <f>('Summary Data'!AO15-('Summary Data'!AO16*'Summary Data'!AO$39-'Summary Data'!AO33*'Summary Data'!AO$40)/17*$A117)</f>
        <v>0.7488197955425084</v>
      </c>
      <c r="S117" s="10">
        <f>('Summary Data'!AP15-('Summary Data'!AP16*'Summary Data'!AP$39-'Summary Data'!AP33*'Summary Data'!AP$40)/17*$A117)</f>
        <v>0.7419499135161395</v>
      </c>
      <c r="T117" s="10">
        <f>('Summary Data'!AQ15-('Summary Data'!AQ16*'Summary Data'!AQ$39-'Summary Data'!AQ33*'Summary Data'!AQ$40)/17*$A117)</f>
        <v>0.7454493699158423</v>
      </c>
      <c r="U117" s="10">
        <f>('Summary Data'!AR15-('Summary Data'!AR16*'Summary Data'!AR$39-'Summary Data'!AR33*'Summary Data'!AR$40)/17*$A117)</f>
        <v>0.6678855689253176</v>
      </c>
      <c r="V117" s="70">
        <f>'Summary Data'!AS15</f>
        <v>0.7437134</v>
      </c>
    </row>
    <row r="118" spans="1:23" ht="11.25">
      <c r="A118" s="71">
        <v>12</v>
      </c>
      <c r="B118" s="10">
        <f>('Summary Data'!Y16-('Summary Data'!Y17*'Summary Data'!Y$39-'Summary Data'!Y34*'Summary Data'!Y$40)/17*$A118)*10</f>
        <v>-0.10134122205237714</v>
      </c>
      <c r="C118" s="10">
        <f>('Summary Data'!Z16-('Summary Data'!Z17*'Summary Data'!Z$39-'Summary Data'!Z34*'Summary Data'!Z$40)/17*$A118)*10</f>
        <v>-0.04236528156935364</v>
      </c>
      <c r="D118" s="10">
        <f>('Summary Data'!AA16-('Summary Data'!AA17*'Summary Data'!AA$39-'Summary Data'!AA34*'Summary Data'!AA$40)/17*$A118)*10</f>
        <v>0.012174080689114405</v>
      </c>
      <c r="E118" s="10">
        <f>('Summary Data'!AB16-('Summary Data'!AB17*'Summary Data'!AB$39-'Summary Data'!AB34*'Summary Data'!AB$40)/17*$A118)*10</f>
        <v>0.0003559740161816478</v>
      </c>
      <c r="F118" s="10">
        <f>('Summary Data'!AC16-('Summary Data'!AC17*'Summary Data'!AC$39-'Summary Data'!AC34*'Summary Data'!AC$40)/17*$A118)*10</f>
        <v>0.027933844401455056</v>
      </c>
      <c r="G118" s="10">
        <f>('Summary Data'!AD16-('Summary Data'!AD17*'Summary Data'!AD$39-'Summary Data'!AD34*'Summary Data'!AD$40)/17*$A118)*10</f>
        <v>0.0854559665869087</v>
      </c>
      <c r="H118" s="10">
        <f>('Summary Data'!AE16-('Summary Data'!AE17*'Summary Data'!AE$39-'Summary Data'!AE34*'Summary Data'!AE$40)/17*$A118)*10</f>
        <v>0.035026054629952945</v>
      </c>
      <c r="I118" s="10">
        <f>('Summary Data'!AF16-('Summary Data'!AF17*'Summary Data'!AF$39-'Summary Data'!AF34*'Summary Data'!AF$40)/17*$A118)*10</f>
        <v>0.024920490364818353</v>
      </c>
      <c r="J118" s="10">
        <f>('Summary Data'!AG16-('Summary Data'!AG17*'Summary Data'!AG$39-'Summary Data'!AG34*'Summary Data'!AG$40)/17*$A118)*10</f>
        <v>0.052459200000000004</v>
      </c>
      <c r="K118" s="10">
        <f>('Summary Data'!AH16-('Summary Data'!AH17*'Summary Data'!AH$39-'Summary Data'!AH34*'Summary Data'!AH$40)/17*$A118)*10</f>
        <v>0.07463699185560531</v>
      </c>
      <c r="L118" s="10">
        <f>('Summary Data'!AI16-('Summary Data'!AI17*'Summary Data'!AI$39-'Summary Data'!AI34*'Summary Data'!AI$40)/17*$A118)*10</f>
        <v>0.012222874525348891</v>
      </c>
      <c r="M118" s="10">
        <f>('Summary Data'!AJ16-('Summary Data'!AJ17*'Summary Data'!AJ$39-'Summary Data'!AJ34*'Summary Data'!AJ$40)/17*$A118)*10</f>
        <v>-0.036903210420542495</v>
      </c>
      <c r="N118" s="10">
        <f>('Summary Data'!AK16-('Summary Data'!AK17*'Summary Data'!AK$39-'Summary Data'!AK34*'Summary Data'!AK$40)/17*$A118)*10</f>
        <v>0.06661569755505524</v>
      </c>
      <c r="O118" s="10">
        <f>('Summary Data'!AL16-('Summary Data'!AL17*'Summary Data'!AL$39-'Summary Data'!AL34*'Summary Data'!AL$40)/17*$A118)*10</f>
        <v>-0.008185681323010984</v>
      </c>
      <c r="P118" s="10">
        <f>('Summary Data'!AM16-('Summary Data'!AM17*'Summary Data'!AM$39-'Summary Data'!AM34*'Summary Data'!AM$40)/17*$A118)*10</f>
        <v>0.0459573689204095</v>
      </c>
      <c r="Q118" s="10">
        <f>('Summary Data'!AN16-('Summary Data'!AN17*'Summary Data'!AN$39-'Summary Data'!AN34*'Summary Data'!AN$40)/17*$A118)*10</f>
        <v>-0.03113518486321968</v>
      </c>
      <c r="R118" s="10">
        <f>('Summary Data'!AO16-('Summary Data'!AO17*'Summary Data'!AO$39-'Summary Data'!AO34*'Summary Data'!AO$40)/17*$A118)*10</f>
        <v>-0.0010222247551097577</v>
      </c>
      <c r="S118" s="10">
        <f>('Summary Data'!AP16-('Summary Data'!AP17*'Summary Data'!AP$39-'Summary Data'!AP34*'Summary Data'!AP$40)/17*$A118)*10</f>
        <v>-0.038528104742918116</v>
      </c>
      <c r="T118" s="10">
        <f>('Summary Data'!AQ16-('Summary Data'!AQ17*'Summary Data'!AQ$39-'Summary Data'!AQ34*'Summary Data'!AQ$40)/17*$A118)*10</f>
        <v>-0.09306878327455449</v>
      </c>
      <c r="U118" s="10">
        <f>('Summary Data'!AR16-('Summary Data'!AR17*'Summary Data'!AR$39-'Summary Data'!AR34*'Summary Data'!AR$40)/17*$A118)*10</f>
        <v>-0.05181922800569647</v>
      </c>
      <c r="V118" s="70">
        <f>'Summary Data'!AS16*10</f>
        <v>0.005995291999999999</v>
      </c>
      <c r="W118" s="30" t="s">
        <v>83</v>
      </c>
    </row>
    <row r="119" spans="1:23" ht="11.25">
      <c r="A119" s="71">
        <v>13</v>
      </c>
      <c r="B119" s="10">
        <f>('Summary Data'!Y17-('Summary Data'!Y18*'Summary Data'!Y$39-'Summary Data'!Y35*'Summary Data'!Y$40)/17*$A119)*10</f>
        <v>0.795309456421961</v>
      </c>
      <c r="C119" s="10">
        <f>('Summary Data'!Z17-('Summary Data'!Z18*'Summary Data'!Z$39-'Summary Data'!Z35*'Summary Data'!Z$40)/17*$A119)*10</f>
        <v>0.6578274701482499</v>
      </c>
      <c r="D119" s="10">
        <f>('Summary Data'!AA17-('Summary Data'!AA18*'Summary Data'!AA$39-'Summary Data'!AA35*'Summary Data'!AA$40)/17*$A119)*10</f>
        <v>0.6842582141718462</v>
      </c>
      <c r="E119" s="10">
        <f>('Summary Data'!AB17-('Summary Data'!AB18*'Summary Data'!AB$39-'Summary Data'!AB35*'Summary Data'!AB$40)/17*$A119)*10</f>
        <v>0.6869744500901813</v>
      </c>
      <c r="F119" s="10">
        <f>('Summary Data'!AC17-('Summary Data'!AC18*'Summary Data'!AC$39-'Summary Data'!AC35*'Summary Data'!AC$40)/17*$A119)*10</f>
        <v>0.6849340806619308</v>
      </c>
      <c r="G119" s="10">
        <f>('Summary Data'!AD17-('Summary Data'!AD18*'Summary Data'!AD$39-'Summary Data'!AD35*'Summary Data'!AD$40)/17*$A119)*10</f>
        <v>0.6376825369464305</v>
      </c>
      <c r="H119" s="10">
        <f>('Summary Data'!AE17-('Summary Data'!AE18*'Summary Data'!AE$39-'Summary Data'!AE35*'Summary Data'!AE$40)/17*$A119)*10</f>
        <v>0.6703756154676704</v>
      </c>
      <c r="I119" s="10">
        <f>('Summary Data'!AF17-('Summary Data'!AF18*'Summary Data'!AF$39-'Summary Data'!AF35*'Summary Data'!AF$40)/17*$A119)*10</f>
        <v>0.706727472071369</v>
      </c>
      <c r="J119" s="10">
        <f>('Summary Data'!AG17-('Summary Data'!AG18*'Summary Data'!AG$39-'Summary Data'!AG35*'Summary Data'!AG$40)/17*$A119)*10</f>
        <v>0.7071563000000001</v>
      </c>
      <c r="K119" s="10">
        <f>('Summary Data'!AH17-('Summary Data'!AH18*'Summary Data'!AH$39-'Summary Data'!AH35*'Summary Data'!AH$40)/17*$A119)*10</f>
        <v>0.7017298841009496</v>
      </c>
      <c r="L119" s="10">
        <f>('Summary Data'!AI17-('Summary Data'!AI18*'Summary Data'!AI$39-'Summary Data'!AI35*'Summary Data'!AI$40)/17*$A119)*10</f>
        <v>0.6866109066549204</v>
      </c>
      <c r="M119" s="10">
        <f>('Summary Data'!AJ17-('Summary Data'!AJ18*'Summary Data'!AJ$39-'Summary Data'!AJ35*'Summary Data'!AJ$40)/17*$A119)*10</f>
        <v>0.6801946384690445</v>
      </c>
      <c r="N119" s="10">
        <f>('Summary Data'!AK17-('Summary Data'!AK18*'Summary Data'!AK$39-'Summary Data'!AK35*'Summary Data'!AK$40)/17*$A119)*10</f>
        <v>0.6440754652113178</v>
      </c>
      <c r="O119" s="10">
        <f>('Summary Data'!AL17-('Summary Data'!AL18*'Summary Data'!AL$39-'Summary Data'!AL35*'Summary Data'!AL$40)/17*$A119)*10</f>
        <v>0.6666833456529285</v>
      </c>
      <c r="P119" s="10">
        <f>('Summary Data'!AM17-('Summary Data'!AM18*'Summary Data'!AM$39-'Summary Data'!AM35*'Summary Data'!AM$40)/17*$A119)*10</f>
        <v>0.6557442705416129</v>
      </c>
      <c r="Q119" s="10">
        <f>('Summary Data'!AN17-('Summary Data'!AN18*'Summary Data'!AN$39-'Summary Data'!AN35*'Summary Data'!AN$40)/17*$A119)*10</f>
        <v>0.6720233514570749</v>
      </c>
      <c r="R119" s="10">
        <f>('Summary Data'!AO17-('Summary Data'!AO18*'Summary Data'!AO$39-'Summary Data'!AO35*'Summary Data'!AO$40)/17*$A119)*10</f>
        <v>0.6629420467164453</v>
      </c>
      <c r="S119" s="10">
        <f>('Summary Data'!AP17-('Summary Data'!AP18*'Summary Data'!AP$39-'Summary Data'!AP35*'Summary Data'!AP$40)/17*$A119)*10</f>
        <v>0.6459876540048454</v>
      </c>
      <c r="T119" s="10">
        <f>('Summary Data'!AQ17-('Summary Data'!AQ18*'Summary Data'!AQ$39-'Summary Data'!AQ35*'Summary Data'!AQ$40)/17*$A119)*10</f>
        <v>0.6602034011869644</v>
      </c>
      <c r="U119" s="10">
        <f>('Summary Data'!AR17-('Summary Data'!AR18*'Summary Data'!AR$39-'Summary Data'!AR35*'Summary Data'!AR$40)/17*$A119)*10</f>
        <v>0.4513466280581651</v>
      </c>
      <c r="V119" s="70">
        <f>'Summary Data'!AS17*10</f>
        <v>0.6698236000000001</v>
      </c>
      <c r="W119" s="30" t="s">
        <v>83</v>
      </c>
    </row>
    <row r="120" spans="1:23" ht="11.25">
      <c r="A120" s="71">
        <v>14</v>
      </c>
      <c r="B120" s="10">
        <f>('Summary Data'!Y18-('Summary Data'!Y19*'Summary Data'!Y$39-'Summary Data'!Y36*'Summary Data'!Y$40)/17*$A120)*10</f>
        <v>0.0058503834092448</v>
      </c>
      <c r="C120" s="10">
        <f>('Summary Data'!Z18-('Summary Data'!Z19*'Summary Data'!Z$39-'Summary Data'!Z36*'Summary Data'!Z$40)/17*$A120)*10</f>
        <v>0.0019010037666096252</v>
      </c>
      <c r="D120" s="10">
        <f>('Summary Data'!AA18-('Summary Data'!AA19*'Summary Data'!AA$39-'Summary Data'!AA36*'Summary Data'!AA$40)/17*$A120)*10</f>
        <v>-0.013504892821118919</v>
      </c>
      <c r="E120" s="10">
        <f>('Summary Data'!AB18-('Summary Data'!AB19*'Summary Data'!AB$39-'Summary Data'!AB36*'Summary Data'!AB$40)/17*$A120)*10</f>
        <v>-0.016336233228580355</v>
      </c>
      <c r="F120" s="10">
        <f>('Summary Data'!AC18-('Summary Data'!AC19*'Summary Data'!AC$39-'Summary Data'!AC36*'Summary Data'!AC$40)/17*$A120)*10</f>
        <v>-0.0077014435473176475</v>
      </c>
      <c r="G120" s="10">
        <f>('Summary Data'!AD18-('Summary Data'!AD19*'Summary Data'!AD$39-'Summary Data'!AD36*'Summary Data'!AD$40)/17*$A120)*10</f>
        <v>-0.006269108766474071</v>
      </c>
      <c r="H120" s="10">
        <f>('Summary Data'!AE18-('Summary Data'!AE19*'Summary Data'!AE$39-'Summary Data'!AE36*'Summary Data'!AE$40)/17*$A120)*10</f>
        <v>-0.005003170467578824</v>
      </c>
      <c r="I120" s="10">
        <f>('Summary Data'!AF18-('Summary Data'!AF19*'Summary Data'!AF$39-'Summary Data'!AF36*'Summary Data'!AF$40)/17*$A120)*10</f>
        <v>-0.00397475657594212</v>
      </c>
      <c r="J120" s="10">
        <f>('Summary Data'!AG18-('Summary Data'!AG19*'Summary Data'!AG$39-'Summary Data'!AG36*'Summary Data'!AG$40)/17*$A120)*10</f>
        <v>-0.00019163429999999998</v>
      </c>
      <c r="K120" s="10">
        <f>('Summary Data'!AH18-('Summary Data'!AH19*'Summary Data'!AH$39-'Summary Data'!AH36*'Summary Data'!AH$40)/17*$A120)*10</f>
        <v>-0.019379606173362145</v>
      </c>
      <c r="L120" s="10">
        <f>('Summary Data'!AI18-('Summary Data'!AI19*'Summary Data'!AI$39-'Summary Data'!AI36*'Summary Data'!AI$40)/17*$A120)*10</f>
        <v>-0.02238189450918993</v>
      </c>
      <c r="M120" s="10">
        <f>('Summary Data'!AJ18-('Summary Data'!AJ19*'Summary Data'!AJ$39-'Summary Data'!AJ36*'Summary Data'!AJ$40)/17*$A120)*10</f>
        <v>-0.02350150531580237</v>
      </c>
      <c r="N120" s="10">
        <f>('Summary Data'!AK18-('Summary Data'!AK19*'Summary Data'!AK$39-'Summary Data'!AK36*'Summary Data'!AK$40)/17*$A120)*10</f>
        <v>0.005649708914356143</v>
      </c>
      <c r="O120" s="10">
        <f>('Summary Data'!AL18-('Summary Data'!AL19*'Summary Data'!AL$39-'Summary Data'!AL36*'Summary Data'!AL$40)/17*$A120)*10</f>
        <v>-0.01026670511117227</v>
      </c>
      <c r="P120" s="10">
        <f>('Summary Data'!AM18-('Summary Data'!AM19*'Summary Data'!AM$39-'Summary Data'!AM36*'Summary Data'!AM$40)/17*$A120)*10</f>
        <v>-0.015300100531738784</v>
      </c>
      <c r="Q120" s="10">
        <f>('Summary Data'!AN18-('Summary Data'!AN19*'Summary Data'!AN$39-'Summary Data'!AN36*'Summary Data'!AN$40)/17*$A120)*10</f>
        <v>-0.020299648691874204</v>
      </c>
      <c r="R120" s="10">
        <f>('Summary Data'!AO18-('Summary Data'!AO19*'Summary Data'!AO$39-'Summary Data'!AO36*'Summary Data'!AO$40)/17*$A120)*10</f>
        <v>-0.014008299552540779</v>
      </c>
      <c r="S120" s="10">
        <f>('Summary Data'!AP18-('Summary Data'!AP19*'Summary Data'!AP$39-'Summary Data'!AP36*'Summary Data'!AP$40)/17*$A120)*10</f>
        <v>-0.026400976610854412</v>
      </c>
      <c r="T120" s="10">
        <f>('Summary Data'!AQ18-('Summary Data'!AQ19*'Summary Data'!AQ$39-'Summary Data'!AQ36*'Summary Data'!AQ$40)/17*$A120)*10</f>
        <v>-0.055517900733827646</v>
      </c>
      <c r="U120" s="10">
        <f>('Summary Data'!AR18-('Summary Data'!AR19*'Summary Data'!AR$39-'Summary Data'!AR36*'Summary Data'!AR$40)/17*$A120)*10</f>
        <v>-0.05523862528294199</v>
      </c>
      <c r="V120" s="70">
        <f>'Summary Data'!AS18*10</f>
        <v>-0.01488921</v>
      </c>
      <c r="W120" s="30" t="s">
        <v>83</v>
      </c>
    </row>
    <row r="121" spans="1:23" ht="11.25">
      <c r="A121" s="71">
        <v>15</v>
      </c>
      <c r="B121" s="10">
        <f>('Summary Data'!Y19-('Summary Data'!Y20*'Summary Data'!Y$39-'Summary Data'!Y37*'Summary Data'!Y$40)/17*$A121)*10</f>
        <v>-0.09848412000000001</v>
      </c>
      <c r="C121" s="10">
        <f>('Summary Data'!Z19-('Summary Data'!Z20*'Summary Data'!Z$39-'Summary Data'!Z37*'Summary Data'!Z$40)/17*$A121)*10</f>
        <v>0.19559900000000002</v>
      </c>
      <c r="D121" s="10">
        <f>('Summary Data'!AA19-('Summary Data'!AA20*'Summary Data'!AA$39-'Summary Data'!AA37*'Summary Data'!AA$40)/17*$A121)*10</f>
        <v>0.2019448</v>
      </c>
      <c r="E121" s="10">
        <f>('Summary Data'!AB19-('Summary Data'!AB20*'Summary Data'!AB$39-'Summary Data'!AB37*'Summary Data'!AB$40)/17*$A121)*10</f>
        <v>0.2119737</v>
      </c>
      <c r="F121" s="10">
        <f>('Summary Data'!AC19-('Summary Data'!AC20*'Summary Data'!AC$39-'Summary Data'!AC37*'Summary Data'!AC$40)/17*$A121)*10</f>
        <v>0.2183579</v>
      </c>
      <c r="G121" s="10">
        <f>('Summary Data'!AD19-('Summary Data'!AD20*'Summary Data'!AD$39-'Summary Data'!AD37*'Summary Data'!AD$40)/17*$A121)*10</f>
        <v>0.2078963</v>
      </c>
      <c r="H121" s="10">
        <f>('Summary Data'!AE19-('Summary Data'!AE20*'Summary Data'!AE$39-'Summary Data'!AE37*'Summary Data'!AE$40)/17*$A121)*10</f>
        <v>0.19814289999999998</v>
      </c>
      <c r="I121" s="10">
        <f>('Summary Data'!AF19-('Summary Data'!AF20*'Summary Data'!AF$39-'Summary Data'!AF37*'Summary Data'!AF$40)/17*$A121)*10</f>
        <v>0.1920009</v>
      </c>
      <c r="J121" s="10">
        <f>('Summary Data'!AG19-('Summary Data'!AG20*'Summary Data'!AG$39-'Summary Data'!AG37*'Summary Data'!AG$40)/17*$A121)*10</f>
        <v>0.20683790000000002</v>
      </c>
      <c r="K121" s="10">
        <f>('Summary Data'!AH19-('Summary Data'!AH20*'Summary Data'!AH$39-'Summary Data'!AH37*'Summary Data'!AH$40)/17*$A121)*10</f>
        <v>0.1998051</v>
      </c>
      <c r="L121" s="10">
        <f>('Summary Data'!AI19-('Summary Data'!AI20*'Summary Data'!AI$39-'Summary Data'!AI37*'Summary Data'!AI$40)/17*$A121)*10</f>
        <v>0.2123359</v>
      </c>
      <c r="M121" s="10">
        <f>('Summary Data'!AJ19-('Summary Data'!AJ20*'Summary Data'!AJ$39-'Summary Data'!AJ37*'Summary Data'!AJ$40)/17*$A121)*10</f>
        <v>0.20125</v>
      </c>
      <c r="N121" s="10">
        <f>('Summary Data'!AK19-('Summary Data'!AK20*'Summary Data'!AK$39-'Summary Data'!AK37*'Summary Data'!AK$40)/17*$A121)*10</f>
        <v>0.1901203</v>
      </c>
      <c r="O121" s="10">
        <f>('Summary Data'!AL19-('Summary Data'!AL20*'Summary Data'!AL$39-'Summary Data'!AL37*'Summary Data'!AL$40)/17*$A121)*10</f>
        <v>0.16747640000000003</v>
      </c>
      <c r="P121" s="10">
        <f>('Summary Data'!AM19-('Summary Data'!AM20*'Summary Data'!AM$39-'Summary Data'!AM37*'Summary Data'!AM$40)/17*$A121)*10</f>
        <v>0.2102596</v>
      </c>
      <c r="Q121" s="10">
        <f>('Summary Data'!AN19-('Summary Data'!AN20*'Summary Data'!AN$39-'Summary Data'!AN37*'Summary Data'!AN$40)/17*$A121)*10</f>
        <v>0.17360750000000003</v>
      </c>
      <c r="R121" s="10">
        <f>('Summary Data'!AO19-('Summary Data'!AO20*'Summary Data'!AO$39-'Summary Data'!AO37*'Summary Data'!AO$40)/17*$A121)*10</f>
        <v>0.20736100000000002</v>
      </c>
      <c r="S121" s="10">
        <f>('Summary Data'!AP19-('Summary Data'!AP20*'Summary Data'!AP$39-'Summary Data'!AP37*'Summary Data'!AP$40)/17*$A121)*10</f>
        <v>0.17651879999999998</v>
      </c>
      <c r="T121" s="10">
        <f>('Summary Data'!AQ19-('Summary Data'!AQ20*'Summary Data'!AQ$39-'Summary Data'!AQ37*'Summary Data'!AQ$40)/17*$A121)*10</f>
        <v>0.1618417</v>
      </c>
      <c r="U121" s="10">
        <f>('Summary Data'!AR19-('Summary Data'!AR20*'Summary Data'!AR$39-'Summary Data'!AR37*'Summary Data'!AR$40)/17*$A121)*10</f>
        <v>0.07795117</v>
      </c>
      <c r="V121" s="70">
        <f>'Summary Data'!AS19*10</f>
        <v>0.1829398</v>
      </c>
      <c r="W121" s="30" t="s">
        <v>83</v>
      </c>
    </row>
    <row r="122" spans="1:23" ht="11.25">
      <c r="A122" s="71">
        <v>16</v>
      </c>
      <c r="B122" s="10">
        <f>('Summary Data'!Y20-('Summary Data'!Y21*'Summary Data'!Y$39-'Summary Data'!Y38*'Summary Data'!Y$40)/17*$A122)*10</f>
        <v>0</v>
      </c>
      <c r="C122" s="10">
        <f>('Summary Data'!Z20-('Summary Data'!Z21*'Summary Data'!Z$39-'Summary Data'!Z38*'Summary Data'!Z$40)/17*$A122)*10</f>
        <v>0</v>
      </c>
      <c r="D122" s="10">
        <f>('Summary Data'!AA20-('Summary Data'!AA21*'Summary Data'!AA$39-'Summary Data'!AA38*'Summary Data'!AA$40)/17*$A122)*10</f>
        <v>0</v>
      </c>
      <c r="E122" s="10">
        <f>('Summary Data'!AB20-('Summary Data'!AB21*'Summary Data'!AB$39-'Summary Data'!AB38*'Summary Data'!AB$40)/17*$A122)*10</f>
        <v>0</v>
      </c>
      <c r="F122" s="10">
        <f>('Summary Data'!AC20-('Summary Data'!AC21*'Summary Data'!AC$39-'Summary Data'!AC38*'Summary Data'!AC$40)/17*$A122)*10</f>
        <v>0</v>
      </c>
      <c r="G122" s="10">
        <f>('Summary Data'!AD20-('Summary Data'!AD21*'Summary Data'!AD$39-'Summary Data'!AD38*'Summary Data'!AD$40)/17*$A122)*10</f>
        <v>0</v>
      </c>
      <c r="H122" s="10">
        <f>('Summary Data'!AE20-('Summary Data'!AE21*'Summary Data'!AE$39-'Summary Data'!AE38*'Summary Data'!AE$40)/17*$A122)*10</f>
        <v>0</v>
      </c>
      <c r="I122" s="10">
        <f>('Summary Data'!AF20-('Summary Data'!AF21*'Summary Data'!AF$39-'Summary Data'!AF38*'Summary Data'!AF$40)/17*$A122)*10</f>
        <v>0</v>
      </c>
      <c r="J122" s="10">
        <f>('Summary Data'!AG20-('Summary Data'!AG21*'Summary Data'!AG$39-'Summary Data'!AG38*'Summary Data'!AG$40)/17*$A122)*10</f>
        <v>0</v>
      </c>
      <c r="K122" s="10">
        <f>('Summary Data'!AH20-('Summary Data'!AH21*'Summary Data'!AH$39-'Summary Data'!AH38*'Summary Data'!AH$40)/17*$A122)*10</f>
        <v>0</v>
      </c>
      <c r="L122" s="10">
        <f>('Summary Data'!AI20-('Summary Data'!AI21*'Summary Data'!AI$39-'Summary Data'!AI38*'Summary Data'!AI$40)/17*$A122)*10</f>
        <v>0</v>
      </c>
      <c r="M122" s="10">
        <f>('Summary Data'!AJ20-('Summary Data'!AJ21*'Summary Data'!AJ$39-'Summary Data'!AJ38*'Summary Data'!AJ$40)/17*$A122)*10</f>
        <v>0</v>
      </c>
      <c r="N122" s="10">
        <f>('Summary Data'!AK20-('Summary Data'!AK21*'Summary Data'!AK$39-'Summary Data'!AK38*'Summary Data'!AK$40)/17*$A122)*10</f>
        <v>0</v>
      </c>
      <c r="O122" s="10">
        <f>('Summary Data'!AL20-('Summary Data'!AL21*'Summary Data'!AL$39-'Summary Data'!AL38*'Summary Data'!AL$40)/17*$A122)*10</f>
        <v>0</v>
      </c>
      <c r="P122" s="10">
        <f>('Summary Data'!AM20-('Summary Data'!AM21*'Summary Data'!AM$39-'Summary Data'!AM38*'Summary Data'!AM$40)/17*$A122)*10</f>
        <v>0</v>
      </c>
      <c r="Q122" s="10">
        <f>('Summary Data'!AN20-('Summary Data'!AN21*'Summary Data'!AN$39-'Summary Data'!AN38*'Summary Data'!AN$40)/17*$A122)*10</f>
        <v>0</v>
      </c>
      <c r="R122" s="10">
        <f>('Summary Data'!AO20-('Summary Data'!AO21*'Summary Data'!AO$39-'Summary Data'!AO38*'Summary Data'!AO$40)/17*$A122)*10</f>
        <v>0</v>
      </c>
      <c r="S122" s="10">
        <f>('Summary Data'!AP20-('Summary Data'!AP21*'Summary Data'!AP$39-'Summary Data'!AP38*'Summary Data'!AP$40)/17*$A122)*10</f>
        <v>0</v>
      </c>
      <c r="T122" s="10">
        <f>('Summary Data'!AQ20-('Summary Data'!AQ21*'Summary Data'!AQ$39-'Summary Data'!AQ38*'Summary Data'!AQ$40)/17*$A122)*10</f>
        <v>0</v>
      </c>
      <c r="U122" s="10">
        <f>('Summary Data'!AR20-('Summary Data'!AR21*'Summary Data'!AR$39-'Summary Data'!AR38*'Summary Data'!AR$40)/17*$A122)*10</f>
        <v>0</v>
      </c>
      <c r="V122" s="70">
        <f>'Summary Data'!AS20*10</f>
        <v>0</v>
      </c>
      <c r="W122" s="30" t="s">
        <v>83</v>
      </c>
    </row>
    <row r="123" spans="1:23" ht="12" thickBot="1">
      <c r="A123" s="72">
        <v>17</v>
      </c>
      <c r="B123" s="12">
        <f>'Summary Data'!Y21*10</f>
        <v>0</v>
      </c>
      <c r="C123" s="12">
        <f>'Summary Data'!Z21*10</f>
        <v>0</v>
      </c>
      <c r="D123" s="12">
        <f>'Summary Data'!AA21*10</f>
        <v>0</v>
      </c>
      <c r="E123" s="12">
        <f>'Summary Data'!AB21*10</f>
        <v>0</v>
      </c>
      <c r="F123" s="12">
        <f>'Summary Data'!AC21*10</f>
        <v>0</v>
      </c>
      <c r="G123" s="12">
        <f>'Summary Data'!AD21*10</f>
        <v>0</v>
      </c>
      <c r="H123" s="12">
        <f>'Summary Data'!AE21*10</f>
        <v>0</v>
      </c>
      <c r="I123" s="12">
        <f>'Summary Data'!AF21*10</f>
        <v>0</v>
      </c>
      <c r="J123" s="12">
        <f>'Summary Data'!AG21*10</f>
        <v>0</v>
      </c>
      <c r="K123" s="12">
        <f>'Summary Data'!AH21*10</f>
        <v>0</v>
      </c>
      <c r="L123" s="12">
        <f>'Summary Data'!AI21*10</f>
        <v>0</v>
      </c>
      <c r="M123" s="12">
        <f>'Summary Data'!AJ21*10</f>
        <v>0</v>
      </c>
      <c r="N123" s="12">
        <f>'Summary Data'!AK21*10</f>
        <v>0</v>
      </c>
      <c r="O123" s="12">
        <f>'Summary Data'!AL21*10</f>
        <v>0</v>
      </c>
      <c r="P123" s="12">
        <f>'Summary Data'!AM21*10</f>
        <v>0</v>
      </c>
      <c r="Q123" s="12">
        <f>'Summary Data'!AN21*10</f>
        <v>0</v>
      </c>
      <c r="R123" s="12">
        <f>'Summary Data'!AO21*10</f>
        <v>0</v>
      </c>
      <c r="S123" s="12">
        <f>'Summary Data'!AP21*10</f>
        <v>0</v>
      </c>
      <c r="T123" s="12">
        <f>'Summary Data'!AQ21*10</f>
        <v>0</v>
      </c>
      <c r="U123" s="12">
        <f>'Summary Data'!AR21*10</f>
        <v>0</v>
      </c>
      <c r="V123" s="23">
        <f>'Summary Data'!AS21*10</f>
        <v>0</v>
      </c>
      <c r="W123" s="30" t="s">
        <v>83</v>
      </c>
    </row>
    <row r="124" ht="12" thickBot="1"/>
    <row r="125" spans="1:22" ht="11.25">
      <c r="A125" s="416" t="s">
        <v>121</v>
      </c>
      <c r="B125" s="423"/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17"/>
    </row>
    <row r="126" spans="1:22" ht="11.25">
      <c r="A126" s="71"/>
      <c r="B126" s="69" t="s">
        <v>78</v>
      </c>
      <c r="C126" s="69" t="s">
        <v>79</v>
      </c>
      <c r="D126" s="69" t="s">
        <v>80</v>
      </c>
      <c r="E126" s="69" t="s">
        <v>81</v>
      </c>
      <c r="F126" s="69" t="s">
        <v>82</v>
      </c>
      <c r="G126" s="69" t="s">
        <v>87</v>
      </c>
      <c r="H126" s="69" t="s">
        <v>88</v>
      </c>
      <c r="I126" s="69" t="s">
        <v>89</v>
      </c>
      <c r="J126" s="69" t="s">
        <v>90</v>
      </c>
      <c r="K126" s="69" t="s">
        <v>91</v>
      </c>
      <c r="L126" s="69" t="s">
        <v>92</v>
      </c>
      <c r="M126" s="69" t="s">
        <v>93</v>
      </c>
      <c r="N126" s="69" t="s">
        <v>94</v>
      </c>
      <c r="O126" s="69" t="s">
        <v>95</v>
      </c>
      <c r="P126" s="69" t="s">
        <v>96</v>
      </c>
      <c r="Q126" s="69" t="s">
        <v>97</v>
      </c>
      <c r="R126" s="69" t="s">
        <v>98</v>
      </c>
      <c r="S126" s="69" t="s">
        <v>99</v>
      </c>
      <c r="T126" s="69" t="s">
        <v>100</v>
      </c>
      <c r="U126" s="69" t="s">
        <v>101</v>
      </c>
      <c r="V126" s="11" t="s">
        <v>102</v>
      </c>
    </row>
    <row r="127" spans="1:22" ht="11.25">
      <c r="A127" s="71">
        <v>1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70"/>
    </row>
    <row r="128" spans="1:22" ht="11.25">
      <c r="A128" s="71">
        <v>2</v>
      </c>
      <c r="B128" s="10">
        <f>('Summary Data'!Y23-('Summary Data'!Y$40*'Summary Data'!Y7+'Summary Data'!Y$39*'Summary Data'!Y24)/17*$A128)</f>
        <v>1.4225906207768824</v>
      </c>
      <c r="C128" s="10">
        <f>('Summary Data'!Z23-('Summary Data'!Z$40*'Summary Data'!Z7+'Summary Data'!Z$39*'Summary Data'!Z24)/17*$A128)</f>
        <v>0.15409697124922353</v>
      </c>
      <c r="D128" s="10">
        <f>('Summary Data'!AA23-('Summary Data'!AA$40*'Summary Data'!AA7+'Summary Data'!AA$39*'Summary Data'!AA24)/17*$A128)</f>
        <v>0.3829420569752872</v>
      </c>
      <c r="E128" s="10">
        <f>('Summary Data'!AB23-('Summary Data'!AB$40*'Summary Data'!AB7+'Summary Data'!AB$39*'Summary Data'!AB24)/17*$A128)</f>
        <v>-0.09022503265870024</v>
      </c>
      <c r="F128" s="10">
        <f>('Summary Data'!AC23-('Summary Data'!AC$40*'Summary Data'!AC7+'Summary Data'!AC$39*'Summary Data'!AC24)/17*$A128)</f>
        <v>-0.6810194334481035</v>
      </c>
      <c r="G128" s="10">
        <f>('Summary Data'!AD23-('Summary Data'!AD$40*'Summary Data'!AD7+'Summary Data'!AD$39*'Summary Data'!AD24)/17*$A128)</f>
        <v>-1.7210833161624057</v>
      </c>
      <c r="H128" s="10">
        <f>('Summary Data'!AE23-('Summary Data'!AE$40*'Summary Data'!AE7+'Summary Data'!AE$39*'Summary Data'!AE24)/17*$A128)</f>
        <v>-1.1336387123835034</v>
      </c>
      <c r="I128" s="10">
        <f>('Summary Data'!AF23-('Summary Data'!AF$40*'Summary Data'!AF7+'Summary Data'!AF$39*'Summary Data'!AF24)/17*$A128)</f>
        <v>-1.0628769511569929</v>
      </c>
      <c r="J128" s="10">
        <f>('Summary Data'!AG23-('Summary Data'!AG$40*'Summary Data'!AG7+'Summary Data'!AG$39*'Summary Data'!AG24)/17*$A128)</f>
        <v>-0.9089401</v>
      </c>
      <c r="K128" s="10">
        <f>('Summary Data'!AH23-('Summary Data'!AH$40*'Summary Data'!AH7+'Summary Data'!AH$39*'Summary Data'!AH24)/17*$A128)</f>
        <v>-0.5214882026059984</v>
      </c>
      <c r="L128" s="10">
        <f>('Summary Data'!AI23-('Summary Data'!AI$40*'Summary Data'!AI7+'Summary Data'!AI$39*'Summary Data'!AI24)/17*$A128)</f>
        <v>-0.8041040371480659</v>
      </c>
      <c r="M128" s="10">
        <f>('Summary Data'!AJ23-('Summary Data'!AJ$40*'Summary Data'!AJ7+'Summary Data'!AJ$39*'Summary Data'!AJ24)/17*$A128)</f>
        <v>-0.656777299806462</v>
      </c>
      <c r="N128" s="10">
        <f>('Summary Data'!AK23-('Summary Data'!AK$40*'Summary Data'!AK7+'Summary Data'!AK$39*'Summary Data'!AK24)/17*$A128)</f>
        <v>-0.14765809788377907</v>
      </c>
      <c r="O128" s="10">
        <f>('Summary Data'!AL23-('Summary Data'!AL$40*'Summary Data'!AL7+'Summary Data'!AL$39*'Summary Data'!AL24)/17*$A128)</f>
        <v>0.35471023099583315</v>
      </c>
      <c r="P128" s="10">
        <f>('Summary Data'!AM23-('Summary Data'!AM$40*'Summary Data'!AM7+'Summary Data'!AM$39*'Summary Data'!AM24)/17*$A128)</f>
        <v>-0.054837963839056245</v>
      </c>
      <c r="Q128" s="10">
        <f>('Summary Data'!AN23-('Summary Data'!AN$40*'Summary Data'!AN7+'Summary Data'!AN$39*'Summary Data'!AN24)/17*$A128)</f>
        <v>-1.1720265059096235</v>
      </c>
      <c r="R128" s="10">
        <f>('Summary Data'!AO23-('Summary Data'!AO$40*'Summary Data'!AO7+'Summary Data'!AO$39*'Summary Data'!AO24)/17*$A128)</f>
        <v>-0.927079828127394</v>
      </c>
      <c r="S128" s="10">
        <f>('Summary Data'!AP23-('Summary Data'!AP$40*'Summary Data'!AP7+'Summary Data'!AP$39*'Summary Data'!AP24)/17*$A128)</f>
        <v>-2.1304091740908886</v>
      </c>
      <c r="T128" s="10">
        <f>('Summary Data'!AQ23-('Summary Data'!AQ$40*'Summary Data'!AQ7+'Summary Data'!AQ$39*'Summary Data'!AQ24)/17*$A128)</f>
        <v>-1.6213834519396624</v>
      </c>
      <c r="U128" s="10">
        <f>('Summary Data'!AR23-('Summary Data'!AR$40*'Summary Data'!AR7+'Summary Data'!AR$39*'Summary Data'!AR24)/17*$A128)</f>
        <v>-0.01684375977618824</v>
      </c>
      <c r="V128" s="70">
        <f>'Summary Data'!AS23</f>
        <v>-0.6082121</v>
      </c>
    </row>
    <row r="129" spans="1:22" ht="11.25">
      <c r="A129" s="71">
        <v>3</v>
      </c>
      <c r="B129" s="10">
        <f>('Summary Data'!Y24-('Summary Data'!Y$40*'Summary Data'!Y8+'Summary Data'!Y$39*'Summary Data'!Y25)/17*$A129)</f>
        <v>-0.8479948675724921</v>
      </c>
      <c r="C129" s="10">
        <f>('Summary Data'!Z24-('Summary Data'!Z$40*'Summary Data'!Z8+'Summary Data'!Z$39*'Summary Data'!Z25)/17*$A129)</f>
        <v>-0.17040437150880341</v>
      </c>
      <c r="D129" s="10">
        <f>('Summary Data'!AA24-('Summary Data'!AA$40*'Summary Data'!AA8+'Summary Data'!AA$39*'Summary Data'!AA25)/17*$A129)</f>
        <v>-0.07545993826796664</v>
      </c>
      <c r="E129" s="10">
        <f>('Summary Data'!AB24-('Summary Data'!AB$40*'Summary Data'!AB8+'Summary Data'!AB$39*'Summary Data'!AB25)/17*$A129)</f>
        <v>0.16557864402014189</v>
      </c>
      <c r="F129" s="10">
        <f>('Summary Data'!AC24-('Summary Data'!AC$40*'Summary Data'!AC8+'Summary Data'!AC$39*'Summary Data'!AC25)/17*$A129)</f>
        <v>0.13177895547051718</v>
      </c>
      <c r="G129" s="10">
        <f>('Summary Data'!AD24-('Summary Data'!AD$40*'Summary Data'!AD8+'Summary Data'!AD$39*'Summary Data'!AD25)/17*$A129)</f>
        <v>-0.8913303419624107</v>
      </c>
      <c r="H129" s="10">
        <f>('Summary Data'!AE24-('Summary Data'!AE$40*'Summary Data'!AE8+'Summary Data'!AE$39*'Summary Data'!AE25)/17*$A129)</f>
        <v>0.11365866515964941</v>
      </c>
      <c r="I129" s="10">
        <f>('Summary Data'!AF24-('Summary Data'!AF$40*'Summary Data'!AF8+'Summary Data'!AF$39*'Summary Data'!AF25)/17*$A129)</f>
        <v>0.4650182108686212</v>
      </c>
      <c r="J129" s="10">
        <f>('Summary Data'!AG24-('Summary Data'!AG$40*'Summary Data'!AG8+'Summary Data'!AG$39*'Summary Data'!AG25)/17*$A129)</f>
        <v>1.057189</v>
      </c>
      <c r="K129" s="10">
        <f>('Summary Data'!AH24-('Summary Data'!AH$40*'Summary Data'!AH8+'Summary Data'!AH$39*'Summary Data'!AH25)/17*$A129)</f>
        <v>0.25336334547008504</v>
      </c>
      <c r="L129" s="10">
        <f>('Summary Data'!AI24-('Summary Data'!AI$40*'Summary Data'!AI8+'Summary Data'!AI$39*'Summary Data'!AI25)/17*$A129)</f>
        <v>0.2104910633256127</v>
      </c>
      <c r="M129" s="10">
        <f>('Summary Data'!AJ24-('Summary Data'!AJ$40*'Summary Data'!AJ8+'Summary Data'!AJ$39*'Summary Data'!AJ25)/17*$A129)</f>
        <v>0.53753167035108</v>
      </c>
      <c r="N129" s="10">
        <f>('Summary Data'!AK24-('Summary Data'!AK$40*'Summary Data'!AK8+'Summary Data'!AK$39*'Summary Data'!AK25)/17*$A129)</f>
        <v>0.16427016359533086</v>
      </c>
      <c r="O129" s="10">
        <f>('Summary Data'!AL24-('Summary Data'!AL$40*'Summary Data'!AL8+'Summary Data'!AL$39*'Summary Data'!AL25)/17*$A129)</f>
        <v>0.5464777094092318</v>
      </c>
      <c r="P129" s="10">
        <f>('Summary Data'!AM24-('Summary Data'!AM$40*'Summary Data'!AM8+'Summary Data'!AM$39*'Summary Data'!AM25)/17*$A129)</f>
        <v>0.5075686343585469</v>
      </c>
      <c r="Q129" s="10">
        <f>('Summary Data'!AN24-('Summary Data'!AN$40*'Summary Data'!AN8+'Summary Data'!AN$39*'Summary Data'!AN25)/17*$A129)</f>
        <v>0.18476375094900468</v>
      </c>
      <c r="R129" s="10">
        <f>('Summary Data'!AO24-('Summary Data'!AO$40*'Summary Data'!AO8+'Summary Data'!AO$39*'Summary Data'!AO25)/17*$A129)</f>
        <v>0.22672790441305124</v>
      </c>
      <c r="S129" s="10">
        <f>('Summary Data'!AP24-('Summary Data'!AP$40*'Summary Data'!AP8+'Summary Data'!AP$39*'Summary Data'!AP25)/17*$A129)</f>
        <v>0.13046515029277078</v>
      </c>
      <c r="T129" s="10">
        <f>('Summary Data'!AQ24-('Summary Data'!AQ$40*'Summary Data'!AQ8+'Summary Data'!AQ$39*'Summary Data'!AQ25)/17*$A129)</f>
        <v>0.39476686423655166</v>
      </c>
      <c r="U129" s="10">
        <f>('Summary Data'!AR24-('Summary Data'!AR$40*'Summary Data'!AR8+'Summary Data'!AR$39*'Summary Data'!AR25)/17*$A129)</f>
        <v>1.0015969757682912</v>
      </c>
      <c r="V129" s="70">
        <f>'Summary Data'!AS24</f>
        <v>0.210578</v>
      </c>
    </row>
    <row r="130" spans="1:22" ht="11.25">
      <c r="A130" s="71">
        <v>4</v>
      </c>
      <c r="B130" s="10">
        <f>('Summary Data'!Y25-('Summary Data'!Y$40*'Summary Data'!Y9+'Summary Data'!Y$39*'Summary Data'!Y26)/17*$A130)</f>
        <v>0.7724022630089787</v>
      </c>
      <c r="C130" s="10">
        <f>('Summary Data'!Z25-('Summary Data'!Z$40*'Summary Data'!Z9+'Summary Data'!Z$39*'Summary Data'!Z26)/17*$A130)</f>
        <v>-0.530572427181335</v>
      </c>
      <c r="D130" s="10">
        <f>('Summary Data'!AA25-('Summary Data'!AA$40*'Summary Data'!AA9+'Summary Data'!AA$39*'Summary Data'!AA26)/17*$A130)</f>
        <v>-0.4094986113096251</v>
      </c>
      <c r="E130" s="10">
        <f>('Summary Data'!AB25-('Summary Data'!AB$40*'Summary Data'!AB9+'Summary Data'!AB$39*'Summary Data'!AB26)/17*$A130)</f>
        <v>-0.4509805106990428</v>
      </c>
      <c r="F130" s="10">
        <f>('Summary Data'!AC25-('Summary Data'!AC$40*'Summary Data'!AC9+'Summary Data'!AC$39*'Summary Data'!AC26)/17*$A130)</f>
        <v>-0.4368473221553696</v>
      </c>
      <c r="G130" s="10">
        <f>('Summary Data'!AD25-('Summary Data'!AD$40*'Summary Data'!AD9+'Summary Data'!AD$39*'Summary Data'!AD26)/17*$A130)</f>
        <v>-0.20113504991587436</v>
      </c>
      <c r="H130" s="10">
        <f>('Summary Data'!AE25-('Summary Data'!AE$40*'Summary Data'!AE9+'Summary Data'!AE$39*'Summary Data'!AE26)/17*$A130)</f>
        <v>-0.9229253870211435</v>
      </c>
      <c r="I130" s="10">
        <f>('Summary Data'!AF25-('Summary Data'!AF$40*'Summary Data'!AF9+'Summary Data'!AF$39*'Summary Data'!AF26)/17*$A130)</f>
        <v>-0.26467280653957626</v>
      </c>
      <c r="J130" s="10">
        <f>('Summary Data'!AG25-('Summary Data'!AG$40*'Summary Data'!AG9+'Summary Data'!AG$39*'Summary Data'!AG26)/17*$A130)</f>
        <v>-0.8384337</v>
      </c>
      <c r="K130" s="10">
        <f>('Summary Data'!AH25-('Summary Data'!AH$40*'Summary Data'!AH9+'Summary Data'!AH$39*'Summary Data'!AH26)/17*$A130)</f>
        <v>-0.7487594438073861</v>
      </c>
      <c r="L130" s="10">
        <f>('Summary Data'!AI25-('Summary Data'!AI$40*'Summary Data'!AI9+'Summary Data'!AI$39*'Summary Data'!AI26)/17*$A130)</f>
        <v>-0.5044535860883663</v>
      </c>
      <c r="M130" s="10">
        <f>('Summary Data'!AJ25-('Summary Data'!AJ$40*'Summary Data'!AJ9+'Summary Data'!AJ$39*'Summary Data'!AJ26)/17*$A130)</f>
        <v>-0.22304761667469458</v>
      </c>
      <c r="N130" s="10">
        <f>('Summary Data'!AK25-('Summary Data'!AK$40*'Summary Data'!AK9+'Summary Data'!AK$39*'Summary Data'!AK26)/17*$A130)</f>
        <v>-0.27548409261035767</v>
      </c>
      <c r="O130" s="10">
        <f>('Summary Data'!AL25-('Summary Data'!AL$40*'Summary Data'!AL9+'Summary Data'!AL$39*'Summary Data'!AL26)/17*$A130)</f>
        <v>-0.12422889527591693</v>
      </c>
      <c r="P130" s="10">
        <f>('Summary Data'!AM25-('Summary Data'!AM$40*'Summary Data'!AM9+'Summary Data'!AM$39*'Summary Data'!AM26)/17*$A130)</f>
        <v>-0.22714891020916406</v>
      </c>
      <c r="Q130" s="10">
        <f>('Summary Data'!AN25-('Summary Data'!AN$40*'Summary Data'!AN9+'Summary Data'!AN$39*'Summary Data'!AN26)/17*$A130)</f>
        <v>0.02819412464609765</v>
      </c>
      <c r="R130" s="10">
        <f>('Summary Data'!AO25-('Summary Data'!AO$40*'Summary Data'!AO9+'Summary Data'!AO$39*'Summary Data'!AO26)/17*$A130)</f>
        <v>0.17391584288408177</v>
      </c>
      <c r="S130" s="10">
        <f>('Summary Data'!AP25-('Summary Data'!AP$40*'Summary Data'!AP9+'Summary Data'!AP$39*'Summary Data'!AP26)/17*$A130)</f>
        <v>0.05236274370673906</v>
      </c>
      <c r="T130" s="10">
        <f>('Summary Data'!AQ25-('Summary Data'!AQ$40*'Summary Data'!AQ9+'Summary Data'!AQ$39*'Summary Data'!AQ26)/17*$A130)</f>
        <v>-0.25379300044821057</v>
      </c>
      <c r="U130" s="10">
        <f>('Summary Data'!AR25-('Summary Data'!AR$40*'Summary Data'!AR9+'Summary Data'!AR$39*'Summary Data'!AR26)/17*$A130)</f>
        <v>-0.842404751074845</v>
      </c>
      <c r="V130" s="70">
        <f>'Summary Data'!AS25</f>
        <v>-0.3176471</v>
      </c>
    </row>
    <row r="131" spans="1:22" ht="11.25">
      <c r="A131" s="71">
        <v>5</v>
      </c>
      <c r="B131" s="10">
        <f>('Summary Data'!Y26-('Summary Data'!Y$40*'Summary Data'!Y10+'Summary Data'!Y$39*'Summary Data'!Y27)/17*$A131)</f>
        <v>3.4507724707683156</v>
      </c>
      <c r="C131" s="10">
        <f>('Summary Data'!Z26-('Summary Data'!Z$40*'Summary Data'!Z10+'Summary Data'!Z$39*'Summary Data'!Z27)/17*$A131)</f>
        <v>-0.04509065441946994</v>
      </c>
      <c r="D131" s="10">
        <f>('Summary Data'!AA26-('Summary Data'!AA$40*'Summary Data'!AA10+'Summary Data'!AA$39*'Summary Data'!AA27)/17*$A131)</f>
        <v>-0.10038579397238667</v>
      </c>
      <c r="E131" s="10">
        <f>('Summary Data'!AB26-('Summary Data'!AB$40*'Summary Data'!AB10+'Summary Data'!AB$39*'Summary Data'!AB27)/17*$A131)</f>
        <v>0.03975164948130176</v>
      </c>
      <c r="F131" s="10">
        <f>('Summary Data'!AC26-('Summary Data'!AC$40*'Summary Data'!AC10+'Summary Data'!AC$39*'Summary Data'!AC27)/17*$A131)</f>
        <v>-0.041548242824803766</v>
      </c>
      <c r="G131" s="10">
        <f>('Summary Data'!AD26-('Summary Data'!AD$40*'Summary Data'!AD10+'Summary Data'!AD$39*'Summary Data'!AD27)/17*$A131)</f>
        <v>-0.12791082424769928</v>
      </c>
      <c r="H131" s="10">
        <f>('Summary Data'!AE26-('Summary Data'!AE$40*'Summary Data'!AE10+'Summary Data'!AE$39*'Summary Data'!AE27)/17*$A131)</f>
        <v>0.11219773701218352</v>
      </c>
      <c r="I131" s="10">
        <f>('Summary Data'!AF26-('Summary Data'!AF$40*'Summary Data'!AF10+'Summary Data'!AF$39*'Summary Data'!AF27)/17*$A131)</f>
        <v>0.09096643831261611</v>
      </c>
      <c r="J131" s="10">
        <f>('Summary Data'!AG26-('Summary Data'!AG$40*'Summary Data'!AG10+'Summary Data'!AG$39*'Summary Data'!AG27)/17*$A131)</f>
        <v>0.1367127</v>
      </c>
      <c r="K131" s="10">
        <f>('Summary Data'!AH26-('Summary Data'!AH$40*'Summary Data'!AH10+'Summary Data'!AH$39*'Summary Data'!AH27)/17*$A131)</f>
        <v>-0.016892594462965205</v>
      </c>
      <c r="L131" s="10">
        <f>('Summary Data'!AI26-('Summary Data'!AI$40*'Summary Data'!AI10+'Summary Data'!AI$39*'Summary Data'!AI27)/17*$A131)</f>
        <v>0.0425554579059447</v>
      </c>
      <c r="M131" s="10">
        <f>('Summary Data'!AJ26-('Summary Data'!AJ$40*'Summary Data'!AJ10+'Summary Data'!AJ$39*'Summary Data'!AJ27)/17*$A131)</f>
        <v>0.11603692784215386</v>
      </c>
      <c r="N131" s="10">
        <f>('Summary Data'!AK26-('Summary Data'!AK$40*'Summary Data'!AK10+'Summary Data'!AK$39*'Summary Data'!AK27)/17*$A131)</f>
        <v>0.008714356831581095</v>
      </c>
      <c r="O131" s="10">
        <f>('Summary Data'!AL26-('Summary Data'!AL$40*'Summary Data'!AL10+'Summary Data'!AL$39*'Summary Data'!AL27)/17*$A131)</f>
        <v>0.0410687032559953</v>
      </c>
      <c r="P131" s="10">
        <f>('Summary Data'!AM26-('Summary Data'!AM$40*'Summary Data'!AM10+'Summary Data'!AM$39*'Summary Data'!AM27)/17*$A131)</f>
        <v>0.03280497522018391</v>
      </c>
      <c r="Q131" s="10">
        <f>('Summary Data'!AN26-('Summary Data'!AN$40*'Summary Data'!AN10+'Summary Data'!AN$39*'Summary Data'!AN27)/17*$A131)</f>
        <v>0.007451785739465295</v>
      </c>
      <c r="R131" s="10">
        <f>('Summary Data'!AO26-('Summary Data'!AO$40*'Summary Data'!AO10+'Summary Data'!AO$39*'Summary Data'!AO27)/17*$A131)</f>
        <v>0.028366647811164825</v>
      </c>
      <c r="S131" s="10">
        <f>('Summary Data'!AP26-('Summary Data'!AP$40*'Summary Data'!AP10+'Summary Data'!AP$39*'Summary Data'!AP27)/17*$A131)</f>
        <v>0.07377789743540783</v>
      </c>
      <c r="T131" s="10">
        <f>('Summary Data'!AQ26-('Summary Data'!AQ$40*'Summary Data'!AQ10+'Summary Data'!AQ$39*'Summary Data'!AQ27)/17*$A131)</f>
        <v>0.41442014836000146</v>
      </c>
      <c r="U131" s="10">
        <f>('Summary Data'!AR26-('Summary Data'!AR$40*'Summary Data'!AR10+'Summary Data'!AR$39*'Summary Data'!AR27)/17*$A131)</f>
        <v>-0.008783538059905881</v>
      </c>
      <c r="V131" s="70">
        <f>'Summary Data'!AS26</f>
        <v>0.1554131</v>
      </c>
    </row>
    <row r="132" spans="1:22" ht="11.25">
      <c r="A132" s="71">
        <v>6</v>
      </c>
      <c r="B132" s="10">
        <f>('Summary Data'!Y27-('Summary Data'!Y$40*'Summary Data'!Y11+'Summary Data'!Y$39*'Summary Data'!Y28)/17*$A132)</f>
        <v>0.3663726442514588</v>
      </c>
      <c r="C132" s="10">
        <f>('Summary Data'!Z27-('Summary Data'!Z$40*'Summary Data'!Z11+'Summary Data'!Z$39*'Summary Data'!Z28)/17*$A132)</f>
        <v>0.017928137608023295</v>
      </c>
      <c r="D132" s="10">
        <f>('Summary Data'!AA27-('Summary Data'!AA$40*'Summary Data'!AA11+'Summary Data'!AA$39*'Summary Data'!AA28)/17*$A132)</f>
        <v>-0.09044170642266583</v>
      </c>
      <c r="E132" s="10">
        <f>('Summary Data'!AB27-('Summary Data'!AB$40*'Summary Data'!AB11+'Summary Data'!AB$39*'Summary Data'!AB28)/17*$A132)</f>
        <v>-0.130132330714331</v>
      </c>
      <c r="F132" s="10">
        <f>('Summary Data'!AC27-('Summary Data'!AC$40*'Summary Data'!AC11+'Summary Data'!AC$39*'Summary Data'!AC28)/17*$A132)</f>
        <v>-0.11762507587191623</v>
      </c>
      <c r="G132" s="10">
        <f>('Summary Data'!AD27-('Summary Data'!AD$40*'Summary Data'!AD11+'Summary Data'!AD$39*'Summary Data'!AD28)/17*$A132)</f>
        <v>-0.14748145590470127</v>
      </c>
      <c r="H132" s="10">
        <f>('Summary Data'!AE27-('Summary Data'!AE$40*'Summary Data'!AE11+'Summary Data'!AE$39*'Summary Data'!AE28)/17*$A132)</f>
        <v>-0.04978776121839249</v>
      </c>
      <c r="I132" s="10">
        <f>('Summary Data'!AF27-('Summary Data'!AF$40*'Summary Data'!AF11+'Summary Data'!AF$39*'Summary Data'!AF28)/17*$A132)</f>
        <v>-0.043549260722092795</v>
      </c>
      <c r="J132" s="10">
        <f>('Summary Data'!AG27-('Summary Data'!AG$40*'Summary Data'!AG11+'Summary Data'!AG$39*'Summary Data'!AG28)/17*$A132)</f>
        <v>0.01131705</v>
      </c>
      <c r="K132" s="10">
        <f>('Summary Data'!AH27-('Summary Data'!AH$40*'Summary Data'!AH11+'Summary Data'!AH$39*'Summary Data'!AH28)/17*$A132)</f>
        <v>-0.022121069596244047</v>
      </c>
      <c r="L132" s="10">
        <f>('Summary Data'!AI27-('Summary Data'!AI$40*'Summary Data'!AI11+'Summary Data'!AI$39*'Summary Data'!AI28)/17*$A132)</f>
        <v>-0.08627742630559154</v>
      </c>
      <c r="M132" s="10">
        <f>('Summary Data'!AJ27-('Summary Data'!AJ$40*'Summary Data'!AJ11+'Summary Data'!AJ$39*'Summary Data'!AJ28)/17*$A132)</f>
        <v>-0.10789381203612189</v>
      </c>
      <c r="N132" s="10">
        <f>('Summary Data'!AK27-('Summary Data'!AK$40*'Summary Data'!AK11+'Summary Data'!AK$39*'Summary Data'!AK28)/17*$A132)</f>
        <v>-0.044956209578252984</v>
      </c>
      <c r="O132" s="10">
        <f>('Summary Data'!AL27-('Summary Data'!AL$40*'Summary Data'!AL11+'Summary Data'!AL$39*'Summary Data'!AL28)/17*$A132)</f>
        <v>0.006122220870449127</v>
      </c>
      <c r="P132" s="10">
        <f>('Summary Data'!AM27-('Summary Data'!AM$40*'Summary Data'!AM11+'Summary Data'!AM$39*'Summary Data'!AM28)/17*$A132)</f>
        <v>0.0764216811608068</v>
      </c>
      <c r="Q132" s="10">
        <f>('Summary Data'!AN27-('Summary Data'!AN$40*'Summary Data'!AN11+'Summary Data'!AN$39*'Summary Data'!AN28)/17*$A132)</f>
        <v>-0.01460575851736659</v>
      </c>
      <c r="R132" s="10">
        <f>('Summary Data'!AO27-('Summary Data'!AO$40*'Summary Data'!AO11+'Summary Data'!AO$39*'Summary Data'!AO28)/17*$A132)</f>
        <v>0.09737098569243631</v>
      </c>
      <c r="S132" s="10">
        <f>('Summary Data'!AP27-('Summary Data'!AP$40*'Summary Data'!AP11+'Summary Data'!AP$39*'Summary Data'!AP28)/17*$A132)</f>
        <v>-0.04725665116081883</v>
      </c>
      <c r="T132" s="10">
        <f>('Summary Data'!AQ27-('Summary Data'!AQ$40*'Summary Data'!AQ11+'Summary Data'!AQ$39*'Summary Data'!AQ28)/17*$A132)</f>
        <v>-0.11332232551095613</v>
      </c>
      <c r="U132" s="10">
        <f>('Summary Data'!AR27-('Summary Data'!AR$40*'Summary Data'!AR11+'Summary Data'!AR$39*'Summary Data'!AR28)/17*$A132)</f>
        <v>0.06714424778371175</v>
      </c>
      <c r="V132" s="70">
        <f>'Summary Data'!AS27</f>
        <v>-0.02575609</v>
      </c>
    </row>
    <row r="133" spans="1:22" ht="11.25">
      <c r="A133" s="71">
        <v>7</v>
      </c>
      <c r="B133" s="10">
        <f>('Summary Data'!Y28-('Summary Data'!Y$40*'Summary Data'!Y12+'Summary Data'!Y$39*'Summary Data'!Y29)/17*$A133)</f>
        <v>1.597485434149039</v>
      </c>
      <c r="C133" s="10">
        <f>('Summary Data'!Z28-('Summary Data'!Z$40*'Summary Data'!Z12+'Summary Data'!Z$39*'Summary Data'!Z29)/17*$A133)</f>
        <v>0.017905283459590436</v>
      </c>
      <c r="D133" s="10">
        <f>('Summary Data'!AA28-('Summary Data'!AA$40*'Summary Data'!AA12+'Summary Data'!AA$39*'Summary Data'!AA29)/17*$A133)</f>
        <v>0.045764738218710924</v>
      </c>
      <c r="E133" s="10">
        <f>('Summary Data'!AB28-('Summary Data'!AB$40*'Summary Data'!AB12+'Summary Data'!AB$39*'Summary Data'!AB29)/17*$A133)</f>
        <v>0.008089029356493093</v>
      </c>
      <c r="F133" s="10">
        <f>('Summary Data'!AC28-('Summary Data'!AC$40*'Summary Data'!AC12+'Summary Data'!AC$39*'Summary Data'!AC29)/17*$A133)</f>
        <v>-0.11036387001380113</v>
      </c>
      <c r="G133" s="10">
        <f>('Summary Data'!AD28-('Summary Data'!AD$40*'Summary Data'!AD12+'Summary Data'!AD$39*'Summary Data'!AD29)/17*$A133)</f>
        <v>0.009401148871946152</v>
      </c>
      <c r="H133" s="10">
        <f>('Summary Data'!AE28-('Summary Data'!AE$40*'Summary Data'!AE12+'Summary Data'!AE$39*'Summary Data'!AE29)/17*$A133)</f>
        <v>0.0042800206692191764</v>
      </c>
      <c r="I133" s="10">
        <f>('Summary Data'!AF28-('Summary Data'!AF$40*'Summary Data'!AF12+'Summary Data'!AF$39*'Summary Data'!AF29)/17*$A133)</f>
        <v>0.016547166342064</v>
      </c>
      <c r="J133" s="10">
        <f>('Summary Data'!AG28-('Summary Data'!AG$40*'Summary Data'!AG12+'Summary Data'!AG$39*'Summary Data'!AG29)/17*$A133)</f>
        <v>0.04166416</v>
      </c>
      <c r="K133" s="10">
        <f>('Summary Data'!AH28-('Summary Data'!AH$40*'Summary Data'!AH12+'Summary Data'!AH$39*'Summary Data'!AH29)/17*$A133)</f>
        <v>-0.022518714036384817</v>
      </c>
      <c r="L133" s="10">
        <f>('Summary Data'!AI28-('Summary Data'!AI$40*'Summary Data'!AI12+'Summary Data'!AI$39*'Summary Data'!AI29)/17*$A133)</f>
        <v>-0.0359235641962152</v>
      </c>
      <c r="M133" s="10">
        <f>('Summary Data'!AJ28-('Summary Data'!AJ$40*'Summary Data'!AJ12+'Summary Data'!AJ$39*'Summary Data'!AJ29)/17*$A133)</f>
        <v>-0.0262344951586755</v>
      </c>
      <c r="N133" s="10">
        <f>('Summary Data'!AK28-('Summary Data'!AK$40*'Summary Data'!AK12+'Summary Data'!AK$39*'Summary Data'!AK29)/17*$A133)</f>
        <v>-0.03168164215465271</v>
      </c>
      <c r="O133" s="10">
        <f>('Summary Data'!AL28-('Summary Data'!AL$40*'Summary Data'!AL12+'Summary Data'!AL$39*'Summary Data'!AL29)/17*$A133)</f>
        <v>-0.04723231242604333</v>
      </c>
      <c r="P133" s="10">
        <f>('Summary Data'!AM28-('Summary Data'!AM$40*'Summary Data'!AM12+'Summary Data'!AM$39*'Summary Data'!AM29)/17*$A133)</f>
        <v>-0.08660813836714551</v>
      </c>
      <c r="Q133" s="10">
        <f>('Summary Data'!AN28-('Summary Data'!AN$40*'Summary Data'!AN12+'Summary Data'!AN$39*'Summary Data'!AN29)/17*$A133)</f>
        <v>-0.028123624987312516</v>
      </c>
      <c r="R133" s="10">
        <f>('Summary Data'!AO28-('Summary Data'!AO$40*'Summary Data'!AO12+'Summary Data'!AO$39*'Summary Data'!AO29)/17*$A133)</f>
        <v>-0.04374060515163846</v>
      </c>
      <c r="S133" s="10">
        <f>('Summary Data'!AP28-('Summary Data'!AP$40*'Summary Data'!AP12+'Summary Data'!AP$39*'Summary Data'!AP29)/17*$A133)</f>
        <v>-0.046945662025669535</v>
      </c>
      <c r="T133" s="10">
        <f>('Summary Data'!AQ28-('Summary Data'!AQ$40*'Summary Data'!AQ12+'Summary Data'!AQ$39*'Summary Data'!AQ29)/17*$A133)</f>
        <v>-0.09390006869363145</v>
      </c>
      <c r="U133" s="10">
        <f>('Summary Data'!AR28-('Summary Data'!AR$40*'Summary Data'!AR12+'Summary Data'!AR$39*'Summary Data'!AR29)/17*$A133)</f>
        <v>-0.21691845659861075</v>
      </c>
      <c r="V133" s="70">
        <f>'Summary Data'!AS28</f>
        <v>0.02349204</v>
      </c>
    </row>
    <row r="134" spans="1:22" ht="11.25">
      <c r="A134" s="71">
        <v>8</v>
      </c>
      <c r="B134" s="10">
        <f>('Summary Data'!Y29-('Summary Data'!Y$40*'Summary Data'!Y13+'Summary Data'!Y$39*'Summary Data'!Y30)/17*$A134)</f>
        <v>0.09403960312619765</v>
      </c>
      <c r="C134" s="10">
        <f>('Summary Data'!Z29-('Summary Data'!Z$40*'Summary Data'!Z13+'Summary Data'!Z$39*'Summary Data'!Z30)/17*$A134)</f>
        <v>-0.030460675163497413</v>
      </c>
      <c r="D134" s="10">
        <f>('Summary Data'!AA29-('Summary Data'!AA$40*'Summary Data'!AA13+'Summary Data'!AA$39*'Summary Data'!AA30)/17*$A134)</f>
        <v>-0.002568969239513552</v>
      </c>
      <c r="E134" s="10">
        <f>('Summary Data'!AB29-('Summary Data'!AB$40*'Summary Data'!AB13+'Summary Data'!AB$39*'Summary Data'!AB30)/17*$A134)</f>
        <v>-0.02289004824574174</v>
      </c>
      <c r="F134" s="10">
        <f>('Summary Data'!AC29-('Summary Data'!AC$40*'Summary Data'!AC13+'Summary Data'!AC$39*'Summary Data'!AC30)/17*$A134)</f>
        <v>-0.05980743515591966</v>
      </c>
      <c r="G134" s="10">
        <f>('Summary Data'!AD29-('Summary Data'!AD$40*'Summary Data'!AD13+'Summary Data'!AD$39*'Summary Data'!AD30)/17*$A134)</f>
        <v>-0.049328601875907575</v>
      </c>
      <c r="H134" s="10">
        <f>('Summary Data'!AE29-('Summary Data'!AE$40*'Summary Data'!AE13+'Summary Data'!AE$39*'Summary Data'!AE30)/17*$A134)</f>
        <v>-0.05684068331552</v>
      </c>
      <c r="I134" s="10">
        <f>('Summary Data'!AF29-('Summary Data'!AF$40*'Summary Data'!AF13+'Summary Data'!AF$39*'Summary Data'!AF30)/17*$A134)</f>
        <v>-0.01806804372248847</v>
      </c>
      <c r="J134" s="10">
        <f>('Summary Data'!AG29-('Summary Data'!AG$40*'Summary Data'!AG13+'Summary Data'!AG$39*'Summary Data'!AG30)/17*$A134)</f>
        <v>-0.04056935</v>
      </c>
      <c r="K134" s="10">
        <f>('Summary Data'!AH29-('Summary Data'!AH$40*'Summary Data'!AH13+'Summary Data'!AH$39*'Summary Data'!AH30)/17*$A134)</f>
        <v>-0.063859503633957</v>
      </c>
      <c r="L134" s="10">
        <f>('Summary Data'!AI29-('Summary Data'!AI$40*'Summary Data'!AI13+'Summary Data'!AI$39*'Summary Data'!AI30)/17*$A134)</f>
        <v>-0.021692689884131394</v>
      </c>
      <c r="M134" s="10">
        <f>('Summary Data'!AJ29-('Summary Data'!AJ$40*'Summary Data'!AJ13+'Summary Data'!AJ$39*'Summary Data'!AJ30)/17*$A134)</f>
        <v>-0.03389360724074278</v>
      </c>
      <c r="N134" s="10">
        <f>('Summary Data'!AK29-('Summary Data'!AK$40*'Summary Data'!AK13+'Summary Data'!AK$39*'Summary Data'!AK30)/17*$A134)</f>
        <v>-0.014250794635736048</v>
      </c>
      <c r="O134" s="10">
        <f>('Summary Data'!AL29-('Summary Data'!AL$40*'Summary Data'!AL13+'Summary Data'!AL$39*'Summary Data'!AL30)/17*$A134)</f>
        <v>0.016098689762063058</v>
      </c>
      <c r="P134" s="10">
        <f>('Summary Data'!AM29-('Summary Data'!AM$40*'Summary Data'!AM13+'Summary Data'!AM$39*'Summary Data'!AM30)/17*$A134)</f>
        <v>0.017587761496252706</v>
      </c>
      <c r="Q134" s="10">
        <f>('Summary Data'!AN29-('Summary Data'!AN$40*'Summary Data'!AN13+'Summary Data'!AN$39*'Summary Data'!AN30)/17*$A134)</f>
        <v>0.004410130737149177</v>
      </c>
      <c r="R134" s="10">
        <f>('Summary Data'!AO29-('Summary Data'!AO$40*'Summary Data'!AO13+'Summary Data'!AO$39*'Summary Data'!AO30)/17*$A134)</f>
        <v>0.015717354658640752</v>
      </c>
      <c r="S134" s="10">
        <f>('Summary Data'!AP29-('Summary Data'!AP$40*'Summary Data'!AP13+'Summary Data'!AP$39*'Summary Data'!AP30)/17*$A134)</f>
        <v>-0.02300644928811859</v>
      </c>
      <c r="T134" s="10">
        <f>('Summary Data'!AQ29-('Summary Data'!AQ$40*'Summary Data'!AQ13+'Summary Data'!AQ$39*'Summary Data'!AQ30)/17*$A134)</f>
        <v>-0.017387849063424988</v>
      </c>
      <c r="U134" s="10">
        <f>('Summary Data'!AR29-('Summary Data'!AR$40*'Summary Data'!AR13+'Summary Data'!AR$39*'Summary Data'!AR30)/17*$A134)</f>
        <v>-0.006814471270032943</v>
      </c>
      <c r="V134" s="70">
        <f>'Summary Data'!AS29</f>
        <v>-0.01798274</v>
      </c>
    </row>
    <row r="135" spans="1:22" ht="11.25">
      <c r="A135" s="71">
        <v>9</v>
      </c>
      <c r="B135" s="10">
        <f>('Summary Data'!Y30-('Summary Data'!Y$40*'Summary Data'!Y14+'Summary Data'!Y$39*'Summary Data'!Y31)/17*$A135)</f>
        <v>-0.10709522279755719</v>
      </c>
      <c r="C135" s="10">
        <f>('Summary Data'!Z30-('Summary Data'!Z$40*'Summary Data'!Z14+'Summary Data'!Z$39*'Summary Data'!Z31)/17*$A135)</f>
        <v>-0.027544064279826613</v>
      </c>
      <c r="D135" s="10">
        <f>('Summary Data'!AA30-('Summary Data'!AA$40*'Summary Data'!AA14+'Summary Data'!AA$39*'Summary Data'!AA31)/17*$A135)</f>
        <v>-0.04190000662007234</v>
      </c>
      <c r="E135" s="10">
        <f>('Summary Data'!AB30-('Summary Data'!AB$40*'Summary Data'!AB14+'Summary Data'!AB$39*'Summary Data'!AB31)/17*$A135)</f>
        <v>-0.010903936939095646</v>
      </c>
      <c r="F135" s="10">
        <f>('Summary Data'!AC30-('Summary Data'!AC$40*'Summary Data'!AC14+'Summary Data'!AC$39*'Summary Data'!AC31)/17*$A135)</f>
        <v>0.0029865158697995765</v>
      </c>
      <c r="G135" s="10">
        <f>('Summary Data'!AD30-('Summary Data'!AD$40*'Summary Data'!AD14+'Summary Data'!AD$39*'Summary Data'!AD31)/17*$A135)</f>
        <v>-0.09761360488752162</v>
      </c>
      <c r="H135" s="10">
        <f>('Summary Data'!AE30-('Summary Data'!AE$40*'Summary Data'!AE14+'Summary Data'!AE$39*'Summary Data'!AE31)/17*$A135)</f>
        <v>-0.03651200774524523</v>
      </c>
      <c r="I135" s="10">
        <f>('Summary Data'!AF30-('Summary Data'!AF$40*'Summary Data'!AF14+'Summary Data'!AF$39*'Summary Data'!AF31)/17*$A135)</f>
        <v>-0.021922388068816936</v>
      </c>
      <c r="J135" s="10">
        <f>('Summary Data'!AG30-('Summary Data'!AG$40*'Summary Data'!AG14+'Summary Data'!AG$39*'Summary Data'!AG31)/17*$A135)</f>
        <v>-8.233447E-05</v>
      </c>
      <c r="K135" s="10">
        <f>('Summary Data'!AH30-('Summary Data'!AH$40*'Summary Data'!AH14+'Summary Data'!AH$39*'Summary Data'!AH31)/17*$A135)</f>
        <v>-0.006473671636145247</v>
      </c>
      <c r="L135" s="10">
        <f>('Summary Data'!AI30-('Summary Data'!AI$40*'Summary Data'!AI14+'Summary Data'!AI$39*'Summary Data'!AI31)/17*$A135)</f>
        <v>-0.012649516459458188</v>
      </c>
      <c r="M135" s="10">
        <f>('Summary Data'!AJ30-('Summary Data'!AJ$40*'Summary Data'!AJ14+'Summary Data'!AJ$39*'Summary Data'!AJ31)/17*$A135)</f>
        <v>-0.0003279280006541352</v>
      </c>
      <c r="N135" s="10">
        <f>('Summary Data'!AK30-('Summary Data'!AK$40*'Summary Data'!AK14+'Summary Data'!AK$39*'Summary Data'!AK31)/17*$A135)</f>
        <v>-0.012111482922378503</v>
      </c>
      <c r="O135" s="10">
        <f>('Summary Data'!AL30-('Summary Data'!AL$40*'Summary Data'!AL14+'Summary Data'!AL$39*'Summary Data'!AL31)/17*$A135)</f>
        <v>-0.00983268436661213</v>
      </c>
      <c r="P135" s="10">
        <f>('Summary Data'!AM30-('Summary Data'!AM$40*'Summary Data'!AM14+'Summary Data'!AM$39*'Summary Data'!AM31)/17*$A135)</f>
        <v>0.01563831752033595</v>
      </c>
      <c r="Q135" s="10">
        <f>('Summary Data'!AN30-('Summary Data'!AN$40*'Summary Data'!AN14+'Summary Data'!AN$39*'Summary Data'!AN31)/17*$A135)</f>
        <v>-0.018999433996094058</v>
      </c>
      <c r="R135" s="10">
        <f>('Summary Data'!AO30-('Summary Data'!AO$40*'Summary Data'!AO14+'Summary Data'!AO$39*'Summary Data'!AO31)/17*$A135)</f>
        <v>-0.010760781796822034</v>
      </c>
      <c r="S135" s="10">
        <f>('Summary Data'!AP30-('Summary Data'!AP$40*'Summary Data'!AP14+'Summary Data'!AP$39*'Summary Data'!AP31)/17*$A135)</f>
        <v>-0.0168805526087339</v>
      </c>
      <c r="T135" s="10">
        <f>('Summary Data'!AQ30-('Summary Data'!AQ$40*'Summary Data'!AQ14+'Summary Data'!AQ$39*'Summary Data'!AQ31)/17*$A135)</f>
        <v>-0.0074137129236114</v>
      </c>
      <c r="U135" s="10">
        <f>('Summary Data'!AR30-('Summary Data'!AR$40*'Summary Data'!AR14+'Summary Data'!AR$39*'Summary Data'!AR31)/17*$A135)</f>
        <v>0.01594039338046794</v>
      </c>
      <c r="V135" s="70">
        <f>'Summary Data'!AS30</f>
        <v>-0.01898406</v>
      </c>
    </row>
    <row r="136" spans="1:22" ht="11.25">
      <c r="A136" s="71">
        <v>10</v>
      </c>
      <c r="B136" s="10">
        <f>('Summary Data'!Y31-('Summary Data'!Y$40*'Summary Data'!Y15+'Summary Data'!Y$39*'Summary Data'!Y32)/17*$A136)</f>
        <v>7.377548490585667E-06</v>
      </c>
      <c r="C136" s="10">
        <f>('Summary Data'!Z31-('Summary Data'!Z$40*'Summary Data'!Z15+'Summary Data'!Z$39*'Summary Data'!Z32)/17*$A136)</f>
        <v>-1.4376555339997918E-05</v>
      </c>
      <c r="D136" s="10">
        <f>('Summary Data'!AA31-('Summary Data'!AA$40*'Summary Data'!AA15+'Summary Data'!AA$39*'Summary Data'!AA32)/17*$A136)</f>
        <v>5.348951421469891E-06</v>
      </c>
      <c r="E136" s="10">
        <f>('Summary Data'!AB31-('Summary Data'!AB$40*'Summary Data'!AB15+'Summary Data'!AB$39*'Summary Data'!AB32)/17*$A136)</f>
        <v>-5.334572279989958E-07</v>
      </c>
      <c r="F136" s="10">
        <f>('Summary Data'!AC31-('Summary Data'!AC$40*'Summary Data'!AC15+'Summary Data'!AC$39*'Summary Data'!AC32)/17*$A136)</f>
        <v>-1.4737389623528663E-05</v>
      </c>
      <c r="G136" s="10">
        <f>('Summary Data'!AD31-('Summary Data'!AD$40*'Summary Data'!AD15+'Summary Data'!AD$39*'Summary Data'!AD32)/17*$A136)</f>
        <v>5.70246915058796E-07</v>
      </c>
      <c r="H136" s="10">
        <f>('Summary Data'!AE31-('Summary Data'!AE$40*'Summary Data'!AE15+'Summary Data'!AE$39*'Summary Data'!AE32)/17*$A136)</f>
        <v>-0.0018889760520517647</v>
      </c>
      <c r="I136" s="10">
        <f>('Summary Data'!AF31-('Summary Data'!AF$40*'Summary Data'!AF15+'Summary Data'!AF$39*'Summary Data'!AF32)/17*$A136)</f>
        <v>1.7848228908252592E-06</v>
      </c>
      <c r="J136" s="10">
        <f>('Summary Data'!AG31-('Summary Data'!AG$40*'Summary Data'!AG15+'Summary Data'!AG$39*'Summary Data'!AG32)/17*$A136)</f>
        <v>-0.001080926</v>
      </c>
      <c r="K136" s="10">
        <f>('Summary Data'!AH31-('Summary Data'!AH$40*'Summary Data'!AH15+'Summary Data'!AH$39*'Summary Data'!AH32)/17*$A136)</f>
        <v>1.5911464182356144E-06</v>
      </c>
      <c r="L136" s="10">
        <f>('Summary Data'!AI31-('Summary Data'!AI$40*'Summary Data'!AI15+'Summary Data'!AI$39*'Summary Data'!AI32)/17*$A136)</f>
        <v>2.277909379996834E-06</v>
      </c>
      <c r="M136" s="10">
        <f>('Summary Data'!AJ31-('Summary Data'!AJ$40*'Summary Data'!AJ15+'Summary Data'!AJ$39*'Summary Data'!AJ32)/17*$A136)</f>
        <v>-1.0361536771225088E-06</v>
      </c>
      <c r="N136" s="10">
        <f>('Summary Data'!AK31-('Summary Data'!AK$40*'Summary Data'!AK15+'Summary Data'!AK$39*'Summary Data'!AK32)/17*$A136)</f>
        <v>3.2682133497075397E-06</v>
      </c>
      <c r="O136" s="10">
        <f>('Summary Data'!AL31-('Summary Data'!AL$40*'Summary Data'!AL15+'Summary Data'!AL$39*'Summary Data'!AL32)/17*$A136)</f>
        <v>5.719511053124682E-06</v>
      </c>
      <c r="P136" s="10">
        <f>('Summary Data'!AM31-('Summary Data'!AM$40*'Summary Data'!AM15+'Summary Data'!AM$39*'Summary Data'!AM32)/17*$A136)</f>
        <v>-5.5498630310568675E-06</v>
      </c>
      <c r="Q136" s="10">
        <f>('Summary Data'!AN31-('Summary Data'!AN$40*'Summary Data'!AN15+'Summary Data'!AN$39*'Summary Data'!AN32)/17*$A136)</f>
        <v>-1.4573283403526704E-05</v>
      </c>
      <c r="R136" s="10">
        <f>('Summary Data'!AO31-('Summary Data'!AO$40*'Summary Data'!AO15+'Summary Data'!AO$39*'Summary Data'!AO32)/17*$A136)</f>
        <v>1.925992448704658E-06</v>
      </c>
      <c r="S136" s="10">
        <f>('Summary Data'!AP31-('Summary Data'!AP$40*'Summary Data'!AP15+'Summary Data'!AP$39*'Summary Data'!AP32)/17*$A136)</f>
        <v>9.566658591117494E-05</v>
      </c>
      <c r="T136" s="10">
        <f>('Summary Data'!AQ31-('Summary Data'!AQ$40*'Summary Data'!AQ15+'Summary Data'!AQ$39*'Summary Data'!AQ32)/17*$A136)</f>
        <v>1.2153110331758477E-05</v>
      </c>
      <c r="U136" s="10">
        <f>('Summary Data'!AR31-('Summary Data'!AR$40*'Summary Data'!AR15+'Summary Data'!AR$39*'Summary Data'!AR32)/17*$A136)</f>
        <v>4.132435760587777E-05</v>
      </c>
      <c r="V136" s="70">
        <f>'Summary Data'!AS31</f>
        <v>0</v>
      </c>
    </row>
    <row r="137" spans="1:22" ht="11.25">
      <c r="A137" s="71">
        <v>11</v>
      </c>
      <c r="B137" s="10">
        <f>('Summary Data'!Y32-('Summary Data'!Y$40*'Summary Data'!Y16+'Summary Data'!Y$39*'Summary Data'!Y33)/17*$A137)</f>
        <v>0.19249641293251796</v>
      </c>
      <c r="C137" s="10">
        <f>('Summary Data'!Z32-('Summary Data'!Z$40*'Summary Data'!Z16+'Summary Data'!Z$39*'Summary Data'!Z33)/17*$A137)</f>
        <v>-0.003186929240364074</v>
      </c>
      <c r="D137" s="10">
        <f>('Summary Data'!AA32-('Summary Data'!AA$40*'Summary Data'!AA16+'Summary Data'!AA$39*'Summary Data'!AA33)/17*$A137)</f>
        <v>-0.01386397009983925</v>
      </c>
      <c r="E137" s="10">
        <f>('Summary Data'!AB32-('Summary Data'!AB$40*'Summary Data'!AB16+'Summary Data'!AB$39*'Summary Data'!AB33)/17*$A137)</f>
        <v>-0.010594135879835487</v>
      </c>
      <c r="F137" s="10">
        <f>('Summary Data'!AC32-('Summary Data'!AC$40*'Summary Data'!AC16+'Summary Data'!AC$39*'Summary Data'!AC33)/17*$A137)</f>
        <v>-0.02087179512236552</v>
      </c>
      <c r="G137" s="10">
        <f>('Summary Data'!AD32-('Summary Data'!AD$40*'Summary Data'!AD16+'Summary Data'!AD$39*'Summary Data'!AD33)/17*$A137)</f>
        <v>-0.00679483961045831</v>
      </c>
      <c r="H137" s="10">
        <f>('Summary Data'!AE32-('Summary Data'!AE$40*'Summary Data'!AE16+'Summary Data'!AE$39*'Summary Data'!AE33)/17*$A137)</f>
        <v>-0.017675496508627823</v>
      </c>
      <c r="I137" s="10">
        <f>('Summary Data'!AF32-('Summary Data'!AF$40*'Summary Data'!AF16+'Summary Data'!AF$39*'Summary Data'!AF33)/17*$A137)</f>
        <v>-0.017536649099617913</v>
      </c>
      <c r="J137" s="10">
        <f>('Summary Data'!AG32-('Summary Data'!AG$40*'Summary Data'!AG16+'Summary Data'!AG$39*'Summary Data'!AG33)/17*$A137)</f>
        <v>-0.02038637</v>
      </c>
      <c r="K137" s="10">
        <f>('Summary Data'!AH32-('Summary Data'!AH$40*'Summary Data'!AH16+'Summary Data'!AH$39*'Summary Data'!AH33)/17*$A137)</f>
        <v>-0.024193887213241207</v>
      </c>
      <c r="L137" s="10">
        <f>('Summary Data'!AI32-('Summary Data'!AI$40*'Summary Data'!AI16+'Summary Data'!AI$39*'Summary Data'!AI33)/17*$A137)</f>
        <v>-0.020297199162755627</v>
      </c>
      <c r="M137" s="10">
        <f>('Summary Data'!AJ32-('Summary Data'!AJ$40*'Summary Data'!AJ16+'Summary Data'!AJ$39*'Summary Data'!AJ33)/17*$A137)</f>
        <v>-0.011993471222646355</v>
      </c>
      <c r="N137" s="10">
        <f>('Summary Data'!AK32-('Summary Data'!AK$40*'Summary Data'!AK16+'Summary Data'!AK$39*'Summary Data'!AK33)/17*$A137)</f>
        <v>-0.016207243755898704</v>
      </c>
      <c r="O137" s="10">
        <f>('Summary Data'!AL32-('Summary Data'!AL$40*'Summary Data'!AL16+'Summary Data'!AL$39*'Summary Data'!AL33)/17*$A137)</f>
        <v>-0.00865563639084628</v>
      </c>
      <c r="P137" s="10">
        <f>('Summary Data'!AM32-('Summary Data'!AM$40*'Summary Data'!AM16+'Summary Data'!AM$39*'Summary Data'!AM33)/17*$A137)</f>
        <v>-0.02278570930214632</v>
      </c>
      <c r="Q137" s="10">
        <f>('Summary Data'!AN32-('Summary Data'!AN$40*'Summary Data'!AN16+'Summary Data'!AN$39*'Summary Data'!AN33)/17*$A137)</f>
        <v>-0.014868392849474091</v>
      </c>
      <c r="R137" s="10">
        <f>('Summary Data'!AO32-('Summary Data'!AO$40*'Summary Data'!AO16+'Summary Data'!AO$39*'Summary Data'!AO33)/17*$A137)</f>
        <v>-0.01789763104102251</v>
      </c>
      <c r="S137" s="10">
        <f>('Summary Data'!AP32-('Summary Data'!AP$40*'Summary Data'!AP16+'Summary Data'!AP$39*'Summary Data'!AP33)/17*$A137)</f>
        <v>-0.018461518444185226</v>
      </c>
      <c r="T137" s="10">
        <f>('Summary Data'!AQ32-('Summary Data'!AQ$40*'Summary Data'!AQ16+'Summary Data'!AQ$39*'Summary Data'!AQ33)/17*$A137)</f>
        <v>-0.015532896682745552</v>
      </c>
      <c r="U137" s="10">
        <f>('Summary Data'!AR32-('Summary Data'!AR$40*'Summary Data'!AR16+'Summary Data'!AR$39*'Summary Data'!AR33)/17*$A137)</f>
        <v>-0.01989242224757782</v>
      </c>
      <c r="V137" s="70">
        <f>'Summary Data'!AS32</f>
        <v>-0.008961473</v>
      </c>
    </row>
    <row r="138" spans="1:23" ht="11.25">
      <c r="A138" s="71">
        <v>12</v>
      </c>
      <c r="B138" s="10">
        <f>('Summary Data'!Y33-('Summary Data'!Y$40*'Summary Data'!Y17+'Summary Data'!Y$39*'Summary Data'!Y34)/17*$A138)*10</f>
        <v>-0.03159365390477873</v>
      </c>
      <c r="C138" s="10">
        <f>('Summary Data'!Z33-('Summary Data'!Z$40*'Summary Data'!Z17+'Summary Data'!Z$39*'Summary Data'!Z34)/17*$A138)*10</f>
        <v>0.004296709622543531</v>
      </c>
      <c r="D138" s="10">
        <f>('Summary Data'!AA33-('Summary Data'!AA$40*'Summary Data'!AA17+'Summary Data'!AA$39*'Summary Data'!AA34)/17*$A138)*10</f>
        <v>-0.049646234345130796</v>
      </c>
      <c r="E138" s="10">
        <f>('Summary Data'!AB33-('Summary Data'!AB$40*'Summary Data'!AB17+'Summary Data'!AB$39*'Summary Data'!AB34)/17*$A138)*10</f>
        <v>-0.04063356781461431</v>
      </c>
      <c r="F138" s="10">
        <f>('Summary Data'!AC33-('Summary Data'!AC$40*'Summary Data'!AC17+'Summary Data'!AC$39*'Summary Data'!AC34)/17*$A138)*10</f>
        <v>-0.023439007246017503</v>
      </c>
      <c r="G138" s="10">
        <f>('Summary Data'!AD33-('Summary Data'!AD$40*'Summary Data'!AD17+'Summary Data'!AD$39*'Summary Data'!AD34)/17*$A138)*10</f>
        <v>-0.11485930341798588</v>
      </c>
      <c r="H138" s="10">
        <f>('Summary Data'!AE33-('Summary Data'!AE$40*'Summary Data'!AE17+'Summary Data'!AE$39*'Summary Data'!AE34)/17*$A138)*10</f>
        <v>-0.052847947537589646</v>
      </c>
      <c r="I138" s="10">
        <f>('Summary Data'!AF33-('Summary Data'!AF$40*'Summary Data'!AF17+'Summary Data'!AF$39*'Summary Data'!AF34)/17*$A138)*10</f>
        <v>-0.029846801325014213</v>
      </c>
      <c r="J138" s="10">
        <f>('Summary Data'!AG33-('Summary Data'!AG$40*'Summary Data'!AG17+'Summary Data'!AG$39*'Summary Data'!AG34)/17*$A138)*10</f>
        <v>-0.0152085</v>
      </c>
      <c r="K138" s="10">
        <f>('Summary Data'!AH33-('Summary Data'!AH$40*'Summary Data'!AH17+'Summary Data'!AH$39*'Summary Data'!AH34)/17*$A138)*10</f>
        <v>-0.013946415555959164</v>
      </c>
      <c r="L138" s="10">
        <f>('Summary Data'!AI33-('Summary Data'!AI$40*'Summary Data'!AI17+'Summary Data'!AI$39*'Summary Data'!AI34)/17*$A138)*10</f>
        <v>-0.006497854781222405</v>
      </c>
      <c r="M138" s="10">
        <f>('Summary Data'!AJ33-('Summary Data'!AJ$40*'Summary Data'!AJ17+'Summary Data'!AJ$39*'Summary Data'!AJ34)/17*$A138)*10</f>
        <v>-0.0024702777128557158</v>
      </c>
      <c r="N138" s="10">
        <f>('Summary Data'!AK33-('Summary Data'!AK$40*'Summary Data'!AK17+'Summary Data'!AK$39*'Summary Data'!AK34)/17*$A138)*10</f>
        <v>-0.006898892724876848</v>
      </c>
      <c r="O138" s="10">
        <f>('Summary Data'!AL33-('Summary Data'!AL$40*'Summary Data'!AL17+'Summary Data'!AL$39*'Summary Data'!AL34)/17*$A138)*10</f>
        <v>0.025002716903122484</v>
      </c>
      <c r="P138" s="10">
        <f>('Summary Data'!AM33-('Summary Data'!AM$40*'Summary Data'!AM17+'Summary Data'!AM$39*'Summary Data'!AM34)/17*$A138)*10</f>
        <v>0.025770843475146715</v>
      </c>
      <c r="Q138" s="10">
        <f>('Summary Data'!AN33-('Summary Data'!AN$40*'Summary Data'!AN17+'Summary Data'!AN$39*'Summary Data'!AN34)/17*$A138)*10</f>
        <v>-0.014287566330350122</v>
      </c>
      <c r="R138" s="10">
        <f>('Summary Data'!AO33-('Summary Data'!AO$40*'Summary Data'!AO17+'Summary Data'!AO$39*'Summary Data'!AO34)/17*$A138)*10</f>
        <v>-0.05498016372389524</v>
      </c>
      <c r="S138" s="10">
        <f>('Summary Data'!AP33-('Summary Data'!AP$40*'Summary Data'!AP17+'Summary Data'!AP$39*'Summary Data'!AP34)/17*$A138)*10</f>
        <v>-0.07009809226224753</v>
      </c>
      <c r="T138" s="10">
        <f>('Summary Data'!AQ33-('Summary Data'!AQ$40*'Summary Data'!AQ17+'Summary Data'!AQ$39*'Summary Data'!AQ34)/17*$A138)*10</f>
        <v>-0.025835656510507423</v>
      </c>
      <c r="U138" s="10">
        <f>('Summary Data'!AR33-('Summary Data'!AR$40*'Summary Data'!AR17+'Summary Data'!AR$39*'Summary Data'!AR34)/17*$A138)*10</f>
        <v>-0.009537045463150588</v>
      </c>
      <c r="V138" s="70">
        <f>'Summary Data'!AS33*10</f>
        <v>-0.02512271</v>
      </c>
      <c r="W138" s="30" t="s">
        <v>83</v>
      </c>
    </row>
    <row r="139" spans="1:23" ht="11.25">
      <c r="A139" s="71">
        <v>13</v>
      </c>
      <c r="B139" s="10">
        <f>('Summary Data'!Y34-('Summary Data'!Y$40*'Summary Data'!Y18+'Summary Data'!Y$39*'Summary Data'!Y35)/17*$A139)*10</f>
        <v>-0.061804916246513235</v>
      </c>
      <c r="C139" s="10">
        <f>('Summary Data'!Z34-('Summary Data'!Z$40*'Summary Data'!Z18+'Summary Data'!Z$39*'Summary Data'!Z35)/17*$A139)*10</f>
        <v>-0.049691852571768336</v>
      </c>
      <c r="D139" s="10">
        <f>('Summary Data'!AA34-('Summary Data'!AA$40*'Summary Data'!AA18+'Summary Data'!AA$39*'Summary Data'!AA35)/17*$A139)*10</f>
        <v>-0.03075774912851824</v>
      </c>
      <c r="E139" s="10">
        <f>('Summary Data'!AB34-('Summary Data'!AB$40*'Summary Data'!AB18+'Summary Data'!AB$39*'Summary Data'!AB35)/17*$A139)*10</f>
        <v>-0.019539222806708903</v>
      </c>
      <c r="F139" s="10">
        <f>('Summary Data'!AC34-('Summary Data'!AC$40*'Summary Data'!AC18+'Summary Data'!AC$39*'Summary Data'!AC35)/17*$A139)*10</f>
        <v>-0.03209106881512423</v>
      </c>
      <c r="G139" s="10">
        <f>('Summary Data'!AD34-('Summary Data'!AD$40*'Summary Data'!AD18+'Summary Data'!AD$39*'Summary Data'!AD35)/17*$A139)*10</f>
        <v>-0.10100863165902321</v>
      </c>
      <c r="H139" s="10">
        <f>('Summary Data'!AE34-('Summary Data'!AE$40*'Summary Data'!AE18+'Summary Data'!AE$39*'Summary Data'!AE35)/17*$A139)*10</f>
        <v>-0.02047998705476306</v>
      </c>
      <c r="I139" s="10">
        <f>('Summary Data'!AF34-('Summary Data'!AF$40*'Summary Data'!AF18+'Summary Data'!AF$39*'Summary Data'!AF35)/17*$A139)*10</f>
        <v>-0.025176624193577832</v>
      </c>
      <c r="J139" s="10">
        <f>('Summary Data'!AG34-('Summary Data'!AG$40*'Summary Data'!AG18+'Summary Data'!AG$39*'Summary Data'!AG35)/17*$A139)*10</f>
        <v>0.01223359</v>
      </c>
      <c r="K139" s="10">
        <f>('Summary Data'!AH34-('Summary Data'!AH$40*'Summary Data'!AH18+'Summary Data'!AH$39*'Summary Data'!AH35)/17*$A139)*10</f>
        <v>-0.0008703259216187115</v>
      </c>
      <c r="L139" s="10">
        <f>('Summary Data'!AI34-('Summary Data'!AI$40*'Summary Data'!AI18+'Summary Data'!AI$39*'Summary Data'!AI35)/17*$A139)*10</f>
        <v>-0.026462026478211248</v>
      </c>
      <c r="M139" s="10">
        <f>('Summary Data'!AJ34-('Summary Data'!AJ$40*'Summary Data'!AJ18+'Summary Data'!AJ$39*'Summary Data'!AJ35)/17*$A139)*10</f>
        <v>0.014999583136620606</v>
      </c>
      <c r="N139" s="10">
        <f>('Summary Data'!AK34-('Summary Data'!AK$40*'Summary Data'!AK18+'Summary Data'!AK$39*'Summary Data'!AK35)/17*$A139)*10</f>
        <v>-0.030298396162769067</v>
      </c>
      <c r="O139" s="10">
        <f>('Summary Data'!AL34-('Summary Data'!AL$40*'Summary Data'!AL18+'Summary Data'!AL$39*'Summary Data'!AL35)/17*$A139)*10</f>
        <v>-0.01908117567867933</v>
      </c>
      <c r="P139" s="10">
        <f>('Summary Data'!AM34-('Summary Data'!AM$40*'Summary Data'!AM18+'Summary Data'!AM$39*'Summary Data'!AM35)/17*$A139)*10</f>
        <v>0.007747509144576635</v>
      </c>
      <c r="Q139" s="10">
        <f>('Summary Data'!AN34-('Summary Data'!AN$40*'Summary Data'!AN18+'Summary Data'!AN$39*'Summary Data'!AN35)/17*$A139)*10</f>
        <v>-0.022210938520859525</v>
      </c>
      <c r="R139" s="10">
        <f>('Summary Data'!AO34-('Summary Data'!AO$40*'Summary Data'!AO18+'Summary Data'!AO$39*'Summary Data'!AO35)/17*$A139)*10</f>
        <v>-0.01600825787364798</v>
      </c>
      <c r="S139" s="10">
        <f>('Summary Data'!AP34-('Summary Data'!AP$40*'Summary Data'!AP18+'Summary Data'!AP$39*'Summary Data'!AP35)/17*$A139)*10</f>
        <v>-0.026259645390508537</v>
      </c>
      <c r="T139" s="10">
        <f>('Summary Data'!AQ34-('Summary Data'!AQ$40*'Summary Data'!AQ18+'Summary Data'!AQ$39*'Summary Data'!AQ35)/17*$A139)*10</f>
        <v>0.013735852341019442</v>
      </c>
      <c r="U139" s="10">
        <f>('Summary Data'!AR34-('Summary Data'!AR$40*'Summary Data'!AR18+'Summary Data'!AR$39*'Summary Data'!AR35)/17*$A139)*10</f>
        <v>0.05139510941832218</v>
      </c>
      <c r="V139" s="70">
        <f>'Summary Data'!AS34*10</f>
        <v>-0.01901418</v>
      </c>
      <c r="W139" s="30" t="s">
        <v>83</v>
      </c>
    </row>
    <row r="140" spans="1:23" ht="11.25">
      <c r="A140" s="71">
        <v>14</v>
      </c>
      <c r="B140" s="10">
        <f>('Summary Data'!Y35-('Summary Data'!Y$40*'Summary Data'!Y19+'Summary Data'!Y$39*'Summary Data'!Y36)/17*$A140)*10</f>
        <v>0.06342369250163007</v>
      </c>
      <c r="C140" s="10">
        <f>('Summary Data'!Z35-('Summary Data'!Z$40*'Summary Data'!Z19+'Summary Data'!Z$39*'Summary Data'!Z36)/17*$A140)*10</f>
        <v>-0.09426236396269412</v>
      </c>
      <c r="D140" s="10">
        <f>('Summary Data'!AA35-('Summary Data'!AA$40*'Summary Data'!AA19+'Summary Data'!AA$39*'Summary Data'!AA36)/17*$A140)*10</f>
        <v>-0.07606658163696492</v>
      </c>
      <c r="E140" s="10">
        <f>('Summary Data'!AB35-('Summary Data'!AB$40*'Summary Data'!AB19+'Summary Data'!AB$39*'Summary Data'!AB36)/17*$A140)*10</f>
        <v>-0.07501387212215271</v>
      </c>
      <c r="F140" s="10">
        <f>('Summary Data'!AC35-('Summary Data'!AC$40*'Summary Data'!AC19+'Summary Data'!AC$39*'Summary Data'!AC36)/17*$A140)*10</f>
        <v>-0.08122691040892084</v>
      </c>
      <c r="G140" s="10">
        <f>('Summary Data'!AD35-('Summary Data'!AD$40*'Summary Data'!AD19+'Summary Data'!AD$39*'Summary Data'!AD36)/17*$A140)*10</f>
        <v>-0.0578992164174011</v>
      </c>
      <c r="H140" s="10">
        <f>('Summary Data'!AE35-('Summary Data'!AE$40*'Summary Data'!AE19+'Summary Data'!AE$39*'Summary Data'!AE36)/17*$A140)*10</f>
        <v>-0.07417472533143012</v>
      </c>
      <c r="I140" s="10">
        <f>('Summary Data'!AF35-('Summary Data'!AF$40*'Summary Data'!AF19+'Summary Data'!AF$39*'Summary Data'!AF36)/17*$A140)*10</f>
        <v>-0.0613992535162593</v>
      </c>
      <c r="J140" s="10">
        <f>('Summary Data'!AG35-('Summary Data'!AG$40*'Summary Data'!AG19+'Summary Data'!AG$39*'Summary Data'!AG36)/17*$A140)*10</f>
        <v>-0.08661547</v>
      </c>
      <c r="K140" s="10">
        <f>('Summary Data'!AH35-('Summary Data'!AH$40*'Summary Data'!AH19+'Summary Data'!AH$39*'Summary Data'!AH36)/17*$A140)*10</f>
        <v>-0.08963381137395789</v>
      </c>
      <c r="L140" s="10">
        <f>('Summary Data'!AI35-('Summary Data'!AI$40*'Summary Data'!AI19+'Summary Data'!AI$39*'Summary Data'!AI36)/17*$A140)*10</f>
        <v>-0.05570806389530193</v>
      </c>
      <c r="M140" s="10">
        <f>('Summary Data'!AJ35-('Summary Data'!AJ$40*'Summary Data'!AJ19+'Summary Data'!AJ$39*'Summary Data'!AJ36)/17*$A140)*10</f>
        <v>-0.0673498452819384</v>
      </c>
      <c r="N140" s="10">
        <f>('Summary Data'!AK35-('Summary Data'!AK$40*'Summary Data'!AK19+'Summary Data'!AK$39*'Summary Data'!AK36)/17*$A140)*10</f>
        <v>-0.06326116193437822</v>
      </c>
      <c r="O140" s="10">
        <f>('Summary Data'!AL35-('Summary Data'!AL$40*'Summary Data'!AL19+'Summary Data'!AL$39*'Summary Data'!AL36)/17*$A140)*10</f>
        <v>-0.04811223856127618</v>
      </c>
      <c r="P140" s="10">
        <f>('Summary Data'!AM35-('Summary Data'!AM$40*'Summary Data'!AM19+'Summary Data'!AM$39*'Summary Data'!AM36)/17*$A140)*10</f>
        <v>-0.059512801352783834</v>
      </c>
      <c r="Q140" s="10">
        <f>('Summary Data'!AN35-('Summary Data'!AN$40*'Summary Data'!AN19+'Summary Data'!AN$39*'Summary Data'!AN36)/17*$A140)*10</f>
        <v>-0.022757493006755745</v>
      </c>
      <c r="R140" s="10">
        <f>('Summary Data'!AO35-('Summary Data'!AO$40*'Summary Data'!AO19+'Summary Data'!AO$39*'Summary Data'!AO36)/17*$A140)*10</f>
        <v>-0.04282883775714773</v>
      </c>
      <c r="S140" s="10">
        <f>('Summary Data'!AP35-('Summary Data'!AP$40*'Summary Data'!AP19+'Summary Data'!AP$39*'Summary Data'!AP36)/17*$A140)*10</f>
        <v>-0.04944033302694259</v>
      </c>
      <c r="T140" s="10">
        <f>('Summary Data'!AQ35-('Summary Data'!AQ$40*'Summary Data'!AQ19+'Summary Data'!AQ$39*'Summary Data'!AQ36)/17*$A140)*10</f>
        <v>-0.05226319777519706</v>
      </c>
      <c r="U140" s="10">
        <f>('Summary Data'!AR35-('Summary Data'!AR$40*'Summary Data'!AR19+'Summary Data'!AR$39*'Summary Data'!AR36)/17*$A140)*10</f>
        <v>-0.04315966634804906</v>
      </c>
      <c r="V140" s="70">
        <f>'Summary Data'!AS35*10</f>
        <v>-0.05914407</v>
      </c>
      <c r="W140" s="30" t="s">
        <v>83</v>
      </c>
    </row>
    <row r="141" spans="1:23" ht="11.25">
      <c r="A141" s="71">
        <v>15</v>
      </c>
      <c r="B141" s="10">
        <f>('Summary Data'!Y36-('Summary Data'!Y$40*'Summary Data'!Y20+'Summary Data'!Y$39*'Summary Data'!Y37)/17*$A141)*10</f>
        <v>0.11178389999999999</v>
      </c>
      <c r="C141" s="10">
        <f>('Summary Data'!Z36-('Summary Data'!Z$40*'Summary Data'!Z20+'Summary Data'!Z$39*'Summary Data'!Z37)/17*$A141)*10</f>
        <v>-0.045138529999999996</v>
      </c>
      <c r="D141" s="10">
        <f>('Summary Data'!AA36-('Summary Data'!AA$40*'Summary Data'!AA20+'Summary Data'!AA$39*'Summary Data'!AA37)/17*$A141)*10</f>
        <v>-0.027801430000000002</v>
      </c>
      <c r="E141" s="10">
        <f>('Summary Data'!AB36-('Summary Data'!AB$40*'Summary Data'!AB20+'Summary Data'!AB$39*'Summary Data'!AB37)/17*$A141)*10</f>
        <v>-0.025988550000000003</v>
      </c>
      <c r="F141" s="10">
        <f>('Summary Data'!AC36-('Summary Data'!AC$40*'Summary Data'!AC20+'Summary Data'!AC$39*'Summary Data'!AC37)/17*$A141)*10</f>
        <v>-0.022083039999999998</v>
      </c>
      <c r="G141" s="10">
        <f>('Summary Data'!AD36-('Summary Data'!AD$40*'Summary Data'!AD20+'Summary Data'!AD$39*'Summary Data'!AD37)/17*$A141)*10</f>
        <v>-0.02957793</v>
      </c>
      <c r="H141" s="10">
        <f>('Summary Data'!AE36-('Summary Data'!AE$40*'Summary Data'!AE20+'Summary Data'!AE$39*'Summary Data'!AE37)/17*$A141)*10</f>
        <v>-0.02975878</v>
      </c>
      <c r="I141" s="10">
        <f>('Summary Data'!AF36-('Summary Data'!AF$40*'Summary Data'!AF20+'Summary Data'!AF$39*'Summary Data'!AF37)/17*$A141)*10</f>
        <v>-0.0198483</v>
      </c>
      <c r="J141" s="10">
        <f>('Summary Data'!AG36-('Summary Data'!AG$40*'Summary Data'!AG20+'Summary Data'!AG$39*'Summary Data'!AG37)/17*$A141)*10</f>
        <v>-0.0001831298</v>
      </c>
      <c r="K141" s="10">
        <f>('Summary Data'!AH36-('Summary Data'!AH$40*'Summary Data'!AH20+'Summary Data'!AH$39*'Summary Data'!AH37)/17*$A141)*10</f>
        <v>-0.02154777</v>
      </c>
      <c r="L141" s="10">
        <f>('Summary Data'!AI36-('Summary Data'!AI$40*'Summary Data'!AI20+'Summary Data'!AI$39*'Summary Data'!AI37)/17*$A141)*10</f>
        <v>-0.02294352</v>
      </c>
      <c r="M141" s="10">
        <f>('Summary Data'!AJ36-('Summary Data'!AJ$40*'Summary Data'!AJ20+'Summary Data'!AJ$39*'Summary Data'!AJ37)/17*$A141)*10</f>
        <v>-0.009445279000000001</v>
      </c>
      <c r="N141" s="10">
        <f>('Summary Data'!AK36-('Summary Data'!AK$40*'Summary Data'!AK20+'Summary Data'!AK$39*'Summary Data'!AK37)/17*$A141)*10</f>
        <v>-0.010247069999999999</v>
      </c>
      <c r="O141" s="10">
        <f>('Summary Data'!AL36-('Summary Data'!AL$40*'Summary Data'!AL20+'Summary Data'!AL$39*'Summary Data'!AL37)/17*$A141)*10</f>
        <v>-0.028928830000000003</v>
      </c>
      <c r="P141" s="10">
        <f>('Summary Data'!AM36-('Summary Data'!AM$40*'Summary Data'!AM20+'Summary Data'!AM$39*'Summary Data'!AM37)/17*$A141)*10</f>
        <v>0.002266605</v>
      </c>
      <c r="Q141" s="10">
        <f>('Summary Data'!AN36-('Summary Data'!AN$40*'Summary Data'!AN20+'Summary Data'!AN$39*'Summary Data'!AN37)/17*$A141)*10</f>
        <v>0.007217092999999999</v>
      </c>
      <c r="R141" s="10">
        <f>('Summary Data'!AO36-('Summary Data'!AO$40*'Summary Data'!AO20+'Summary Data'!AO$39*'Summary Data'!AO37)/17*$A141)*10</f>
        <v>-0.008976036</v>
      </c>
      <c r="S141" s="10">
        <f>('Summary Data'!AP36-('Summary Data'!AP$40*'Summary Data'!AP20+'Summary Data'!AP$39*'Summary Data'!AP37)/17*$A141)*10</f>
        <v>-0.04121125</v>
      </c>
      <c r="T141" s="10">
        <f>('Summary Data'!AQ36-('Summary Data'!AQ$40*'Summary Data'!AQ20+'Summary Data'!AQ$39*'Summary Data'!AQ37)/17*$A141)*10</f>
        <v>-0.0339763</v>
      </c>
      <c r="U141" s="10">
        <f>('Summary Data'!AR36-('Summary Data'!AR$40*'Summary Data'!AR20+'Summary Data'!AR$39*'Summary Data'!AR37)/17*$A141)*10</f>
        <v>-0.054135420000000004</v>
      </c>
      <c r="V141" s="70">
        <f>'Summary Data'!AS36*10</f>
        <v>-0.01717595</v>
      </c>
      <c r="W141" s="30" t="s">
        <v>83</v>
      </c>
    </row>
    <row r="142" spans="1:23" ht="11.25">
      <c r="A142" s="71">
        <v>16</v>
      </c>
      <c r="B142" s="10">
        <f>('Summary Data'!Y37-('Summary Data'!Y$40*'Summary Data'!Y21+'Summary Data'!Y$39*'Summary Data'!Y38)/17*$A142)*10</f>
        <v>0</v>
      </c>
      <c r="C142" s="10">
        <f>('Summary Data'!Z37-('Summary Data'!Z$40*'Summary Data'!Z21+'Summary Data'!Z$39*'Summary Data'!Z38)/17*$A142)*10</f>
        <v>0</v>
      </c>
      <c r="D142" s="10">
        <f>('Summary Data'!AA37-('Summary Data'!AA$40*'Summary Data'!AA21+'Summary Data'!AA$39*'Summary Data'!AA38)/17*$A142)*10</f>
        <v>0</v>
      </c>
      <c r="E142" s="10">
        <f>('Summary Data'!AB37-('Summary Data'!AB$40*'Summary Data'!AB21+'Summary Data'!AB$39*'Summary Data'!AB38)/17*$A142)*10</f>
        <v>0</v>
      </c>
      <c r="F142" s="10">
        <f>('Summary Data'!AC37-('Summary Data'!AC$40*'Summary Data'!AC21+'Summary Data'!AC$39*'Summary Data'!AC38)/17*$A142)*10</f>
        <v>0</v>
      </c>
      <c r="G142" s="10">
        <f>('Summary Data'!AD37-('Summary Data'!AD$40*'Summary Data'!AD21+'Summary Data'!AD$39*'Summary Data'!AD38)/17*$A142)*10</f>
        <v>0</v>
      </c>
      <c r="H142" s="10">
        <f>('Summary Data'!AE37-('Summary Data'!AE$40*'Summary Data'!AE21+'Summary Data'!AE$39*'Summary Data'!AE38)/17*$A142)*10</f>
        <v>0</v>
      </c>
      <c r="I142" s="10">
        <f>('Summary Data'!AF37-('Summary Data'!AF$40*'Summary Data'!AF21+'Summary Data'!AF$39*'Summary Data'!AF38)/17*$A142)*10</f>
        <v>0</v>
      </c>
      <c r="J142" s="10">
        <f>('Summary Data'!AG37-('Summary Data'!AG$40*'Summary Data'!AG21+'Summary Data'!AG$39*'Summary Data'!AG38)/17*$A142)*10</f>
        <v>0</v>
      </c>
      <c r="K142" s="10">
        <f>('Summary Data'!AH37-('Summary Data'!AH$40*'Summary Data'!AH21+'Summary Data'!AH$39*'Summary Data'!AH38)/17*$A142)*10</f>
        <v>0</v>
      </c>
      <c r="L142" s="10">
        <f>('Summary Data'!AI37-('Summary Data'!AI$40*'Summary Data'!AI21+'Summary Data'!AI$39*'Summary Data'!AI38)/17*$A142)*10</f>
        <v>0</v>
      </c>
      <c r="M142" s="10">
        <f>('Summary Data'!AJ37-('Summary Data'!AJ$40*'Summary Data'!AJ21+'Summary Data'!AJ$39*'Summary Data'!AJ38)/17*$A142)*10</f>
        <v>0</v>
      </c>
      <c r="N142" s="10">
        <f>('Summary Data'!AK37-('Summary Data'!AK$40*'Summary Data'!AK21+'Summary Data'!AK$39*'Summary Data'!AK38)/17*$A142)*10</f>
        <v>0</v>
      </c>
      <c r="O142" s="10">
        <f>('Summary Data'!AL37-('Summary Data'!AL$40*'Summary Data'!AL21+'Summary Data'!AL$39*'Summary Data'!AL38)/17*$A142)*10</f>
        <v>0</v>
      </c>
      <c r="P142" s="10">
        <f>('Summary Data'!AM37-('Summary Data'!AM$40*'Summary Data'!AM21+'Summary Data'!AM$39*'Summary Data'!AM38)/17*$A142)*10</f>
        <v>0</v>
      </c>
      <c r="Q142" s="10">
        <f>('Summary Data'!AN37-('Summary Data'!AN$40*'Summary Data'!AN21+'Summary Data'!AN$39*'Summary Data'!AN38)/17*$A142)*10</f>
        <v>0</v>
      </c>
      <c r="R142" s="10">
        <f>('Summary Data'!AO37-('Summary Data'!AO$40*'Summary Data'!AO21+'Summary Data'!AO$39*'Summary Data'!AO38)/17*$A142)*10</f>
        <v>0</v>
      </c>
      <c r="S142" s="10">
        <f>('Summary Data'!AP37-('Summary Data'!AP$40*'Summary Data'!AP21+'Summary Data'!AP$39*'Summary Data'!AP38)/17*$A142)*10</f>
        <v>0</v>
      </c>
      <c r="T142" s="10">
        <f>('Summary Data'!AQ37-('Summary Data'!AQ$40*'Summary Data'!AQ21+'Summary Data'!AQ$39*'Summary Data'!AQ38)/17*$A142)*10</f>
        <v>0</v>
      </c>
      <c r="U142" s="10">
        <f>('Summary Data'!AR37-('Summary Data'!AR$40*'Summary Data'!AR21+'Summary Data'!AR$39*'Summary Data'!AR38)/17*$A142)*10</f>
        <v>0</v>
      </c>
      <c r="V142" s="70">
        <f>'Summary Data'!AS37*10</f>
        <v>0</v>
      </c>
      <c r="W142" s="30" t="s">
        <v>83</v>
      </c>
    </row>
    <row r="143" spans="1:23" ht="12" thickBot="1">
      <c r="A143" s="72">
        <v>17</v>
      </c>
      <c r="B143" s="12">
        <f>'Summary Data'!Y38*10</f>
        <v>0</v>
      </c>
      <c r="C143" s="12">
        <f>'Summary Data'!Z38*10</f>
        <v>0</v>
      </c>
      <c r="D143" s="12">
        <f>'Summary Data'!AA38*10</f>
        <v>0</v>
      </c>
      <c r="E143" s="12">
        <f>'Summary Data'!AB38*10</f>
        <v>0</v>
      </c>
      <c r="F143" s="12">
        <f>'Summary Data'!AC38*10</f>
        <v>0</v>
      </c>
      <c r="G143" s="12">
        <f>'Summary Data'!AD38*10</f>
        <v>0</v>
      </c>
      <c r="H143" s="12">
        <f>'Summary Data'!AE38*10</f>
        <v>0</v>
      </c>
      <c r="I143" s="12">
        <f>'Summary Data'!AF38*10</f>
        <v>0</v>
      </c>
      <c r="J143" s="12">
        <f>'Summary Data'!AG38*10</f>
        <v>0</v>
      </c>
      <c r="K143" s="12">
        <f>'Summary Data'!AH38*10</f>
        <v>0</v>
      </c>
      <c r="L143" s="12">
        <f>'Summary Data'!AI38*10</f>
        <v>0</v>
      </c>
      <c r="M143" s="12">
        <f>'Summary Data'!AJ38*10</f>
        <v>0</v>
      </c>
      <c r="N143" s="12">
        <f>'Summary Data'!AK38*10</f>
        <v>0</v>
      </c>
      <c r="O143" s="12">
        <f>'Summary Data'!AL38*10</f>
        <v>0</v>
      </c>
      <c r="P143" s="12">
        <f>'Summary Data'!AM38*10</f>
        <v>0</v>
      </c>
      <c r="Q143" s="12">
        <f>'Summary Data'!AN38*10</f>
        <v>0</v>
      </c>
      <c r="R143" s="12">
        <f>'Summary Data'!AO38*10</f>
        <v>0</v>
      </c>
      <c r="S143" s="12">
        <f>'Summary Data'!AP38*10</f>
        <v>0</v>
      </c>
      <c r="T143" s="12">
        <f>'Summary Data'!AQ38*10</f>
        <v>0</v>
      </c>
      <c r="U143" s="12">
        <f>'Summary Data'!AR38*10</f>
        <v>0</v>
      </c>
      <c r="V143" s="23">
        <f>'Summary Data'!AS38*10</f>
        <v>0</v>
      </c>
      <c r="W143" s="30" t="s">
        <v>83</v>
      </c>
    </row>
    <row r="144" ht="12" thickBot="1"/>
    <row r="145" spans="1:22" ht="11.25">
      <c r="A145" s="486" t="s">
        <v>122</v>
      </c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  <c r="V145" s="485"/>
    </row>
    <row r="146" spans="1:22" ht="11.25">
      <c r="A146" s="79"/>
      <c r="B146" s="69" t="s">
        <v>78</v>
      </c>
      <c r="C146" s="69" t="s">
        <v>79</v>
      </c>
      <c r="D146" s="69" t="s">
        <v>80</v>
      </c>
      <c r="E146" s="69" t="s">
        <v>81</v>
      </c>
      <c r="F146" s="69" t="s">
        <v>82</v>
      </c>
      <c r="G146" s="69" t="s">
        <v>87</v>
      </c>
      <c r="H146" s="69" t="s">
        <v>88</v>
      </c>
      <c r="I146" s="69" t="s">
        <v>89</v>
      </c>
      <c r="J146" s="69" t="s">
        <v>90</v>
      </c>
      <c r="K146" s="69" t="s">
        <v>91</v>
      </c>
      <c r="L146" s="69" t="s">
        <v>92</v>
      </c>
      <c r="M146" s="69" t="s">
        <v>93</v>
      </c>
      <c r="N146" s="69" t="s">
        <v>94</v>
      </c>
      <c r="O146" s="69" t="s">
        <v>95</v>
      </c>
      <c r="P146" s="69" t="s">
        <v>96</v>
      </c>
      <c r="Q146" s="69" t="s">
        <v>97</v>
      </c>
      <c r="R146" s="69" t="s">
        <v>98</v>
      </c>
      <c r="S146" s="69" t="s">
        <v>99</v>
      </c>
      <c r="T146" s="69" t="s">
        <v>100</v>
      </c>
      <c r="U146" s="69" t="s">
        <v>101</v>
      </c>
      <c r="V146" s="11" t="s">
        <v>102</v>
      </c>
    </row>
    <row r="147" spans="1:22" ht="11.25">
      <c r="A147" s="79"/>
      <c r="B147" s="32" t="s">
        <v>117</v>
      </c>
      <c r="C147" s="80">
        <f>'Summary Data'!C2/'Work sheet'!$V147-1</f>
        <v>0.0007620232166358765</v>
      </c>
      <c r="D147" s="80">
        <f>'Summary Data'!D2/'Work sheet'!$V147-1</f>
        <v>8.705452898927213E-05</v>
      </c>
      <c r="E147" s="80">
        <f>'Summary Data'!E2/'Work sheet'!$V147-1</f>
        <v>0.00015134525452231706</v>
      </c>
      <c r="F147" s="80">
        <f>'Summary Data'!F2/'Work sheet'!$V147-1</f>
        <v>9.309752146768879E-05</v>
      </c>
      <c r="G147" s="80">
        <f>'Summary Data'!G2/'Work sheet'!$V147-1</f>
        <v>-4.471627921842636E-05</v>
      </c>
      <c r="H147" s="80">
        <f>'Summary Data'!H2/'Work sheet'!$V147-1</f>
        <v>-0.00021056285056753055</v>
      </c>
      <c r="I147" s="80">
        <f>'Summary Data'!I2/'Work sheet'!$V147-1</f>
        <v>-0.00018555157614341677</v>
      </c>
      <c r="J147" s="80">
        <f>'Summary Data'!J2/'Work sheet'!$V147-1</f>
        <v>-0.0004673900308957979</v>
      </c>
      <c r="K147" s="80">
        <f>'Summary Data'!K2/'Work sheet'!$V147-1</f>
        <v>-0.0003643234369603565</v>
      </c>
      <c r="L147" s="80">
        <f>'Summary Data'!L2/'Work sheet'!$V147-1</f>
        <v>-0.0003676806550036993</v>
      </c>
      <c r="M147" s="80">
        <f>'Summary Data'!M2/'Work sheet'!$V147-1</f>
        <v>-0.00025706032047012606</v>
      </c>
      <c r="N147" s="80">
        <f>'Summary Data'!N2/'Work sheet'!$V147-1</f>
        <v>1.7811906840581315E-06</v>
      </c>
      <c r="O147" s="80">
        <f>'Summary Data'!O2/'Work sheet'!$V147-1</f>
        <v>-6.855252732718142E-05</v>
      </c>
      <c r="P147" s="80">
        <f>'Summary Data'!P2/'Work sheet'!$V147-1</f>
        <v>-2.4237249153014062E-05</v>
      </c>
      <c r="Q147" s="80">
        <f>'Summary Data'!Q2/'Work sheet'!$V147-1</f>
        <v>-0.0001873980460672664</v>
      </c>
      <c r="R147" s="80">
        <f>'Summary Data'!R2/'Work sheet'!$V147-1</f>
        <v>2.9142517738778295E-05</v>
      </c>
      <c r="S147" s="80">
        <f>'Summary Data'!S2/'Work sheet'!$V147-1</f>
        <v>0.00015789182970737947</v>
      </c>
      <c r="T147" s="80">
        <f>'Summary Data'!T2/'Work sheet'!$V147-1</f>
        <v>0.0008951369120613339</v>
      </c>
      <c r="U147" s="32"/>
      <c r="V147" s="43">
        <f>AVERAGE('Summary Data'!C2:T2)</f>
        <v>595.7313388888889</v>
      </c>
    </row>
    <row r="148" spans="1:22" ht="12" thickBot="1">
      <c r="A148" s="81"/>
      <c r="B148" s="61"/>
      <c r="C148" s="82">
        <f>'Summary Data'!Z2/'Work sheet'!$V148-1</f>
        <v>0.0007442441895386676</v>
      </c>
      <c r="D148" s="82">
        <f>'Summary Data'!AA2/'Work sheet'!$V148-1</f>
        <v>0.00010566510447729272</v>
      </c>
      <c r="E148" s="82">
        <f>'Summary Data'!AB2/'Work sheet'!$V148-1</f>
        <v>-9.326134520204477E-08</v>
      </c>
      <c r="F148" s="82">
        <f>'Summary Data'!AC2/'Work sheet'!$V148-1</f>
        <v>-0.00013757913691447854</v>
      </c>
      <c r="G148" s="82">
        <f>'Summary Data'!AD2/'Work sheet'!$V148-1</f>
        <v>-0.00019213702404496935</v>
      </c>
      <c r="H148" s="82">
        <f>'Summary Data'!AE2/'Work sheet'!$V148-1</f>
        <v>-0.00016913877623914164</v>
      </c>
      <c r="I148" s="82">
        <f>'Summary Data'!AF2/'Work sheet'!$V148-1</f>
        <v>-2.913484434086122E-05</v>
      </c>
      <c r="J148" s="82">
        <f>'Summary Data'!AG2/'Work sheet'!$V148-1</f>
        <v>-0.00020674175075374723</v>
      </c>
      <c r="K148" s="82">
        <f>'Summary Data'!AH2/'Work sheet'!$V148-1</f>
        <v>-0.00023897287176666282</v>
      </c>
      <c r="L148" s="82">
        <f>'Summary Data'!AI2/'Work sheet'!$V148-1</f>
        <v>-0.00023091509151340617</v>
      </c>
      <c r="M148" s="82">
        <f>'Summary Data'!AJ2/'Work sheet'!$V148-1</f>
        <v>-0.00018760452265254024</v>
      </c>
      <c r="N148" s="82">
        <f>'Summary Data'!AK2/'Work sheet'!$V148-1</f>
        <v>-0.0001437903425262066</v>
      </c>
      <c r="O148" s="82">
        <f>'Summary Data'!AL2/'Work sheet'!$V148-1</f>
        <v>-0.0001290177453954211</v>
      </c>
      <c r="P148" s="82">
        <f>'Summary Data'!AM2/'Work sheet'!$V148-1</f>
        <v>-4.1389385142531765E-05</v>
      </c>
      <c r="Q148" s="82">
        <f>'Summary Data'!AN2/'Work sheet'!$V148-1</f>
        <v>-0.00015621275374977373</v>
      </c>
      <c r="R148" s="82">
        <f>'Summary Data'!AO2/'Work sheet'!$V148-1</f>
        <v>0.00017113456903428137</v>
      </c>
      <c r="S148" s="82">
        <f>'Summary Data'!AP2/'Work sheet'!$V148-1</f>
        <v>-4.474679358146272E-05</v>
      </c>
      <c r="T148" s="82">
        <f>'Summary Data'!AQ2/'Work sheet'!$V148-1</f>
        <v>0.0008864304369222697</v>
      </c>
      <c r="U148" s="61"/>
      <c r="V148" s="49">
        <f>AVERAGE('Summary Data'!Z2:AQ2)</f>
        <v>595.6975555555554</v>
      </c>
    </row>
    <row r="149" ht="12" thickBot="1"/>
    <row r="150" spans="1:23" ht="13.5" thickBot="1">
      <c r="A150" s="493" t="s">
        <v>230</v>
      </c>
      <c r="B150" s="494"/>
      <c r="C150" s="494"/>
      <c r="D150" s="494"/>
      <c r="E150" s="494"/>
      <c r="F150" s="494"/>
      <c r="G150" s="494"/>
      <c r="H150" s="494"/>
      <c r="I150" s="494"/>
      <c r="J150" s="494"/>
      <c r="K150" s="494"/>
      <c r="L150" s="494"/>
      <c r="M150" s="494"/>
      <c r="N150" s="494"/>
      <c r="O150" s="494"/>
      <c r="P150" s="494"/>
      <c r="Q150" s="494"/>
      <c r="R150" s="494"/>
      <c r="S150" s="494"/>
      <c r="T150" s="494"/>
      <c r="U150" s="494"/>
      <c r="V150" s="494"/>
      <c r="W150" s="495"/>
    </row>
    <row r="151" spans="1:23" ht="11.25">
      <c r="A151" s="133" t="s">
        <v>231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7"/>
    </row>
    <row r="152" spans="1:23" ht="12" thickBot="1">
      <c r="A152" s="168" t="s">
        <v>232</v>
      </c>
      <c r="B152" s="169">
        <f>(C154+V154)/2</f>
        <v>-3812.5375745712745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70"/>
    </row>
    <row r="153" spans="1:23" ht="12" thickBot="1">
      <c r="A153" s="171"/>
      <c r="B153" s="172" t="s">
        <v>233</v>
      </c>
      <c r="C153" s="173" t="s">
        <v>78</v>
      </c>
      <c r="D153" s="173" t="s">
        <v>79</v>
      </c>
      <c r="E153" s="173" t="s">
        <v>80</v>
      </c>
      <c r="F153" s="173" t="s">
        <v>81</v>
      </c>
      <c r="G153" s="173" t="s">
        <v>82</v>
      </c>
      <c r="H153" s="173" t="s">
        <v>87</v>
      </c>
      <c r="I153" s="173" t="s">
        <v>88</v>
      </c>
      <c r="J153" s="173" t="s">
        <v>89</v>
      </c>
      <c r="K153" s="173" t="s">
        <v>90</v>
      </c>
      <c r="L153" s="173" t="s">
        <v>91</v>
      </c>
      <c r="M153" s="173" t="s">
        <v>92</v>
      </c>
      <c r="N153" s="173" t="s">
        <v>93</v>
      </c>
      <c r="O153" s="173" t="s">
        <v>94</v>
      </c>
      <c r="P153" s="173" t="s">
        <v>95</v>
      </c>
      <c r="Q153" s="173" t="s">
        <v>96</v>
      </c>
      <c r="R153" s="173" t="s">
        <v>97</v>
      </c>
      <c r="S153" s="173" t="s">
        <v>98</v>
      </c>
      <c r="T153" s="173" t="s">
        <v>99</v>
      </c>
      <c r="U153" s="173" t="s">
        <v>100</v>
      </c>
      <c r="V153" s="173" t="s">
        <v>101</v>
      </c>
      <c r="W153" s="174" t="s">
        <v>102</v>
      </c>
    </row>
    <row r="154" spans="1:23" ht="12" thickBot="1">
      <c r="A154" s="175" t="s">
        <v>234</v>
      </c>
      <c r="B154" s="349">
        <f>AVERAGE('Summary Data'!D2:S2)*(1-A225*(AVERAGE('Assembly Data'!J11:K12)-'Assembly Data'!C10)/10000-B225*(AVERAGE('Assembly Data'!I11:I12,'Assembly Data'!L11:L12)-'Assembly Data'!F10)/10000)</f>
        <v>595.6696375</v>
      </c>
      <c r="C154" s="176">
        <f>('Summary Data'!B2-AVERAGE('Summary Data'!$D2:$S2))/AVERAGE('Summary Data'!$D2:$S2)*10000</f>
        <v>-3712.3100386327824</v>
      </c>
      <c r="D154" s="176">
        <f>('Summary Data'!C2-AVERAGE('Summary Data'!$D2:$S2))/AVERAGE('Summary Data'!$D2:$S2)*10000</f>
        <v>8.656853858861464</v>
      </c>
      <c r="E154" s="176">
        <f>('Summary Data'!D2-AVERAGE('Summary Data'!$D2:$S2))/AVERAGE('Summary Data'!$D2:$S2)*10000</f>
        <v>1.9064678279819762</v>
      </c>
      <c r="F154" s="176">
        <f>('Summary Data'!E2-AVERAGE('Summary Data'!$D2:$S2))/AVERAGE('Summary Data'!$D2:$S2)*10000</f>
        <v>2.5494416777285025</v>
      </c>
      <c r="G154" s="176">
        <f>('Summary Data'!F2-AVERAGE('Summary Data'!$D2:$S2))/AVERAGE('Summary Data'!$D2:$S2)*10000</f>
        <v>1.9669040122942831</v>
      </c>
      <c r="H154" s="176">
        <f>('Summary Data'!G2-AVERAGE('Summary Data'!$D2:$S2))/AVERAGE('Summary Data'!$D2:$S2)*10000</f>
        <v>0.5886232534385455</v>
      </c>
      <c r="I154" s="176">
        <f>('Summary Data'!H2-AVERAGE('Summary Data'!$D2:$S2))/AVERAGE('Summary Data'!$D2:$S2)*10000</f>
        <v>-1.0700142492994198</v>
      </c>
      <c r="J154" s="176">
        <f>('Summary Data'!I2-AVERAGE('Summary Data'!$D2:$S2))/AVERAGE('Summary Data'!$D2:$S2)*10000</f>
        <v>-0.8198755975704829</v>
      </c>
      <c r="K154" s="176">
        <f>('Summary Data'!J2-AVERAGE('Summary Data'!$D2:$S2))/AVERAGE('Summary Data'!$D2:$S2)*10000</f>
        <v>-3.638552082487535</v>
      </c>
      <c r="L154" s="176">
        <f>('Summary Data'!K2-AVERAGE('Summary Data'!$D2:$S2))/AVERAGE('Summary Data'!$D2:$S2)*10000</f>
        <v>-2.6077793834184964</v>
      </c>
      <c r="M154" s="176">
        <f>('Summary Data'!L2-AVERAGE('Summary Data'!$D2:$S2))/AVERAGE('Summary Data'!$D2:$S2)*10000</f>
        <v>-2.64135504136787</v>
      </c>
      <c r="N154" s="176">
        <f>('Summary Data'!M2-AVERAGE('Summary Data'!$D2:$S2))/AVERAGE('Summary Data'!$D2:$S2)*10000</f>
        <v>-1.5350371119089248</v>
      </c>
      <c r="O154" s="176">
        <f>('Summary Data'!N2-AVERAGE('Summary Data'!$D2:$S2))/AVERAGE('Summary Data'!$D2:$S2)*10000</f>
        <v>1.0536461160480506</v>
      </c>
      <c r="P154" s="176">
        <f>('Summary Data'!O2-AVERAGE('Summary Data'!$D2:$S2))/AVERAGE('Summary Data'!$D2:$S2)*10000</f>
        <v>0.35023608199303424</v>
      </c>
      <c r="Q154" s="176">
        <f>('Summary Data'!P2-AVERAGE('Summary Data'!$D2:$S2))/AVERAGE('Summary Data'!$D2:$S2)*10000</f>
        <v>0.7934347669346835</v>
      </c>
      <c r="R154" s="176">
        <f>('Summary Data'!Q2-AVERAGE('Summary Data'!$D2:$S2))/AVERAGE('Summary Data'!$D2:$S2)*10000</f>
        <v>-0.8383422094422562</v>
      </c>
      <c r="S154" s="176">
        <f>('Summary Data'!R2-AVERAGE('Summary Data'!$D2:$S2))/AVERAGE('Summary Data'!$D2:$S2)*10000</f>
        <v>1.3272877283419304</v>
      </c>
      <c r="T154" s="176">
        <f>('Summary Data'!S2-AVERAGE('Summary Data'!$D2:$S2))/AVERAGE('Summary Data'!$D2:$S2)*10000</f>
        <v>2.6149142107320706</v>
      </c>
      <c r="U154" s="176">
        <f>('Summary Data'!T2-AVERAGE('Summary Data'!$D2:$S2))/AVERAGE('Summary Data'!$D2:$S2)*10000</f>
        <v>9.988128696589225</v>
      </c>
      <c r="V154" s="176">
        <f>('Summary Data'!U2-AVERAGE('Summary Data'!$D2:$S2))/AVERAGE('Summary Data'!$D2:$S2)*10000</f>
        <v>-3912.7651105097666</v>
      </c>
      <c r="W154" s="177"/>
    </row>
    <row r="155" spans="1:23" ht="12" thickBot="1">
      <c r="A155" s="133"/>
      <c r="B155" s="178" t="s">
        <v>235</v>
      </c>
      <c r="C155" s="179" t="s">
        <v>78</v>
      </c>
      <c r="D155" s="179" t="s">
        <v>79</v>
      </c>
      <c r="E155" s="179" t="s">
        <v>80</v>
      </c>
      <c r="F155" s="179" t="s">
        <v>81</v>
      </c>
      <c r="G155" s="179" t="s">
        <v>82</v>
      </c>
      <c r="H155" s="179" t="s">
        <v>87</v>
      </c>
      <c r="I155" s="179" t="s">
        <v>88</v>
      </c>
      <c r="J155" s="179" t="s">
        <v>89</v>
      </c>
      <c r="K155" s="179" t="s">
        <v>90</v>
      </c>
      <c r="L155" s="179" t="s">
        <v>91</v>
      </c>
      <c r="M155" s="179" t="s">
        <v>92</v>
      </c>
      <c r="N155" s="179" t="s">
        <v>93</v>
      </c>
      <c r="O155" s="179" t="s">
        <v>94</v>
      </c>
      <c r="P155" s="179" t="s">
        <v>95</v>
      </c>
      <c r="Q155" s="179" t="s">
        <v>96</v>
      </c>
      <c r="R155" s="179" t="s">
        <v>97</v>
      </c>
      <c r="S155" s="179" t="s">
        <v>98</v>
      </c>
      <c r="T155" s="179" t="s">
        <v>99</v>
      </c>
      <c r="U155" s="179" t="s">
        <v>100</v>
      </c>
      <c r="V155" s="179" t="s">
        <v>101</v>
      </c>
      <c r="W155" s="180" t="s">
        <v>102</v>
      </c>
    </row>
    <row r="156" spans="1:23" ht="12" thickBot="1">
      <c r="A156" s="181" t="s">
        <v>236</v>
      </c>
      <c r="B156" s="182">
        <f>AVERAGE('Summary Data'!C3:T3)</f>
        <v>-0.09427555555555554</v>
      </c>
      <c r="C156" s="183">
        <f>('Summary Data'!B3-'Work sheet'!$B$156)</f>
        <v>4.027870555555555</v>
      </c>
      <c r="D156" s="183">
        <f>('Summary Data'!C3-'Work sheet'!$B$156)</f>
        <v>0.20466655555555555</v>
      </c>
      <c r="E156" s="183">
        <f>('Summary Data'!D3-'Work sheet'!$B$156)</f>
        <v>0.32513355555555556</v>
      </c>
      <c r="F156" s="183">
        <f>('Summary Data'!E3-'Work sheet'!$B$156)</f>
        <v>0.28946055555555555</v>
      </c>
      <c r="G156" s="183">
        <f>('Summary Data'!F3-'Work sheet'!$B$156)</f>
        <v>0.12148355555555554</v>
      </c>
      <c r="H156" s="183">
        <f>('Summary Data'!G3-'Work sheet'!$B$156)</f>
        <v>0.08999055555555555</v>
      </c>
      <c r="I156" s="183">
        <f>('Summary Data'!H3-'Work sheet'!$B$156)</f>
        <v>-0.6588374444444445</v>
      </c>
      <c r="J156" s="183">
        <f>('Summary Data'!I3-'Work sheet'!$B$156)</f>
        <v>-0.17279244444444447</v>
      </c>
      <c r="K156" s="183">
        <f>('Summary Data'!J3-'Work sheet'!$B$156)</f>
        <v>-0.4749104444444444</v>
      </c>
      <c r="L156" s="183">
        <f>('Summary Data'!K3-'Work sheet'!$B$156)</f>
        <v>-0.20120144444444443</v>
      </c>
      <c r="M156" s="183">
        <f>('Summary Data'!L3-'Work sheet'!$B$156)</f>
        <v>-0.03338244444444445</v>
      </c>
      <c r="N156" s="183">
        <f>('Summary Data'!M3-'Work sheet'!$B$156)</f>
        <v>-0.11510144444444446</v>
      </c>
      <c r="O156" s="183">
        <f>('Summary Data'!N3-'Work sheet'!$B$156)</f>
        <v>0.07896255555555554</v>
      </c>
      <c r="P156" s="183">
        <f>('Summary Data'!O3-'Work sheet'!$B$156)</f>
        <v>0.27035855555555555</v>
      </c>
      <c r="Q156" s="183">
        <f>('Summary Data'!P3-'Work sheet'!$B$156)</f>
        <v>-0.07530244444444446</v>
      </c>
      <c r="R156" s="183">
        <f>('Summary Data'!Q3-'Work sheet'!$B$156)</f>
        <v>-0.17339044444444446</v>
      </c>
      <c r="S156" s="183">
        <f>('Summary Data'!R3-'Work sheet'!$B$156)</f>
        <v>0.04302255555555554</v>
      </c>
      <c r="T156" s="183">
        <f>('Summary Data'!S3-'Work sheet'!$B$156)</f>
        <v>0.20973455555555554</v>
      </c>
      <c r="U156" s="183">
        <f>('Summary Data'!T3-'Work sheet'!$B$156)</f>
        <v>0.27210555555555554</v>
      </c>
      <c r="V156" s="183">
        <f>('Summary Data'!U3-'Work sheet'!$B$156)</f>
        <v>-1.1825684444444446</v>
      </c>
      <c r="W156" s="184"/>
    </row>
    <row r="157" spans="1:23" ht="12.75">
      <c r="A157" s="175" t="s">
        <v>237</v>
      </c>
      <c r="B157" s="185">
        <f>AVERAGE('Summary Data'!C6:T6)</f>
        <v>0.05482215694444444</v>
      </c>
      <c r="C157" s="186">
        <f>'Summary Data'!B6</f>
        <v>-2.264123</v>
      </c>
      <c r="D157" s="176">
        <f>('Summary Data'!C6-AVERAGE('Summary Data'!$C6:$T6))</f>
        <v>0.2912414430555556</v>
      </c>
      <c r="E157" s="176">
        <f>('Summary Data'!D6-AVERAGE('Summary Data'!$C6:$T6))</f>
        <v>0.4993215430555556</v>
      </c>
      <c r="F157" s="176">
        <f>('Summary Data'!E6-AVERAGE('Summary Data'!$C6:$T6))</f>
        <v>-0.05780852194444444</v>
      </c>
      <c r="G157" s="176">
        <f>('Summary Data'!F6-AVERAGE('Summary Data'!$C6:$T6))</f>
        <v>0.2987850430555556</v>
      </c>
      <c r="H157" s="176">
        <f>('Summary Data'!G6-AVERAGE('Summary Data'!$C6:$T6))</f>
        <v>-0.6024967569444445</v>
      </c>
      <c r="I157" s="176">
        <f>('Summary Data'!H6-AVERAGE('Summary Data'!$C6:$T6))</f>
        <v>-0.11703046694444444</v>
      </c>
      <c r="J157" s="176">
        <f>('Summary Data'!I6-AVERAGE('Summary Data'!$C6:$T6))</f>
        <v>0.4616808430555556</v>
      </c>
      <c r="K157" s="176">
        <f>('Summary Data'!J6-AVERAGE('Summary Data'!$C6:$T6))</f>
        <v>0.13532794305555554</v>
      </c>
      <c r="L157" s="176">
        <f>('Summary Data'!K6-AVERAGE('Summary Data'!$C6:$T6))</f>
        <v>0.3782399430555556</v>
      </c>
      <c r="M157" s="176">
        <f>('Summary Data'!L6-AVERAGE('Summary Data'!$C6:$T6))</f>
        <v>-0.4090139569444444</v>
      </c>
      <c r="N157" s="176">
        <f>('Summary Data'!M6-AVERAGE('Summary Data'!$C6:$T6))</f>
        <v>0.4734273430555556</v>
      </c>
      <c r="O157" s="176">
        <f>('Summary Data'!N6-AVERAGE('Summary Data'!$C6:$T6))</f>
        <v>0.21289444305555558</v>
      </c>
      <c r="P157" s="176">
        <f>('Summary Data'!O6-AVERAGE('Summary Data'!$C6:$T6))</f>
        <v>0.8140940430555555</v>
      </c>
      <c r="Q157" s="176">
        <f>('Summary Data'!P6-AVERAGE('Summary Data'!$C6:$T6))</f>
        <v>0.17757234305555555</v>
      </c>
      <c r="R157" s="176">
        <f>('Summary Data'!Q6-AVERAGE('Summary Data'!$C6:$T6))</f>
        <v>-1.1275031569444445</v>
      </c>
      <c r="S157" s="176">
        <f>('Summary Data'!R6-AVERAGE('Summary Data'!$C6:$T6))</f>
        <v>-0.39818295694444444</v>
      </c>
      <c r="T157" s="176">
        <f>('Summary Data'!S6-AVERAGE('Summary Data'!$C6:$T6))</f>
        <v>-0.5194983569444445</v>
      </c>
      <c r="U157" s="176">
        <f>('Summary Data'!T6-AVERAGE('Summary Data'!$C6:$T6))</f>
        <v>-0.5110507569444445</v>
      </c>
      <c r="V157" s="187">
        <f>'Summary Data'!U6</f>
        <v>-1.97947</v>
      </c>
      <c r="W157" s="177"/>
    </row>
    <row r="158" spans="1:23" ht="12.75">
      <c r="A158" s="175" t="s">
        <v>238</v>
      </c>
      <c r="B158" s="185">
        <f>AVERAGE('Summary Data'!C7:T7)-C225*(AVERAGE('Assembly Data'!J11:K12)-'Assembly Data'!C10)-D225*(AVERAGE('Assembly Data'!I11:I12,'Assembly Data'!L11:L12)-'Assembly Data'!F10)</f>
        <v>-6.4334444444444445</v>
      </c>
      <c r="C158" s="186">
        <f>'Summary Data'!B7</f>
        <v>41.11355</v>
      </c>
      <c r="D158" s="176">
        <f>('Summary Data'!C7-AVERAGE('Summary Data'!$C7:$T7))</f>
        <v>0.15091944444444483</v>
      </c>
      <c r="E158" s="176">
        <f>('Summary Data'!D7-AVERAGE('Summary Data'!$C7:$T7))</f>
        <v>-1.2301635555555555</v>
      </c>
      <c r="F158" s="176">
        <f>('Summary Data'!E7-AVERAGE('Summary Data'!$C7:$T7))</f>
        <v>-1.9449855555555553</v>
      </c>
      <c r="G158" s="176">
        <f>('Summary Data'!F7-AVERAGE('Summary Data'!$C7:$T7))</f>
        <v>0.12227944444444461</v>
      </c>
      <c r="H158" s="176">
        <f>('Summary Data'!G7-AVERAGE('Summary Data'!$C7:$T7))</f>
        <v>0.6162334444444442</v>
      </c>
      <c r="I158" s="176">
        <f>('Summary Data'!H7-AVERAGE('Summary Data'!$C7:$T7))</f>
        <v>-0.1722875555555552</v>
      </c>
      <c r="J158" s="176">
        <f>('Summary Data'!I7-AVERAGE('Summary Data'!$C7:$T7))</f>
        <v>0.6181954444444449</v>
      </c>
      <c r="K158" s="176">
        <f>('Summary Data'!J7-AVERAGE('Summary Data'!$C7:$T7))</f>
        <v>-0.28108555555555537</v>
      </c>
      <c r="L158" s="176">
        <f>('Summary Data'!K7-AVERAGE('Summary Data'!$C7:$T7))</f>
        <v>-0.3773345555555556</v>
      </c>
      <c r="M158" s="176">
        <f>('Summary Data'!L7-AVERAGE('Summary Data'!$C7:$T7))</f>
        <v>0.6333224444444445</v>
      </c>
      <c r="N158" s="176">
        <f>('Summary Data'!M7-AVERAGE('Summary Data'!$C7:$T7))</f>
        <v>0.06615044444444429</v>
      </c>
      <c r="O158" s="176">
        <f>('Summary Data'!N7-AVERAGE('Summary Data'!$C7:$T7))</f>
        <v>0.7916234444444443</v>
      </c>
      <c r="P158" s="176">
        <f>('Summary Data'!O7-AVERAGE('Summary Data'!$C7:$T7))</f>
        <v>-0.36081255555555547</v>
      </c>
      <c r="Q158" s="176">
        <f>('Summary Data'!P7-AVERAGE('Summary Data'!$C7:$T7))</f>
        <v>0.2344374444444446</v>
      </c>
      <c r="R158" s="176">
        <f>('Summary Data'!Q7-AVERAGE('Summary Data'!$C7:$T7))</f>
        <v>0.09792744444444423</v>
      </c>
      <c r="S158" s="176">
        <f>('Summary Data'!R7-AVERAGE('Summary Data'!$C7:$T7))</f>
        <v>0.3083674444444444</v>
      </c>
      <c r="T158" s="176">
        <f>('Summary Data'!S7-AVERAGE('Summary Data'!$C7:$T7))</f>
        <v>0.15916044444444477</v>
      </c>
      <c r="U158" s="176">
        <f>('Summary Data'!T7-AVERAGE('Summary Data'!$C7:$T7))</f>
        <v>0.5680524444444446</v>
      </c>
      <c r="V158" s="176">
        <f>'Summary Data'!U7</f>
        <v>-7.196525</v>
      </c>
      <c r="W158" s="177"/>
    </row>
    <row r="159" spans="1:23" ht="12.75">
      <c r="A159" s="175" t="s">
        <v>239</v>
      </c>
      <c r="B159" s="185">
        <f>AVERAGE('Summary Data'!C8:T8)</f>
        <v>0.09361884488888889</v>
      </c>
      <c r="C159" s="186">
        <f>'Summary Data'!B8</f>
        <v>0.6607575</v>
      </c>
      <c r="D159" s="176">
        <f>('Summary Data'!C8-AVERAGE('Summary Data'!$C8:$T8))</f>
        <v>-0.07972005488888889</v>
      </c>
      <c r="E159" s="176">
        <f>('Summary Data'!D8-AVERAGE('Summary Data'!$C8:$T8))</f>
        <v>-0.1586659648888889</v>
      </c>
      <c r="F159" s="176">
        <f>('Summary Data'!E8-AVERAGE('Summary Data'!$C8:$T8))</f>
        <v>-0.13429257488888888</v>
      </c>
      <c r="G159" s="176">
        <f>('Summary Data'!F8-AVERAGE('Summary Data'!$C8:$T8))</f>
        <v>-0.0015015248888888832</v>
      </c>
      <c r="H159" s="176">
        <f>('Summary Data'!G8-AVERAGE('Summary Data'!$C8:$T8))</f>
        <v>-0.03264199488888889</v>
      </c>
      <c r="I159" s="176">
        <f>('Summary Data'!H8-AVERAGE('Summary Data'!$C8:$T8))</f>
        <v>0.11300045511111112</v>
      </c>
      <c r="J159" s="176">
        <f>('Summary Data'!I8-AVERAGE('Summary Data'!$C8:$T8))</f>
        <v>0.03218515511111111</v>
      </c>
      <c r="K159" s="176">
        <f>('Summary Data'!J8-AVERAGE('Summary Data'!$C8:$T8))</f>
        <v>0.0445250551111111</v>
      </c>
      <c r="L159" s="176">
        <f>('Summary Data'!K8-AVERAGE('Summary Data'!$C8:$T8))</f>
        <v>0.006550455111111117</v>
      </c>
      <c r="M159" s="176">
        <f>('Summary Data'!L8-AVERAGE('Summary Data'!$C8:$T8))</f>
        <v>0.19864115511111113</v>
      </c>
      <c r="N159" s="176">
        <f>('Summary Data'!M8-AVERAGE('Summary Data'!$C8:$T8))</f>
        <v>-0.03678575488888888</v>
      </c>
      <c r="O159" s="176">
        <f>('Summary Data'!N8-AVERAGE('Summary Data'!$C8:$T8))</f>
        <v>-0.09731306688888888</v>
      </c>
      <c r="P159" s="176">
        <f>('Summary Data'!O8-AVERAGE('Summary Data'!$C8:$T8))</f>
        <v>0.012286155111111113</v>
      </c>
      <c r="Q159" s="176">
        <f>('Summary Data'!P8-AVERAGE('Summary Data'!$C8:$T8))</f>
        <v>0.006375885111111118</v>
      </c>
      <c r="R159" s="176">
        <f>('Summary Data'!Q8-AVERAGE('Summary Data'!$C8:$T8))</f>
        <v>0.08563145511111112</v>
      </c>
      <c r="S159" s="176">
        <f>('Summary Data'!R8-AVERAGE('Summary Data'!$C8:$T8))</f>
        <v>0.02606975511111112</v>
      </c>
      <c r="T159" s="176">
        <f>('Summary Data'!S8-AVERAGE('Summary Data'!$C8:$T8))</f>
        <v>0.06417005511111112</v>
      </c>
      <c r="U159" s="176">
        <f>('Summary Data'!T8-AVERAGE('Summary Data'!$C8:$T8))</f>
        <v>-0.04851464488888889</v>
      </c>
      <c r="V159" s="176">
        <f>'Summary Data'!U8</f>
        <v>-0.7838098</v>
      </c>
      <c r="W159" s="177"/>
    </row>
    <row r="160" spans="1:23" ht="12.75">
      <c r="A160" s="175" t="s">
        <v>240</v>
      </c>
      <c r="B160" s="185">
        <f>AVERAGE('Summary Data'!C9:T9)-E225*(AVERAGE('Assembly Data'!J11:K12)-'Assembly Data'!C10)-F225*(AVERAGE('Assembly Data'!I11:I12,'Assembly Data'!L11:L12)-'Assembly Data'!F10)</f>
        <v>0.09522220794444443</v>
      </c>
      <c r="C160" s="186">
        <f>'Summary Data'!B9</f>
        <v>-2.744938</v>
      </c>
      <c r="D160" s="176">
        <f>('Summary Data'!C9-AVERAGE('Summary Data'!$C9:$T9))</f>
        <v>0.04819089205555556</v>
      </c>
      <c r="E160" s="176">
        <f>('Summary Data'!D9-AVERAGE('Summary Data'!$C9:$T9))</f>
        <v>0.12408949205555557</v>
      </c>
      <c r="F160" s="176">
        <f>('Summary Data'!E9-AVERAGE('Summary Data'!$C9:$T9))</f>
        <v>0.42736909205555557</v>
      </c>
      <c r="G160" s="176">
        <f>('Summary Data'!F9-AVERAGE('Summary Data'!$C9:$T9))</f>
        <v>-0.08940108494444443</v>
      </c>
      <c r="H160" s="176">
        <f>('Summary Data'!G9-AVERAGE('Summary Data'!$C9:$T9))</f>
        <v>-0.27599410794444446</v>
      </c>
      <c r="I160" s="176">
        <f>('Summary Data'!H9-AVERAGE('Summary Data'!$C9:$T9))</f>
        <v>-0.2134963079444444</v>
      </c>
      <c r="J160" s="176">
        <f>('Summary Data'!I9-AVERAGE('Summary Data'!$C9:$T9))</f>
        <v>-0.10787872794444443</v>
      </c>
      <c r="K160" s="176">
        <f>('Summary Data'!J9-AVERAGE('Summary Data'!$C9:$T9))</f>
        <v>-0.11417174794444443</v>
      </c>
      <c r="L160" s="176">
        <f>('Summary Data'!K9-AVERAGE('Summary Data'!$C9:$T9))</f>
        <v>0.15790669205555558</v>
      </c>
      <c r="M160" s="176">
        <f>('Summary Data'!L9-AVERAGE('Summary Data'!$C9:$T9))</f>
        <v>0.15240029205555555</v>
      </c>
      <c r="N160" s="176">
        <f>('Summary Data'!M9-AVERAGE('Summary Data'!$C9:$T9))</f>
        <v>0.012207592055555577</v>
      </c>
      <c r="O160" s="176">
        <f>('Summary Data'!N9-AVERAGE('Summary Data'!$C9:$T9))</f>
        <v>0.025280192055555567</v>
      </c>
      <c r="P160" s="176">
        <f>('Summary Data'!O9-AVERAGE('Summary Data'!$C9:$T9))</f>
        <v>-0.04012805794444443</v>
      </c>
      <c r="Q160" s="176">
        <f>('Summary Data'!P9-AVERAGE('Summary Data'!$C9:$T9))</f>
        <v>-0.19170418794444444</v>
      </c>
      <c r="R160" s="176">
        <f>('Summary Data'!Q9-AVERAGE('Summary Data'!$C9:$T9))</f>
        <v>-0.29408800794444445</v>
      </c>
      <c r="S160" s="176">
        <f>('Summary Data'!R9-AVERAGE('Summary Data'!$C9:$T9))</f>
        <v>-0.02565469794444443</v>
      </c>
      <c r="T160" s="176">
        <f>('Summary Data'!S9-AVERAGE('Summary Data'!$C9:$T9))</f>
        <v>0.10142039205555557</v>
      </c>
      <c r="U160" s="176">
        <f>('Summary Data'!T9-AVERAGE('Summary Data'!$C9:$T9))</f>
        <v>0.3036522920555556</v>
      </c>
      <c r="V160" s="176">
        <f>'Summary Data'!U9</f>
        <v>-3.492077</v>
      </c>
      <c r="W160" s="177"/>
    </row>
    <row r="161" spans="1:23" ht="12.75">
      <c r="A161" s="175" t="s">
        <v>241</v>
      </c>
      <c r="B161" s="185">
        <f>AVERAGE('Summary Data'!C10:T10)</f>
        <v>0.021910864333333332</v>
      </c>
      <c r="C161" s="186">
        <f>'Summary Data'!B10</f>
        <v>0.6956597</v>
      </c>
      <c r="D161" s="176">
        <f>('Summary Data'!C10-AVERAGE('Summary Data'!$C10:$T10))</f>
        <v>0.12276703566666666</v>
      </c>
      <c r="E161" s="176">
        <f>('Summary Data'!D10-AVERAGE('Summary Data'!$C10:$T10))</f>
        <v>-0.06452478433333333</v>
      </c>
      <c r="F161" s="176">
        <f>('Summary Data'!E10-AVERAGE('Summary Data'!$C10:$T10))</f>
        <v>0.0017645056666666693</v>
      </c>
      <c r="G161" s="176">
        <f>('Summary Data'!F10-AVERAGE('Summary Data'!$C10:$T10))</f>
        <v>-0.002695364333333332</v>
      </c>
      <c r="H161" s="176">
        <f>('Summary Data'!G10-AVERAGE('Summary Data'!$C10:$T10))</f>
        <v>-0.008644074333333331</v>
      </c>
      <c r="I161" s="176">
        <f>('Summary Data'!H10-AVERAGE('Summary Data'!$C10:$T10))</f>
        <v>0.018941715666666668</v>
      </c>
      <c r="J161" s="176">
        <f>('Summary Data'!I10-AVERAGE('Summary Data'!$C10:$T10))</f>
        <v>0.054072785666666665</v>
      </c>
      <c r="K161" s="176">
        <f>('Summary Data'!J10-AVERAGE('Summary Data'!$C10:$T10))</f>
        <v>-0.04447182433333333</v>
      </c>
      <c r="L161" s="176">
        <f>('Summary Data'!K10-AVERAGE('Summary Data'!$C10:$T10))</f>
        <v>-0.06333822433333333</v>
      </c>
      <c r="M161" s="176">
        <f>('Summary Data'!L10-AVERAGE('Summary Data'!$C10:$T10))</f>
        <v>-0.012680626333333332</v>
      </c>
      <c r="N161" s="176">
        <f>('Summary Data'!M10-AVERAGE('Summary Data'!$C10:$T10))</f>
        <v>-0.01649450133333333</v>
      </c>
      <c r="O161" s="176">
        <f>('Summary Data'!N10-AVERAGE('Summary Data'!$C10:$T10))</f>
        <v>-0.019244957333333333</v>
      </c>
      <c r="P161" s="176">
        <f>('Summary Data'!O10-AVERAGE('Summary Data'!$C10:$T10))</f>
        <v>-0.06131888433333334</v>
      </c>
      <c r="Q161" s="176">
        <f>('Summary Data'!P10-AVERAGE('Summary Data'!$C10:$T10))</f>
        <v>0.02612289566666667</v>
      </c>
      <c r="R161" s="176">
        <f>('Summary Data'!Q10-AVERAGE('Summary Data'!$C10:$T10))</f>
        <v>0.07837893566666666</v>
      </c>
      <c r="S161" s="176">
        <f>('Summary Data'!R10-AVERAGE('Summary Data'!$C10:$T10))</f>
        <v>-0.05712830433333334</v>
      </c>
      <c r="T161" s="176">
        <f>('Summary Data'!S10-AVERAGE('Summary Data'!$C10:$T10))</f>
        <v>0.0004678156666666697</v>
      </c>
      <c r="U161" s="176">
        <f>('Summary Data'!T10-AVERAGE('Summary Data'!$C10:$T10))</f>
        <v>0.04802585566666666</v>
      </c>
      <c r="V161" s="176">
        <f>'Summary Data'!U10</f>
        <v>-0.02511352</v>
      </c>
      <c r="W161" s="177"/>
    </row>
    <row r="162" spans="1:23" ht="12.75">
      <c r="A162" s="175" t="s">
        <v>242</v>
      </c>
      <c r="B162" s="185">
        <f>AVERAGE('Summary Data'!C11:T11)-G225*(AVERAGE('Assembly Data'!J11:K12)-'Assembly Data'!C10)-H225*(AVERAGE('Assembly Data'!I11:I12,'Assembly Data'!L11:L12)-'Assembly Data'!F10)</f>
        <v>1.016198088888889</v>
      </c>
      <c r="C162" s="186">
        <f>'Summary Data'!B11</f>
        <v>2.64587</v>
      </c>
      <c r="D162" s="176">
        <f>('Summary Data'!C11-AVERAGE('Summary Data'!$C11:$T11))</f>
        <v>-0.08243238888888904</v>
      </c>
      <c r="E162" s="176">
        <f>('Summary Data'!D11-AVERAGE('Summary Data'!$C11:$T11))</f>
        <v>-0.07124548888888904</v>
      </c>
      <c r="F162" s="176">
        <f>('Summary Data'!E11-AVERAGE('Summary Data'!$C11:$T11))</f>
        <v>-0.09475468888888905</v>
      </c>
      <c r="G162" s="176">
        <f>('Summary Data'!F11-AVERAGE('Summary Data'!$C11:$T11))</f>
        <v>0.002065911111110985</v>
      </c>
      <c r="H162" s="176">
        <f>('Summary Data'!G11-AVERAGE('Summary Data'!$C11:$T11))</f>
        <v>0.009374911111110995</v>
      </c>
      <c r="I162" s="176">
        <f>('Summary Data'!H11-AVERAGE('Summary Data'!$C11:$T11))</f>
        <v>0.03810891111111103</v>
      </c>
      <c r="J162" s="176">
        <f>('Summary Data'!I11-AVERAGE('Summary Data'!$C11:$T11))</f>
        <v>0.05794791111111097</v>
      </c>
      <c r="K162" s="176">
        <f>('Summary Data'!J11-AVERAGE('Summary Data'!$C11:$T11))</f>
        <v>0.03434491111111093</v>
      </c>
      <c r="L162" s="176">
        <f>('Summary Data'!K11-AVERAGE('Summary Data'!$C11:$T11))</f>
        <v>0.007135911111110893</v>
      </c>
      <c r="M162" s="176">
        <f>('Summary Data'!L11-AVERAGE('Summary Data'!$C11:$T11))</f>
        <v>-0.05851158888888908</v>
      </c>
      <c r="N162" s="176">
        <f>('Summary Data'!M11-AVERAGE('Summary Data'!$C11:$T11))</f>
        <v>-0.0009740888888891686</v>
      </c>
      <c r="O162" s="176">
        <f>('Summary Data'!N11-AVERAGE('Summary Data'!$C11:$T11))</f>
        <v>-0.0063840888888890834</v>
      </c>
      <c r="P162" s="176">
        <f>('Summary Data'!O11-AVERAGE('Summary Data'!$C11:$T11))</f>
        <v>0.019352911111111037</v>
      </c>
      <c r="Q162" s="176">
        <f>('Summary Data'!P11-AVERAGE('Summary Data'!$C11:$T11))</f>
        <v>-0.03741168888888913</v>
      </c>
      <c r="R162" s="176">
        <f>('Summary Data'!Q11-AVERAGE('Summary Data'!$C11:$T11))</f>
        <v>0.057136911111110855</v>
      </c>
      <c r="S162" s="176">
        <f>('Summary Data'!R11-AVERAGE('Summary Data'!$C11:$T11))</f>
        <v>0.03267791111111085</v>
      </c>
      <c r="T162" s="176">
        <f>('Summary Data'!S11-AVERAGE('Summary Data'!$C11:$T11))</f>
        <v>0.06842491111111082</v>
      </c>
      <c r="U162" s="176">
        <f>('Summary Data'!T11-AVERAGE('Summary Data'!$C11:$T11))</f>
        <v>0.025142911111111</v>
      </c>
      <c r="V162" s="176">
        <f>'Summary Data'!U11</f>
        <v>0.6976983</v>
      </c>
      <c r="W162" s="177"/>
    </row>
    <row r="163" spans="1:23" ht="12.75">
      <c r="A163" s="175" t="s">
        <v>243</v>
      </c>
      <c r="B163" s="185">
        <f>AVERAGE('Summary Data'!C12:T12)</f>
        <v>0.00816321966666667</v>
      </c>
      <c r="C163" s="186">
        <f>'Summary Data'!B12</f>
        <v>0.239767</v>
      </c>
      <c r="D163" s="176">
        <f>('Summary Data'!C12-AVERAGE('Summary Data'!$C12:$T12))</f>
        <v>0.03222776033333333</v>
      </c>
      <c r="E163" s="176">
        <f>('Summary Data'!D12-AVERAGE('Summary Data'!$C12:$T12))</f>
        <v>0.015574470333333328</v>
      </c>
      <c r="F163" s="176">
        <f>('Summary Data'!E12-AVERAGE('Summary Data'!$C12:$T12))</f>
        <v>0.04446644033333333</v>
      </c>
      <c r="G163" s="176">
        <f>('Summary Data'!F12-AVERAGE('Summary Data'!$C12:$T12))</f>
        <v>0.05863423033333332</v>
      </c>
      <c r="H163" s="176">
        <f>('Summary Data'!G12-AVERAGE('Summary Data'!$C12:$T12))</f>
        <v>0.06362562033333334</v>
      </c>
      <c r="I163" s="176">
        <f>('Summary Data'!H12-AVERAGE('Summary Data'!$C12:$T12))</f>
        <v>0.011810930333333329</v>
      </c>
      <c r="J163" s="176">
        <f>('Summary Data'!I12-AVERAGE('Summary Data'!$C12:$T12))</f>
        <v>-0.045422349666666674</v>
      </c>
      <c r="K163" s="176">
        <f>('Summary Data'!J12-AVERAGE('Summary Data'!$C12:$T12))</f>
        <v>-0.04747681966666667</v>
      </c>
      <c r="L163" s="176">
        <f>('Summary Data'!K12-AVERAGE('Summary Data'!$C12:$T12))</f>
        <v>0.02172283033333333</v>
      </c>
      <c r="M163" s="176">
        <f>('Summary Data'!L12-AVERAGE('Summary Data'!$C12:$T12))</f>
        <v>-0.04381547966666667</v>
      </c>
      <c r="N163" s="176">
        <f>('Summary Data'!M12-AVERAGE('Summary Data'!$C12:$T12))</f>
        <v>-0.006292901666666671</v>
      </c>
      <c r="O163" s="176">
        <f>('Summary Data'!N12-AVERAGE('Summary Data'!$C12:$T12))</f>
        <v>0.030370900333333326</v>
      </c>
      <c r="P163" s="176">
        <f>('Summary Data'!O12-AVERAGE('Summary Data'!$C12:$T12))</f>
        <v>-0.0012468556666666705</v>
      </c>
      <c r="Q163" s="176">
        <f>('Summary Data'!P12-AVERAGE('Summary Data'!$C12:$T12))</f>
        <v>-0.004884738666666671</v>
      </c>
      <c r="R163" s="176">
        <f>('Summary Data'!Q12-AVERAGE('Summary Data'!$C12:$T12))</f>
        <v>-0.045722019666666676</v>
      </c>
      <c r="S163" s="176">
        <f>('Summary Data'!R12-AVERAGE('Summary Data'!$C12:$T12))</f>
        <v>-0.01468848966666667</v>
      </c>
      <c r="T163" s="176">
        <f>('Summary Data'!S12-AVERAGE('Summary Data'!$C12:$T12))</f>
        <v>-0.05627456966666667</v>
      </c>
      <c r="U163" s="176">
        <f>('Summary Data'!T12-AVERAGE('Summary Data'!$C12:$T12))</f>
        <v>-0.01260895866666667</v>
      </c>
      <c r="V163" s="176">
        <f>'Summary Data'!U12</f>
        <v>0.02324466</v>
      </c>
      <c r="W163" s="177"/>
    </row>
    <row r="164" spans="1:23" ht="12.75">
      <c r="A164" s="175" t="s">
        <v>244</v>
      </c>
      <c r="B164" s="185">
        <f>AVERAGE('Summary Data'!C13:T13)-I225*(AVERAGE('Assembly Data'!J11:K12)-'Assembly Data'!C10)-J225*(AVERAGE('Assembly Data'!I11:I12,'Assembly Data'!L11:L12)-'Assembly Data'!F10)</f>
        <v>0.5819503277777778</v>
      </c>
      <c r="C164" s="186">
        <f>'Summary Data'!B13</f>
        <v>0.4935589</v>
      </c>
      <c r="D164" s="176">
        <f>('Summary Data'!C13-AVERAGE('Summary Data'!$C13:$T13))</f>
        <v>-0.017748727777777806</v>
      </c>
      <c r="E164" s="176">
        <f>('Summary Data'!D13-AVERAGE('Summary Data'!$C13:$T13))</f>
        <v>-0.03730022777777775</v>
      </c>
      <c r="F164" s="176">
        <f>('Summary Data'!E13-AVERAGE('Summary Data'!$C13:$T13))</f>
        <v>-0.034044127777777766</v>
      </c>
      <c r="G164" s="176">
        <f>('Summary Data'!F13-AVERAGE('Summary Data'!$C13:$T13))</f>
        <v>-0.005693727777777768</v>
      </c>
      <c r="H164" s="176">
        <f>('Summary Data'!G13-AVERAGE('Summary Data'!$C13:$T13))</f>
        <v>0.012954072222222224</v>
      </c>
      <c r="I164" s="176">
        <f>('Summary Data'!H13-AVERAGE('Summary Data'!$C13:$T13))</f>
        <v>0.0003434722222221964</v>
      </c>
      <c r="J164" s="176">
        <f>('Summary Data'!I13-AVERAGE('Summary Data'!$C13:$T13))</f>
        <v>0.01258327222222222</v>
      </c>
      <c r="K164" s="176">
        <f>('Summary Data'!J13-AVERAGE('Summary Data'!$C13:$T13))</f>
        <v>0.02137107222222223</v>
      </c>
      <c r="L164" s="176">
        <f>('Summary Data'!K13-AVERAGE('Summary Data'!$C13:$T13))</f>
        <v>0.0294160722222222</v>
      </c>
      <c r="M164" s="176">
        <f>('Summary Data'!L13-AVERAGE('Summary Data'!$C13:$T13))</f>
        <v>0.020764172222222266</v>
      </c>
      <c r="N164" s="176">
        <f>('Summary Data'!M13-AVERAGE('Summary Data'!$C13:$T13))</f>
        <v>0.012868072222222193</v>
      </c>
      <c r="O164" s="176">
        <f>('Summary Data'!N13-AVERAGE('Summary Data'!$C13:$T13))</f>
        <v>-0.0019758277777778277</v>
      </c>
      <c r="P164" s="176">
        <f>('Summary Data'!O13-AVERAGE('Summary Data'!$C13:$T13))</f>
        <v>-0.009925927777777788</v>
      </c>
      <c r="Q164" s="176">
        <f>('Summary Data'!P13-AVERAGE('Summary Data'!$C13:$T13))</f>
        <v>0.006857172222222263</v>
      </c>
      <c r="R164" s="176">
        <f>('Summary Data'!Q13-AVERAGE('Summary Data'!$C13:$T13))</f>
        <v>0.004666972222222232</v>
      </c>
      <c r="S164" s="176">
        <f>('Summary Data'!R13-AVERAGE('Summary Data'!$C13:$T13))</f>
        <v>-0.014326627777777823</v>
      </c>
      <c r="T164" s="176">
        <f>('Summary Data'!S13-AVERAGE('Summary Data'!$C13:$T13))</f>
        <v>-0.005780327777777816</v>
      </c>
      <c r="U164" s="176">
        <f>('Summary Data'!T13-AVERAGE('Summary Data'!$C13:$T13))</f>
        <v>0.004971172222222209</v>
      </c>
      <c r="V164" s="176">
        <f>'Summary Data'!U13</f>
        <v>0.4799677</v>
      </c>
      <c r="W164" s="177"/>
    </row>
    <row r="165" spans="1:23" ht="12.75">
      <c r="A165" s="175" t="s">
        <v>245</v>
      </c>
      <c r="B165" s="185">
        <f>AVERAGE('Summary Data'!C14:T14)</f>
        <v>-0.00455857011111111</v>
      </c>
      <c r="C165" s="186">
        <f>'Summary Data'!B14</f>
        <v>0.1715187</v>
      </c>
      <c r="D165" s="176">
        <f>('Summary Data'!C14-AVERAGE('Summary Data'!$C14:$T14))</f>
        <v>0.03162965011111111</v>
      </c>
      <c r="E165" s="176">
        <f>('Summary Data'!D14-AVERAGE('Summary Data'!$C14:$T14))</f>
        <v>0.00964657711111111</v>
      </c>
      <c r="F165" s="176">
        <f>('Summary Data'!E14-AVERAGE('Summary Data'!$C14:$T14))</f>
        <v>0.00960320611111111</v>
      </c>
      <c r="G165" s="176">
        <f>('Summary Data'!F14-AVERAGE('Summary Data'!$C14:$T14))</f>
        <v>0.04455368011111111</v>
      </c>
      <c r="H165" s="176">
        <f>('Summary Data'!G14-AVERAGE('Summary Data'!$C14:$T14))</f>
        <v>0.08791348011111111</v>
      </c>
      <c r="I165" s="176">
        <f>('Summary Data'!H14-AVERAGE('Summary Data'!$C14:$T14))</f>
        <v>0.01923117011111111</v>
      </c>
      <c r="J165" s="176">
        <f>('Summary Data'!I14-AVERAGE('Summary Data'!$C14:$T14))</f>
        <v>2.2113111111110584E-05</v>
      </c>
      <c r="K165" s="176">
        <f>('Summary Data'!J14-AVERAGE('Summary Data'!$C14:$T14))</f>
        <v>-0.04762273988888889</v>
      </c>
      <c r="L165" s="176">
        <f>('Summary Data'!K14-AVERAGE('Summary Data'!$C14:$T14))</f>
        <v>-0.015301739888888888</v>
      </c>
      <c r="M165" s="176">
        <f>('Summary Data'!L14-AVERAGE('Summary Data'!$C14:$T14))</f>
        <v>0.007535582111111111</v>
      </c>
      <c r="N165" s="176">
        <f>('Summary Data'!M14-AVERAGE('Summary Data'!$C14:$T14))</f>
        <v>-0.02120398988888889</v>
      </c>
      <c r="O165" s="176">
        <f>('Summary Data'!N14-AVERAGE('Summary Data'!$C14:$T14))</f>
        <v>0.03932055011111111</v>
      </c>
      <c r="P165" s="176">
        <f>('Summary Data'!O14-AVERAGE('Summary Data'!$C14:$T14))</f>
        <v>-0.036210659888888885</v>
      </c>
      <c r="Q165" s="176">
        <f>('Summary Data'!P14-AVERAGE('Summary Data'!$C14:$T14))</f>
        <v>-0.007382539888888889</v>
      </c>
      <c r="R165" s="176">
        <f>('Summary Data'!Q14-AVERAGE('Summary Data'!$C14:$T14))</f>
        <v>-0.02181554988888889</v>
      </c>
      <c r="S165" s="176">
        <f>('Summary Data'!R14-AVERAGE('Summary Data'!$C14:$T14))</f>
        <v>-0.04924660988888889</v>
      </c>
      <c r="T165" s="176">
        <f>('Summary Data'!S14-AVERAGE('Summary Data'!$C14:$T14))</f>
        <v>-0.03035965988888889</v>
      </c>
      <c r="U165" s="176">
        <f>('Summary Data'!T14-AVERAGE('Summary Data'!$C14:$T14))</f>
        <v>-0.020312519888888887</v>
      </c>
      <c r="V165" s="176">
        <f>'Summary Data'!U14</f>
        <v>-0.04241338</v>
      </c>
      <c r="W165" s="177"/>
    </row>
    <row r="166" spans="1:23" ht="12.75">
      <c r="A166" s="175" t="s">
        <v>246</v>
      </c>
      <c r="B166" s="185">
        <f>AVERAGE('Summary Data'!C15:T15)-K225*(AVERAGE('Assembly Data'!J11:K12)-'Assembly Data'!C10)-L225*(AVERAGE('Assembly Data'!I11:I12,'Assembly Data'!L11:L12)-'Assembly Data'!F10)</f>
        <v>0.7668774166666666</v>
      </c>
      <c r="C166" s="186">
        <f>'Summary Data'!B15</f>
        <v>0.663343</v>
      </c>
      <c r="D166" s="176">
        <f>('Summary Data'!C15-AVERAGE('Summary Data'!$C15:$T15))</f>
        <v>-0.0020339166666666353</v>
      </c>
      <c r="E166" s="176">
        <f>('Summary Data'!D15-AVERAGE('Summary Data'!$C15:$T15))</f>
        <v>0.0005567833333333105</v>
      </c>
      <c r="F166" s="176">
        <f>('Summary Data'!E15-AVERAGE('Summary Data'!$C15:$T15))</f>
        <v>0.012356283333333384</v>
      </c>
      <c r="G166" s="176">
        <f>('Summary Data'!F15-AVERAGE('Summary Data'!$C15:$T15))</f>
        <v>0.004565383333333339</v>
      </c>
      <c r="H166" s="176">
        <f>('Summary Data'!G15-AVERAGE('Summary Data'!$C15:$T15))</f>
        <v>-0.003903516666666662</v>
      </c>
      <c r="I166" s="176">
        <f>('Summary Data'!H15-AVERAGE('Summary Data'!$C15:$T15))</f>
        <v>-0.005141716666666629</v>
      </c>
      <c r="J166" s="176">
        <f>('Summary Data'!I15-AVERAGE('Summary Data'!$C15:$T15))</f>
        <v>-0.0037703166666666066</v>
      </c>
      <c r="K166" s="176">
        <f>('Summary Data'!J15-AVERAGE('Summary Data'!$C15:$T15))</f>
        <v>-0.007044216666666658</v>
      </c>
      <c r="L166" s="176">
        <f>('Summary Data'!K15-AVERAGE('Summary Data'!$C15:$T15))</f>
        <v>0.005403983333333362</v>
      </c>
      <c r="M166" s="176">
        <f>('Summary Data'!L15-AVERAGE('Summary Data'!$C15:$T15))</f>
        <v>0.00677418333333335</v>
      </c>
      <c r="N166" s="176">
        <f>('Summary Data'!M15-AVERAGE('Summary Data'!$C15:$T15))</f>
        <v>0.0028701833333333315</v>
      </c>
      <c r="O166" s="176">
        <f>('Summary Data'!N15-AVERAGE('Summary Data'!$C15:$T15))</f>
        <v>0.004270183333333399</v>
      </c>
      <c r="P166" s="176">
        <f>('Summary Data'!O15-AVERAGE('Summary Data'!$C15:$T15))</f>
        <v>0.003931583333333322</v>
      </c>
      <c r="Q166" s="176">
        <f>('Summary Data'!P15-AVERAGE('Summary Data'!$C15:$T15))</f>
        <v>0.0029520833333334107</v>
      </c>
      <c r="R166" s="176">
        <f>('Summary Data'!Q15-AVERAGE('Summary Data'!$C15:$T15))</f>
        <v>-0.010810816666666612</v>
      </c>
      <c r="S166" s="176">
        <f>('Summary Data'!R15-AVERAGE('Summary Data'!$C15:$T15))</f>
        <v>-0.006461716666666617</v>
      </c>
      <c r="T166" s="176">
        <f>('Summary Data'!S15-AVERAGE('Summary Data'!$C15:$T15))</f>
        <v>-0.004513616666666609</v>
      </c>
      <c r="U166" s="176">
        <f>('Summary Data'!T15-AVERAGE('Summary Data'!$C15:$T15))</f>
        <v>-8.166666666253874E-07</v>
      </c>
      <c r="V166" s="176">
        <f>'Summary Data'!U15</f>
        <v>0.6586285</v>
      </c>
      <c r="W166" s="177"/>
    </row>
    <row r="167" spans="1:23" ht="12.75">
      <c r="A167" s="175" t="s">
        <v>247</v>
      </c>
      <c r="B167" s="185">
        <f>AVERAGE('Summary Data'!C16:T16)</f>
        <v>0.001995013766666667</v>
      </c>
      <c r="C167" s="186">
        <f>'Summary Data'!B16</f>
        <v>0.01666673</v>
      </c>
      <c r="D167" s="176">
        <f>('Summary Data'!C16-AVERAGE('Summary Data'!$C16:$T16))</f>
        <v>0.0013703882333333329</v>
      </c>
      <c r="E167" s="176">
        <f>('Summary Data'!D16-AVERAGE('Summary Data'!$C16:$T16))</f>
        <v>0.0033965932333333325</v>
      </c>
      <c r="F167" s="176">
        <f>('Summary Data'!E16-AVERAGE('Summary Data'!$C16:$T16))</f>
        <v>0.003785735233333333</v>
      </c>
      <c r="G167" s="176">
        <f>('Summary Data'!F16-AVERAGE('Summary Data'!$C16:$T16))</f>
        <v>0.006362363233333332</v>
      </c>
      <c r="H167" s="176">
        <f>('Summary Data'!G16-AVERAGE('Summary Data'!$C16:$T16))</f>
        <v>0.007277247233333333</v>
      </c>
      <c r="I167" s="176">
        <f>('Summary Data'!H16-AVERAGE('Summary Data'!$C16:$T16))</f>
        <v>0.002428292233333333</v>
      </c>
      <c r="J167" s="176">
        <f>('Summary Data'!I16-AVERAGE('Summary Data'!$C16:$T16))</f>
        <v>-0.00023574876666666703</v>
      </c>
      <c r="K167" s="176">
        <f>('Summary Data'!J16-AVERAGE('Summary Data'!$C16:$T16))</f>
        <v>-0.006110267766666667</v>
      </c>
      <c r="L167" s="176">
        <f>('Summary Data'!K16-AVERAGE('Summary Data'!$C16:$T16))</f>
        <v>4.616233333332945E-06</v>
      </c>
      <c r="M167" s="176">
        <f>('Summary Data'!L16-AVERAGE('Summary Data'!$C16:$T16))</f>
        <v>-0.004261022766666667</v>
      </c>
      <c r="N167" s="176">
        <f>('Summary Data'!M16-AVERAGE('Summary Data'!$C16:$T16))</f>
        <v>-0.0009443667666666671</v>
      </c>
      <c r="O167" s="176">
        <f>('Summary Data'!N16-AVERAGE('Summary Data'!$C16:$T16))</f>
        <v>0.008646146233333332</v>
      </c>
      <c r="P167" s="176">
        <f>('Summary Data'!O16-AVERAGE('Summary Data'!$C16:$T16))</f>
        <v>-0.00023207376666666718</v>
      </c>
      <c r="Q167" s="176">
        <f>('Summary Data'!P16-AVERAGE('Summary Data'!$C16:$T16))</f>
        <v>0.00046952623333333275</v>
      </c>
      <c r="R167" s="176">
        <f>('Summary Data'!Q16-AVERAGE('Summary Data'!$C16:$T16))</f>
        <v>-0.0026471939666666672</v>
      </c>
      <c r="S167" s="176">
        <f>('Summary Data'!R16-AVERAGE('Summary Data'!$C16:$T16))</f>
        <v>-0.004586567766666667</v>
      </c>
      <c r="T167" s="176">
        <f>('Summary Data'!S16-AVERAGE('Summary Data'!$C16:$T16))</f>
        <v>-0.0066782067666666676</v>
      </c>
      <c r="U167" s="176">
        <f>('Summary Data'!T16-AVERAGE('Summary Data'!$C16:$T16))</f>
        <v>-0.008045459766666667</v>
      </c>
      <c r="V167" s="176">
        <f>'Summary Data'!U16</f>
        <v>-0.004912974</v>
      </c>
      <c r="W167" s="177"/>
    </row>
    <row r="168" spans="1:23" ht="12.75">
      <c r="A168" s="175" t="s">
        <v>248</v>
      </c>
      <c r="B168" s="185">
        <f>AVERAGE('Summary Data'!C17:T17)</f>
        <v>0.06569097722222222</v>
      </c>
      <c r="C168" s="186">
        <f>'Summary Data'!B17</f>
        <v>0.08540184</v>
      </c>
      <c r="D168" s="176">
        <f>('Summary Data'!C17-AVERAGE('Summary Data'!$C17:$T17))</f>
        <v>-0.0006011772222222211</v>
      </c>
      <c r="E168" s="176">
        <f>('Summary Data'!D17-AVERAGE('Summary Data'!$C17:$T17))</f>
        <v>-0.0015420772222222295</v>
      </c>
      <c r="F168" s="176">
        <f>('Summary Data'!E17-AVERAGE('Summary Data'!$C17:$T17))</f>
        <v>-0.007659587222222222</v>
      </c>
      <c r="G168" s="176">
        <f>('Summary Data'!F17-AVERAGE('Summary Data'!$C17:$T17))</f>
        <v>0.0031381727777777813</v>
      </c>
      <c r="H168" s="176">
        <f>('Summary Data'!G17-AVERAGE('Summary Data'!$C17:$T17))</f>
        <v>0.0022171927777777795</v>
      </c>
      <c r="I168" s="176">
        <f>('Summary Data'!H17-AVERAGE('Summary Data'!$C17:$T17))</f>
        <v>0.0010395427777777771</v>
      </c>
      <c r="J168" s="176">
        <f>('Summary Data'!I17-AVERAGE('Summary Data'!$C17:$T17))</f>
        <v>0.0037580927777777773</v>
      </c>
      <c r="K168" s="176">
        <f>('Summary Data'!J17-AVERAGE('Summary Data'!$C17:$T17))</f>
        <v>0.002155352777777772</v>
      </c>
      <c r="L168" s="176">
        <f>('Summary Data'!K17-AVERAGE('Summary Data'!$C17:$T17))</f>
        <v>-0.00011758722222222906</v>
      </c>
      <c r="M168" s="176">
        <f>('Summary Data'!L17-AVERAGE('Summary Data'!$C17:$T17))</f>
        <v>-0.0007633072222222176</v>
      </c>
      <c r="N168" s="176">
        <f>('Summary Data'!M17-AVERAGE('Summary Data'!$C17:$T17))</f>
        <v>0.0017718127777777704</v>
      </c>
      <c r="O168" s="176">
        <f>('Summary Data'!N17-AVERAGE('Summary Data'!$C17:$T17))</f>
        <v>0.0034351227777777715</v>
      </c>
      <c r="P168" s="176">
        <f>('Summary Data'!O17-AVERAGE('Summary Data'!$C17:$T17))</f>
        <v>-0.000349527222222229</v>
      </c>
      <c r="Q168" s="176">
        <f>('Summary Data'!P17-AVERAGE('Summary Data'!$C17:$T17))</f>
        <v>-0.0023269172222222245</v>
      </c>
      <c r="R168" s="176">
        <f>('Summary Data'!Q17-AVERAGE('Summary Data'!$C17:$T17))</f>
        <v>-0.0021624572222222194</v>
      </c>
      <c r="S168" s="176">
        <f>('Summary Data'!R17-AVERAGE('Summary Data'!$C17:$T17))</f>
        <v>4.254277777777926E-05</v>
      </c>
      <c r="T168" s="176">
        <f>('Summary Data'!S17-AVERAGE('Summary Data'!$C17:$T17))</f>
        <v>0.001100952777777775</v>
      </c>
      <c r="U168" s="176">
        <f>('Summary Data'!T17-AVERAGE('Summary Data'!$C17:$T17))</f>
        <v>-0.0031361472222222186</v>
      </c>
      <c r="V168" s="176">
        <f>'Summary Data'!U17</f>
        <v>0.05282012</v>
      </c>
      <c r="W168" s="177"/>
    </row>
    <row r="169" spans="1:23" ht="12.75">
      <c r="A169" s="175" t="s">
        <v>249</v>
      </c>
      <c r="B169" s="185">
        <f>AVERAGE('Summary Data'!C18:T18)</f>
        <v>-0.006090373888888887</v>
      </c>
      <c r="C169" s="186">
        <f>'Summary Data'!B18</f>
        <v>0.006911605</v>
      </c>
      <c r="D169" s="176">
        <f>('Summary Data'!C18-AVERAGE('Summary Data'!$C18:$T18))</f>
        <v>0.0012498938888888863</v>
      </c>
      <c r="E169" s="176">
        <f>('Summary Data'!D18-AVERAGE('Summary Data'!$C18:$T18))</f>
        <v>0.0026781558888888867</v>
      </c>
      <c r="F169" s="176">
        <f>('Summary Data'!E18-AVERAGE('Summary Data'!$C18:$T18))</f>
        <v>-0.000802366111111113</v>
      </c>
      <c r="G169" s="176">
        <f>('Summary Data'!F18-AVERAGE('Summary Data'!$C18:$T18))</f>
        <v>0.0009588958888888865</v>
      </c>
      <c r="H169" s="176">
        <f>('Summary Data'!G18-AVERAGE('Summary Data'!$C18:$T18))</f>
        <v>0.0033242458888888865</v>
      </c>
      <c r="I169" s="176">
        <f>('Summary Data'!H18-AVERAGE('Summary Data'!$C18:$T18))</f>
        <v>0.0007000138888888863</v>
      </c>
      <c r="J169" s="176">
        <f>('Summary Data'!I18-AVERAGE('Summary Data'!$C18:$T18))</f>
        <v>-0.00012052211111111301</v>
      </c>
      <c r="K169" s="176">
        <f>('Summary Data'!J18-AVERAGE('Summary Data'!$C18:$T18))</f>
        <v>-0.0022440301111111135</v>
      </c>
      <c r="L169" s="176">
        <f>('Summary Data'!K18-AVERAGE('Summary Data'!$C18:$T18))</f>
        <v>-0.0013241761111111132</v>
      </c>
      <c r="M169" s="176">
        <f>('Summary Data'!L18-AVERAGE('Summary Data'!$C18:$T18))</f>
        <v>-0.0003811741111111131</v>
      </c>
      <c r="N169" s="176">
        <f>('Summary Data'!M18-AVERAGE('Summary Data'!$C18:$T18))</f>
        <v>-0.0009248771111111135</v>
      </c>
      <c r="O169" s="176">
        <f>('Summary Data'!N18-AVERAGE('Summary Data'!$C18:$T18))</f>
        <v>0.0022057718888888866</v>
      </c>
      <c r="P169" s="176">
        <f>('Summary Data'!O18-AVERAGE('Summary Data'!$C18:$T18))</f>
        <v>-0.001340467111111113</v>
      </c>
      <c r="Q169" s="176">
        <f>('Summary Data'!P18-AVERAGE('Summary Data'!$C18:$T18))</f>
        <v>0.0023091468888888867</v>
      </c>
      <c r="R169" s="176">
        <f>('Summary Data'!Q18-AVERAGE('Summary Data'!$C18:$T18))</f>
        <v>-7.124211111111337E-05</v>
      </c>
      <c r="S169" s="176">
        <f>('Summary Data'!R18-AVERAGE('Summary Data'!$C18:$T18))</f>
        <v>-0.0011180971111111136</v>
      </c>
      <c r="T169" s="176">
        <f>('Summary Data'!S18-AVERAGE('Summary Data'!$C18:$T18))</f>
        <v>-0.0009030561111111135</v>
      </c>
      <c r="U169" s="176">
        <f>('Summary Data'!T18-AVERAGE('Summary Data'!$C18:$T18))</f>
        <v>-0.004196116111111114</v>
      </c>
      <c r="V169" s="176">
        <f>'Summary Data'!U18</f>
        <v>-0.008282321</v>
      </c>
      <c r="W169" s="177"/>
    </row>
    <row r="170" spans="1:23" ht="13.5" thickBot="1">
      <c r="A170" s="175" t="s">
        <v>250</v>
      </c>
      <c r="B170" s="185">
        <f>AVERAGE('Summary Data'!C19:T19)</f>
        <v>0.029773219444444443</v>
      </c>
      <c r="C170" s="188">
        <f>'Summary Data'!B19</f>
        <v>0.0003869865</v>
      </c>
      <c r="D170" s="176">
        <f>('Summary Data'!C19-AVERAGE('Summary Data'!$C19:$T19))</f>
        <v>0.0011353605555555583</v>
      </c>
      <c r="E170" s="176">
        <f>('Summary Data'!D19-AVERAGE('Summary Data'!$C19:$T19))</f>
        <v>-0.0033889894444444416</v>
      </c>
      <c r="F170" s="176">
        <f>('Summary Data'!E19-AVERAGE('Summary Data'!$C19:$T19))</f>
        <v>0.004946620555555559</v>
      </c>
      <c r="G170" s="176">
        <f>('Summary Data'!F19-AVERAGE('Summary Data'!$C19:$T19))</f>
        <v>0.004958020555555553</v>
      </c>
      <c r="H170" s="176">
        <f>('Summary Data'!G19-AVERAGE('Summary Data'!$C19:$T19))</f>
        <v>0.004868800555555559</v>
      </c>
      <c r="I170" s="176">
        <f>('Summary Data'!H19-AVERAGE('Summary Data'!$C19:$T19))</f>
        <v>0.0015875405555555583</v>
      </c>
      <c r="J170" s="176">
        <f>('Summary Data'!I19-AVERAGE('Summary Data'!$C19:$T19))</f>
        <v>-0.00046305944444444483</v>
      </c>
      <c r="K170" s="176">
        <f>('Summary Data'!J19-AVERAGE('Summary Data'!$C19:$T19))</f>
        <v>-0.003474449444444444</v>
      </c>
      <c r="L170" s="176">
        <f>('Summary Data'!K19-AVERAGE('Summary Data'!$C19:$T19))</f>
        <v>0.0009901905555555583</v>
      </c>
      <c r="M170" s="176">
        <f>('Summary Data'!L19-AVERAGE('Summary Data'!$C19:$T19))</f>
        <v>0.0012110105555555584</v>
      </c>
      <c r="N170" s="176">
        <f>('Summary Data'!M19-AVERAGE('Summary Data'!$C19:$T19))</f>
        <v>0.0009080405555555553</v>
      </c>
      <c r="O170" s="176">
        <f>('Summary Data'!N19-AVERAGE('Summary Data'!$C19:$T19))</f>
        <v>0.00031983055555555653</v>
      </c>
      <c r="P170" s="176">
        <f>('Summary Data'!O19-AVERAGE('Summary Data'!$C19:$T19))</f>
        <v>0.002195880555555557</v>
      </c>
      <c r="Q170" s="176">
        <f>('Summary Data'!P19-AVERAGE('Summary Data'!$C19:$T19))</f>
        <v>0.0008178305555555584</v>
      </c>
      <c r="R170" s="176">
        <f>('Summary Data'!Q19-AVERAGE('Summary Data'!$C19:$T19))</f>
        <v>-0.005914319444444444</v>
      </c>
      <c r="S170" s="176">
        <f>('Summary Data'!R19-AVERAGE('Summary Data'!$C19:$T19))</f>
        <v>-0.0022538994444444432</v>
      </c>
      <c r="T170" s="176">
        <f>('Summary Data'!S19-AVERAGE('Summary Data'!$C19:$T19))</f>
        <v>-0.005255469444444442</v>
      </c>
      <c r="U170" s="176">
        <f>('Summary Data'!T19-AVERAGE('Summary Data'!$C19:$T19))</f>
        <v>-0.003188939444444445</v>
      </c>
      <c r="V170" s="169">
        <f>'Summary Data'!U19</f>
        <v>0.02414048</v>
      </c>
      <c r="W170" s="177"/>
    </row>
    <row r="171" spans="1:23" ht="12.75">
      <c r="A171" s="189" t="s">
        <v>251</v>
      </c>
      <c r="B171" s="190">
        <f>AVERAGE('Summary Data'!C23:T23)</f>
        <v>1.0393570708333335</v>
      </c>
      <c r="C171" s="176">
        <f>'Summary Data'!B23</f>
        <v>0.2482804</v>
      </c>
      <c r="D171" s="187">
        <f>('Summary Data'!C23-AVERAGE('Summary Data'!$C23:$T23))</f>
        <v>-0.7063402708333335</v>
      </c>
      <c r="E171" s="187">
        <f>('Summary Data'!D23-AVERAGE('Summary Data'!$C23:$T23))</f>
        <v>-1.0471111858333335</v>
      </c>
      <c r="F171" s="187">
        <f>('Summary Data'!E23-AVERAGE('Summary Data'!$C23:$T23))</f>
        <v>2.228166929166666</v>
      </c>
      <c r="G171" s="187">
        <f>('Summary Data'!F23-AVERAGE('Summary Data'!$C23:$T23))</f>
        <v>0.8338459291666664</v>
      </c>
      <c r="H171" s="187">
        <f>('Summary Data'!G23-AVERAGE('Summary Data'!$C23:$T23))</f>
        <v>0.8152789291666664</v>
      </c>
      <c r="I171" s="187">
        <f>('Summary Data'!H23-AVERAGE('Summary Data'!$C23:$T23))</f>
        <v>0.3066869291666665</v>
      </c>
      <c r="J171" s="187">
        <f>('Summary Data'!I23-AVERAGE('Summary Data'!$C23:$T23))</f>
        <v>-0.5725474708333336</v>
      </c>
      <c r="K171" s="187">
        <f>('Summary Data'!J23-AVERAGE('Summary Data'!$C23:$T23))</f>
        <v>0.16658792916666654</v>
      </c>
      <c r="L171" s="187">
        <f>('Summary Data'!K23-AVERAGE('Summary Data'!$C23:$T23))</f>
        <v>0.5851409291666665</v>
      </c>
      <c r="M171" s="187">
        <f>('Summary Data'!L23-AVERAGE('Summary Data'!$C23:$T23))</f>
        <v>0.5653499291666666</v>
      </c>
      <c r="N171" s="187">
        <f>('Summary Data'!M23-AVERAGE('Summary Data'!$C23:$T23))</f>
        <v>-1.1348862708333336</v>
      </c>
      <c r="O171" s="187">
        <f>('Summary Data'!N23-AVERAGE('Summary Data'!$C23:$T23))</f>
        <v>-0.37650157083333347</v>
      </c>
      <c r="P171" s="187">
        <f>('Summary Data'!O23-AVERAGE('Summary Data'!$C23:$T23))</f>
        <v>1.4911859291666667</v>
      </c>
      <c r="Q171" s="187">
        <f>('Summary Data'!P23-AVERAGE('Summary Data'!$C23:$T23))</f>
        <v>0.05247892916666652</v>
      </c>
      <c r="R171" s="187">
        <f>('Summary Data'!Q23-AVERAGE('Summary Data'!$C23:$T23))</f>
        <v>-1.3105766708333335</v>
      </c>
      <c r="S171" s="187">
        <f>('Summary Data'!R23-AVERAGE('Summary Data'!$C23:$T23))</f>
        <v>-0.9674108808333335</v>
      </c>
      <c r="T171" s="187">
        <f>('Summary Data'!S23-AVERAGE('Summary Data'!$C23:$T23))</f>
        <v>-0.46067937083333355</v>
      </c>
      <c r="U171" s="187">
        <f>('Summary Data'!T23-AVERAGE('Summary Data'!$C23:$T23))</f>
        <v>-0.4686686708333335</v>
      </c>
      <c r="V171" s="176">
        <f>'Summary Data'!U23</f>
        <v>4.603867</v>
      </c>
      <c r="W171" s="191"/>
    </row>
    <row r="172" spans="1:23" ht="12.75">
      <c r="A172" s="175" t="s">
        <v>252</v>
      </c>
      <c r="B172" s="185">
        <f>AVERAGE('Summary Data'!C24:T24)</f>
        <v>0.19869186722222223</v>
      </c>
      <c r="C172" s="176">
        <f>'Summary Data'!B24</f>
        <v>-1.716296</v>
      </c>
      <c r="D172" s="176">
        <f>('Summary Data'!C24-AVERAGE('Summary Data'!$C24:$T24))</f>
        <v>0.7385716327777778</v>
      </c>
      <c r="E172" s="176">
        <f>('Summary Data'!D24-AVERAGE('Summary Data'!$C24:$T24))</f>
        <v>0.3667657327777778</v>
      </c>
      <c r="F172" s="176">
        <f>('Summary Data'!E24-AVERAGE('Summary Data'!$C24:$T24))</f>
        <v>0.26801353277777773</v>
      </c>
      <c r="G172" s="176">
        <f>('Summary Data'!F24-AVERAGE('Summary Data'!$C24:$T24))</f>
        <v>0.14522013277777776</v>
      </c>
      <c r="H172" s="176">
        <f>('Summary Data'!G24-AVERAGE('Summary Data'!$C24:$T24))</f>
        <v>-0.16853781722222222</v>
      </c>
      <c r="I172" s="176">
        <f>('Summary Data'!H24-AVERAGE('Summary Data'!$C24:$T24))</f>
        <v>-0.13018833722222223</v>
      </c>
      <c r="J172" s="176">
        <f>('Summary Data'!I24-AVERAGE('Summary Data'!$C24:$T24))</f>
        <v>0.08015723277777778</v>
      </c>
      <c r="K172" s="176">
        <f>('Summary Data'!J24-AVERAGE('Summary Data'!$C24:$T24))</f>
        <v>0.2715386327777778</v>
      </c>
      <c r="L172" s="176">
        <f>('Summary Data'!K24-AVERAGE('Summary Data'!$C24:$T24))</f>
        <v>0.12520113277777775</v>
      </c>
      <c r="M172" s="176">
        <f>('Summary Data'!L24-AVERAGE('Summary Data'!$C24:$T24))</f>
        <v>-0.4702628672222222</v>
      </c>
      <c r="N172" s="176">
        <f>('Summary Data'!M24-AVERAGE('Summary Data'!$C24:$T24))</f>
        <v>-0.13514448722222222</v>
      </c>
      <c r="O172" s="176">
        <f>('Summary Data'!N24-AVERAGE('Summary Data'!$C24:$T24))</f>
        <v>-0.12459268722222223</v>
      </c>
      <c r="P172" s="176">
        <f>('Summary Data'!O24-AVERAGE('Summary Data'!$C24:$T24))</f>
        <v>0.002314432777777764</v>
      </c>
      <c r="Q172" s="176">
        <f>('Summary Data'!P24-AVERAGE('Summary Data'!$C24:$T24))</f>
        <v>-0.17540789722222222</v>
      </c>
      <c r="R172" s="176">
        <f>('Summary Data'!Q24-AVERAGE('Summary Data'!$C24:$T24))</f>
        <v>-0.7765967672222223</v>
      </c>
      <c r="S172" s="176">
        <f>('Summary Data'!R24-AVERAGE('Summary Data'!$C24:$T24))</f>
        <v>-0.024669667222222247</v>
      </c>
      <c r="T172" s="176">
        <f>('Summary Data'!S24-AVERAGE('Summary Data'!$C24:$T24))</f>
        <v>-0.05103926722222224</v>
      </c>
      <c r="U172" s="176">
        <f>('Summary Data'!T24-AVERAGE('Summary Data'!$C24:$T24))</f>
        <v>0.058657332777777765</v>
      </c>
      <c r="V172" s="176">
        <f>'Summary Data'!U24</f>
        <v>1.193746</v>
      </c>
      <c r="W172" s="177"/>
    </row>
    <row r="173" spans="1:23" ht="12.75">
      <c r="A173" s="175" t="s">
        <v>253</v>
      </c>
      <c r="B173" s="185">
        <f>AVERAGE('Summary Data'!C25:T25)</f>
        <v>-0.0005170961111111296</v>
      </c>
      <c r="C173" s="176">
        <f>'Summary Data'!B25</f>
        <v>-0.8677764</v>
      </c>
      <c r="D173" s="176">
        <f>('Summary Data'!C25-AVERAGE('Summary Data'!$C25:$T25))</f>
        <v>0.3125227961111111</v>
      </c>
      <c r="E173" s="176">
        <f>('Summary Data'!D25-AVERAGE('Summary Data'!$C25:$T25))</f>
        <v>0.6724565961111112</v>
      </c>
      <c r="F173" s="176">
        <f>('Summary Data'!E25-AVERAGE('Summary Data'!$C25:$T25))</f>
        <v>-0.2786615038888889</v>
      </c>
      <c r="G173" s="176">
        <f>('Summary Data'!F25-AVERAGE('Summary Data'!$C25:$T25))</f>
        <v>0.25814679611111113</v>
      </c>
      <c r="H173" s="176">
        <f>('Summary Data'!G25-AVERAGE('Summary Data'!$C25:$T25))</f>
        <v>0.24362139611111114</v>
      </c>
      <c r="I173" s="176">
        <f>('Summary Data'!H25-AVERAGE('Summary Data'!$C25:$T25))</f>
        <v>0.43369729611111113</v>
      </c>
      <c r="J173" s="176">
        <f>('Summary Data'!I25-AVERAGE('Summary Data'!$C25:$T25))</f>
        <v>0.5050358961111112</v>
      </c>
      <c r="K173" s="176">
        <f>('Summary Data'!J25-AVERAGE('Summary Data'!$C25:$T25))</f>
        <v>0.27327199611111114</v>
      </c>
      <c r="L173" s="176">
        <f>('Summary Data'!K25-AVERAGE('Summary Data'!$C25:$T25))</f>
        <v>0.09020346611111113</v>
      </c>
      <c r="M173" s="176">
        <f>('Summary Data'!L25-AVERAGE('Summary Data'!$C25:$T25))</f>
        <v>-0.2868319038888889</v>
      </c>
      <c r="N173" s="176">
        <f>('Summary Data'!M25-AVERAGE('Summary Data'!$C25:$T25))</f>
        <v>-0.2560452038888889</v>
      </c>
      <c r="O173" s="176">
        <f>('Summary Data'!N25-AVERAGE('Summary Data'!$C25:$T25))</f>
        <v>-0.23659880388888885</v>
      </c>
      <c r="P173" s="176">
        <f>('Summary Data'!O25-AVERAGE('Summary Data'!$C25:$T25))</f>
        <v>-0.22954440388888886</v>
      </c>
      <c r="Q173" s="176">
        <f>('Summary Data'!P25-AVERAGE('Summary Data'!$C25:$T25))</f>
        <v>-0.16557030388888885</v>
      </c>
      <c r="R173" s="176">
        <f>('Summary Data'!Q25-AVERAGE('Summary Data'!$C25:$T25))</f>
        <v>-0.37028160388888887</v>
      </c>
      <c r="S173" s="176">
        <f>('Summary Data'!R25-AVERAGE('Summary Data'!$C25:$T25))</f>
        <v>-0.3491194038888889</v>
      </c>
      <c r="T173" s="176">
        <f>('Summary Data'!S25-AVERAGE('Summary Data'!$C25:$T25))</f>
        <v>-0.7232721038888889</v>
      </c>
      <c r="U173" s="176">
        <f>('Summary Data'!T25-AVERAGE('Summary Data'!$C25:$T25))</f>
        <v>0.10696899611111113</v>
      </c>
      <c r="V173" s="176">
        <f>'Summary Data'!U25</f>
        <v>0.9183805</v>
      </c>
      <c r="W173" s="177"/>
    </row>
    <row r="174" spans="1:23" ht="12.75">
      <c r="A174" s="175" t="s">
        <v>254</v>
      </c>
      <c r="B174" s="185">
        <f>AVERAGE('Summary Data'!C26:T26)</f>
        <v>-0.06335590277777778</v>
      </c>
      <c r="C174" s="176">
        <f>'Summary Data'!B26</f>
        <v>3.502624</v>
      </c>
      <c r="D174" s="176">
        <f>('Summary Data'!C26-AVERAGE('Summary Data'!$C26:$T26))</f>
        <v>0.07529216277777778</v>
      </c>
      <c r="E174" s="176">
        <f>('Summary Data'!D26-AVERAGE('Summary Data'!$C26:$T26))</f>
        <v>0.05033273277777778</v>
      </c>
      <c r="F174" s="176">
        <f>('Summary Data'!E26-AVERAGE('Summary Data'!$C26:$T26))</f>
        <v>-0.13493539722222223</v>
      </c>
      <c r="G174" s="176">
        <f>('Summary Data'!F26-AVERAGE('Summary Data'!$C26:$T26))</f>
        <v>0.012669682777777781</v>
      </c>
      <c r="H174" s="176">
        <f>('Summary Data'!G26-AVERAGE('Summary Data'!$C26:$T26))</f>
        <v>0.01740245277777778</v>
      </c>
      <c r="I174" s="176">
        <f>('Summary Data'!H26-AVERAGE('Summary Data'!$C26:$T26))</f>
        <v>0.09060474277777777</v>
      </c>
      <c r="J174" s="176">
        <f>('Summary Data'!I26-AVERAGE('Summary Data'!$C26:$T26))</f>
        <v>0.07646745277777778</v>
      </c>
      <c r="K174" s="176">
        <f>('Summary Data'!J26-AVERAGE('Summary Data'!$C26:$T26))</f>
        <v>0.05038625277777778</v>
      </c>
      <c r="L174" s="176">
        <f>('Summary Data'!K26-AVERAGE('Summary Data'!$C26:$T26))</f>
        <v>0.10245375277777778</v>
      </c>
      <c r="M174" s="176">
        <f>('Summary Data'!L26-AVERAGE('Summary Data'!$C26:$T26))</f>
        <v>-0.17474669722222222</v>
      </c>
      <c r="N174" s="176">
        <f>('Summary Data'!M26-AVERAGE('Summary Data'!$C26:$T26))</f>
        <v>0.02843827277777778</v>
      </c>
      <c r="O174" s="176">
        <f>('Summary Data'!N26-AVERAGE('Summary Data'!$C26:$T26))</f>
        <v>0.012822472777777781</v>
      </c>
      <c r="P174" s="176">
        <f>('Summary Data'!O26-AVERAGE('Summary Data'!$C26:$T26))</f>
        <v>-0.059942497222222224</v>
      </c>
      <c r="Q174" s="176">
        <f>('Summary Data'!P26-AVERAGE('Summary Data'!$C26:$T26))</f>
        <v>0.03227714277777778</v>
      </c>
      <c r="R174" s="176">
        <f>('Summary Data'!Q26-AVERAGE('Summary Data'!$C26:$T26))</f>
        <v>0.09337119277777778</v>
      </c>
      <c r="S174" s="176">
        <f>('Summary Data'!R26-AVERAGE('Summary Data'!$C26:$T26))</f>
        <v>-0.0074612272222222276</v>
      </c>
      <c r="T174" s="176">
        <f>('Summary Data'!S26-AVERAGE('Summary Data'!$C26:$T26))</f>
        <v>-0.08718539722222221</v>
      </c>
      <c r="U174" s="176">
        <f>('Summary Data'!T26-AVERAGE('Summary Data'!$C26:$T26))</f>
        <v>-0.17824709722222223</v>
      </c>
      <c r="V174" s="176">
        <f>'Summary Data'!U26</f>
        <v>-0.5495151</v>
      </c>
      <c r="W174" s="177"/>
    </row>
    <row r="175" spans="1:23" ht="12.75">
      <c r="A175" s="175" t="s">
        <v>255</v>
      </c>
      <c r="B175" s="185">
        <f>AVERAGE('Summary Data'!C27:T27)</f>
        <v>0.15779328533333337</v>
      </c>
      <c r="C175" s="176">
        <f>'Summary Data'!B27</f>
        <v>-0.5293785</v>
      </c>
      <c r="D175" s="176">
        <f>('Summary Data'!C27-AVERAGE('Summary Data'!$C27:$T27))</f>
        <v>0.14935931466666663</v>
      </c>
      <c r="E175" s="176">
        <f>('Summary Data'!D27-AVERAGE('Summary Data'!$C27:$T27))</f>
        <v>0.16423471466666661</v>
      </c>
      <c r="F175" s="289">
        <f>('Summary Data'!E27-AVERAGE('Summary Data'!$C27:$T27))</f>
        <v>0.28428631466666665</v>
      </c>
      <c r="G175" s="176">
        <f>('Summary Data'!F27-AVERAGE('Summary Data'!$C27:$T27))</f>
        <v>0.008396314666666627</v>
      </c>
      <c r="H175" s="176">
        <f>('Summary Data'!G27-AVERAGE('Summary Data'!$C27:$T27))</f>
        <v>0.018554914666666644</v>
      </c>
      <c r="I175" s="176">
        <f>('Summary Data'!H27-AVERAGE('Summary Data'!$C27:$T27))</f>
        <v>0.0032051146666666475</v>
      </c>
      <c r="J175" s="176">
        <f>('Summary Data'!I27-AVERAGE('Summary Data'!$C27:$T27))</f>
        <v>-0.04396008533333337</v>
      </c>
      <c r="K175" s="176">
        <f>('Summary Data'!J27-AVERAGE('Summary Data'!$C27:$T27))</f>
        <v>-0.16635869933333336</v>
      </c>
      <c r="L175" s="176">
        <f>('Summary Data'!K27-AVERAGE('Summary Data'!$C27:$T27))</f>
        <v>0.031756914666666636</v>
      </c>
      <c r="M175" s="176">
        <f>('Summary Data'!L27-AVERAGE('Summary Data'!$C27:$T27))</f>
        <v>0.01273061466666664</v>
      </c>
      <c r="N175" s="176">
        <f>('Summary Data'!M27-AVERAGE('Summary Data'!$C27:$T27))</f>
        <v>-0.17958620533333336</v>
      </c>
      <c r="O175" s="176">
        <f>('Summary Data'!N27-AVERAGE('Summary Data'!$C27:$T27))</f>
        <v>-0.03164548533333336</v>
      </c>
      <c r="P175" s="176">
        <f>('Summary Data'!O27-AVERAGE('Summary Data'!$C27:$T27))</f>
        <v>0.03220331466666662</v>
      </c>
      <c r="Q175" s="176">
        <f>('Summary Data'!P27-AVERAGE('Summary Data'!$C27:$T27))</f>
        <v>-0.14314428533333337</v>
      </c>
      <c r="R175" s="176">
        <f>('Summary Data'!Q27-AVERAGE('Summary Data'!$C27:$T27))</f>
        <v>-0.17399731533333337</v>
      </c>
      <c r="S175" s="176">
        <f>('Summary Data'!R27-AVERAGE('Summary Data'!$C27:$T27))</f>
        <v>0.03158921466666664</v>
      </c>
      <c r="T175" s="176">
        <f>('Summary Data'!S27-AVERAGE('Summary Data'!$C27:$T27))</f>
        <v>0.056331114666666626</v>
      </c>
      <c r="U175" s="176">
        <f>('Summary Data'!T27-AVERAGE('Summary Data'!$C27:$T27))</f>
        <v>-0.05395578533333337</v>
      </c>
      <c r="V175" s="176">
        <f>'Summary Data'!U27</f>
        <v>0.1232971</v>
      </c>
      <c r="W175" s="177"/>
    </row>
    <row r="176" spans="1:23" ht="12.75">
      <c r="A176" s="175" t="s">
        <v>256</v>
      </c>
      <c r="B176" s="185">
        <f>AVERAGE('Summary Data'!C28:T28)</f>
        <v>-0.045408396444444436</v>
      </c>
      <c r="C176" s="176">
        <f>'Summary Data'!B28</f>
        <v>1.348583</v>
      </c>
      <c r="D176" s="176">
        <f>('Summary Data'!C28-AVERAGE('Summary Data'!$C28:$T28))</f>
        <v>0.03365933644444444</v>
      </c>
      <c r="E176" s="176">
        <f>('Summary Data'!D28-AVERAGE('Summary Data'!$C28:$T28))</f>
        <v>-0.02062536355555556</v>
      </c>
      <c r="F176" s="176">
        <f>('Summary Data'!E28-AVERAGE('Summary Data'!$C28:$T28))</f>
        <v>-0.04185884355555556</v>
      </c>
      <c r="G176" s="176">
        <f>('Summary Data'!F28-AVERAGE('Summary Data'!$C28:$T28))</f>
        <v>-0.13517500355555556</v>
      </c>
      <c r="H176" s="176">
        <f>('Summary Data'!G28-AVERAGE('Summary Data'!$C28:$T28))</f>
        <v>0.023142596444444438</v>
      </c>
      <c r="I176" s="176">
        <f>('Summary Data'!H28-AVERAGE('Summary Data'!$C28:$T28))</f>
        <v>-0.011486233555555565</v>
      </c>
      <c r="J176" s="176">
        <f>('Summary Data'!I28-AVERAGE('Summary Data'!$C28:$T28))</f>
        <v>0.07176919644444443</v>
      </c>
      <c r="K176" s="176">
        <f>('Summary Data'!J28-AVERAGE('Summary Data'!$C28:$T28))</f>
        <v>0.048221840444444435</v>
      </c>
      <c r="L176" s="176">
        <f>('Summary Data'!K28-AVERAGE('Summary Data'!$C28:$T28))</f>
        <v>8.395644444443573E-05</v>
      </c>
      <c r="M176" s="176">
        <f>('Summary Data'!L28-AVERAGE('Summary Data'!$C28:$T28))</f>
        <v>0.13675786644444443</v>
      </c>
      <c r="N176" s="176">
        <f>('Summary Data'!M28-AVERAGE('Summary Data'!$C28:$T28))</f>
        <v>0.012450266444444434</v>
      </c>
      <c r="O176" s="176">
        <f>('Summary Data'!N28-AVERAGE('Summary Data'!$C28:$T28))</f>
        <v>-0.059677703555555565</v>
      </c>
      <c r="P176" s="176">
        <f>('Summary Data'!O28-AVERAGE('Summary Data'!$C28:$T28))</f>
        <v>-0.04166340355555557</v>
      </c>
      <c r="Q176" s="176">
        <f>('Summary Data'!P28-AVERAGE('Summary Data'!$C28:$T28))</f>
        <v>-0.04182435355555556</v>
      </c>
      <c r="R176" s="176">
        <f>('Summary Data'!Q28-AVERAGE('Summary Data'!$C28:$T28))</f>
        <v>0.024561616444444438</v>
      </c>
      <c r="S176" s="176">
        <f>('Summary Data'!R28-AVERAGE('Summary Data'!$C28:$T28))</f>
        <v>-0.0021762735555555662</v>
      </c>
      <c r="T176" s="176">
        <f>('Summary Data'!S28-AVERAGE('Summary Data'!$C28:$T28))</f>
        <v>-0.011558973555555567</v>
      </c>
      <c r="U176" s="176">
        <f>('Summary Data'!T28-AVERAGE('Summary Data'!$C28:$T28))</f>
        <v>0.015399476444444435</v>
      </c>
      <c r="V176" s="176">
        <f>'Summary Data'!U28</f>
        <v>-0.05787221</v>
      </c>
      <c r="W176" s="177"/>
    </row>
    <row r="177" spans="1:23" ht="12.75">
      <c r="A177" s="175" t="s">
        <v>257</v>
      </c>
      <c r="B177" s="185">
        <f>AVERAGE('Summary Data'!C29:T29)</f>
        <v>0.00963605161111111</v>
      </c>
      <c r="C177" s="176">
        <f>'Summary Data'!B29</f>
        <v>-0.1439748</v>
      </c>
      <c r="D177" s="176">
        <f>('Summary Data'!C29-AVERAGE('Summary Data'!$C29:$T29))</f>
        <v>0.05815558838888889</v>
      </c>
      <c r="E177" s="176">
        <f>('Summary Data'!D29-AVERAGE('Summary Data'!$C29:$T29))</f>
        <v>0.07423046838888889</v>
      </c>
      <c r="F177" s="176">
        <f>('Summary Data'!E29-AVERAGE('Summary Data'!$C29:$T29))</f>
        <v>0.049861998388888884</v>
      </c>
      <c r="G177" s="176">
        <f>('Summary Data'!F29-AVERAGE('Summary Data'!$C29:$T29))</f>
        <v>0.037173258388888894</v>
      </c>
      <c r="H177" s="176">
        <f>('Summary Data'!G29-AVERAGE('Summary Data'!$C29:$T29))</f>
        <v>0.03948712838888889</v>
      </c>
      <c r="I177" s="176">
        <f>('Summary Data'!H29-AVERAGE('Summary Data'!$C29:$T29))</f>
        <v>0.02144893838888889</v>
      </c>
      <c r="J177" s="176">
        <f>('Summary Data'!I29-AVERAGE('Summary Data'!$C29:$T29))</f>
        <v>-0.00132272561111111</v>
      </c>
      <c r="K177" s="176">
        <f>('Summary Data'!J29-AVERAGE('Summary Data'!$C29:$T29))</f>
        <v>-0.02176722161111111</v>
      </c>
      <c r="L177" s="176">
        <f>('Summary Data'!K29-AVERAGE('Summary Data'!$C29:$T29))</f>
        <v>-0.03316671161111111</v>
      </c>
      <c r="M177" s="176">
        <f>('Summary Data'!L29-AVERAGE('Summary Data'!$C29:$T29))</f>
        <v>-0.03563482161111111</v>
      </c>
      <c r="N177" s="176">
        <f>('Summary Data'!M29-AVERAGE('Summary Data'!$C29:$T29))</f>
        <v>-0.06519982161111111</v>
      </c>
      <c r="O177" s="176">
        <f>('Summary Data'!N29-AVERAGE('Summary Data'!$C29:$T29))</f>
        <v>-0.035041271611111105</v>
      </c>
      <c r="P177" s="176">
        <f>('Summary Data'!O29-AVERAGE('Summary Data'!$C29:$T29))</f>
        <v>-0.011706999611111109</v>
      </c>
      <c r="Q177" s="176">
        <f>('Summary Data'!P29-AVERAGE('Summary Data'!$C29:$T29))</f>
        <v>-0.03856890161111111</v>
      </c>
      <c r="R177" s="176">
        <f>('Summary Data'!Q29-AVERAGE('Summary Data'!$C29:$T29))</f>
        <v>-0.006637933611111109</v>
      </c>
      <c r="S177" s="176">
        <f>('Summary Data'!R29-AVERAGE('Summary Data'!$C29:$T29))</f>
        <v>-0.004581162611111109</v>
      </c>
      <c r="T177" s="176">
        <f>('Summary Data'!S29-AVERAGE('Summary Data'!$C29:$T29))</f>
        <v>-0.02510741161111111</v>
      </c>
      <c r="U177" s="176">
        <f>('Summary Data'!T29-AVERAGE('Summary Data'!$C29:$T29))</f>
        <v>-0.001622397611111109</v>
      </c>
      <c r="V177" s="176">
        <f>'Summary Data'!U29</f>
        <v>-0.003726074</v>
      </c>
      <c r="W177" s="177"/>
    </row>
    <row r="178" spans="1:23" ht="12.75">
      <c r="A178" s="175" t="s">
        <v>258</v>
      </c>
      <c r="B178" s="185">
        <f>AVERAGE('Summary Data'!C30:T30)</f>
        <v>-0.025584924147222226</v>
      </c>
      <c r="C178" s="176">
        <f>'Summary Data'!B30</f>
        <v>-0.1860168</v>
      </c>
      <c r="D178" s="176">
        <f>('Summary Data'!C30-AVERAGE('Summary Data'!$C30:$T30))</f>
        <v>-0.028412225852777775</v>
      </c>
      <c r="E178" s="176">
        <f>('Summary Data'!D30-AVERAGE('Summary Data'!$C30:$T30))</f>
        <v>0.016062353147222225</v>
      </c>
      <c r="F178" s="176">
        <f>('Summary Data'!E30-AVERAGE('Summary Data'!$C30:$T30))</f>
        <v>0.025649086497222227</v>
      </c>
      <c r="G178" s="176">
        <f>('Summary Data'!F30-AVERAGE('Summary Data'!$C30:$T30))</f>
        <v>0.03299595214722223</v>
      </c>
      <c r="H178" s="176">
        <f>('Summary Data'!G30-AVERAGE('Summary Data'!$C30:$T30))</f>
        <v>-0.02251391585277777</v>
      </c>
      <c r="I178" s="176">
        <f>('Summary Data'!H30-AVERAGE('Summary Data'!$C30:$T30))</f>
        <v>-0.020771115852777775</v>
      </c>
      <c r="J178" s="176">
        <f>('Summary Data'!I30-AVERAGE('Summary Data'!$C30:$T30))</f>
        <v>0.00010556414722222643</v>
      </c>
      <c r="K178" s="176">
        <f>('Summary Data'!J30-AVERAGE('Summary Data'!$C30:$T30))</f>
        <v>-0.004066485852777774</v>
      </c>
      <c r="L178" s="176">
        <f>('Summary Data'!K30-AVERAGE('Summary Data'!$C30:$T30))</f>
        <v>0.009659734147222227</v>
      </c>
      <c r="M178" s="176">
        <f>('Summary Data'!L30-AVERAGE('Summary Data'!$C30:$T30))</f>
        <v>-0.050120075852777765</v>
      </c>
      <c r="N178" s="176">
        <f>('Summary Data'!M30-AVERAGE('Summary Data'!$C30:$T30))</f>
        <v>0.0011326541472222243</v>
      </c>
      <c r="O178" s="176">
        <f>('Summary Data'!N30-AVERAGE('Summary Data'!$C30:$T30))</f>
        <v>-0.001157975852777774</v>
      </c>
      <c r="P178" s="176">
        <f>('Summary Data'!O30-AVERAGE('Summary Data'!$C30:$T30))</f>
        <v>0.022894510147222227</v>
      </c>
      <c r="Q178" s="176">
        <f>('Summary Data'!P30-AVERAGE('Summary Data'!$C30:$T30))</f>
        <v>0.03953009414722222</v>
      </c>
      <c r="R178" s="176">
        <f>('Summary Data'!Q30-AVERAGE('Summary Data'!$C30:$T30))</f>
        <v>-0.009570215852777775</v>
      </c>
      <c r="S178" s="176">
        <f>('Summary Data'!R30-AVERAGE('Summary Data'!$C30:$T30))</f>
        <v>0.006622654147222226</v>
      </c>
      <c r="T178" s="176">
        <f>('Summary Data'!S30-AVERAGE('Summary Data'!$C30:$T30))</f>
        <v>0.001093364147222227</v>
      </c>
      <c r="U178" s="176">
        <f>('Summary Data'!T30-AVERAGE('Summary Data'!$C30:$T30))</f>
        <v>-0.019133955852777777</v>
      </c>
      <c r="V178" s="176">
        <f>'Summary Data'!U30</f>
        <v>0.03819333</v>
      </c>
      <c r="W178" s="177"/>
    </row>
    <row r="179" spans="1:23" ht="12.75">
      <c r="A179" s="175" t="s">
        <v>259</v>
      </c>
      <c r="B179" s="185">
        <f>AVERAGE('Summary Data'!C31:T31)</f>
        <v>0.005690406366666667</v>
      </c>
      <c r="C179" s="176">
        <f>'Summary Data'!B31</f>
        <v>-0.02480227</v>
      </c>
      <c r="D179" s="176">
        <f>('Summary Data'!C31-AVERAGE('Summary Data'!$C31:$T31))</f>
        <v>0.004314773633333334</v>
      </c>
      <c r="E179" s="176">
        <f>('Summary Data'!D31-AVERAGE('Summary Data'!$C31:$T31))</f>
        <v>0.06030007363333334</v>
      </c>
      <c r="F179" s="176">
        <f>('Summary Data'!E31-AVERAGE('Summary Data'!$C31:$T31))</f>
        <v>-0.006171362766666667</v>
      </c>
      <c r="G179" s="176">
        <f>('Summary Data'!F31-AVERAGE('Summary Data'!$C31:$T31))</f>
        <v>-0.019761746366666666</v>
      </c>
      <c r="H179" s="176">
        <f>('Summary Data'!G31-AVERAGE('Summary Data'!$C31:$T31))</f>
        <v>-0.010215176366666667</v>
      </c>
      <c r="I179" s="176">
        <f>('Summary Data'!H31-AVERAGE('Summary Data'!$C31:$T31))</f>
        <v>-0.018199926366666667</v>
      </c>
      <c r="J179" s="176">
        <f>('Summary Data'!I31-AVERAGE('Summary Data'!$C31:$T31))</f>
        <v>-0.013029905366666667</v>
      </c>
      <c r="K179" s="176">
        <f>('Summary Data'!J31-AVERAGE('Summary Data'!$C31:$T31))</f>
        <v>-0.0010122463666666671</v>
      </c>
      <c r="L179" s="176">
        <f>('Summary Data'!K31-AVERAGE('Summary Data'!$C31:$T31))</f>
        <v>-0.007406697366666667</v>
      </c>
      <c r="M179" s="176">
        <f>('Summary Data'!L31-AVERAGE('Summary Data'!$C31:$T31))</f>
        <v>-0.010309534366666668</v>
      </c>
      <c r="N179" s="176">
        <f>('Summary Data'!M31-AVERAGE('Summary Data'!$C31:$T31))</f>
        <v>-0.02857189636666667</v>
      </c>
      <c r="O179" s="176">
        <f>('Summary Data'!N31-AVERAGE('Summary Data'!$C31:$T31))</f>
        <v>0.02229320363333333</v>
      </c>
      <c r="P179" s="176">
        <f>('Summary Data'!O31-AVERAGE('Summary Data'!$C31:$T31))</f>
        <v>-0.04089359636666667</v>
      </c>
      <c r="Q179" s="176">
        <f>('Summary Data'!P31-AVERAGE('Summary Data'!$C31:$T31))</f>
        <v>-0.004103683366666667</v>
      </c>
      <c r="R179" s="176">
        <f>('Summary Data'!Q31-AVERAGE('Summary Data'!$C31:$T31))</f>
        <v>0.02532582363333333</v>
      </c>
      <c r="S179" s="176">
        <f>('Summary Data'!R31-AVERAGE('Summary Data'!$C31:$T31))</f>
        <v>0.014240443633333332</v>
      </c>
      <c r="T179" s="176">
        <f>('Summary Data'!S31-AVERAGE('Summary Data'!$C31:$T31))</f>
        <v>0.032188703633333336</v>
      </c>
      <c r="U179" s="176">
        <f>('Summary Data'!T31-AVERAGE('Summary Data'!$C31:$T31))</f>
        <v>0.0010127496333333331</v>
      </c>
      <c r="V179" s="176">
        <f>'Summary Data'!U31</f>
        <v>-0.1427193</v>
      </c>
      <c r="W179" s="177"/>
    </row>
    <row r="180" spans="1:23" ht="12.75">
      <c r="A180" s="175" t="s">
        <v>260</v>
      </c>
      <c r="B180" s="185">
        <f>AVERAGE('Summary Data'!C32:T32)</f>
        <v>-0.051565981666666656</v>
      </c>
      <c r="C180" s="176">
        <f>'Summary Data'!B32</f>
        <v>0.1734953</v>
      </c>
      <c r="D180" s="176">
        <f>('Summary Data'!C32-AVERAGE('Summary Data'!$C32:$T32))</f>
        <v>-0.0007221083333333461</v>
      </c>
      <c r="E180" s="176">
        <f>('Summary Data'!D32-AVERAGE('Summary Data'!$C32:$T32))</f>
        <v>0.001105151666666658</v>
      </c>
      <c r="F180" s="176">
        <f>('Summary Data'!E32-AVERAGE('Summary Data'!$C32:$T32))</f>
        <v>-0.003487158333333344</v>
      </c>
      <c r="G180" s="176">
        <f>('Summary Data'!F32-AVERAGE('Summary Data'!$C32:$T32))</f>
        <v>-0.017513508333333337</v>
      </c>
      <c r="H180" s="176">
        <f>('Summary Data'!G32-AVERAGE('Summary Data'!$C32:$T32))</f>
        <v>0.011537681666666653</v>
      </c>
      <c r="I180" s="176">
        <f>('Summary Data'!H32-AVERAGE('Summary Data'!$C32:$T32))</f>
        <v>-0.0035729183333333414</v>
      </c>
      <c r="J180" s="176">
        <f>('Summary Data'!I32-AVERAGE('Summary Data'!$C32:$T32))</f>
        <v>0.0011829316666666576</v>
      </c>
      <c r="K180" s="176">
        <f>('Summary Data'!J32-AVERAGE('Summary Data'!$C32:$T32))</f>
        <v>-0.0030558583333333417</v>
      </c>
      <c r="L180" s="176">
        <f>('Summary Data'!K32-AVERAGE('Summary Data'!$C32:$T32))</f>
        <v>-0.0013191083333333464</v>
      </c>
      <c r="M180" s="176">
        <f>('Summary Data'!L32-AVERAGE('Summary Data'!$C32:$T32))</f>
        <v>0.0023759816666666586</v>
      </c>
      <c r="N180" s="176">
        <f>('Summary Data'!M32-AVERAGE('Summary Data'!$C32:$T32))</f>
        <v>0.005092821666666657</v>
      </c>
      <c r="O180" s="176">
        <f>('Summary Data'!N32-AVERAGE('Summary Data'!$C32:$T32))</f>
        <v>-0.0023344883333333427</v>
      </c>
      <c r="P180" s="176">
        <f>('Summary Data'!O32-AVERAGE('Summary Data'!$C32:$T32))</f>
        <v>0.004414781666666659</v>
      </c>
      <c r="Q180" s="176">
        <f>('Summary Data'!P32-AVERAGE('Summary Data'!$C32:$T32))</f>
        <v>-0.01206337833333334</v>
      </c>
      <c r="R180" s="176">
        <f>('Summary Data'!Q32-AVERAGE('Summary Data'!$C32:$T32))</f>
        <v>0.0032624016666666575</v>
      </c>
      <c r="S180" s="176">
        <f>('Summary Data'!R32-AVERAGE('Summary Data'!$C32:$T32))</f>
        <v>-0.0002465283333333429</v>
      </c>
      <c r="T180" s="176">
        <f>('Summary Data'!S32-AVERAGE('Summary Data'!$C32:$T32))</f>
        <v>0.004672961666666656</v>
      </c>
      <c r="U180" s="176">
        <f>('Summary Data'!T32-AVERAGE('Summary Data'!$C32:$T32))</f>
        <v>0.01067034166666666</v>
      </c>
      <c r="V180" s="176">
        <f>'Summary Data'!U32</f>
        <v>-0.04520314</v>
      </c>
      <c r="W180" s="177"/>
    </row>
    <row r="181" spans="1:23" ht="12.75">
      <c r="A181" s="175" t="s">
        <v>261</v>
      </c>
      <c r="B181" s="185">
        <f>AVERAGE('Summary Data'!C33:T33)</f>
        <v>0.009291380611111111</v>
      </c>
      <c r="C181" s="176">
        <f>'Summary Data'!B33</f>
        <v>0.006867086</v>
      </c>
      <c r="D181" s="176">
        <f>('Summary Data'!C33-AVERAGE('Summary Data'!$C33:$T33))</f>
        <v>0.003427459388888889</v>
      </c>
      <c r="E181" s="176">
        <f>('Summary Data'!D33-AVERAGE('Summary Data'!$C33:$T33))</f>
        <v>0.012100979388888888</v>
      </c>
      <c r="F181" s="176">
        <f>('Summary Data'!E33-AVERAGE('Summary Data'!$C33:$T33))</f>
        <v>0.015422179388888888</v>
      </c>
      <c r="G181" s="176">
        <f>('Summary Data'!F33-AVERAGE('Summary Data'!$C33:$T33))</f>
        <v>-0.005144966611111111</v>
      </c>
      <c r="H181" s="176">
        <f>('Summary Data'!G33-AVERAGE('Summary Data'!$C33:$T33))</f>
        <v>0.0025188093888888884</v>
      </c>
      <c r="I181" s="176">
        <f>('Summary Data'!H33-AVERAGE('Summary Data'!$C33:$T33))</f>
        <v>0.0006049183888888893</v>
      </c>
      <c r="J181" s="176">
        <f>('Summary Data'!I33-AVERAGE('Summary Data'!$C33:$T33))</f>
        <v>-0.005028389611111112</v>
      </c>
      <c r="K181" s="176">
        <f>('Summary Data'!J33-AVERAGE('Summary Data'!$C33:$T33))</f>
        <v>-0.007770485611111112</v>
      </c>
      <c r="L181" s="176">
        <f>('Summary Data'!K33-AVERAGE('Summary Data'!$C33:$T33))</f>
        <v>-0.0005406476111111114</v>
      </c>
      <c r="M181" s="176">
        <f>('Summary Data'!L33-AVERAGE('Summary Data'!$C33:$T33))</f>
        <v>-0.0008683276111111117</v>
      </c>
      <c r="N181" s="176">
        <f>('Summary Data'!M33-AVERAGE('Summary Data'!$C33:$T33))</f>
        <v>-0.011284348611111111</v>
      </c>
      <c r="O181" s="176">
        <f>('Summary Data'!N33-AVERAGE('Summary Data'!$C33:$T33))</f>
        <v>-0.0006456826111111112</v>
      </c>
      <c r="P181" s="176">
        <f>('Summary Data'!O33-AVERAGE('Summary Data'!$C33:$T33))</f>
        <v>-0.002896500611111111</v>
      </c>
      <c r="Q181" s="176">
        <f>('Summary Data'!P33-AVERAGE('Summary Data'!$C33:$T33))</f>
        <v>-0.0014968336111111117</v>
      </c>
      <c r="R181" s="176">
        <f>('Summary Data'!Q33-AVERAGE('Summary Data'!$C33:$T33))</f>
        <v>-0.0008119896111111122</v>
      </c>
      <c r="S181" s="176">
        <f>('Summary Data'!R33-AVERAGE('Summary Data'!$C33:$T33))</f>
        <v>0.0035856693888888878</v>
      </c>
      <c r="T181" s="176">
        <f>('Summary Data'!S33-AVERAGE('Summary Data'!$C33:$T33))</f>
        <v>0.00046235938888888883</v>
      </c>
      <c r="U181" s="176">
        <f>('Summary Data'!T33-AVERAGE('Summary Data'!$C33:$T33))</f>
        <v>-0.0016342026111111118</v>
      </c>
      <c r="V181" s="176">
        <f>'Summary Data'!U33</f>
        <v>-0.01148761</v>
      </c>
      <c r="W181" s="177"/>
    </row>
    <row r="182" spans="1:23" ht="12.75">
      <c r="A182" s="175" t="s">
        <v>262</v>
      </c>
      <c r="B182" s="185">
        <f>AVERAGE('Summary Data'!C34:T34)</f>
        <v>-0.004084063444444444</v>
      </c>
      <c r="C182" s="176">
        <f>'Summary Data'!B34</f>
        <v>-0.02069396</v>
      </c>
      <c r="D182" s="176">
        <f>('Summary Data'!C34-AVERAGE('Summary Data'!$C34:$T34))</f>
        <v>-0.00021183555555555605</v>
      </c>
      <c r="E182" s="176">
        <f>('Summary Data'!D34-AVERAGE('Summary Data'!$C34:$T34))</f>
        <v>0.0011252154444444436</v>
      </c>
      <c r="F182" s="176">
        <f>('Summary Data'!E34-AVERAGE('Summary Data'!$C34:$T34))</f>
        <v>0.0028818164444444436</v>
      </c>
      <c r="G182" s="176">
        <f>('Summary Data'!F34-AVERAGE('Summary Data'!$C34:$T34))</f>
        <v>0.0017830544444444436</v>
      </c>
      <c r="H182" s="176">
        <f>('Summary Data'!G34-AVERAGE('Summary Data'!$C34:$T34))</f>
        <v>-0.0003896065555555562</v>
      </c>
      <c r="I182" s="176">
        <f>('Summary Data'!H34-AVERAGE('Summary Data'!$C34:$T34))</f>
        <v>-0.0016984375555555561</v>
      </c>
      <c r="J182" s="176">
        <f>('Summary Data'!I34-AVERAGE('Summary Data'!$C34:$T34))</f>
        <v>-0.0004677685555555559</v>
      </c>
      <c r="K182" s="176">
        <f>('Summary Data'!J34-AVERAGE('Summary Data'!$C34:$T34))</f>
        <v>-0.0018035605555555565</v>
      </c>
      <c r="L182" s="176">
        <f>('Summary Data'!K34-AVERAGE('Summary Data'!$C34:$T34))</f>
        <v>0.0018752004444444435</v>
      </c>
      <c r="M182" s="176">
        <f>('Summary Data'!L34-AVERAGE('Summary Data'!$C34:$T34))</f>
        <v>-0.003780629555555557</v>
      </c>
      <c r="N182" s="176">
        <f>('Summary Data'!M34-AVERAGE('Summary Data'!$C34:$T34))</f>
        <v>-6.910455555555594E-05</v>
      </c>
      <c r="O182" s="176">
        <f>('Summary Data'!N34-AVERAGE('Summary Data'!$C34:$T34))</f>
        <v>0.0001672114444444435</v>
      </c>
      <c r="P182" s="176">
        <f>('Summary Data'!O34-AVERAGE('Summary Data'!$C34:$T34))</f>
        <v>-0.00027576855555555644</v>
      </c>
      <c r="Q182" s="176">
        <f>('Summary Data'!P34-AVERAGE('Summary Data'!$C34:$T34))</f>
        <v>-0.0012537365555555565</v>
      </c>
      <c r="R182" s="176">
        <f>('Summary Data'!Q34-AVERAGE('Summary Data'!$C34:$T34))</f>
        <v>-0.0001523595555555559</v>
      </c>
      <c r="S182" s="176">
        <f>('Summary Data'!R34-AVERAGE('Summary Data'!$C34:$T34))</f>
        <v>0.0021803744444444436</v>
      </c>
      <c r="T182" s="176">
        <f>('Summary Data'!S34-AVERAGE('Summary Data'!$C34:$T34))</f>
        <v>0.00042970644444444367</v>
      </c>
      <c r="U182" s="176">
        <f>('Summary Data'!T34-AVERAGE('Summary Data'!$C34:$T34))</f>
        <v>-0.0003397715555555564</v>
      </c>
      <c r="V182" s="176">
        <f>'Summary Data'!U34</f>
        <v>-0.001534172</v>
      </c>
      <c r="W182" s="177"/>
    </row>
    <row r="183" spans="1:23" ht="12.75">
      <c r="A183" s="175" t="s">
        <v>263</v>
      </c>
      <c r="B183" s="185">
        <f>AVERAGE('Summary Data'!C35:T35)</f>
        <v>-0.01040346233333333</v>
      </c>
      <c r="C183" s="176">
        <f>'Summary Data'!B35</f>
        <v>0.01100222</v>
      </c>
      <c r="D183" s="176">
        <f>('Summary Data'!C35-AVERAGE('Summary Data'!$C35:$T35))</f>
        <v>0.00037642233333333094</v>
      </c>
      <c r="E183" s="176">
        <f>('Summary Data'!D35-AVERAGE('Summary Data'!$C35:$T35))</f>
        <v>0.00365913433333333</v>
      </c>
      <c r="F183" s="176">
        <f>('Summary Data'!E35-AVERAGE('Summary Data'!$C35:$T35))</f>
        <v>-0.0027834576666666694</v>
      </c>
      <c r="G183" s="176">
        <f>('Summary Data'!F35-AVERAGE('Summary Data'!$C35:$T35))</f>
        <v>0.0004964353333333296</v>
      </c>
      <c r="H183" s="176">
        <f>('Summary Data'!G35-AVERAGE('Summary Data'!$C35:$T35))</f>
        <v>0.0005247233333333309</v>
      </c>
      <c r="I183" s="176">
        <f>('Summary Data'!H35-AVERAGE('Summary Data'!$C35:$T35))</f>
        <v>0.0007729193333333301</v>
      </c>
      <c r="J183" s="176">
        <f>('Summary Data'!I35-AVERAGE('Summary Data'!$C35:$T35))</f>
        <v>0.0021022523333333303</v>
      </c>
      <c r="K183" s="176">
        <f>('Summary Data'!J35-AVERAGE('Summary Data'!$C35:$T35))</f>
        <v>0.0007109093333333306</v>
      </c>
      <c r="L183" s="176">
        <f>('Summary Data'!K35-AVERAGE('Summary Data'!$C35:$T35))</f>
        <v>-0.003275397666666669</v>
      </c>
      <c r="M183" s="176">
        <f>('Summary Data'!L35-AVERAGE('Summary Data'!$C35:$T35))</f>
        <v>-0.002692957666666669</v>
      </c>
      <c r="N183" s="176">
        <f>('Summary Data'!M35-AVERAGE('Summary Data'!$C35:$T35))</f>
        <v>-0.004114647666666671</v>
      </c>
      <c r="O183" s="176">
        <f>('Summary Data'!N35-AVERAGE('Summary Data'!$C35:$T35))</f>
        <v>-0.0005414676666666701</v>
      </c>
      <c r="P183" s="176">
        <f>('Summary Data'!O35-AVERAGE('Summary Data'!$C35:$T35))</f>
        <v>-0.0013887076666666692</v>
      </c>
      <c r="Q183" s="176">
        <f>('Summary Data'!P35-AVERAGE('Summary Data'!$C35:$T35))</f>
        <v>-0.0023610676666666695</v>
      </c>
      <c r="R183" s="176">
        <f>('Summary Data'!Q35-AVERAGE('Summary Data'!$C35:$T35))</f>
        <v>0.0019760523333333304</v>
      </c>
      <c r="S183" s="176">
        <f>('Summary Data'!R35-AVERAGE('Summary Data'!$C35:$T35))</f>
        <v>0.001817731333333331</v>
      </c>
      <c r="T183" s="176">
        <f>('Summary Data'!S35-AVERAGE('Summary Data'!$C35:$T35))</f>
        <v>0.0004446053333333304</v>
      </c>
      <c r="U183" s="176">
        <f>('Summary Data'!T35-AVERAGE('Summary Data'!$C35:$T35))</f>
        <v>0.0042765183333333305</v>
      </c>
      <c r="V183" s="176">
        <f>'Summary Data'!U35</f>
        <v>-0.001136547</v>
      </c>
      <c r="W183" s="177"/>
    </row>
    <row r="184" spans="1:23" ht="13.5" thickBot="1">
      <c r="A184" s="192" t="s">
        <v>264</v>
      </c>
      <c r="B184" s="193">
        <f>AVERAGE('Summary Data'!C36:T36)</f>
        <v>-0.010431193499999998</v>
      </c>
      <c r="C184" s="169">
        <f>'Summary Data'!B36</f>
        <v>0.00094728</v>
      </c>
      <c r="D184" s="176">
        <f>('Summary Data'!C36-AVERAGE('Summary Data'!$C36:$T36))</f>
        <v>0.0023586434999999985</v>
      </c>
      <c r="E184" s="176">
        <f>('Summary Data'!D36-AVERAGE('Summary Data'!$C36:$T36))</f>
        <v>0.002444699499999998</v>
      </c>
      <c r="F184" s="176">
        <f>('Summary Data'!E36-AVERAGE('Summary Data'!$C36:$T36))</f>
        <v>0.0006672414999999987</v>
      </c>
      <c r="G184" s="176">
        <f>('Summary Data'!F36-AVERAGE('Summary Data'!$C36:$T36))</f>
        <v>0.0018770774999999976</v>
      </c>
      <c r="H184" s="176">
        <f>('Summary Data'!G36-AVERAGE('Summary Data'!$C36:$T36))</f>
        <v>0.006861915499999998</v>
      </c>
      <c r="I184" s="176">
        <f>('Summary Data'!H36-AVERAGE('Summary Data'!$C36:$T36))</f>
        <v>0.0014906304999999977</v>
      </c>
      <c r="J184" s="176">
        <f>('Summary Data'!I36-AVERAGE('Summary Data'!$C36:$T36))</f>
        <v>-0.0027251965000000024</v>
      </c>
      <c r="K184" s="176">
        <f>('Summary Data'!J36-AVERAGE('Summary Data'!$C36:$T36))</f>
        <v>-0.0030609765000000014</v>
      </c>
      <c r="L184" s="176">
        <f>('Summary Data'!K36-AVERAGE('Summary Data'!$C36:$T36))</f>
        <v>0.0005991094999999984</v>
      </c>
      <c r="M184" s="176">
        <f>('Summary Data'!L36-AVERAGE('Summary Data'!$C36:$T36))</f>
        <v>-0.0006283065000000018</v>
      </c>
      <c r="N184" s="176">
        <f>('Summary Data'!M36-AVERAGE('Summary Data'!$C36:$T36))</f>
        <v>-0.0011691665000000025</v>
      </c>
      <c r="O184" s="176">
        <f>('Summary Data'!N36-AVERAGE('Summary Data'!$C36:$T36))</f>
        <v>0.0038938564999999982</v>
      </c>
      <c r="P184" s="176">
        <f>('Summary Data'!O36-AVERAGE('Summary Data'!$C36:$T36))</f>
        <v>-0.0037730965000000016</v>
      </c>
      <c r="Q184" s="176">
        <f>('Summary Data'!P36-AVERAGE('Summary Data'!$C36:$T36))</f>
        <v>0.0010147444999999977</v>
      </c>
      <c r="R184" s="176">
        <f>('Summary Data'!Q36-AVERAGE('Summary Data'!$C36:$T36))</f>
        <v>-0.0013858065000000013</v>
      </c>
      <c r="S184" s="176">
        <f>('Summary Data'!R36-AVERAGE('Summary Data'!$C36:$T36))</f>
        <v>-0.0017921765000000027</v>
      </c>
      <c r="T184" s="176">
        <f>('Summary Data'!S36-AVERAGE('Summary Data'!$C36:$T36))</f>
        <v>-0.002696356500000002</v>
      </c>
      <c r="U184" s="176">
        <f>('Summary Data'!T36-AVERAGE('Summary Data'!$C36:$T36))</f>
        <v>-0.003976836500000002</v>
      </c>
      <c r="V184" s="169">
        <f>'Summary Data'!U36</f>
        <v>-0.01307336</v>
      </c>
      <c r="W184" s="170"/>
    </row>
    <row r="185" spans="1:23" ht="13.5" thickBot="1">
      <c r="A185" s="493" t="s">
        <v>265</v>
      </c>
      <c r="B185" s="465"/>
      <c r="C185" s="465"/>
      <c r="D185" s="465"/>
      <c r="E185" s="465"/>
      <c r="F185" s="465"/>
      <c r="G185" s="465"/>
      <c r="H185" s="465"/>
      <c r="I185" s="465"/>
      <c r="J185" s="465"/>
      <c r="K185" s="465"/>
      <c r="L185" s="465"/>
      <c r="M185" s="465"/>
      <c r="N185" s="465"/>
      <c r="O185" s="465"/>
      <c r="P185" s="465"/>
      <c r="Q185" s="465"/>
      <c r="R185" s="465"/>
      <c r="S185" s="465"/>
      <c r="T185" s="465"/>
      <c r="U185" s="465"/>
      <c r="V185" s="465"/>
      <c r="W185" s="382"/>
    </row>
    <row r="186" spans="1:23" ht="11.25">
      <c r="A186" s="133" t="s">
        <v>231</v>
      </c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7"/>
    </row>
    <row r="187" spans="1:23" ht="12" thickBot="1">
      <c r="A187" s="168" t="s">
        <v>232</v>
      </c>
      <c r="B187" s="169">
        <f>(C189+V189)/2</f>
        <v>-3845.180937902651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70"/>
    </row>
    <row r="188" spans="1:23" ht="12" thickBot="1">
      <c r="A188" s="171"/>
      <c r="B188" s="172" t="s">
        <v>233</v>
      </c>
      <c r="C188" s="173" t="s">
        <v>78</v>
      </c>
      <c r="D188" s="173" t="s">
        <v>79</v>
      </c>
      <c r="E188" s="173" t="s">
        <v>80</v>
      </c>
      <c r="F188" s="173" t="s">
        <v>81</v>
      </c>
      <c r="G188" s="173" t="s">
        <v>82</v>
      </c>
      <c r="H188" s="173" t="s">
        <v>87</v>
      </c>
      <c r="I188" s="173" t="s">
        <v>88</v>
      </c>
      <c r="J188" s="173" t="s">
        <v>89</v>
      </c>
      <c r="K188" s="173" t="s">
        <v>90</v>
      </c>
      <c r="L188" s="173" t="s">
        <v>91</v>
      </c>
      <c r="M188" s="173" t="s">
        <v>92</v>
      </c>
      <c r="N188" s="173" t="s">
        <v>93</v>
      </c>
      <c r="O188" s="173" t="s">
        <v>94</v>
      </c>
      <c r="P188" s="173" t="s">
        <v>95</v>
      </c>
      <c r="Q188" s="173" t="s">
        <v>96</v>
      </c>
      <c r="R188" s="173" t="s">
        <v>97</v>
      </c>
      <c r="S188" s="173" t="s">
        <v>98</v>
      </c>
      <c r="T188" s="173" t="s">
        <v>99</v>
      </c>
      <c r="U188" s="173" t="s">
        <v>100</v>
      </c>
      <c r="V188" s="173" t="s">
        <v>101</v>
      </c>
      <c r="W188" s="174" t="s">
        <v>102</v>
      </c>
    </row>
    <row r="189" spans="1:23" ht="12" thickBot="1">
      <c r="A189" s="175" t="s">
        <v>234</v>
      </c>
      <c r="B189" s="349">
        <f>AVERAGE('Summary Data'!AA2:AP2)*(1-A225*(AVERAGE('Assembly Data'!O11:P12)-'Assembly Data'!C10)/10000-B225*(AVERAGE('Assembly Data'!N11:N12,'Assembly Data'!Q11:Q12)-'Assembly Data'!F10)/10000)</f>
        <v>595.8125566189061</v>
      </c>
      <c r="C189" s="176">
        <f>('Summary Data'!Y2-AVERAGE('Summary Data'!$AA2:$AP2))/AVERAGE('Summary Data'!$AA2:$AP2)*10000</f>
        <v>-3699.164114207802</v>
      </c>
      <c r="D189" s="176">
        <f>('Summary Data'!Z2-AVERAGE('Summary Data'!$AA2:$AP2))/AVERAGE('Summary Data'!$AA2:$AP2)*10000</f>
        <v>8.462476008479388</v>
      </c>
      <c r="E189" s="176">
        <f>('Summary Data'!AA2-AVERAGE('Summary Data'!$AA2:$AP2))/AVERAGE('Summary Data'!$AA2:$AP2)*10000</f>
        <v>2.0760342698338548</v>
      </c>
      <c r="F189" s="176">
        <f>('Summary Data'!AB2-AVERAGE('Summary Data'!$AA2:$AP2))/AVERAGE('Summary Data'!$AA2:$AP2)*10000</f>
        <v>1.018342814695622</v>
      </c>
      <c r="G189" s="176">
        <f>('Summary Data'!AC2-AVERAGE('Summary Data'!$AA2:$AP2))/AVERAGE('Summary Data'!$AA2:$AP2)*10000</f>
        <v>-0.3566560769846537</v>
      </c>
      <c r="H189" s="176">
        <f>('Summary Data'!AD2-AVERAGE('Summary Data'!$AA2:$AP2))/AVERAGE('Summary Data'!$AA2:$AP2)*10000</f>
        <v>-0.9022905578085844</v>
      </c>
      <c r="I189" s="176">
        <f>('Summary Data'!AE2-AVERAGE('Summary Data'!$AA2:$AP2))/AVERAGE('Summary Data'!$AA2:$AP2)*10000</f>
        <v>-0.6722846381995924</v>
      </c>
      <c r="J189" s="176">
        <f>('Summary Data'!AF2-AVERAGE('Summary Data'!$AA2:$AP2))/AVERAGE('Summary Data'!$AA2:$AP2)*10000</f>
        <v>0.7278973833643361</v>
      </c>
      <c r="K189" s="176">
        <f>('Summary Data'!AG2-AVERAGE('Summary Data'!$AA2:$AP2))/AVERAGE('Summary Data'!$AA2:$AP2)*10000</f>
        <v>-1.048352711136825</v>
      </c>
      <c r="L189" s="176">
        <f>('Summary Data'!AH2-AVERAGE('Summary Data'!$AA2:$AP2))/AVERAGE('Summary Data'!$AA2:$AP2)*10000</f>
        <v>-1.3706967736582703</v>
      </c>
      <c r="M189" s="176">
        <f>('Summary Data'!AI2-AVERAGE('Summary Data'!$AA2:$AP2))/AVERAGE('Summary Data'!$AA2:$AP2)*10000</f>
        <v>-1.2901107580279088</v>
      </c>
      <c r="N189" s="176">
        <f>('Summary Data'!AJ2-AVERAGE('Summary Data'!$AA2:$AP2))/AVERAGE('Summary Data'!$AA2:$AP2)*10000</f>
        <v>-0.8569609240168642</v>
      </c>
      <c r="O189" s="176">
        <f>('Summary Data'!AK2-AVERAGE('Summary Data'!$AA2:$AP2))/AVERAGE('Summary Data'!$AA2:$AP2)*10000</f>
        <v>-0.4187744640321426</v>
      </c>
      <c r="P189" s="176">
        <f>('Summary Data'!AL2-AVERAGE('Summary Data'!$AA2:$AP2))/AVERAGE('Summary Data'!$AA2:$AP2)*10000</f>
        <v>-0.2710334353767983</v>
      </c>
      <c r="Q189" s="176">
        <f>('Summary Data'!AM2-AVERAGE('Summary Data'!$AA2:$AP2))/AVERAGE('Summary Data'!$AA2:$AP2)*10000</f>
        <v>0.6053394845945532</v>
      </c>
      <c r="R189" s="176">
        <f>('Summary Data'!AN2-AVERAGE('Summary Data'!$AA2:$AP2))/AVERAGE('Summary Data'!$AA2:$AP2)*10000</f>
        <v>-0.5430112381271205</v>
      </c>
      <c r="S189" s="176">
        <f>('Summary Data'!AO2-AVERAGE('Summary Data'!$AA2:$AP2))/AVERAGE('Summary Data'!$AA2:$AP2)*10000</f>
        <v>2.730795646826008</v>
      </c>
      <c r="T189" s="176">
        <f>('Summary Data'!AP2-AVERAGE('Summary Data'!$AA2:$AP2))/AVERAGE('Summary Data'!$AA2:$AP2)*10000</f>
        <v>0.5717619780811075</v>
      </c>
      <c r="U189" s="176">
        <f>('Summary Data'!AQ2-AVERAGE('Summary Data'!$AA2:$AP2))/AVERAGE('Summary Data'!$AA2:$AP2)*10000</f>
        <v>9.884483409276578</v>
      </c>
      <c r="V189" s="176">
        <f>('Summary Data'!AR2-AVERAGE('Summary Data'!$AA2:$AP2))/AVERAGE('Summary Data'!$AA2:$AP2)*10000</f>
        <v>-3991.1977615974997</v>
      </c>
      <c r="W189" s="177"/>
    </row>
    <row r="190" spans="1:23" ht="12" thickBot="1">
      <c r="A190" s="133"/>
      <c r="B190" s="178" t="s">
        <v>235</v>
      </c>
      <c r="C190" s="179" t="s">
        <v>78</v>
      </c>
      <c r="D190" s="179" t="s">
        <v>79</v>
      </c>
      <c r="E190" s="179" t="s">
        <v>80</v>
      </c>
      <c r="F190" s="179" t="s">
        <v>81</v>
      </c>
      <c r="G190" s="179" t="s">
        <v>82</v>
      </c>
      <c r="H190" s="179" t="s">
        <v>87</v>
      </c>
      <c r="I190" s="179" t="s">
        <v>88</v>
      </c>
      <c r="J190" s="179" t="s">
        <v>89</v>
      </c>
      <c r="K190" s="179" t="s">
        <v>90</v>
      </c>
      <c r="L190" s="179" t="s">
        <v>91</v>
      </c>
      <c r="M190" s="179" t="s">
        <v>92</v>
      </c>
      <c r="N190" s="179" t="s">
        <v>93</v>
      </c>
      <c r="O190" s="179" t="s">
        <v>94</v>
      </c>
      <c r="P190" s="179" t="s">
        <v>95</v>
      </c>
      <c r="Q190" s="179" t="s">
        <v>96</v>
      </c>
      <c r="R190" s="179" t="s">
        <v>97</v>
      </c>
      <c r="S190" s="179" t="s">
        <v>98</v>
      </c>
      <c r="T190" s="179" t="s">
        <v>99</v>
      </c>
      <c r="U190" s="179" t="s">
        <v>100</v>
      </c>
      <c r="V190" s="179" t="s">
        <v>101</v>
      </c>
      <c r="W190" s="180" t="s">
        <v>102</v>
      </c>
    </row>
    <row r="191" spans="1:23" ht="12" thickBot="1">
      <c r="A191" s="181" t="s">
        <v>236</v>
      </c>
      <c r="B191" s="182">
        <f>AVERAGE('Summary Data'!Z3:AQ3)</f>
        <v>-0.1080852777777778</v>
      </c>
      <c r="C191" s="183">
        <f>('Summary Data'!Y3-'Work sheet'!$B191)</f>
        <v>3.0717142777777777</v>
      </c>
      <c r="D191" s="183">
        <f>('Summary Data'!Z3-'Work sheet'!$B191)</f>
        <v>0.8226822777777778</v>
      </c>
      <c r="E191" s="183">
        <f>('Summary Data'!AA3-'Work sheet'!$B191)</f>
        <v>0.43195827777777784</v>
      </c>
      <c r="F191" s="183">
        <f>('Summary Data'!AB3-'Work sheet'!$B191)</f>
        <v>0.42778027777777783</v>
      </c>
      <c r="G191" s="183">
        <f>('Summary Data'!AC3-'Work sheet'!$B191)</f>
        <v>0.5471842777777778</v>
      </c>
      <c r="H191" s="183">
        <f>('Summary Data'!AD3-'Work sheet'!$B191)</f>
        <v>0.42949227777777776</v>
      </c>
      <c r="I191" s="183">
        <f>('Summary Data'!AE3-'Work sheet'!$B191)</f>
        <v>0.2557502777777778</v>
      </c>
      <c r="J191" s="183">
        <f>('Summary Data'!AF3-'Work sheet'!$B191)</f>
        <v>0.06295027777777779</v>
      </c>
      <c r="K191" s="183">
        <f>('Summary Data'!AG3-'Work sheet'!$B191)</f>
        <v>-0.2699677222222222</v>
      </c>
      <c r="L191" s="183">
        <f>('Summary Data'!AH3-'Work sheet'!$B191)</f>
        <v>-0.47639072222222223</v>
      </c>
      <c r="M191" s="183">
        <f>('Summary Data'!AI3-'Work sheet'!$B191)</f>
        <v>-0.5007227222222222</v>
      </c>
      <c r="N191" s="183">
        <f>('Summary Data'!AJ3-'Work sheet'!$B191)</f>
        <v>-0.2173037222222222</v>
      </c>
      <c r="O191" s="183">
        <f>('Summary Data'!AK3-'Work sheet'!$B191)</f>
        <v>-0.1322887222222222</v>
      </c>
      <c r="P191" s="183">
        <f>('Summary Data'!AL3-'Work sheet'!$B191)</f>
        <v>-0.26192772222222216</v>
      </c>
      <c r="Q191" s="183">
        <f>('Summary Data'!AM3-'Work sheet'!$B191)</f>
        <v>-0.29897172222222224</v>
      </c>
      <c r="R191" s="183">
        <f>('Summary Data'!AN3-'Work sheet'!$B191)</f>
        <v>-0.1728807222222222</v>
      </c>
      <c r="S191" s="183">
        <f>('Summary Data'!AO3-'Work sheet'!$B191)</f>
        <v>-0.1559177222222222</v>
      </c>
      <c r="T191" s="183">
        <f>('Summary Data'!AP3-'Work sheet'!$B191)</f>
        <v>-0.21586472222222222</v>
      </c>
      <c r="U191" s="183">
        <f>('Summary Data'!AQ3-'Work sheet'!$B191)</f>
        <v>-0.2755617222222222</v>
      </c>
      <c r="V191" s="183">
        <f>('Summary Data'!AR3-'Work sheet'!$B191)</f>
        <v>0.2375522777777778</v>
      </c>
      <c r="W191" s="184"/>
    </row>
    <row r="192" spans="1:23" ht="12.75">
      <c r="A192" s="194" t="s">
        <v>237</v>
      </c>
      <c r="B192" s="185">
        <f>AVERAGE('Summary Data'!Z6:AQ6)</f>
        <v>-0.5176066948888889</v>
      </c>
      <c r="C192" s="186">
        <f>'Summary Data'!Y6</f>
        <v>0.8454646</v>
      </c>
      <c r="D192" s="176">
        <f>('Summary Data'!Z6-AVERAGE('Summary Data'!$Z6:$AQ6))</f>
        <v>0.35751049488888886</v>
      </c>
      <c r="E192" s="176">
        <f>('Summary Data'!AA6-AVERAGE('Summary Data'!$Z6:$AQ6))</f>
        <v>0.20309689488888888</v>
      </c>
      <c r="F192" s="176">
        <f>('Summary Data'!AB6-AVERAGE('Summary Data'!$Z6:$AQ6))</f>
        <v>0.24136779488888888</v>
      </c>
      <c r="G192" s="176">
        <f>('Summary Data'!AC6-AVERAGE('Summary Data'!$Z6:$AQ6))</f>
        <v>-0.8278563051111112</v>
      </c>
      <c r="H192" s="176">
        <f>('Summary Data'!AD6-AVERAGE('Summary Data'!$Z6:$AQ6))</f>
        <v>0.045246394888888875</v>
      </c>
      <c r="I192" s="176">
        <f>('Summary Data'!AE6-AVERAGE('Summary Data'!$Z6:$AQ6))</f>
        <v>-0.38128740511111114</v>
      </c>
      <c r="J192" s="176">
        <f>('Summary Data'!AF6-AVERAGE('Summary Data'!$Z6:$AQ6))</f>
        <v>-0.24367140511111107</v>
      </c>
      <c r="K192" s="176">
        <f>('Summary Data'!AG6-AVERAGE('Summary Data'!$Z6:$AQ6))</f>
        <v>1.6624516948888888</v>
      </c>
      <c r="L192" s="176">
        <f>('Summary Data'!AH6-AVERAGE('Summary Data'!$Z6:$AQ6))</f>
        <v>0.7413729948888889</v>
      </c>
      <c r="M192" s="176">
        <f>('Summary Data'!AI6-AVERAGE('Summary Data'!$Z6:$AQ6))</f>
        <v>-0.26209480511111116</v>
      </c>
      <c r="N192" s="176">
        <f>('Summary Data'!AJ6-AVERAGE('Summary Data'!$Z6:$AQ6))</f>
        <v>-1.251554305111111</v>
      </c>
      <c r="O192" s="176">
        <f>('Summary Data'!AK6-AVERAGE('Summary Data'!$Z6:$AQ6))</f>
        <v>0.5076272868888889</v>
      </c>
      <c r="P192" s="176">
        <f>('Summary Data'!AL6-AVERAGE('Summary Data'!$Z6:$AQ6))</f>
        <v>0.2036576948888889</v>
      </c>
      <c r="Q192" s="176">
        <f>('Summary Data'!AM6-AVERAGE('Summary Data'!$Z6:$AQ6))</f>
        <v>-0.056913305111111145</v>
      </c>
      <c r="R192" s="176">
        <f>('Summary Data'!AN6-AVERAGE('Summary Data'!$Z6:$AQ6))</f>
        <v>-0.07210070511111111</v>
      </c>
      <c r="S192" s="176">
        <f>('Summary Data'!AO6-AVERAGE('Summary Data'!$Z6:$AQ6))</f>
        <v>-0.36103490511111114</v>
      </c>
      <c r="T192" s="176">
        <f>('Summary Data'!AP6-AVERAGE('Summary Data'!$Z6:$AQ6))</f>
        <v>-0.33120420511111115</v>
      </c>
      <c r="U192" s="176">
        <f>('Summary Data'!AQ6-AVERAGE('Summary Data'!$Z6:$AQ6))</f>
        <v>-0.17461390511111108</v>
      </c>
      <c r="V192" s="176">
        <f>'Summary Data'!AR6</f>
        <v>0.8823465</v>
      </c>
      <c r="W192" s="177"/>
    </row>
    <row r="193" spans="1:23" ht="12.75">
      <c r="A193" s="195" t="s">
        <v>238</v>
      </c>
      <c r="B193" s="185">
        <f>AVERAGE('Summary Data'!Z7:AQ7)-C225*(AVERAGE('Assembly Data'!O11:P12)-'Assembly Data'!C10)-D225*(AVERAGE('Assembly Data'!N11:N12,'Assembly Data'!Q11:Q12)-'Assembly Data'!F10)</f>
        <v>-5.7363471666666666</v>
      </c>
      <c r="C193" s="186">
        <f>'Summary Data'!Y7</f>
        <v>42.02111</v>
      </c>
      <c r="D193" s="176">
        <f>('Summary Data'!Z7-AVERAGE('Summary Data'!$Z7:$AQ7))</f>
        <v>1.195347166666667</v>
      </c>
      <c r="E193" s="176">
        <f>('Summary Data'!AA7-AVERAGE('Summary Data'!$Z7:$AQ7))</f>
        <v>0.6117621666666677</v>
      </c>
      <c r="F193" s="176">
        <f>('Summary Data'!AB7-AVERAGE('Summary Data'!$Z7:$AQ7))</f>
        <v>0.4801811666666671</v>
      </c>
      <c r="G193" s="176">
        <f>('Summary Data'!AC7-AVERAGE('Summary Data'!$Z7:$AQ7))</f>
        <v>0.07191116666666719</v>
      </c>
      <c r="H193" s="176">
        <f>('Summary Data'!AD7-AVERAGE('Summary Data'!$Z7:$AQ7))</f>
        <v>-0.424277833333333</v>
      </c>
      <c r="I193" s="176">
        <f>('Summary Data'!AE7-AVERAGE('Summary Data'!$Z7:$AQ7))</f>
        <v>0.242895166666667</v>
      </c>
      <c r="J193" s="176">
        <f>('Summary Data'!AF7-AVERAGE('Summary Data'!$Z7:$AQ7))</f>
        <v>0.7557741666666669</v>
      </c>
      <c r="K193" s="176">
        <f>('Summary Data'!AG7-AVERAGE('Summary Data'!$Z7:$AQ7))</f>
        <v>0.1909191666666672</v>
      </c>
      <c r="L193" s="176">
        <f>('Summary Data'!AH7-AVERAGE('Summary Data'!$Z7:$AQ7))</f>
        <v>0.14535616666666762</v>
      </c>
      <c r="M193" s="176">
        <f>('Summary Data'!AI7-AVERAGE('Summary Data'!$Z7:$AQ7))</f>
        <v>-0.5229368333333326</v>
      </c>
      <c r="N193" s="176">
        <f>('Summary Data'!AJ7-AVERAGE('Summary Data'!$Z7:$AQ7))</f>
        <v>-0.7218058333333328</v>
      </c>
      <c r="O193" s="176">
        <f>('Summary Data'!AK7-AVERAGE('Summary Data'!$Z7:$AQ7))</f>
        <v>-0.5334418333333328</v>
      </c>
      <c r="P193" s="176">
        <f>('Summary Data'!AL7-AVERAGE('Summary Data'!$Z7:$AQ7))</f>
        <v>0.6100041666666671</v>
      </c>
      <c r="Q193" s="176">
        <f>('Summary Data'!AM7-AVERAGE('Summary Data'!$Z7:$AQ7))</f>
        <v>-0.33640083333333237</v>
      </c>
      <c r="R193" s="176">
        <f>('Summary Data'!AN7-AVERAGE('Summary Data'!$Z7:$AQ7))</f>
        <v>-0.5708718333333325</v>
      </c>
      <c r="S193" s="176">
        <f>('Summary Data'!AO7-AVERAGE('Summary Data'!$Z7:$AQ7))</f>
        <v>0.0880311666666671</v>
      </c>
      <c r="T193" s="176">
        <f>('Summary Data'!AP7-AVERAGE('Summary Data'!$Z7:$AQ7))</f>
        <v>-0.4146878333333328</v>
      </c>
      <c r="U193" s="176">
        <f>('Summary Data'!AQ7-AVERAGE('Summary Data'!$Z7:$AQ7))</f>
        <v>-0.8677588333333324</v>
      </c>
      <c r="V193" s="176">
        <f>'Summary Data'!AR7</f>
        <v>-7.655563</v>
      </c>
      <c r="W193" s="177"/>
    </row>
    <row r="194" spans="1:23" ht="12.75">
      <c r="A194" s="195" t="s">
        <v>239</v>
      </c>
      <c r="B194" s="185">
        <f>AVERAGE('Summary Data'!Z8:AQ8)</f>
        <v>0.11891268427777778</v>
      </c>
      <c r="C194" s="186">
        <f>'Summary Data'!Y8</f>
        <v>-0.6412018</v>
      </c>
      <c r="D194" s="176">
        <f>('Summary Data'!Z8-AVERAGE('Summary Data'!$Z8:$AQ8))</f>
        <v>0.09158561572222222</v>
      </c>
      <c r="E194" s="176">
        <f>('Summary Data'!AA8-AVERAGE('Summary Data'!$Z8:$AQ8))</f>
        <v>0.02794211572222223</v>
      </c>
      <c r="F194" s="176">
        <f>('Summary Data'!AB8-AVERAGE('Summary Data'!$Z8:$AQ8))</f>
        <v>0.10235911572222221</v>
      </c>
      <c r="G194" s="176">
        <f>('Summary Data'!AC8-AVERAGE('Summary Data'!$Z8:$AQ8))</f>
        <v>0.10519761572222223</v>
      </c>
      <c r="H194" s="176">
        <f>('Summary Data'!AD8-AVERAGE('Summary Data'!$Z8:$AQ8))</f>
        <v>0.20095451572222223</v>
      </c>
      <c r="I194" s="176">
        <f>('Summary Data'!AE8-AVERAGE('Summary Data'!$Z8:$AQ8))</f>
        <v>0.08926371572222223</v>
      </c>
      <c r="J194" s="176">
        <f>('Summary Data'!AF8-AVERAGE('Summary Data'!$Z8:$AQ8))</f>
        <v>0.1814253157222222</v>
      </c>
      <c r="K194" s="176">
        <f>('Summary Data'!AG8-AVERAGE('Summary Data'!$Z8:$AQ8))</f>
        <v>0.05156201572222223</v>
      </c>
      <c r="L194" s="176">
        <f>('Summary Data'!AH8-AVERAGE('Summary Data'!$Z8:$AQ8))</f>
        <v>-0.05141677427777777</v>
      </c>
      <c r="M194" s="176">
        <f>('Summary Data'!AI8-AVERAGE('Summary Data'!$Z8:$AQ8))</f>
        <v>0.07189301572222222</v>
      </c>
      <c r="N194" s="176">
        <f>('Summary Data'!AJ8-AVERAGE('Summary Data'!$Z8:$AQ8))</f>
        <v>0.027967615722222214</v>
      </c>
      <c r="O194" s="176">
        <f>('Summary Data'!AK8-AVERAGE('Summary Data'!$Z8:$AQ8))</f>
        <v>-0.19754089427777777</v>
      </c>
      <c r="P194" s="176">
        <f>('Summary Data'!AL8-AVERAGE('Summary Data'!$Z8:$AQ8))</f>
        <v>-0.2338299842777778</v>
      </c>
      <c r="Q194" s="176">
        <f>('Summary Data'!AM8-AVERAGE('Summary Data'!$Z8:$AQ8))</f>
        <v>-0.05465387427777778</v>
      </c>
      <c r="R194" s="176">
        <f>('Summary Data'!AN8-AVERAGE('Summary Data'!$Z8:$AQ8))</f>
        <v>-0.001516884277777783</v>
      </c>
      <c r="S194" s="176">
        <f>('Summary Data'!AO8-AVERAGE('Summary Data'!$Z8:$AQ8))</f>
        <v>-0.10936667827777778</v>
      </c>
      <c r="T194" s="176">
        <f>('Summary Data'!AP8-AVERAGE('Summary Data'!$Z8:$AQ8))</f>
        <v>-0.18406622427777777</v>
      </c>
      <c r="U194" s="176">
        <f>('Summary Data'!AQ8-AVERAGE('Summary Data'!$Z8:$AQ8))</f>
        <v>-0.11775934327777778</v>
      </c>
      <c r="V194" s="176">
        <f>'Summary Data'!AR8</f>
        <v>0.194596</v>
      </c>
      <c r="W194" s="177"/>
    </row>
    <row r="195" spans="1:23" ht="12.75">
      <c r="A195" s="195" t="s">
        <v>240</v>
      </c>
      <c r="B195" s="185">
        <f>AVERAGE('Summary Data'!Z9:AQ9)-E225*(AVERAGE('Assembly Data'!O11:P12)-'Assembly Data'!C10)-F225*(AVERAGE('Assembly Data'!N11:N12,'Assembly Data'!Q11:Q12)-'Assembly Data'!F10)</f>
        <v>0.053179183888888815</v>
      </c>
      <c r="C195" s="186">
        <f>'Summary Data'!Y9</f>
        <v>-1.890193</v>
      </c>
      <c r="D195" s="176">
        <f>('Summary Data'!Z9-AVERAGE('Summary Data'!$Z9:$AQ9))</f>
        <v>0.1168745161111111</v>
      </c>
      <c r="E195" s="176">
        <f>('Summary Data'!AA9-AVERAGE('Summary Data'!$Z9:$AQ9))</f>
        <v>-0.014540683888888878</v>
      </c>
      <c r="F195" s="176">
        <f>('Summary Data'!AB9-AVERAGE('Summary Data'!$Z9:$AQ9))</f>
        <v>-0.01750138388888889</v>
      </c>
      <c r="G195" s="176">
        <f>('Summary Data'!AC9-AVERAGE('Summary Data'!$Z9:$AQ9))</f>
        <v>0.013542316111111119</v>
      </c>
      <c r="H195" s="176">
        <f>('Summary Data'!AD9-AVERAGE('Summary Data'!$Z9:$AQ9))</f>
        <v>0.029268816111111096</v>
      </c>
      <c r="I195" s="176">
        <f>('Summary Data'!AE9-AVERAGE('Summary Data'!$Z9:$AQ9))</f>
        <v>-0.12596168388888887</v>
      </c>
      <c r="J195" s="176">
        <f>('Summary Data'!AF9-AVERAGE('Summary Data'!$Z9:$AQ9))</f>
        <v>-0.11561998388888889</v>
      </c>
      <c r="K195" s="176">
        <f>('Summary Data'!AG9-AVERAGE('Summary Data'!$Z9:$AQ9))</f>
        <v>0.04638841611111111</v>
      </c>
      <c r="L195" s="176">
        <f>('Summary Data'!AH9-AVERAGE('Summary Data'!$Z9:$AQ9))</f>
        <v>0.08746881611111113</v>
      </c>
      <c r="M195" s="176">
        <f>('Summary Data'!AI9-AVERAGE('Summary Data'!$Z9:$AQ9))</f>
        <v>0.0513494161111111</v>
      </c>
      <c r="N195" s="176">
        <f>('Summary Data'!AJ9-AVERAGE('Summary Data'!$Z9:$AQ9))</f>
        <v>0.0724453161111111</v>
      </c>
      <c r="O195" s="176">
        <f>('Summary Data'!AK9-AVERAGE('Summary Data'!$Z9:$AQ9))</f>
        <v>-0.08362438388888888</v>
      </c>
      <c r="P195" s="176">
        <f>('Summary Data'!AL9-AVERAGE('Summary Data'!$Z9:$AQ9))</f>
        <v>-0.05906188388888889</v>
      </c>
      <c r="Q195" s="176">
        <f>('Summary Data'!AM9-AVERAGE('Summary Data'!$Z9:$AQ9))</f>
        <v>-0.02529178388888889</v>
      </c>
      <c r="R195" s="176">
        <f>('Summary Data'!AN9-AVERAGE('Summary Data'!$Z9:$AQ9))</f>
        <v>-0.16309687388888888</v>
      </c>
      <c r="S195" s="176">
        <f>('Summary Data'!AO9-AVERAGE('Summary Data'!$Z9:$AQ9))</f>
        <v>0.022811516111111096</v>
      </c>
      <c r="T195" s="176">
        <f>('Summary Data'!AP9-AVERAGE('Summary Data'!$Z9:$AQ9))</f>
        <v>0.010824516111111127</v>
      </c>
      <c r="U195" s="176">
        <f>('Summary Data'!AQ9-AVERAGE('Summary Data'!$Z9:$AQ9))</f>
        <v>0.1537250161111111</v>
      </c>
      <c r="V195" s="176">
        <f>'Summary Data'!AR9</f>
        <v>-2.83888</v>
      </c>
      <c r="W195" s="177"/>
    </row>
    <row r="196" spans="1:23" ht="12.75">
      <c r="A196" s="195" t="s">
        <v>241</v>
      </c>
      <c r="B196" s="185">
        <f>AVERAGE('Summary Data'!Z10:AQ10)</f>
        <v>-0.03777072006111112</v>
      </c>
      <c r="C196" s="186">
        <f>'Summary Data'!Y10</f>
        <v>-0.09619678</v>
      </c>
      <c r="D196" s="176">
        <f>('Summary Data'!Z10-AVERAGE('Summary Data'!$Z10:$AQ10))</f>
        <v>0.04079781006111112</v>
      </c>
      <c r="E196" s="176">
        <f>('Summary Data'!AA10-AVERAGE('Summary Data'!$Z10:$AQ10))</f>
        <v>0.037648027961111115</v>
      </c>
      <c r="F196" s="176">
        <f>('Summary Data'!AB10-AVERAGE('Summary Data'!$Z10:$AQ10))</f>
        <v>0.015181580061111116</v>
      </c>
      <c r="G196" s="176">
        <f>('Summary Data'!AC10-AVERAGE('Summary Data'!$Z10:$AQ10))</f>
        <v>0.03629644706111112</v>
      </c>
      <c r="H196" s="176">
        <f>('Summary Data'!AD10-AVERAGE('Summary Data'!$Z10:$AQ10))</f>
        <v>-0.019590019938888883</v>
      </c>
      <c r="I196" s="176">
        <f>('Summary Data'!AE10-AVERAGE('Summary Data'!$Z10:$AQ10))</f>
        <v>0.02204467006111112</v>
      </c>
      <c r="J196" s="176">
        <f>('Summary Data'!AF10-AVERAGE('Summary Data'!$Z10:$AQ10))</f>
        <v>-0.004973409938888881</v>
      </c>
      <c r="K196" s="176">
        <f>('Summary Data'!AG10-AVERAGE('Summary Data'!$Z10:$AQ10))</f>
        <v>-0.003676279938888881</v>
      </c>
      <c r="L196" s="176">
        <f>('Summary Data'!AH10-AVERAGE('Summary Data'!$Z10:$AQ10))</f>
        <v>-0.018116159938888883</v>
      </c>
      <c r="M196" s="176">
        <f>('Summary Data'!AI10-AVERAGE('Summary Data'!$Z10:$AQ10))</f>
        <v>-0.07649777993888887</v>
      </c>
      <c r="N196" s="176">
        <f>('Summary Data'!AJ10-AVERAGE('Summary Data'!$Z10:$AQ10))</f>
        <v>-0.04731258993888888</v>
      </c>
      <c r="O196" s="176">
        <f>('Summary Data'!AK10-AVERAGE('Summary Data'!$Z10:$AQ10))</f>
        <v>0.036420174061111116</v>
      </c>
      <c r="P196" s="176">
        <f>('Summary Data'!AL10-AVERAGE('Summary Data'!$Z10:$AQ10))</f>
        <v>-0.07644767993888887</v>
      </c>
      <c r="Q196" s="176">
        <f>('Summary Data'!AM10-AVERAGE('Summary Data'!$Z10:$AQ10))</f>
        <v>-0.01703749993888888</v>
      </c>
      <c r="R196" s="176">
        <f>('Summary Data'!AN10-AVERAGE('Summary Data'!$Z10:$AQ10))</f>
        <v>0.06488974006111112</v>
      </c>
      <c r="S196" s="176">
        <f>('Summary Data'!AO10-AVERAGE('Summary Data'!$Z10:$AQ10))</f>
        <v>0.07083076006111111</v>
      </c>
      <c r="T196" s="176">
        <f>('Summary Data'!AP10-AVERAGE('Summary Data'!$Z10:$AQ10))</f>
        <v>-0.006575659938888881</v>
      </c>
      <c r="U196" s="176">
        <f>('Summary Data'!AQ10-AVERAGE('Summary Data'!$Z10:$AQ10))</f>
        <v>-0.05388212993888888</v>
      </c>
      <c r="V196" s="176">
        <f>'Summary Data'!AR10</f>
        <v>-0.3047548</v>
      </c>
      <c r="W196" s="177"/>
    </row>
    <row r="197" spans="1:23" ht="12.75">
      <c r="A197" s="195" t="s">
        <v>242</v>
      </c>
      <c r="B197" s="185">
        <f>AVERAGE('Summary Data'!Z11:AQ11)-G225*(AVERAGE('Assembly Data'!O11:P12)-'Assembly Data'!C10)-H225*(AVERAGE('Assembly Data'!N11:N12,'Assembly Data'!Q11:Q12)-'Assembly Data'!F10)</f>
        <v>1.0690708500000001</v>
      </c>
      <c r="C197" s="186">
        <f>'Summary Data'!Y11</f>
        <v>2.721234</v>
      </c>
      <c r="D197" s="176">
        <f>('Summary Data'!Z11-AVERAGE('Summary Data'!$Z11:$AQ11))</f>
        <v>-0.04967015000000019</v>
      </c>
      <c r="E197" s="176">
        <f>('Summary Data'!AA11-AVERAGE('Summary Data'!$Z11:$AQ11))</f>
        <v>0.036994149999999726</v>
      </c>
      <c r="F197" s="176">
        <f>('Summary Data'!AB11-AVERAGE('Summary Data'!$Z11:$AQ11))</f>
        <v>0.023836149999999723</v>
      </c>
      <c r="G197" s="176">
        <f>('Summary Data'!AC11-AVERAGE('Summary Data'!$Z11:$AQ11))</f>
        <v>-0.0010652500000001286</v>
      </c>
      <c r="H197" s="176">
        <f>('Summary Data'!AD11-AVERAGE('Summary Data'!$Z11:$AQ11))</f>
        <v>-0.08520325000000017</v>
      </c>
      <c r="I197" s="176">
        <f>('Summary Data'!AE11-AVERAGE('Summary Data'!$Z11:$AQ11))</f>
        <v>0.014133149999999928</v>
      </c>
      <c r="J197" s="176">
        <f>('Summary Data'!AF11-AVERAGE('Summary Data'!$Z11:$AQ11))</f>
        <v>0.07065514999999989</v>
      </c>
      <c r="K197" s="176">
        <f>('Summary Data'!AG11-AVERAGE('Summary Data'!$Z11:$AQ11))</f>
        <v>0.004903049999999798</v>
      </c>
      <c r="L197" s="176">
        <f>('Summary Data'!AH11-AVERAGE('Summary Data'!$Z11:$AQ11))</f>
        <v>0.020085149999999885</v>
      </c>
      <c r="M197" s="176">
        <f>('Summary Data'!AI11-AVERAGE('Summary Data'!$Z11:$AQ11))</f>
        <v>-0.00656705000000013</v>
      </c>
      <c r="N197" s="176">
        <f>('Summary Data'!AJ11-AVERAGE('Summary Data'!$Z11:$AQ11))</f>
        <v>0.02177814999999983</v>
      </c>
      <c r="O197" s="176">
        <f>('Summary Data'!AK11-AVERAGE('Summary Data'!$Z11:$AQ11))</f>
        <v>-0.019013950000000168</v>
      </c>
      <c r="P197" s="176">
        <f>('Summary Data'!AL11-AVERAGE('Summary Data'!$Z11:$AQ11))</f>
        <v>0.018845149999999755</v>
      </c>
      <c r="Q197" s="176">
        <f>('Summary Data'!AM11-AVERAGE('Summary Data'!$Z11:$AQ11))</f>
        <v>-0.0761987500000002</v>
      </c>
      <c r="R197" s="176">
        <f>('Summary Data'!AN11-AVERAGE('Summary Data'!$Z11:$AQ11))</f>
        <v>-0.03653885000000012</v>
      </c>
      <c r="S197" s="176">
        <f>('Summary Data'!AO11-AVERAGE('Summary Data'!$Z11:$AQ11))</f>
        <v>0.002171849999999864</v>
      </c>
      <c r="T197" s="176">
        <f>('Summary Data'!AP11-AVERAGE('Summary Data'!$Z11:$AQ11))</f>
        <v>0.018705149999999726</v>
      </c>
      <c r="U197" s="176">
        <f>('Summary Data'!AQ11-AVERAGE('Summary Data'!$Z11:$AQ11))</f>
        <v>0.042150149999999886</v>
      </c>
      <c r="V197" s="176">
        <f>'Summary Data'!AR11</f>
        <v>0.68272</v>
      </c>
      <c r="W197" s="177"/>
    </row>
    <row r="198" spans="1:23" ht="12.75">
      <c r="A198" s="195" t="s">
        <v>243</v>
      </c>
      <c r="B198" s="185">
        <f>AVERAGE('Summary Data'!Z12:AQ12)</f>
        <v>0.032576449611111113</v>
      </c>
      <c r="C198" s="186">
        <f>'Summary Data'!Y12</f>
        <v>-0.1157369</v>
      </c>
      <c r="D198" s="176">
        <f>('Summary Data'!Z12-AVERAGE('Summary Data'!$Z12:$AQ12))</f>
        <v>-0.0829106596111111</v>
      </c>
      <c r="E198" s="176">
        <f>('Summary Data'!AA12-AVERAGE('Summary Data'!$Z12:$AQ12))</f>
        <v>-0.06235808961111111</v>
      </c>
      <c r="F198" s="176">
        <f>('Summary Data'!AB12-AVERAGE('Summary Data'!$Z12:$AQ12))</f>
        <v>0.005648720388888889</v>
      </c>
      <c r="G198" s="176">
        <f>('Summary Data'!AC12-AVERAGE('Summary Data'!$Z12:$AQ12))</f>
        <v>0.03597440038888888</v>
      </c>
      <c r="H198" s="176">
        <f>('Summary Data'!AD12-AVERAGE('Summary Data'!$Z12:$AQ12))</f>
        <v>0.03808738038888888</v>
      </c>
      <c r="I198" s="176">
        <f>('Summary Data'!AE12-AVERAGE('Summary Data'!$Z12:$AQ12))</f>
        <v>-0.05232284961111111</v>
      </c>
      <c r="J198" s="176">
        <f>('Summary Data'!AF12-AVERAGE('Summary Data'!$Z12:$AQ12))</f>
        <v>-0.04309676961111111</v>
      </c>
      <c r="K198" s="176">
        <f>('Summary Data'!AG12-AVERAGE('Summary Data'!$Z12:$AQ12))</f>
        <v>-0.029058856611111114</v>
      </c>
      <c r="L198" s="176">
        <f>('Summary Data'!AH12-AVERAGE('Summary Data'!$Z12:$AQ12))</f>
        <v>-0.017234739611111112</v>
      </c>
      <c r="M198" s="176">
        <f>('Summary Data'!AI12-AVERAGE('Summary Data'!$Z12:$AQ12))</f>
        <v>0.006755240388888889</v>
      </c>
      <c r="N198" s="176">
        <f>('Summary Data'!AJ12-AVERAGE('Summary Data'!$Z12:$AQ12))</f>
        <v>0.009620940388888888</v>
      </c>
      <c r="O198" s="176">
        <f>('Summary Data'!AK12-AVERAGE('Summary Data'!$Z12:$AQ12))</f>
        <v>0.02070584038888889</v>
      </c>
      <c r="P198" s="176">
        <f>('Summary Data'!AL12-AVERAGE('Summary Data'!$Z12:$AQ12))</f>
        <v>0.009816330388888884</v>
      </c>
      <c r="Q198" s="176">
        <f>('Summary Data'!AM12-AVERAGE('Summary Data'!$Z12:$AQ12))</f>
        <v>0.05019052038888888</v>
      </c>
      <c r="R198" s="176">
        <f>('Summary Data'!AN12-AVERAGE('Summary Data'!$Z12:$AQ12))</f>
        <v>0.03301809038888889</v>
      </c>
      <c r="S198" s="176">
        <f>('Summary Data'!AO12-AVERAGE('Summary Data'!$Z12:$AQ12))</f>
        <v>0.04457169038888889</v>
      </c>
      <c r="T198" s="176">
        <f>('Summary Data'!AP12-AVERAGE('Summary Data'!$Z12:$AQ12))</f>
        <v>-0.003844649611111115</v>
      </c>
      <c r="U198" s="176">
        <f>('Summary Data'!AQ12-AVERAGE('Summary Data'!$Z12:$AQ12))</f>
        <v>0.036437460388888884</v>
      </c>
      <c r="V198" s="176">
        <f>'Summary Data'!AR12</f>
        <v>0.04773523</v>
      </c>
      <c r="W198" s="177"/>
    </row>
    <row r="199" spans="1:23" ht="12.75">
      <c r="A199" s="195" t="s">
        <v>244</v>
      </c>
      <c r="B199" s="185">
        <f>AVERAGE('Summary Data'!Z13:AQ13)-I225*(AVERAGE('Assembly Data'!O11:P12)-'Assembly Data'!C10)-J225*(AVERAGE('Assembly Data'!N11:N12,'Assembly Data'!Q11:Q12)-'Assembly Data'!F10)</f>
        <v>0.5789281833333332</v>
      </c>
      <c r="C199" s="186">
        <f>'Summary Data'!Y13</f>
        <v>0.5150129</v>
      </c>
      <c r="D199" s="176">
        <f>('Summary Data'!Z13-AVERAGE('Summary Data'!$Z13:$AQ13))</f>
        <v>0.007217416666666754</v>
      </c>
      <c r="E199" s="176">
        <f>('Summary Data'!AA13-AVERAGE('Summary Data'!$Z13:$AQ13))</f>
        <v>-0.0020088833333331557</v>
      </c>
      <c r="F199" s="176">
        <f>('Summary Data'!AB13-AVERAGE('Summary Data'!$Z13:$AQ13))</f>
        <v>0.0011085166666667812</v>
      </c>
      <c r="G199" s="176">
        <f>('Summary Data'!AC13-AVERAGE('Summary Data'!$Z13:$AQ13))</f>
        <v>0.004802916666666768</v>
      </c>
      <c r="H199" s="176">
        <f>('Summary Data'!AD13-AVERAGE('Summary Data'!$Z13:$AQ13))</f>
        <v>0.008450916666666752</v>
      </c>
      <c r="I199" s="176">
        <f>('Summary Data'!AE13-AVERAGE('Summary Data'!$Z13:$AQ13))</f>
        <v>0.007420616666666824</v>
      </c>
      <c r="J199" s="176">
        <f>('Summary Data'!AF13-AVERAGE('Summary Data'!$Z13:$AQ13))</f>
        <v>0.013899516666666778</v>
      </c>
      <c r="K199" s="176">
        <f>('Summary Data'!AG13-AVERAGE('Summary Data'!$Z13:$AQ13))</f>
        <v>0.015773616666666768</v>
      </c>
      <c r="L199" s="176">
        <f>('Summary Data'!AH13-AVERAGE('Summary Data'!$Z13:$AQ13))</f>
        <v>0.032860916666666795</v>
      </c>
      <c r="M199" s="176">
        <f>('Summary Data'!AI13-AVERAGE('Summary Data'!$Z13:$AQ13))</f>
        <v>0.019695816666666754</v>
      </c>
      <c r="N199" s="176">
        <f>('Summary Data'!AJ13-AVERAGE('Summary Data'!$Z13:$AQ13))</f>
        <v>0.016830116666666783</v>
      </c>
      <c r="O199" s="176">
        <f>('Summary Data'!AK13-AVERAGE('Summary Data'!$Z13:$AQ13))</f>
        <v>0.0032081166666667604</v>
      </c>
      <c r="P199" s="176">
        <f>('Summary Data'!AL13-AVERAGE('Summary Data'!$Z13:$AQ13))</f>
        <v>0.011949216666666818</v>
      </c>
      <c r="Q199" s="176">
        <f>('Summary Data'!AM13-AVERAGE('Summary Data'!$Z13:$AQ13))</f>
        <v>0.0014619166666668404</v>
      </c>
      <c r="R199" s="176">
        <f>('Summary Data'!AN13-AVERAGE('Summary Data'!$Z13:$AQ13))</f>
        <v>-0.025525983333333224</v>
      </c>
      <c r="S199" s="176">
        <f>('Summary Data'!AO13-AVERAGE('Summary Data'!$Z13:$AQ13))</f>
        <v>-0.04039798333333322</v>
      </c>
      <c r="T199" s="176">
        <f>('Summary Data'!AP13-AVERAGE('Summary Data'!$Z13:$AQ13))</f>
        <v>-0.023264583333333255</v>
      </c>
      <c r="U199" s="176">
        <f>('Summary Data'!AQ13-AVERAGE('Summary Data'!$Z13:$AQ13))</f>
        <v>-0.05348218333333321</v>
      </c>
      <c r="V199" s="176">
        <f>'Summary Data'!AR13</f>
        <v>0.5124049</v>
      </c>
      <c r="W199" s="177"/>
    </row>
    <row r="200" spans="1:23" ht="12.75">
      <c r="A200" s="195" t="s">
        <v>245</v>
      </c>
      <c r="B200" s="185">
        <f>AVERAGE('Summary Data'!Z14:AQ14)</f>
        <v>0.0011309356111111112</v>
      </c>
      <c r="C200" s="186">
        <f>'Summary Data'!Y14</f>
        <v>0.01540714</v>
      </c>
      <c r="D200" s="176">
        <f>('Summary Data'!Z14-AVERAGE('Summary Data'!$Z14:$AQ14))</f>
        <v>-0.05342935561111111</v>
      </c>
      <c r="E200" s="176">
        <f>('Summary Data'!AA14-AVERAGE('Summary Data'!$Z14:$AQ14))</f>
        <v>-0.032393205611111114</v>
      </c>
      <c r="F200" s="176">
        <f>('Summary Data'!AB14-AVERAGE('Summary Data'!$Z14:$AQ14))</f>
        <v>-0.009189619611111111</v>
      </c>
      <c r="G200" s="176">
        <f>('Summary Data'!AC14-AVERAGE('Summary Data'!$Z14:$AQ14))</f>
        <v>-0.00793921561111111</v>
      </c>
      <c r="H200" s="176">
        <f>('Summary Data'!AD14-AVERAGE('Summary Data'!$Z14:$AQ14))</f>
        <v>-0.007092449611111111</v>
      </c>
      <c r="I200" s="176">
        <f>('Summary Data'!AE14-AVERAGE('Summary Data'!$Z14:$AQ14))</f>
        <v>-0.027382385611111112</v>
      </c>
      <c r="J200" s="176">
        <f>('Summary Data'!AF14-AVERAGE('Summary Data'!$Z14:$AQ14))</f>
        <v>-0.02812289561111111</v>
      </c>
      <c r="K200" s="176">
        <f>('Summary Data'!AG14-AVERAGE('Summary Data'!$Z14:$AQ14))</f>
        <v>-0.0037728756111111116</v>
      </c>
      <c r="L200" s="176">
        <f>('Summary Data'!AH14-AVERAGE('Summary Data'!$Z14:$AQ14))</f>
        <v>-0.01259937561111111</v>
      </c>
      <c r="M200" s="176">
        <f>('Summary Data'!AI14-AVERAGE('Summary Data'!$Z14:$AQ14))</f>
        <v>0.01934881438888889</v>
      </c>
      <c r="N200" s="176">
        <f>('Summary Data'!AJ14-AVERAGE('Summary Data'!$Z14:$AQ14))</f>
        <v>0.021820254388888887</v>
      </c>
      <c r="O200" s="176">
        <f>('Summary Data'!AK14-AVERAGE('Summary Data'!$Z14:$AQ14))</f>
        <v>0.022391634388888887</v>
      </c>
      <c r="P200" s="176">
        <f>('Summary Data'!AL14-AVERAGE('Summary Data'!$Z14:$AQ14))</f>
        <v>-0.01532915561111111</v>
      </c>
      <c r="Q200" s="176">
        <f>('Summary Data'!AM14-AVERAGE('Summary Data'!$Z14:$AQ14))</f>
        <v>0.025288654388888887</v>
      </c>
      <c r="R200" s="176">
        <f>('Summary Data'!AN14-AVERAGE('Summary Data'!$Z14:$AQ14))</f>
        <v>0.08797181438888889</v>
      </c>
      <c r="S200" s="176">
        <f>('Summary Data'!AO14-AVERAGE('Summary Data'!$Z14:$AQ14))</f>
        <v>0.01813636438888889</v>
      </c>
      <c r="T200" s="176">
        <f>('Summary Data'!AP14-AVERAGE('Summary Data'!$Z14:$AQ14))</f>
        <v>-0.005486790611111111</v>
      </c>
      <c r="U200" s="176">
        <f>('Summary Data'!AQ14-AVERAGE('Summary Data'!$Z14:$AQ14))</f>
        <v>0.007779788388888889</v>
      </c>
      <c r="V200" s="176">
        <f>'Summary Data'!AR14</f>
        <v>-0.04996175</v>
      </c>
      <c r="W200" s="177"/>
    </row>
    <row r="201" spans="1:23" ht="12.75">
      <c r="A201" s="195" t="s">
        <v>246</v>
      </c>
      <c r="B201" s="185">
        <f>AVERAGE('Summary Data'!Z15:AQ15)-K225*(AVERAGE('Assembly Data'!O11:P12)-'Assembly Data'!C10)-L225*(AVERAGE('Assembly Data'!N11:N12,'Assembly Data'!Q11:Q12)-'Assembly Data'!F10)</f>
        <v>0.754185611111111</v>
      </c>
      <c r="C201" s="186">
        <f>'Summary Data'!Y15</f>
        <v>0.6350919</v>
      </c>
      <c r="D201" s="176">
        <f>('Summary Data'!Z15-AVERAGE('Summary Data'!$Z15:$AQ15))</f>
        <v>-0.002448511111111107</v>
      </c>
      <c r="E201" s="176">
        <f>('Summary Data'!AA15-AVERAGE('Summary Data'!$Z15:$AQ15))</f>
        <v>-0.004122011111111101</v>
      </c>
      <c r="F201" s="176">
        <f>('Summary Data'!AB15-AVERAGE('Summary Data'!$Z15:$AQ15))</f>
        <v>0.0009366888888889813</v>
      </c>
      <c r="G201" s="176">
        <f>('Summary Data'!AC15-AVERAGE('Summary Data'!$Z15:$AQ15))</f>
        <v>0.0008942888888889833</v>
      </c>
      <c r="H201" s="176">
        <f>('Summary Data'!AD15-AVERAGE('Summary Data'!$Z15:$AQ15))</f>
        <v>0.00548828888888897</v>
      </c>
      <c r="I201" s="176">
        <f>('Summary Data'!AE15-AVERAGE('Summary Data'!$Z15:$AQ15))</f>
        <v>-0.00027391111111108035</v>
      </c>
      <c r="J201" s="176">
        <f>('Summary Data'!AF15-AVERAGE('Summary Data'!$Z15:$AQ15))</f>
        <v>0.005866988888888924</v>
      </c>
      <c r="K201" s="176">
        <f>('Summary Data'!AG15-AVERAGE('Summary Data'!$Z15:$AQ15))</f>
        <v>0.00199718888888889</v>
      </c>
      <c r="L201" s="176">
        <f>('Summary Data'!AH15-AVERAGE('Summary Data'!$Z15:$AQ15))</f>
        <v>0.0049237888888888914</v>
      </c>
      <c r="M201" s="176">
        <f>('Summary Data'!AI15-AVERAGE('Summary Data'!$Z15:$AQ15))</f>
        <v>0.00827128888888895</v>
      </c>
      <c r="N201" s="176">
        <f>('Summary Data'!AJ15-AVERAGE('Summary Data'!$Z15:$AQ15))</f>
        <v>0.003153188888888936</v>
      </c>
      <c r="O201" s="176">
        <f>('Summary Data'!AK15-AVERAGE('Summary Data'!$Z15:$AQ15))</f>
        <v>-0.005002511111111052</v>
      </c>
      <c r="P201" s="176">
        <f>('Summary Data'!AL15-AVERAGE('Summary Data'!$Z15:$AQ15))</f>
        <v>-0.0050365111111110306</v>
      </c>
      <c r="Q201" s="176">
        <f>('Summary Data'!AM15-AVERAGE('Summary Data'!$Z15:$AQ15))</f>
        <v>0.004191688888888989</v>
      </c>
      <c r="R201" s="176">
        <f>('Summary Data'!AN15-AVERAGE('Summary Data'!$Z15:$AQ15))</f>
        <v>-0.004259911111111014</v>
      </c>
      <c r="S201" s="176">
        <f>('Summary Data'!AO15-AVERAGE('Summary Data'!$Z15:$AQ15))</f>
        <v>-0.0012998111111111044</v>
      </c>
      <c r="T201" s="176">
        <f>('Summary Data'!AP15-AVERAGE('Summary Data'!$Z15:$AQ15))</f>
        <v>-0.00830631111111102</v>
      </c>
      <c r="U201" s="176">
        <f>('Summary Data'!AQ15-AVERAGE('Summary Data'!$Z15:$AQ15))</f>
        <v>-0.004973911111111007</v>
      </c>
      <c r="V201" s="176">
        <f>'Summary Data'!AR15</f>
        <v>0.6682229</v>
      </c>
      <c r="W201" s="177"/>
    </row>
    <row r="202" spans="1:23" ht="12.75">
      <c r="A202" s="195" t="s">
        <v>247</v>
      </c>
      <c r="B202" s="185">
        <f>AVERAGE('Summary Data'!Z16:AQ16)</f>
        <v>0.001173766711111111</v>
      </c>
      <c r="C202" s="186">
        <f>'Summary Data'!Y16</f>
        <v>-0.006925668</v>
      </c>
      <c r="D202" s="176">
        <f>('Summary Data'!Z16-AVERAGE('Summary Data'!$Z16:$AQ16))</f>
        <v>-0.01088239371111111</v>
      </c>
      <c r="E202" s="176">
        <f>('Summary Data'!AA16-AVERAGE('Summary Data'!$Z16:$AQ16))</f>
        <v>-0.003426053711111111</v>
      </c>
      <c r="F202" s="176">
        <f>('Summary Data'!AB16-AVERAGE('Summary Data'!$Z16:$AQ16))</f>
        <v>-0.002039148211111111</v>
      </c>
      <c r="G202" s="176">
        <f>('Summary Data'!AC16-AVERAGE('Summary Data'!$Z16:$AQ16))</f>
        <v>0.0007952242888888887</v>
      </c>
      <c r="H202" s="176">
        <f>('Summary Data'!AD16-AVERAGE('Summary Data'!$Z16:$AQ16))</f>
        <v>0.0068594112888888895</v>
      </c>
      <c r="I202" s="176">
        <f>('Summary Data'!AE16-AVERAGE('Summary Data'!$Z16:$AQ16))</f>
        <v>-0.0004856882111111111</v>
      </c>
      <c r="J202" s="176">
        <f>('Summary Data'!AF16-AVERAGE('Summary Data'!$Z16:$AQ16))</f>
        <v>-0.0017090369111111112</v>
      </c>
      <c r="K202" s="176">
        <f>('Summary Data'!AG16-AVERAGE('Summary Data'!$Z16:$AQ16))</f>
        <v>0.004072153288888889</v>
      </c>
      <c r="L202" s="176">
        <f>('Summary Data'!AH16-AVERAGE('Summary Data'!$Z16:$AQ16))</f>
        <v>0.004968960288888888</v>
      </c>
      <c r="M202" s="176">
        <f>('Summary Data'!AI16-AVERAGE('Summary Data'!$Z16:$AQ16))</f>
        <v>0.0022297712888888887</v>
      </c>
      <c r="N202" s="176">
        <f>('Summary Data'!AJ16-AVERAGE('Summary Data'!$Z16:$AQ16))</f>
        <v>-0.002328081711111111</v>
      </c>
      <c r="O202" s="176">
        <f>('Summary Data'!AK16-AVERAGE('Summary Data'!$Z16:$AQ16))</f>
        <v>0.007906794288888888</v>
      </c>
      <c r="P202" s="176">
        <f>('Summary Data'!AL16-AVERAGE('Summary Data'!$Z16:$AQ16))</f>
        <v>-0.003449690711111111</v>
      </c>
      <c r="Q202" s="176">
        <f>('Summary Data'!AM16-AVERAGE('Summary Data'!$Z16:$AQ16))</f>
        <v>0.006136209288888889</v>
      </c>
      <c r="R202" s="176">
        <f>('Summary Data'!AN16-AVERAGE('Summary Data'!$Z16:$AQ16))</f>
        <v>0.005418561288888889</v>
      </c>
      <c r="S202" s="176">
        <f>('Summary Data'!AO16-AVERAGE('Summary Data'!$Z16:$AQ16))</f>
        <v>0.0007633842888888889</v>
      </c>
      <c r="T202" s="176">
        <f>('Summary Data'!AP16-AVERAGE('Summary Data'!$Z16:$AQ16))</f>
        <v>-0.005096326711111111</v>
      </c>
      <c r="U202" s="176">
        <f>('Summary Data'!AQ16-AVERAGE('Summary Data'!$Z16:$AQ16))</f>
        <v>-0.00973404971111111</v>
      </c>
      <c r="V202" s="176">
        <f>'Summary Data'!AR16</f>
        <v>-0.008676777</v>
      </c>
      <c r="W202" s="177"/>
    </row>
    <row r="203" spans="1:23" ht="12.75">
      <c r="A203" s="195" t="s">
        <v>248</v>
      </c>
      <c r="B203" s="185">
        <f>AVERAGE('Summary Data'!Z17:AQ17)</f>
        <v>0.0672713322222222</v>
      </c>
      <c r="C203" s="186">
        <f>'Summary Data'!Y17</f>
        <v>0.07930925</v>
      </c>
      <c r="D203" s="176">
        <f>('Summary Data'!Z17-AVERAGE('Summary Data'!$Z17:$AQ17))</f>
        <v>-0.0011516822222222</v>
      </c>
      <c r="E203" s="176">
        <f>('Summary Data'!AA17-AVERAGE('Summary Data'!$Z17:$AQ17))</f>
        <v>0.0010849777777778014</v>
      </c>
      <c r="F203" s="176">
        <f>('Summary Data'!AB17-AVERAGE('Summary Data'!$Z17:$AQ17))</f>
        <v>0.0012605377777777926</v>
      </c>
      <c r="G203" s="176">
        <f>('Summary Data'!AC17-AVERAGE('Summary Data'!$Z17:$AQ17))</f>
        <v>0.00037615777777780246</v>
      </c>
      <c r="H203" s="176">
        <f>('Summary Data'!AD17-AVERAGE('Summary Data'!$Z17:$AQ17))</f>
        <v>-0.003436502222222207</v>
      </c>
      <c r="I203" s="176">
        <f>('Summary Data'!AE17-AVERAGE('Summary Data'!$Z17:$AQ17))</f>
        <v>-0.00016698222222220893</v>
      </c>
      <c r="J203" s="176">
        <f>('Summary Data'!AF17-AVERAGE('Summary Data'!$Z17:$AQ17))</f>
        <v>0.003529697777777799</v>
      </c>
      <c r="K203" s="176">
        <f>('Summary Data'!AG17-AVERAGE('Summary Data'!$Z17:$AQ17))</f>
        <v>0.0034442977777777994</v>
      </c>
      <c r="L203" s="176">
        <f>('Summary Data'!AH17-AVERAGE('Summary Data'!$Z17:$AQ17))</f>
        <v>0.0031028777777778044</v>
      </c>
      <c r="M203" s="176">
        <f>('Summary Data'!AI17-AVERAGE('Summary Data'!$Z17:$AQ17))</f>
        <v>0.0010894677777777972</v>
      </c>
      <c r="N203" s="176">
        <f>('Summary Data'!AJ17-AVERAGE('Summary Data'!$Z17:$AQ17))</f>
        <v>0.00048726777777780006</v>
      </c>
      <c r="O203" s="176">
        <f>('Summary Data'!AK17-AVERAGE('Summary Data'!$Z17:$AQ17))</f>
        <v>-0.0028843522222222057</v>
      </c>
      <c r="P203" s="176">
        <f>('Summary Data'!AL17-AVERAGE('Summary Data'!$Z17:$AQ17))</f>
        <v>-0.0003251222222221961</v>
      </c>
      <c r="Q203" s="176">
        <f>('Summary Data'!AM17-AVERAGE('Summary Data'!$Z17:$AQ17))</f>
        <v>-0.0016099822222222088</v>
      </c>
      <c r="R203" s="176">
        <f>('Summary Data'!AN17-AVERAGE('Summary Data'!$Z17:$AQ17))</f>
        <v>0.0001161877777778042</v>
      </c>
      <c r="S203" s="176">
        <f>('Summary Data'!AO17-AVERAGE('Summary Data'!$Z17:$AQ17))</f>
        <v>-0.0011140722222222066</v>
      </c>
      <c r="T203" s="176">
        <f>('Summary Data'!AP17-AVERAGE('Summary Data'!$Z17:$AQ17))</f>
        <v>-0.0028362122222222036</v>
      </c>
      <c r="U203" s="176">
        <f>('Summary Data'!AQ17-AVERAGE('Summary Data'!$Z17:$AQ17))</f>
        <v>-0.0009665622222222031</v>
      </c>
      <c r="V203" s="176">
        <f>'Summary Data'!AR17</f>
        <v>0.04540321</v>
      </c>
      <c r="W203" s="177"/>
    </row>
    <row r="204" spans="1:23" ht="12.75">
      <c r="A204" s="195" t="s">
        <v>249</v>
      </c>
      <c r="B204" s="185">
        <f>AVERAGE('Summary Data'!Z18:AQ18)</f>
        <v>-0.0013545370350000001</v>
      </c>
      <c r="C204" s="186">
        <f>'Summary Data'!Y18</f>
        <v>-0.0002460135</v>
      </c>
      <c r="D204" s="176">
        <f>('Summary Data'!Z18-AVERAGE('Summary Data'!$Z18:$AQ18))</f>
        <v>-0.0002658299649999998</v>
      </c>
      <c r="E204" s="176">
        <f>('Summary Data'!AA18-AVERAGE('Summary Data'!$Z18:$AQ18))</f>
        <v>-0.001248853965</v>
      </c>
      <c r="F204" s="176">
        <f>('Summary Data'!AB18-AVERAGE('Summary Data'!$Z18:$AQ18))</f>
        <v>-0.000657197965</v>
      </c>
      <c r="G204" s="176">
        <f>('Summary Data'!AC18-AVERAGE('Summary Data'!$Z18:$AQ18))</f>
        <v>0.00016094803500000003</v>
      </c>
      <c r="H204" s="176">
        <f>('Summary Data'!AD18-AVERAGE('Summary Data'!$Z18:$AQ18))</f>
        <v>0.0005293511350000002</v>
      </c>
      <c r="I204" s="176">
        <f>('Summary Data'!AE18-AVERAGE('Summary Data'!$Z18:$AQ18))</f>
        <v>-0.00011535196499999991</v>
      </c>
      <c r="J204" s="176">
        <f>('Summary Data'!AF18-AVERAGE('Summary Data'!$Z18:$AQ18))</f>
        <v>1.601303500000013E-05</v>
      </c>
      <c r="K204" s="176">
        <f>('Summary Data'!AG18-AVERAGE('Summary Data'!$Z18:$AQ18))</f>
        <v>0.0013353736050000001</v>
      </c>
      <c r="L204" s="176">
        <f>('Summary Data'!AH18-AVERAGE('Summary Data'!$Z18:$AQ18))</f>
        <v>-0.000978886965</v>
      </c>
      <c r="M204" s="176">
        <f>('Summary Data'!AI18-AVERAGE('Summary Data'!$Z18:$AQ18))</f>
        <v>-0.00015074296499999976</v>
      </c>
      <c r="N204" s="176">
        <f>('Summary Data'!AJ18-AVERAGE('Summary Data'!$Z18:$AQ18))</f>
        <v>-0.00015537696499999987</v>
      </c>
      <c r="O204" s="176">
        <f>('Summary Data'!AK18-AVERAGE('Summary Data'!$Z18:$AQ18))</f>
        <v>0.002752260035</v>
      </c>
      <c r="P204" s="176">
        <f>('Summary Data'!AL18-AVERAGE('Summary Data'!$Z18:$AQ18))</f>
        <v>8.767903500000009E-05</v>
      </c>
      <c r="Q204" s="176">
        <f>('Summary Data'!AM18-AVERAGE('Summary Data'!$Z18:$AQ18))</f>
        <v>0.0008372180350000001</v>
      </c>
      <c r="R204" s="176">
        <f>('Summary Data'!AN18-AVERAGE('Summary Data'!$Z18:$AQ18))</f>
        <v>0.002181699635</v>
      </c>
      <c r="S204" s="176">
        <f>('Summary Data'!AO18-AVERAGE('Summary Data'!$Z18:$AQ18))</f>
        <v>0.0006905791350000001</v>
      </c>
      <c r="T204" s="176">
        <f>('Summary Data'!AP18-AVERAGE('Summary Data'!$Z18:$AQ18))</f>
        <v>-0.001417401965</v>
      </c>
      <c r="U204" s="176">
        <f>('Summary Data'!AQ18-AVERAGE('Summary Data'!$Z18:$AQ18))</f>
        <v>-0.0036014789649999996</v>
      </c>
      <c r="V204" s="176">
        <f>'Summary Data'!AR18</f>
        <v>-0.006811253</v>
      </c>
      <c r="W204" s="177"/>
    </row>
    <row r="205" spans="1:23" ht="13.5" thickBot="1">
      <c r="A205" s="195" t="s">
        <v>250</v>
      </c>
      <c r="B205" s="185">
        <f>AVERAGE('Summary Data'!Z19:AQ19)</f>
        <v>0.019629609444444446</v>
      </c>
      <c r="C205" s="188">
        <f>'Summary Data'!Y19</f>
        <v>-0.009848412</v>
      </c>
      <c r="D205" s="176">
        <f>('Summary Data'!Z19-AVERAGE('Summary Data'!$Z19:$AQ19))</f>
        <v>-6.970944444444419E-05</v>
      </c>
      <c r="E205" s="176">
        <f>('Summary Data'!AA19-AVERAGE('Summary Data'!$Z19:$AQ19))</f>
        <v>0.000564870555555555</v>
      </c>
      <c r="F205" s="176">
        <f>('Summary Data'!AB19-AVERAGE('Summary Data'!$Z19:$AQ19))</f>
        <v>0.0015677605555555543</v>
      </c>
      <c r="G205" s="176">
        <f>('Summary Data'!AC19-AVERAGE('Summary Data'!$Z19:$AQ19))</f>
        <v>0.002206180555555555</v>
      </c>
      <c r="H205" s="176">
        <f>('Summary Data'!AD19-AVERAGE('Summary Data'!$Z19:$AQ19))</f>
        <v>0.0011600205555555541</v>
      </c>
      <c r="I205" s="176">
        <f>('Summary Data'!AE19-AVERAGE('Summary Data'!$Z19:$AQ19))</f>
        <v>0.00018468055555555252</v>
      </c>
      <c r="J205" s="176">
        <f>('Summary Data'!AF19-AVERAGE('Summary Data'!$Z19:$AQ19))</f>
        <v>-0.00042951944444444626</v>
      </c>
      <c r="K205" s="176">
        <f>('Summary Data'!AG19-AVERAGE('Summary Data'!$Z19:$AQ19))</f>
        <v>0.0010541805555555547</v>
      </c>
      <c r="L205" s="176">
        <f>('Summary Data'!AH19-AVERAGE('Summary Data'!$Z19:$AQ19))</f>
        <v>0.00035090055555555416</v>
      </c>
      <c r="M205" s="176">
        <f>('Summary Data'!AI19-AVERAGE('Summary Data'!$Z19:$AQ19))</f>
        <v>0.0016039805555555543</v>
      </c>
      <c r="N205" s="176">
        <f>('Summary Data'!AJ19-AVERAGE('Summary Data'!$Z19:$AQ19))</f>
        <v>0.0004953905555555548</v>
      </c>
      <c r="O205" s="176">
        <f>('Summary Data'!AK19-AVERAGE('Summary Data'!$Z19:$AQ19))</f>
        <v>-0.0006175794444444466</v>
      </c>
      <c r="P205" s="176">
        <f>('Summary Data'!AL19-AVERAGE('Summary Data'!$Z19:$AQ19))</f>
        <v>-0.0028819694444444446</v>
      </c>
      <c r="Q205" s="176">
        <f>('Summary Data'!AM19-AVERAGE('Summary Data'!$Z19:$AQ19))</f>
        <v>0.001396350555555554</v>
      </c>
      <c r="R205" s="176">
        <f>('Summary Data'!AN19-AVERAGE('Summary Data'!$Z19:$AQ19))</f>
        <v>-0.0022688594444444446</v>
      </c>
      <c r="S205" s="176">
        <f>('Summary Data'!AO19-AVERAGE('Summary Data'!$Z19:$AQ19))</f>
        <v>0.0011064905555555546</v>
      </c>
      <c r="T205" s="176">
        <f>('Summary Data'!AP19-AVERAGE('Summary Data'!$Z19:$AQ19))</f>
        <v>-0.0019777294444444475</v>
      </c>
      <c r="U205" s="176">
        <f>('Summary Data'!AQ19-AVERAGE('Summary Data'!$Z19:$AQ19))</f>
        <v>-0.0034454394444444446</v>
      </c>
      <c r="V205" s="169">
        <f>'Summary Data'!AR19</f>
        <v>0.007795117</v>
      </c>
      <c r="W205" s="177"/>
    </row>
    <row r="206" spans="1:23" ht="12.75">
      <c r="A206" s="194" t="s">
        <v>251</v>
      </c>
      <c r="B206" s="190">
        <f>AVERAGE('Summary Data'!Z23:AQ23)</f>
        <v>-0.7090296155555555</v>
      </c>
      <c r="C206" s="176">
        <f>'Summary Data'!Y23</f>
        <v>1.627725</v>
      </c>
      <c r="D206" s="187">
        <f>('Summary Data'!Z23-AVERAGE('Summary Data'!$Z23:$AQ23))</f>
        <v>0.8460831155555555</v>
      </c>
      <c r="E206" s="187">
        <f>('Summary Data'!AA23-AVERAGE('Summary Data'!$Z23:$AQ23))</f>
        <v>1.1176255155555554</v>
      </c>
      <c r="F206" s="187">
        <f>('Summary Data'!AB23-AVERAGE('Summary Data'!$Z23:$AQ23))</f>
        <v>0.6419680555555556</v>
      </c>
      <c r="G206" s="187">
        <f>('Summary Data'!AC23-AVERAGE('Summary Data'!$Z23:$AQ23))</f>
        <v>0.11604311555555558</v>
      </c>
      <c r="H206" s="187">
        <f>('Summary Data'!AD23-AVERAGE('Summary Data'!$Z23:$AQ23))</f>
        <v>-1.0223603844444444</v>
      </c>
      <c r="I206" s="187">
        <f>('Summary Data'!AE23-AVERAGE('Summary Data'!$Z23:$AQ23))</f>
        <v>-0.42547138444444443</v>
      </c>
      <c r="J206" s="187">
        <f>('Summary Data'!AF23-AVERAGE('Summary Data'!$Z23:$AQ23))</f>
        <v>-0.36779738444444443</v>
      </c>
      <c r="K206" s="187">
        <f>('Summary Data'!AG23-AVERAGE('Summary Data'!$Z23:$AQ23))</f>
        <v>-0.19991048444444448</v>
      </c>
      <c r="L206" s="187">
        <f>('Summary Data'!AH23-AVERAGE('Summary Data'!$Z23:$AQ23))</f>
        <v>0.1682011155555555</v>
      </c>
      <c r="M206" s="187">
        <f>('Summary Data'!AI23-AVERAGE('Summary Data'!$Z23:$AQ23))</f>
        <v>-0.051307284444444434</v>
      </c>
      <c r="N206" s="187">
        <f>('Summary Data'!AJ23-AVERAGE('Summary Data'!$Z23:$AQ23))</f>
        <v>0.08714101555555553</v>
      </c>
      <c r="O206" s="187">
        <f>('Summary Data'!AK23-AVERAGE('Summary Data'!$Z23:$AQ23))</f>
        <v>0.5758057155555556</v>
      </c>
      <c r="P206" s="187">
        <f>('Summary Data'!AL23-AVERAGE('Summary Data'!$Z23:$AQ23))</f>
        <v>0.9935068155555555</v>
      </c>
      <c r="Q206" s="187">
        <f>('Summary Data'!AM23-AVERAGE('Summary Data'!$Z23:$AQ23))</f>
        <v>0.6355550955555556</v>
      </c>
      <c r="R206" s="187">
        <f>('Summary Data'!AN23-AVERAGE('Summary Data'!$Z23:$AQ23))</f>
        <v>-0.5059463844444445</v>
      </c>
      <c r="S206" s="187">
        <f>('Summary Data'!AO23-AVERAGE('Summary Data'!$Z23:$AQ23))</f>
        <v>-0.1923784844444445</v>
      </c>
      <c r="T206" s="187">
        <f>('Summary Data'!AP23-AVERAGE('Summary Data'!$Z23:$AQ23))</f>
        <v>-1.3882863844444446</v>
      </c>
      <c r="U206" s="187">
        <f>('Summary Data'!AQ23-AVERAGE('Summary Data'!$Z23:$AQ23))</f>
        <v>-1.0284713844444444</v>
      </c>
      <c r="V206" s="176">
        <f>'Summary Data'!AR23</f>
        <v>0.06768669</v>
      </c>
      <c r="W206" s="191"/>
    </row>
    <row r="207" spans="1:23" ht="12.75">
      <c r="A207" s="195" t="s">
        <v>252</v>
      </c>
      <c r="B207" s="185">
        <f>AVERAGE('Summary Data'!Z24:AQ24)</f>
        <v>0.22070374944444446</v>
      </c>
      <c r="C207" s="176">
        <f>'Summary Data'!Y24</f>
        <v>-0.845195</v>
      </c>
      <c r="D207" s="176">
        <f>('Summary Data'!Z24-AVERAGE('Summary Data'!$Z24:$AQ24))</f>
        <v>-0.37895664944444446</v>
      </c>
      <c r="E207" s="176">
        <f>('Summary Data'!AA24-AVERAGE('Summary Data'!$Z24:$AQ24))</f>
        <v>-0.29194525944444444</v>
      </c>
      <c r="F207" s="176">
        <f>('Summary Data'!AB24-AVERAGE('Summary Data'!$Z24:$AQ24))</f>
        <v>-0.05493214944444447</v>
      </c>
      <c r="G207" s="176">
        <f>('Summary Data'!AC24-AVERAGE('Summary Data'!$Z24:$AQ24))</f>
        <v>-0.09235074944444446</v>
      </c>
      <c r="H207" s="176">
        <f>('Summary Data'!AD24-AVERAGE('Summary Data'!$Z24:$AQ24))</f>
        <v>-1.1107809494444445</v>
      </c>
      <c r="I207" s="176">
        <f>('Summary Data'!AE24-AVERAGE('Summary Data'!$Z24:$AQ24))</f>
        <v>-0.09735104944444446</v>
      </c>
      <c r="J207" s="176">
        <f>('Summary Data'!AF24-AVERAGE('Summary Data'!$Z24:$AQ24))</f>
        <v>0.24796025055555557</v>
      </c>
      <c r="K207" s="176">
        <f>('Summary Data'!AG24-AVERAGE('Summary Data'!$Z24:$AQ24))</f>
        <v>0.8364852505555554</v>
      </c>
      <c r="L207" s="176">
        <f>('Summary Data'!AH24-AVERAGE('Summary Data'!$Z24:$AQ24))</f>
        <v>0.036442850555555545</v>
      </c>
      <c r="M207" s="176">
        <f>('Summary Data'!AI24-AVERAGE('Summary Data'!$Z24:$AQ24))</f>
        <v>-0.016103749444444454</v>
      </c>
      <c r="N207" s="176">
        <f>('Summary Data'!AJ24-AVERAGE('Summary Data'!$Z24:$AQ24))</f>
        <v>0.3138323505555555</v>
      </c>
      <c r="O207" s="176">
        <f>('Summary Data'!AK24-AVERAGE('Summary Data'!$Z24:$AQ24))</f>
        <v>-0.058849949444444466</v>
      </c>
      <c r="P207" s="176">
        <f>('Summary Data'!AL24-AVERAGE('Summary Data'!$Z24:$AQ24))</f>
        <v>0.3245969505555555</v>
      </c>
      <c r="Q207" s="176">
        <f>('Summary Data'!AM24-AVERAGE('Summary Data'!$Z24:$AQ24))</f>
        <v>0.28482645055555555</v>
      </c>
      <c r="R207" s="176">
        <f>('Summary Data'!AN24-AVERAGE('Summary Data'!$Z24:$AQ24))</f>
        <v>-0.03375144944444447</v>
      </c>
      <c r="S207" s="176">
        <f>('Summary Data'!AO24-AVERAGE('Summary Data'!$Z24:$AQ24))</f>
        <v>0.0073241505555555475</v>
      </c>
      <c r="T207" s="176">
        <f>('Summary Data'!AP24-AVERAGE('Summary Data'!$Z24:$AQ24))</f>
        <v>-0.08979194944444446</v>
      </c>
      <c r="U207" s="176">
        <f>('Summary Data'!AQ24-AVERAGE('Summary Data'!$Z24:$AQ24))</f>
        <v>0.17334565055555554</v>
      </c>
      <c r="V207" s="176">
        <f>'Summary Data'!AR24</f>
        <v>1.014625</v>
      </c>
      <c r="W207" s="177"/>
    </row>
    <row r="208" spans="1:23" ht="12.75">
      <c r="A208" s="195" t="s">
        <v>253</v>
      </c>
      <c r="B208" s="185">
        <f>AVERAGE('Summary Data'!Z25:AQ25)</f>
        <v>-0.34163363499999994</v>
      </c>
      <c r="C208" s="176">
        <f>'Summary Data'!Y25</f>
        <v>0.7974897</v>
      </c>
      <c r="D208" s="176">
        <f>('Summary Data'!Z25-AVERAGE('Summary Data'!$Z25:$AQ25))</f>
        <v>-0.18511796500000005</v>
      </c>
      <c r="E208" s="176">
        <f>('Summary Data'!AA25-AVERAGE('Summary Data'!$Z25:$AQ25))</f>
        <v>-0.06815766500000009</v>
      </c>
      <c r="F208" s="176">
        <f>('Summary Data'!AB25-AVERAGE('Summary Data'!$Z25:$AQ25))</f>
        <v>-0.11126356500000006</v>
      </c>
      <c r="G208" s="176">
        <f>('Summary Data'!AC25-AVERAGE('Summary Data'!$Z25:$AQ25))</f>
        <v>-0.10206226500000004</v>
      </c>
      <c r="H208" s="176">
        <f>('Summary Data'!AD25-AVERAGE('Summary Data'!$Z25:$AQ25))</f>
        <v>0.14181833499999993</v>
      </c>
      <c r="I208" s="176">
        <f>('Summary Data'!AE25-AVERAGE('Summary Data'!$Z25:$AQ25))</f>
        <v>-0.582872565</v>
      </c>
      <c r="J208" s="176">
        <f>('Summary Data'!AF25-AVERAGE('Summary Data'!$Z25:$AQ25))</f>
        <v>0.07612663499999994</v>
      </c>
      <c r="K208" s="176">
        <f>('Summary Data'!AG25-AVERAGE('Summary Data'!$Z25:$AQ25))</f>
        <v>-0.496800065</v>
      </c>
      <c r="L208" s="176">
        <f>('Summary Data'!AH25-AVERAGE('Summary Data'!$Z25:$AQ25))</f>
        <v>-0.4051281650000001</v>
      </c>
      <c r="M208" s="176">
        <f>('Summary Data'!AI25-AVERAGE('Summary Data'!$Z25:$AQ25))</f>
        <v>-0.16587746500000006</v>
      </c>
      <c r="N208" s="176">
        <f>('Summary Data'!AJ25-AVERAGE('Summary Data'!$Z25:$AQ25))</f>
        <v>0.11727773499999994</v>
      </c>
      <c r="O208" s="176">
        <f>('Summary Data'!AK25-AVERAGE('Summary Data'!$Z25:$AQ25))</f>
        <v>0.06563243499999993</v>
      </c>
      <c r="P208" s="176">
        <f>('Summary Data'!AL25-AVERAGE('Summary Data'!$Z25:$AQ25))</f>
        <v>0.22136093499999993</v>
      </c>
      <c r="Q208" s="176">
        <f>('Summary Data'!AM25-AVERAGE('Summary Data'!$Z25:$AQ25))</f>
        <v>0.11636063499999993</v>
      </c>
      <c r="R208" s="176">
        <f>('Summary Data'!AN25-AVERAGE('Summary Data'!$Z25:$AQ25))</f>
        <v>0.3713627749999999</v>
      </c>
      <c r="S208" s="176">
        <f>('Summary Data'!AO25-AVERAGE('Summary Data'!$Z25:$AQ25))</f>
        <v>0.5138498349999999</v>
      </c>
      <c r="T208" s="176">
        <f>('Summary Data'!AP25-AVERAGE('Summary Data'!$Z25:$AQ25))</f>
        <v>0.39158326499999996</v>
      </c>
      <c r="U208" s="176">
        <f>('Summary Data'!AQ25-AVERAGE('Summary Data'!$Z25:$AQ25))</f>
        <v>0.10190713499999993</v>
      </c>
      <c r="V208" s="176">
        <f>'Summary Data'!AR25</f>
        <v>-0.7687179</v>
      </c>
      <c r="W208" s="177"/>
    </row>
    <row r="209" spans="1:23" ht="12.75">
      <c r="A209" s="195" t="s">
        <v>254</v>
      </c>
      <c r="B209" s="185">
        <f>AVERAGE('Summary Data'!Z26:AQ26)</f>
        <v>0.04506780005555555</v>
      </c>
      <c r="C209" s="176">
        <f>'Summary Data'!Y26</f>
        <v>3.456538</v>
      </c>
      <c r="D209" s="176">
        <f>('Summary Data'!Z26-AVERAGE('Summary Data'!$Z26:$AQ26))</f>
        <v>-0.09107313005555555</v>
      </c>
      <c r="E209" s="176">
        <f>('Summary Data'!AA26-AVERAGE('Summary Data'!$Z26:$AQ26))</f>
        <v>-0.14329074005555553</v>
      </c>
      <c r="F209" s="176">
        <f>('Summary Data'!AB26-AVERAGE('Summary Data'!$Z26:$AQ26))</f>
        <v>-0.004366200055555554</v>
      </c>
      <c r="G209" s="176">
        <f>('Summary Data'!AC26-AVERAGE('Summary Data'!$Z26:$AQ26))</f>
        <v>-0.08600247005555556</v>
      </c>
      <c r="H209" s="176">
        <f>('Summary Data'!AD26-AVERAGE('Summary Data'!$Z26:$AQ26))</f>
        <v>-0.17264070005555554</v>
      </c>
      <c r="I209" s="176">
        <f>('Summary Data'!AE26-AVERAGE('Summary Data'!$Z26:$AQ26))</f>
        <v>0.06800209994444445</v>
      </c>
      <c r="J209" s="176">
        <f>('Summary Data'!AF26-AVERAGE('Summary Data'!$Z26:$AQ26))</f>
        <v>0.04640076994444445</v>
      </c>
      <c r="K209" s="176">
        <f>('Summary Data'!AG26-AVERAGE('Summary Data'!$Z26:$AQ26))</f>
        <v>0.09164489994444444</v>
      </c>
      <c r="L209" s="176">
        <f>('Summary Data'!AH26-AVERAGE('Summary Data'!$Z26:$AQ26))</f>
        <v>-0.06224270005555555</v>
      </c>
      <c r="M209" s="176">
        <f>('Summary Data'!AI26-AVERAGE('Summary Data'!$Z26:$AQ26))</f>
        <v>-0.002301480055555555</v>
      </c>
      <c r="N209" s="176">
        <f>('Summary Data'!AJ26-AVERAGE('Summary Data'!$Z26:$AQ26))</f>
        <v>0.06999329994444445</v>
      </c>
      <c r="O209" s="176">
        <f>('Summary Data'!AK26-AVERAGE('Summary Data'!$Z26:$AQ26))</f>
        <v>-0.03715607705555555</v>
      </c>
      <c r="P209" s="176">
        <f>('Summary Data'!AL26-AVERAGE('Summary Data'!$Z26:$AQ26))</f>
        <v>-0.007520100055555548</v>
      </c>
      <c r="Q209" s="176">
        <f>('Summary Data'!AM26-AVERAGE('Summary Data'!$Z26:$AQ26))</f>
        <v>-0.01124872005555555</v>
      </c>
      <c r="R209" s="176">
        <f>('Summary Data'!AN26-AVERAGE('Summary Data'!$Z26:$AQ26))</f>
        <v>-0.03706246205555555</v>
      </c>
      <c r="S209" s="176">
        <f>('Summary Data'!AO26-AVERAGE('Summary Data'!$Z26:$AQ26))</f>
        <v>-0.01587857005555555</v>
      </c>
      <c r="T209" s="176">
        <f>('Summary Data'!AP26-AVERAGE('Summary Data'!$Z26:$AQ26))</f>
        <v>0.02921677994444445</v>
      </c>
      <c r="U209" s="176">
        <f>('Summary Data'!AQ26-AVERAGE('Summary Data'!$Z26:$AQ26))</f>
        <v>0.36552549994444444</v>
      </c>
      <c r="V209" s="176">
        <f>'Summary Data'!AR26</f>
        <v>-0.0007241826</v>
      </c>
      <c r="W209" s="177"/>
    </row>
    <row r="210" spans="1:23" ht="12.75">
      <c r="A210" s="195" t="s">
        <v>255</v>
      </c>
      <c r="B210" s="185">
        <f>AVERAGE('Summary Data'!Z27:AQ27)</f>
        <v>-0.04451605022222221</v>
      </c>
      <c r="C210" s="176">
        <f>'Summary Data'!Y27</f>
        <v>0.4377967</v>
      </c>
      <c r="D210" s="176">
        <f>('Summary Data'!Z27-AVERAGE('Summary Data'!$Z27:$AQ27))</f>
        <v>0.07136576022222221</v>
      </c>
      <c r="E210" s="176">
        <f>('Summary Data'!AA27-AVERAGE('Summary Data'!$Z27:$AQ27))</f>
        <v>-0.05955884977777779</v>
      </c>
      <c r="F210" s="176">
        <f>('Summary Data'!AB27-AVERAGE('Summary Data'!$Z27:$AQ27))</f>
        <v>-0.09697854977777778</v>
      </c>
      <c r="G210" s="176">
        <f>('Summary Data'!AC27-AVERAGE('Summary Data'!$Z27:$AQ27))</f>
        <v>-0.11152614977777778</v>
      </c>
      <c r="H210" s="176">
        <f>('Summary Data'!AD27-AVERAGE('Summary Data'!$Z27:$AQ27))</f>
        <v>-0.09860454977777777</v>
      </c>
      <c r="I210" s="176">
        <f>('Summary Data'!AE27-AVERAGE('Summary Data'!$Z27:$AQ27))</f>
        <v>-0.005390109777777791</v>
      </c>
      <c r="J210" s="176">
        <f>('Summary Data'!AF27-AVERAGE('Summary Data'!$Z27:$AQ27))</f>
        <v>0.006173620222222211</v>
      </c>
      <c r="K210" s="176">
        <f>('Summary Data'!AG27-AVERAGE('Summary Data'!$Z27:$AQ27))</f>
        <v>0.05583310022222221</v>
      </c>
      <c r="L210" s="176">
        <f>('Summary Data'!AH27-AVERAGE('Summary Data'!$Z27:$AQ27))</f>
        <v>0.031040260222222206</v>
      </c>
      <c r="M210" s="176">
        <f>('Summary Data'!AI27-AVERAGE('Summary Data'!$Z27:$AQ27))</f>
        <v>-0.0595697497777778</v>
      </c>
      <c r="N210" s="176">
        <f>('Summary Data'!AJ27-AVERAGE('Summary Data'!$Z27:$AQ27))</f>
        <v>-0.07664834977777779</v>
      </c>
      <c r="O210" s="176">
        <f>('Summary Data'!AK27-AVERAGE('Summary Data'!$Z27:$AQ27))</f>
        <v>-0.00638682977777779</v>
      </c>
      <c r="P210" s="176">
        <f>('Summary Data'!AL27-AVERAGE('Summary Data'!$Z27:$AQ27))</f>
        <v>0.0844662502222222</v>
      </c>
      <c r="Q210" s="176">
        <f>('Summary Data'!AM27-AVERAGE('Summary Data'!$Z27:$AQ27))</f>
        <v>0.1276809602222222</v>
      </c>
      <c r="R210" s="176">
        <f>('Summary Data'!AN27-AVERAGE('Summary Data'!$Z27:$AQ27))</f>
        <v>0.04652080622222221</v>
      </c>
      <c r="S210" s="176">
        <f>('Summary Data'!AO27-AVERAGE('Summary Data'!$Z27:$AQ27))</f>
        <v>0.13032978022222222</v>
      </c>
      <c r="T210" s="176">
        <f>('Summary Data'!AP27-AVERAGE('Summary Data'!$Z27:$AQ27))</f>
        <v>-0.016626449777777795</v>
      </c>
      <c r="U210" s="176">
        <f>('Summary Data'!AQ27-AVERAGE('Summary Data'!$Z27:$AQ27))</f>
        <v>-0.022120949777777794</v>
      </c>
      <c r="V210" s="176">
        <f>'Summary Data'!AR27</f>
        <v>0.05007784</v>
      </c>
      <c r="W210" s="177"/>
    </row>
    <row r="211" spans="1:23" ht="12.75">
      <c r="A211" s="195" t="s">
        <v>256</v>
      </c>
      <c r="B211" s="185">
        <f>AVERAGE('Summary Data'!Z28:AQ28)</f>
        <v>-0.023567973055555556</v>
      </c>
      <c r="C211" s="176">
        <f>'Summary Data'!Y28</f>
        <v>1.597722</v>
      </c>
      <c r="D211" s="176">
        <f>('Summary Data'!Z28-AVERAGE('Summary Data'!$Z28:$AQ28))</f>
        <v>0.04187226305555555</v>
      </c>
      <c r="E211" s="176">
        <f>('Summary Data'!AA28-AVERAGE('Summary Data'!$Z28:$AQ28))</f>
        <v>0.07007209305555556</v>
      </c>
      <c r="F211" s="176">
        <f>('Summary Data'!AB28-AVERAGE('Summary Data'!$Z28:$AQ28))</f>
        <v>0.031394507055555555</v>
      </c>
      <c r="G211" s="176">
        <f>('Summary Data'!AC28-AVERAGE('Summary Data'!$Z28:$AQ28))</f>
        <v>-0.08946392694444445</v>
      </c>
      <c r="H211" s="176">
        <f>('Summary Data'!AD28-AVERAGE('Summary Data'!$Z28:$AQ28))</f>
        <v>0.03361833305555555</v>
      </c>
      <c r="I211" s="176">
        <f>('Summary Data'!AE28-AVERAGE('Summary Data'!$Z28:$AQ28))</f>
        <v>0.029213734055555555</v>
      </c>
      <c r="J211" s="176">
        <f>('Summary Data'!AF28-AVERAGE('Summary Data'!$Z28:$AQ28))</f>
        <v>0.04038013305555556</v>
      </c>
      <c r="K211" s="176">
        <f>('Summary Data'!AG28-AVERAGE('Summary Data'!$Z28:$AQ28))</f>
        <v>0.06523213305555556</v>
      </c>
      <c r="L211" s="176">
        <f>('Summary Data'!AH28-AVERAGE('Summary Data'!$Z28:$AQ28))</f>
        <v>0.0018184530555555543</v>
      </c>
      <c r="M211" s="176">
        <f>('Summary Data'!AI28-AVERAGE('Summary Data'!$Z28:$AQ28))</f>
        <v>-0.013864826944444446</v>
      </c>
      <c r="N211" s="176">
        <f>('Summary Data'!AJ28-AVERAGE('Summary Data'!$Z28:$AQ28))</f>
        <v>-0.004241426944444446</v>
      </c>
      <c r="O211" s="176">
        <f>('Summary Data'!AK28-AVERAGE('Summary Data'!$Z28:$AQ28))</f>
        <v>-0.008876306944444443</v>
      </c>
      <c r="P211" s="176">
        <f>('Summary Data'!AL28-AVERAGE('Summary Data'!$Z28:$AQ28))</f>
        <v>-0.022637706944444443</v>
      </c>
      <c r="Q211" s="176">
        <f>('Summary Data'!AM28-AVERAGE('Summary Data'!$Z28:$AQ28))</f>
        <v>-0.06152659694444444</v>
      </c>
      <c r="R211" s="176">
        <f>('Summary Data'!AN28-AVERAGE('Summary Data'!$Z28:$AQ28))</f>
        <v>-0.0015889869444444434</v>
      </c>
      <c r="S211" s="176">
        <f>('Summary Data'!AO28-AVERAGE('Summary Data'!$Z28:$AQ28))</f>
        <v>-0.021020786944444442</v>
      </c>
      <c r="T211" s="176">
        <f>('Summary Data'!AP28-AVERAGE('Summary Data'!$Z28:$AQ28))</f>
        <v>-0.023837276944444447</v>
      </c>
      <c r="U211" s="176">
        <f>('Summary Data'!AQ28-AVERAGE('Summary Data'!$Z28:$AQ28))</f>
        <v>-0.06654380694444445</v>
      </c>
      <c r="V211" s="176">
        <f>'Summary Data'!AR28</f>
        <v>-0.2173167</v>
      </c>
      <c r="W211" s="177"/>
    </row>
    <row r="212" spans="1:23" ht="12.75">
      <c r="A212" s="195" t="s">
        <v>257</v>
      </c>
      <c r="B212" s="185">
        <f>AVERAGE('Summary Data'!Z29:AQ29)</f>
        <v>-0.021616832388888885</v>
      </c>
      <c r="C212" s="176">
        <f>'Summary Data'!Y29</f>
        <v>0.1016568</v>
      </c>
      <c r="D212" s="176">
        <f>('Summary Data'!Z29-AVERAGE('Summary Data'!$Z29:$AQ29))</f>
        <v>0.0011938923888888849</v>
      </c>
      <c r="E212" s="176">
        <f>('Summary Data'!AA29-AVERAGE('Summary Data'!$Z29:$AQ29))</f>
        <v>0.010645442388888886</v>
      </c>
      <c r="F212" s="176">
        <f>('Summary Data'!AB29-AVERAGE('Summary Data'!$Z29:$AQ29))</f>
        <v>-0.010194457611111114</v>
      </c>
      <c r="G212" s="176">
        <f>('Summary Data'!AC29-AVERAGE('Summary Data'!$Z29:$AQ29))</f>
        <v>-0.07017110761111112</v>
      </c>
      <c r="H212" s="176">
        <f>('Summary Data'!AD29-AVERAGE('Summary Data'!$Z29:$AQ29))</f>
        <v>-0.02310917761111111</v>
      </c>
      <c r="I212" s="176">
        <f>('Summary Data'!AE29-AVERAGE('Summary Data'!$Z29:$AQ29))</f>
        <v>-0.03420403761111111</v>
      </c>
      <c r="J212" s="176">
        <f>('Summary Data'!AF29-AVERAGE('Summary Data'!$Z29:$AQ29))</f>
        <v>0.008521032388888886</v>
      </c>
      <c r="K212" s="176">
        <f>('Summary Data'!AG29-AVERAGE('Summary Data'!$Z29:$AQ29))</f>
        <v>-0.01895251761111111</v>
      </c>
      <c r="L212" s="176">
        <f>('Summary Data'!AH29-AVERAGE('Summary Data'!$Z29:$AQ29))</f>
        <v>-0.035057677611111115</v>
      </c>
      <c r="M212" s="176">
        <f>('Summary Data'!AI29-AVERAGE('Summary Data'!$Z29:$AQ29))</f>
        <v>-0.014920597611111117</v>
      </c>
      <c r="N212" s="176">
        <f>('Summary Data'!AJ29-AVERAGE('Summary Data'!$Z29:$AQ29))</f>
        <v>-0.022750387611111113</v>
      </c>
      <c r="O212" s="176">
        <f>('Summary Data'!AK29-AVERAGE('Summary Data'!$Z29:$AQ29))</f>
        <v>0.0026025823888888855</v>
      </c>
      <c r="P212" s="176">
        <f>('Summary Data'!AL29-AVERAGE('Summary Data'!$Z29:$AQ29))</f>
        <v>0.06500589238888889</v>
      </c>
      <c r="Q212" s="176">
        <f>('Summary Data'!AM29-AVERAGE('Summary Data'!$Z29:$AQ29))</f>
        <v>0.04717589238888889</v>
      </c>
      <c r="R212" s="176">
        <f>('Summary Data'!AN29-AVERAGE('Summary Data'!$Z29:$AQ29))</f>
        <v>0.039590082388888885</v>
      </c>
      <c r="S212" s="176">
        <f>('Summary Data'!AO29-AVERAGE('Summary Data'!$Z29:$AQ29))</f>
        <v>0.028863239388888885</v>
      </c>
      <c r="T212" s="176">
        <f>('Summary Data'!AP29-AVERAGE('Summary Data'!$Z29:$AQ29))</f>
        <v>-0.012059517611111115</v>
      </c>
      <c r="U212" s="176">
        <f>('Summary Data'!AQ29-AVERAGE('Summary Data'!$Z29:$AQ29))</f>
        <v>0.03782142238888889</v>
      </c>
      <c r="V212" s="176">
        <f>'Summary Data'!AR29</f>
        <v>-0.03466762</v>
      </c>
      <c r="W212" s="177"/>
    </row>
    <row r="213" spans="1:23" ht="12.75">
      <c r="A213" s="195" t="s">
        <v>258</v>
      </c>
      <c r="B213" s="185">
        <f>AVERAGE('Summary Data'!Z30:AQ30)</f>
        <v>-0.01728941980388889</v>
      </c>
      <c r="C213" s="176">
        <f>'Summary Data'!Y30</f>
        <v>-0.1061163</v>
      </c>
      <c r="D213" s="176">
        <f>('Summary Data'!Z30-AVERAGE('Summary Data'!$Z30:$AQ30))</f>
        <v>-0.01188055019611111</v>
      </c>
      <c r="E213" s="176">
        <f>('Summary Data'!AA30-AVERAGE('Summary Data'!$Z30:$AQ30))</f>
        <v>-0.02350215019611111</v>
      </c>
      <c r="F213" s="176">
        <f>('Summary Data'!AB30-AVERAGE('Summary Data'!$Z30:$AQ30))</f>
        <v>0.00664987980388889</v>
      </c>
      <c r="G213" s="176">
        <f>('Summary Data'!AC30-AVERAGE('Summary Data'!$Z30:$AQ30))</f>
        <v>0.02099504780388889</v>
      </c>
      <c r="H213" s="176">
        <f>('Summary Data'!AD30-AVERAGE('Summary Data'!$Z30:$AQ30))</f>
        <v>-0.08041172019611112</v>
      </c>
      <c r="I213" s="176">
        <f>('Summary Data'!AE30-AVERAGE('Summary Data'!$Z30:$AQ30))</f>
        <v>-0.01918238019611111</v>
      </c>
      <c r="J213" s="176">
        <f>('Summary Data'!AF30-AVERAGE('Summary Data'!$Z30:$AQ30))</f>
        <v>-0.005078030196111111</v>
      </c>
      <c r="K213" s="176">
        <f>('Summary Data'!AG30-AVERAGE('Summary Data'!$Z30:$AQ30))</f>
        <v>0.01720708533388889</v>
      </c>
      <c r="L213" s="176">
        <f>('Summary Data'!AH30-AVERAGE('Summary Data'!$Z30:$AQ30))</f>
        <v>0.01051988180388889</v>
      </c>
      <c r="M213" s="176">
        <f>('Summary Data'!AI30-AVERAGE('Summary Data'!$Z30:$AQ30))</f>
        <v>0.00354109980388889</v>
      </c>
      <c r="N213" s="176">
        <f>('Summary Data'!AJ30-AVERAGE('Summary Data'!$Z30:$AQ30))</f>
        <v>0.01608183980388889</v>
      </c>
      <c r="O213" s="176">
        <f>('Summary Data'!AK30-AVERAGE('Summary Data'!$Z30:$AQ30))</f>
        <v>0.004776309803888891</v>
      </c>
      <c r="P213" s="176">
        <f>('Summary Data'!AL30-AVERAGE('Summary Data'!$Z30:$AQ30))</f>
        <v>0.006030269803888889</v>
      </c>
      <c r="Q213" s="176">
        <f>('Summary Data'!AM30-AVERAGE('Summary Data'!$Z30:$AQ30))</f>
        <v>0.03363321980388889</v>
      </c>
      <c r="R213" s="176">
        <f>('Summary Data'!AN30-AVERAGE('Summary Data'!$Z30:$AQ30))</f>
        <v>0.00322888980388889</v>
      </c>
      <c r="S213" s="176">
        <f>('Summary Data'!AO30-AVERAGE('Summary Data'!$Z30:$AQ30))</f>
        <v>0.00588223980388889</v>
      </c>
      <c r="T213" s="176">
        <f>('Summary Data'!AP30-AVERAGE('Summary Data'!$Z30:$AQ30))</f>
        <v>0.000498449803888891</v>
      </c>
      <c r="U213" s="176">
        <f>('Summary Data'!AQ30-AVERAGE('Summary Data'!$Z30:$AQ30))</f>
        <v>0.01101061780388889</v>
      </c>
      <c r="V213" s="176">
        <f>'Summary Data'!AR30</f>
        <v>0.0216091</v>
      </c>
      <c r="W213" s="177"/>
    </row>
    <row r="214" spans="1:23" ht="12.75">
      <c r="A214" s="195" t="s">
        <v>259</v>
      </c>
      <c r="B214" s="185">
        <f>AVERAGE('Summary Data'!Z31:AQ31)</f>
        <v>0.0006249500555555543</v>
      </c>
      <c r="C214" s="176">
        <f>'Summary Data'!Y31</f>
        <v>0.02203821</v>
      </c>
      <c r="D214" s="176">
        <f>('Summary Data'!Z31-AVERAGE('Summary Data'!$Z31:$AQ31))</f>
        <v>0.012393999944444446</v>
      </c>
      <c r="E214" s="176">
        <f>('Summary Data'!AA31-AVERAGE('Summary Data'!$Z31:$AQ31))</f>
        <v>-0.015098570055555554</v>
      </c>
      <c r="F214" s="176">
        <f>('Summary Data'!AB31-AVERAGE('Summary Data'!$Z31:$AQ31))</f>
        <v>-0.014426030055555554</v>
      </c>
      <c r="G214" s="176">
        <f>('Summary Data'!AC31-AVERAGE('Summary Data'!$Z31:$AQ31))</f>
        <v>-0.049526920055555555</v>
      </c>
      <c r="H214" s="176">
        <f>('Summary Data'!AD31-AVERAGE('Summary Data'!$Z31:$AQ31))</f>
        <v>0.005536752944444446</v>
      </c>
      <c r="I214" s="176">
        <f>('Summary Data'!AE31-AVERAGE('Summary Data'!$Z31:$AQ31))</f>
        <v>-0.0019031350555555543</v>
      </c>
      <c r="J214" s="176">
        <f>('Summary Data'!AF31-AVERAGE('Summary Data'!$Z31:$AQ31))</f>
        <v>0.006593322944444446</v>
      </c>
      <c r="K214" s="176">
        <f>('Summary Data'!AG31-AVERAGE('Summary Data'!$Z31:$AQ31))</f>
        <v>-0.0017058760555555543</v>
      </c>
      <c r="L214" s="176">
        <f>('Summary Data'!AH31-AVERAGE('Summary Data'!$Z31:$AQ31))</f>
        <v>0.010226449944444447</v>
      </c>
      <c r="M214" s="176">
        <f>('Summary Data'!AI31-AVERAGE('Summary Data'!$Z31:$AQ31))</f>
        <v>-0.023185430055555557</v>
      </c>
      <c r="N214" s="176">
        <f>('Summary Data'!AJ31-AVERAGE('Summary Data'!$Z31:$AQ31))</f>
        <v>-0.016760310055555557</v>
      </c>
      <c r="O214" s="176">
        <f>('Summary Data'!AK31-AVERAGE('Summary Data'!$Z31:$AQ31))</f>
        <v>-0.007926514055555554</v>
      </c>
      <c r="P214" s="176">
        <f>('Summary Data'!AL31-AVERAGE('Summary Data'!$Z31:$AQ31))</f>
        <v>0.040354809944444445</v>
      </c>
      <c r="Q214" s="176">
        <f>('Summary Data'!AM31-AVERAGE('Summary Data'!$Z31:$AQ31))</f>
        <v>0.010243319944444445</v>
      </c>
      <c r="R214" s="176">
        <f>('Summary Data'!AN31-AVERAGE('Summary Data'!$Z31:$AQ31))</f>
        <v>0.021524469944444444</v>
      </c>
      <c r="S214" s="176">
        <f>('Summary Data'!AO31-AVERAGE('Summary Data'!$Z31:$AQ31))</f>
        <v>-0.014697330055555555</v>
      </c>
      <c r="T214" s="176">
        <f>('Summary Data'!AP31-AVERAGE('Summary Data'!$Z31:$AQ31))</f>
        <v>-0.017478640055555557</v>
      </c>
      <c r="U214" s="176">
        <f>('Summary Data'!AQ31-AVERAGE('Summary Data'!$Z31:$AQ31))</f>
        <v>0.05583562994444445</v>
      </c>
      <c r="V214" s="176">
        <f>'Summary Data'!AR31</f>
        <v>-0.04193184</v>
      </c>
      <c r="W214" s="177"/>
    </row>
    <row r="215" spans="1:23" ht="12.75">
      <c r="A215" s="195" t="s">
        <v>260</v>
      </c>
      <c r="B215" s="185">
        <f>AVERAGE('Summary Data'!Z32:AQ32)</f>
        <v>-0.01567460538888889</v>
      </c>
      <c r="C215" s="176">
        <f>'Summary Data'!Y32</f>
        <v>0.1922705</v>
      </c>
      <c r="D215" s="176">
        <f>('Summary Data'!Z32-AVERAGE('Summary Data'!$Z32:$AQ32))</f>
        <v>0.012139931388888891</v>
      </c>
      <c r="E215" s="176">
        <f>('Summary Data'!AA32-AVERAGE('Summary Data'!$Z32:$AQ32))</f>
        <v>0.0021571553888888907</v>
      </c>
      <c r="F215" s="176">
        <f>('Summary Data'!AB32-AVERAGE('Summary Data'!$Z32:$AQ32))</f>
        <v>0.005162185388888891</v>
      </c>
      <c r="G215" s="176">
        <f>('Summary Data'!AC32-AVERAGE('Summary Data'!$Z32:$AQ32))</f>
        <v>-0.005277894611111108</v>
      </c>
      <c r="H215" s="176">
        <f>('Summary Data'!AD32-AVERAGE('Summary Data'!$Z32:$AQ32))</f>
        <v>0.009045545388888892</v>
      </c>
      <c r="I215" s="176">
        <f>('Summary Data'!AE32-AVERAGE('Summary Data'!$Z32:$AQ32))</f>
        <v>-0.0018004746111111095</v>
      </c>
      <c r="J215" s="176">
        <f>('Summary Data'!AF32-AVERAGE('Summary Data'!$Z32:$AQ32))</f>
        <v>-0.0017823846111111076</v>
      </c>
      <c r="K215" s="176">
        <f>('Summary Data'!AG32-AVERAGE('Summary Data'!$Z32:$AQ32))</f>
        <v>-0.00471176461111111</v>
      </c>
      <c r="L215" s="176">
        <f>('Summary Data'!AH32-AVERAGE('Summary Data'!$Z32:$AQ32))</f>
        <v>-0.00842169461111111</v>
      </c>
      <c r="M215" s="176">
        <f>('Summary Data'!AI32-AVERAGE('Summary Data'!$Z32:$AQ32))</f>
        <v>-0.004826644611111108</v>
      </c>
      <c r="N215" s="176">
        <f>('Summary Data'!AJ32-AVERAGE('Summary Data'!$Z32:$AQ32))</f>
        <v>0.0036432353888888915</v>
      </c>
      <c r="O215" s="176">
        <f>('Summary Data'!AK32-AVERAGE('Summary Data'!$Z32:$AQ32))</f>
        <v>-0.0006767446111111096</v>
      </c>
      <c r="P215" s="176">
        <f>('Summary Data'!AL32-AVERAGE('Summary Data'!$Z32:$AQ32))</f>
        <v>0.006731352388888891</v>
      </c>
      <c r="Q215" s="176">
        <f>('Summary Data'!AM32-AVERAGE('Summary Data'!$Z32:$AQ32))</f>
        <v>-0.006841774611111108</v>
      </c>
      <c r="R215" s="176">
        <f>('Summary Data'!AN32-AVERAGE('Summary Data'!$Z32:$AQ32))</f>
        <v>0.0011456853888888903</v>
      </c>
      <c r="S215" s="176">
        <f>('Summary Data'!AO32-AVERAGE('Summary Data'!$Z32:$AQ32))</f>
        <v>-0.0024630846111111104</v>
      </c>
      <c r="T215" s="176">
        <f>('Summary Data'!AP32-AVERAGE('Summary Data'!$Z32:$AQ32))</f>
        <v>-0.0026883146111111103</v>
      </c>
      <c r="U215" s="176">
        <f>('Summary Data'!AQ32-AVERAGE('Summary Data'!$Z32:$AQ32))</f>
        <v>-0.0005343146111111106</v>
      </c>
      <c r="V215" s="176">
        <f>'Summary Data'!AR32</f>
        <v>-0.0188702</v>
      </c>
      <c r="W215" s="177"/>
    </row>
    <row r="216" spans="1:23" ht="12.75">
      <c r="A216" s="195" t="s">
        <v>261</v>
      </c>
      <c r="B216" s="185">
        <f>AVERAGE('Summary Data'!Z33:AQ33)</f>
        <v>-0.0024816916777777773</v>
      </c>
      <c r="C216" s="176">
        <f>'Summary Data'!Y33</f>
        <v>-0.001001625</v>
      </c>
      <c r="D216" s="176">
        <f>('Summary Data'!Z33-AVERAGE('Summary Data'!$Z33:$AQ33))</f>
        <v>0.0046239456777777774</v>
      </c>
      <c r="E216" s="176">
        <f>('Summary Data'!AA33-AVERAGE('Summary Data'!$Z33:$AQ33))</f>
        <v>-0.004008579322222223</v>
      </c>
      <c r="F216" s="176">
        <f>('Summary Data'!AB33-AVERAGE('Summary Data'!$Z33:$AQ33))</f>
        <v>-0.003082432322222223</v>
      </c>
      <c r="G216" s="176">
        <f>('Summary Data'!AC33-AVERAGE('Summary Data'!$Z33:$AQ33))</f>
        <v>-0.005137229322222223</v>
      </c>
      <c r="H216" s="176">
        <f>('Summary Data'!AD33-AVERAGE('Summary Data'!$Z33:$AQ33))</f>
        <v>-0.008288868322222222</v>
      </c>
      <c r="I216" s="176">
        <f>('Summary Data'!AE33-AVERAGE('Summary Data'!$Z33:$AQ33))</f>
        <v>-0.002731063322222223</v>
      </c>
      <c r="J216" s="176">
        <f>('Summary Data'!AF33-AVERAGE('Summary Data'!$Z33:$AQ33))</f>
        <v>0.00033512967777777746</v>
      </c>
      <c r="K216" s="176">
        <f>('Summary Data'!AG33-AVERAGE('Summary Data'!$Z33:$AQ33))</f>
        <v>0.0009608416777777773</v>
      </c>
      <c r="L216" s="176">
        <f>('Summary Data'!AH33-AVERAGE('Summary Data'!$Z33:$AQ33))</f>
        <v>0.0022577317777777773</v>
      </c>
      <c r="M216" s="176">
        <f>('Summary Data'!AI33-AVERAGE('Summary Data'!$Z33:$AQ33))</f>
        <v>-0.0006414883222222228</v>
      </c>
      <c r="N216" s="176">
        <f>('Summary Data'!AJ33-AVERAGE('Summary Data'!$Z33:$AQ33))</f>
        <v>0.0005789586777777773</v>
      </c>
      <c r="O216" s="176">
        <f>('Summary Data'!AK33-AVERAGE('Summary Data'!$Z33:$AQ33))</f>
        <v>0.0009615466777777772</v>
      </c>
      <c r="P216" s="176">
        <f>('Summary Data'!AL33-AVERAGE('Summary Data'!$Z33:$AQ33))</f>
        <v>0.009426473677777778</v>
      </c>
      <c r="Q216" s="176">
        <f>('Summary Data'!AM33-AVERAGE('Summary Data'!$Z33:$AQ33))</f>
        <v>0.006297554677777777</v>
      </c>
      <c r="R216" s="176">
        <f>('Summary Data'!AN33-AVERAGE('Summary Data'!$Z33:$AQ33))</f>
        <v>0.0033011713777777773</v>
      </c>
      <c r="S216" s="176">
        <f>('Summary Data'!AO33-AVERAGE('Summary Data'!$Z33:$AQ33))</f>
        <v>-0.004513253322222223</v>
      </c>
      <c r="T216" s="176">
        <f>('Summary Data'!AP33-AVERAGE('Summary Data'!$Z33:$AQ33))</f>
        <v>-0.006295016322222222</v>
      </c>
      <c r="U216" s="176">
        <f>('Summary Data'!AQ33-AVERAGE('Summary Data'!$Z33:$AQ33))</f>
        <v>0.005954576677777778</v>
      </c>
      <c r="V216" s="176">
        <f>'Summary Data'!AR33</f>
        <v>-0.005025228</v>
      </c>
      <c r="W216" s="177"/>
    </row>
    <row r="217" spans="1:23" ht="12.75">
      <c r="A217" s="195" t="s">
        <v>262</v>
      </c>
      <c r="B217" s="185">
        <f>AVERAGE('Summary Data'!Z34:AQ34)</f>
        <v>-0.002029174381666667</v>
      </c>
      <c r="C217" s="176">
        <f>'Summary Data'!Y34</f>
        <v>-0.005919624</v>
      </c>
      <c r="D217" s="176">
        <f>('Summary Data'!Z34-AVERAGE('Summary Data'!$Z34:$AQ34))</f>
        <v>-0.0022004806183333328</v>
      </c>
      <c r="E217" s="176">
        <f>('Summary Data'!AA34-AVERAGE('Summary Data'!$Z34:$AQ34))</f>
        <v>-0.0005455326183333329</v>
      </c>
      <c r="F217" s="176">
        <f>('Summary Data'!AB34-AVERAGE('Summary Data'!$Z34:$AQ34))</f>
        <v>0.00023276238166666688</v>
      </c>
      <c r="G217" s="176">
        <f>('Summary Data'!AC34-AVERAGE('Summary Data'!$Z34:$AQ34))</f>
        <v>-0.0009834776183333333</v>
      </c>
      <c r="H217" s="176">
        <f>('Summary Data'!AD34-AVERAGE('Summary Data'!$Z34:$AQ34))</f>
        <v>-0.008023205618333333</v>
      </c>
      <c r="I217" s="176">
        <f>('Summary Data'!AE34-AVERAGE('Summary Data'!$Z34:$AQ34))</f>
        <v>0.0003115923816666669</v>
      </c>
      <c r="J217" s="176">
        <f>('Summary Data'!AF34-AVERAGE('Summary Data'!$Z34:$AQ34))</f>
        <v>-0.00023262261833333292</v>
      </c>
      <c r="K217" s="176">
        <f>('Summary Data'!AG34-AVERAGE('Summary Data'!$Z34:$AQ34))</f>
        <v>0.003252533381666667</v>
      </c>
      <c r="L217" s="176">
        <f>('Summary Data'!AH34-AVERAGE('Summary Data'!$Z34:$AQ34))</f>
        <v>0.0020733835116666668</v>
      </c>
      <c r="M217" s="176">
        <f>('Summary Data'!AI34-AVERAGE('Summary Data'!$Z34:$AQ34))</f>
        <v>-0.000795889618333333</v>
      </c>
      <c r="N217" s="176">
        <f>('Summary Data'!AJ34-AVERAGE('Summary Data'!$Z34:$AQ34))</f>
        <v>0.003275262381666667</v>
      </c>
      <c r="O217" s="176">
        <f>('Summary Data'!AK34-AVERAGE('Summary Data'!$Z34:$AQ34))</f>
        <v>-0.001290447618333333</v>
      </c>
      <c r="P217" s="176">
        <f>('Summary Data'!AL34-AVERAGE('Summary Data'!$Z34:$AQ34))</f>
        <v>0.00011917138166666697</v>
      </c>
      <c r="Q217" s="176">
        <f>('Summary Data'!AM34-AVERAGE('Summary Data'!$Z34:$AQ34))</f>
        <v>0.002547014781666667</v>
      </c>
      <c r="R217" s="176">
        <f>('Summary Data'!AN34-AVERAGE('Summary Data'!$Z34:$AQ34))</f>
        <v>-0.0003702876183333333</v>
      </c>
      <c r="S217" s="176">
        <f>('Summary Data'!AO34-AVERAGE('Summary Data'!$Z34:$AQ34))</f>
        <v>0.00027926738166666695</v>
      </c>
      <c r="T217" s="176">
        <f>('Summary Data'!AP34-AVERAGE('Summary Data'!$Z34:$AQ34))</f>
        <v>-0.000514445618333333</v>
      </c>
      <c r="U217" s="176">
        <f>('Summary Data'!AQ34-AVERAGE('Summary Data'!$Z34:$AQ34))</f>
        <v>0.002865401981666667</v>
      </c>
      <c r="V217" s="176">
        <f>'Summary Data'!AR34</f>
        <v>0.00613776</v>
      </c>
      <c r="W217" s="177"/>
    </row>
    <row r="218" spans="1:23" ht="12.75">
      <c r="A218" s="195" t="s">
        <v>263</v>
      </c>
      <c r="B218" s="185">
        <f>AVERAGE('Summary Data'!Z35:AQ35)</f>
        <v>-0.006397010833333332</v>
      </c>
      <c r="C218" s="176">
        <f>'Summary Data'!Y35</f>
        <v>0.006495332</v>
      </c>
      <c r="D218" s="176">
        <f>('Summary Data'!Z35-AVERAGE('Summary Data'!$Z35:$AQ35))</f>
        <v>-0.0021181461666666688</v>
      </c>
      <c r="E218" s="176">
        <f>('Summary Data'!AA35-AVERAGE('Summary Data'!$Z35:$AQ35))</f>
        <v>-0.0016180441666666682</v>
      </c>
      <c r="F218" s="176">
        <f>('Summary Data'!AB35-AVERAGE('Summary Data'!$Z35:$AQ35))</f>
        <v>-0.0016159901666666686</v>
      </c>
      <c r="G218" s="176">
        <f>('Summary Data'!AC35-AVERAGE('Summary Data'!$Z35:$AQ35))</f>
        <v>-0.0036996391666666685</v>
      </c>
      <c r="H218" s="176">
        <f>('Summary Data'!AD35-AVERAGE('Summary Data'!$Z35:$AQ35))</f>
        <v>0.0008753768333333318</v>
      </c>
      <c r="I218" s="176">
        <f>('Summary Data'!AE35-AVERAGE('Summary Data'!$Z35:$AQ35))</f>
        <v>-0.0008748431666666685</v>
      </c>
      <c r="J218" s="176">
        <f>('Summary Data'!AF35-AVERAGE('Summary Data'!$Z35:$AQ35))</f>
        <v>0.0005911998333333317</v>
      </c>
      <c r="K218" s="176">
        <f>('Summary Data'!AG35-AVERAGE('Summary Data'!$Z35:$AQ35))</f>
        <v>-0.0022645361666666685</v>
      </c>
      <c r="L218" s="176">
        <f>('Summary Data'!AH35-AVERAGE('Summary Data'!$Z35:$AQ35))</f>
        <v>-0.0021311601666666674</v>
      </c>
      <c r="M218" s="176">
        <f>('Summary Data'!AI35-AVERAGE('Summary Data'!$Z35:$AQ35))</f>
        <v>-0.00012522316666666814</v>
      </c>
      <c r="N218" s="176">
        <f>('Summary Data'!AJ35-AVERAGE('Summary Data'!$Z35:$AQ35))</f>
        <v>-0.0009683901666666678</v>
      </c>
      <c r="O218" s="176">
        <f>('Summary Data'!AK35-AVERAGE('Summary Data'!$Z35:$AQ35))</f>
        <v>-0.0002171001666666679</v>
      </c>
      <c r="P218" s="176">
        <f>('Summary Data'!AL35-AVERAGE('Summary Data'!$Z35:$AQ35))</f>
        <v>0.002949579833333332</v>
      </c>
      <c r="Q218" s="176">
        <f>('Summary Data'!AM35-AVERAGE('Summary Data'!$Z35:$AQ35))</f>
        <v>0.000911467833333332</v>
      </c>
      <c r="R218" s="176">
        <f>('Summary Data'!AN35-AVERAGE('Summary Data'!$Z35:$AQ35))</f>
        <v>0.005020004833333332</v>
      </c>
      <c r="S218" s="176">
        <f>('Summary Data'!AO35-AVERAGE('Summary Data'!$Z35:$AQ35))</f>
        <v>0.0015539458333333322</v>
      </c>
      <c r="T218" s="176">
        <f>('Summary Data'!AP35-AVERAGE('Summary Data'!$Z35:$AQ35))</f>
        <v>0.0008882658333333321</v>
      </c>
      <c r="U218" s="176">
        <f>('Summary Data'!AQ35-AVERAGE('Summary Data'!$Z35:$AQ35))</f>
        <v>0.002843231833333332</v>
      </c>
      <c r="V218" s="176">
        <f>'Summary Data'!AR35</f>
        <v>-0.004471312</v>
      </c>
      <c r="W218" s="177"/>
    </row>
    <row r="219" spans="1:23" ht="13.5" thickBot="1">
      <c r="A219" s="168" t="s">
        <v>264</v>
      </c>
      <c r="B219" s="193">
        <f>AVERAGE('Summary Data'!Z36:AQ36)</f>
        <v>-0.0020454002599999996</v>
      </c>
      <c r="C219" s="169">
        <f>'Summary Data'!Y36</f>
        <v>0.01117839</v>
      </c>
      <c r="D219" s="169">
        <f>('Summary Data'!Z36-AVERAGE('Summary Data'!$Z36:$AQ36))</f>
        <v>-0.0024684527400000004</v>
      </c>
      <c r="E219" s="169">
        <f>('Summary Data'!AA36-AVERAGE('Summary Data'!$Z36:$AQ36))</f>
        <v>-0.0007347427400000005</v>
      </c>
      <c r="F219" s="169">
        <f>('Summary Data'!AB36-AVERAGE('Summary Data'!$Z36:$AQ36))</f>
        <v>-0.0005534547400000006</v>
      </c>
      <c r="G219" s="169">
        <f>('Summary Data'!AC36-AVERAGE('Summary Data'!$Z36:$AQ36))</f>
        <v>-0.00016290374000000035</v>
      </c>
      <c r="H219" s="169">
        <f>('Summary Data'!AD36-AVERAGE('Summary Data'!$Z36:$AQ36))</f>
        <v>-0.0009123927400000002</v>
      </c>
      <c r="I219" s="169">
        <f>('Summary Data'!AE36-AVERAGE('Summary Data'!$Z36:$AQ36))</f>
        <v>-0.0009304777400000004</v>
      </c>
      <c r="J219" s="169">
        <f>('Summary Data'!AF36-AVERAGE('Summary Data'!$Z36:$AQ36))</f>
        <v>6.0570259999999636E-05</v>
      </c>
      <c r="K219" s="169">
        <f>('Summary Data'!AG36-AVERAGE('Summary Data'!$Z36:$AQ36))</f>
        <v>0.0020270872799999996</v>
      </c>
      <c r="L219" s="169">
        <f>('Summary Data'!AH36-AVERAGE('Summary Data'!$Z36:$AQ36))</f>
        <v>-0.00010937674000000052</v>
      </c>
      <c r="M219" s="169">
        <f>('Summary Data'!AI36-AVERAGE('Summary Data'!$Z36:$AQ36))</f>
        <v>-0.00024895174000000037</v>
      </c>
      <c r="N219" s="169">
        <f>('Summary Data'!AJ36-AVERAGE('Summary Data'!$Z36:$AQ36))</f>
        <v>0.0011008723599999996</v>
      </c>
      <c r="O219" s="169">
        <f>('Summary Data'!AK36-AVERAGE('Summary Data'!$Z36:$AQ36))</f>
        <v>0.0010206932599999996</v>
      </c>
      <c r="P219" s="169">
        <f>('Summary Data'!AL36-AVERAGE('Summary Data'!$Z36:$AQ36))</f>
        <v>-0.0008474827400000006</v>
      </c>
      <c r="Q219" s="169">
        <f>('Summary Data'!AM36-AVERAGE('Summary Data'!$Z36:$AQ36))</f>
        <v>0.00227206076</v>
      </c>
      <c r="R219" s="169">
        <f>('Summary Data'!AN36-AVERAGE('Summary Data'!$Z36:$AQ36))</f>
        <v>0.0027671095599999997</v>
      </c>
      <c r="S219" s="169">
        <f>('Summary Data'!AO36-AVERAGE('Summary Data'!$Z36:$AQ36))</f>
        <v>0.0011477966599999995</v>
      </c>
      <c r="T219" s="169">
        <f>('Summary Data'!AP36-AVERAGE('Summary Data'!$Z36:$AQ36))</f>
        <v>-0.0020757247400000002</v>
      </c>
      <c r="U219" s="169">
        <f>('Summary Data'!AQ36-AVERAGE('Summary Data'!$Z36:$AQ36))</f>
        <v>-0.0013522297400000004</v>
      </c>
      <c r="V219" s="169">
        <f>'Summary Data'!AR36</f>
        <v>-0.005413542</v>
      </c>
      <c r="W219" s="170"/>
    </row>
    <row r="220" ht="12" thickBot="1">
      <c r="A220" s="196"/>
    </row>
    <row r="221" spans="1:5" ht="12" thickBot="1">
      <c r="A221" s="197" t="s">
        <v>176</v>
      </c>
      <c r="B221" s="350">
        <f>'Summary Data'!V3-'Summary Data'!AS3</f>
        <v>20.314068505</v>
      </c>
      <c r="D221" s="250"/>
      <c r="E221" s="250"/>
    </row>
    <row r="222" ht="12" thickBot="1">
      <c r="A222" s="196"/>
    </row>
    <row r="223" spans="1:12" ht="12" thickBot="1">
      <c r="A223" s="374" t="s">
        <v>22</v>
      </c>
      <c r="B223" s="492"/>
      <c r="C223" s="375" t="s">
        <v>24</v>
      </c>
      <c r="D223" s="375"/>
      <c r="E223" s="374" t="s">
        <v>26</v>
      </c>
      <c r="F223" s="492"/>
      <c r="G223" s="375" t="s">
        <v>28</v>
      </c>
      <c r="H223" s="375"/>
      <c r="I223" s="374" t="s">
        <v>30</v>
      </c>
      <c r="J223" s="492"/>
      <c r="K223" s="375" t="s">
        <v>32</v>
      </c>
      <c r="L223" s="492"/>
    </row>
    <row r="224" spans="1:12" ht="11.25">
      <c r="A224" s="68" t="s">
        <v>266</v>
      </c>
      <c r="B224" s="11" t="s">
        <v>267</v>
      </c>
      <c r="C224" s="69" t="s">
        <v>266</v>
      </c>
      <c r="D224" s="69" t="s">
        <v>267</v>
      </c>
      <c r="E224" s="68" t="s">
        <v>266</v>
      </c>
      <c r="F224" s="11" t="s">
        <v>267</v>
      </c>
      <c r="G224" s="69" t="s">
        <v>266</v>
      </c>
      <c r="H224" s="69" t="s">
        <v>267</v>
      </c>
      <c r="I224" s="68" t="s">
        <v>266</v>
      </c>
      <c r="J224" s="11" t="s">
        <v>267</v>
      </c>
      <c r="K224" s="69" t="s">
        <v>266</v>
      </c>
      <c r="L224" s="11" t="s">
        <v>267</v>
      </c>
    </row>
    <row r="225" spans="1:12" ht="12" thickBot="1">
      <c r="A225" s="198">
        <v>59</v>
      </c>
      <c r="B225" s="199">
        <v>40.2</v>
      </c>
      <c r="C225" s="200">
        <v>21.8</v>
      </c>
      <c r="D225" s="200">
        <v>16.2</v>
      </c>
      <c r="E225" s="198">
        <v>-4</v>
      </c>
      <c r="F225" s="199">
        <v>-0.77</v>
      </c>
      <c r="G225" s="200">
        <v>1.5</v>
      </c>
      <c r="H225" s="200">
        <v>-0.22</v>
      </c>
      <c r="I225" s="198">
        <v>-0.56</v>
      </c>
      <c r="J225" s="199">
        <v>0.031</v>
      </c>
      <c r="K225" s="200">
        <v>0.083</v>
      </c>
      <c r="L225" s="199">
        <v>0</v>
      </c>
    </row>
    <row r="226" spans="1:12" ht="12" thickBot="1">
      <c r="A226" s="374" t="s">
        <v>268</v>
      </c>
      <c r="B226" s="375"/>
      <c r="C226" s="375"/>
      <c r="D226" s="375"/>
      <c r="E226" s="375"/>
      <c r="F226" s="375"/>
      <c r="G226" s="375"/>
      <c r="H226" s="375"/>
      <c r="I226" s="375"/>
      <c r="J226" s="375"/>
      <c r="K226" s="375"/>
      <c r="L226" s="492"/>
    </row>
    <row r="228" spans="1:2" ht="11.25">
      <c r="A228" s="30" t="s">
        <v>310</v>
      </c>
      <c r="B228" s="30" t="s">
        <v>311</v>
      </c>
    </row>
    <row r="229" ht="12" thickBot="1">
      <c r="A229" s="251"/>
    </row>
    <row r="230" spans="1:21" ht="11.25">
      <c r="A230" s="483" t="s">
        <v>356</v>
      </c>
      <c r="B230" s="484"/>
      <c r="C230" s="484"/>
      <c r="D230" s="484"/>
      <c r="E230" s="484"/>
      <c r="F230" s="484"/>
      <c r="G230" s="484"/>
      <c r="H230" s="484"/>
      <c r="I230" s="484"/>
      <c r="J230" s="484"/>
      <c r="K230" s="484"/>
      <c r="L230" s="484"/>
      <c r="M230" s="484"/>
      <c r="N230" s="484"/>
      <c r="O230" s="484"/>
      <c r="P230" s="484"/>
      <c r="Q230" s="484"/>
      <c r="R230" s="484"/>
      <c r="S230" s="484"/>
      <c r="T230" s="484"/>
      <c r="U230" s="485"/>
    </row>
    <row r="231" spans="1:21" ht="11.25">
      <c r="A231" s="79" t="s">
        <v>357</v>
      </c>
      <c r="B231" s="32">
        <v>15</v>
      </c>
      <c r="C231" s="32">
        <v>14.25</v>
      </c>
      <c r="D231" s="32">
        <v>13.5</v>
      </c>
      <c r="E231" s="32">
        <v>12.75</v>
      </c>
      <c r="F231" s="32">
        <v>12</v>
      </c>
      <c r="G231" s="32">
        <v>11.25</v>
      </c>
      <c r="H231" s="32">
        <v>10.5</v>
      </c>
      <c r="I231" s="32">
        <v>9.75</v>
      </c>
      <c r="J231" s="32">
        <v>9</v>
      </c>
      <c r="K231" s="32">
        <v>8.25</v>
      </c>
      <c r="L231" s="32">
        <v>7.5</v>
      </c>
      <c r="M231" s="32">
        <v>6.75</v>
      </c>
      <c r="N231" s="32">
        <v>6</v>
      </c>
      <c r="O231" s="32">
        <v>5.25</v>
      </c>
      <c r="P231" s="32">
        <v>4.5</v>
      </c>
      <c r="Q231" s="32">
        <v>3.75</v>
      </c>
      <c r="R231" s="32">
        <v>3</v>
      </c>
      <c r="S231" s="32">
        <v>2.25</v>
      </c>
      <c r="T231" s="32">
        <v>1.5</v>
      </c>
      <c r="U231" s="53">
        <v>0.75</v>
      </c>
    </row>
    <row r="232" spans="1:21" ht="11.25">
      <c r="A232" s="79" t="s">
        <v>358</v>
      </c>
      <c r="B232" s="32">
        <f>'Summary Data'!B3</f>
        <v>3.933595</v>
      </c>
      <c r="C232" s="32">
        <f>'Summary Data'!C3</f>
        <v>0.110391</v>
      </c>
      <c r="D232" s="32">
        <f>'Summary Data'!D3</f>
        <v>0.230858</v>
      </c>
      <c r="E232" s="32">
        <f>'Summary Data'!E3</f>
        <v>0.195185</v>
      </c>
      <c r="F232" s="32">
        <f>'Summary Data'!F3</f>
        <v>0.027208</v>
      </c>
      <c r="G232" s="32">
        <f>'Summary Data'!G3</f>
        <v>-0.004285</v>
      </c>
      <c r="H232" s="32">
        <f>'Summary Data'!H3</f>
        <v>-0.753113</v>
      </c>
      <c r="I232" s="32">
        <f>'Summary Data'!I3</f>
        <v>-0.267068</v>
      </c>
      <c r="J232" s="32">
        <f>'Summary Data'!J3</f>
        <v>-0.569186</v>
      </c>
      <c r="K232" s="32">
        <f>'Summary Data'!K3</f>
        <v>-0.295477</v>
      </c>
      <c r="L232" s="32">
        <f>'Summary Data'!L3</f>
        <v>-0.127658</v>
      </c>
      <c r="M232" s="32">
        <f>'Summary Data'!M3</f>
        <v>-0.209377</v>
      </c>
      <c r="N232" s="32">
        <f>'Summary Data'!N3</f>
        <v>-0.015313</v>
      </c>
      <c r="O232" s="32">
        <f>'Summary Data'!O3</f>
        <v>0.176083</v>
      </c>
      <c r="P232" s="32">
        <f>'Summary Data'!P3</f>
        <v>-0.169578</v>
      </c>
      <c r="Q232" s="32">
        <f>'Summary Data'!Q3</f>
        <v>-0.267666</v>
      </c>
      <c r="R232" s="32">
        <f>'Summary Data'!R3</f>
        <v>-0.051253</v>
      </c>
      <c r="S232" s="32">
        <f>'Summary Data'!S3</f>
        <v>0.115459</v>
      </c>
      <c r="T232" s="32">
        <f>'Summary Data'!T3</f>
        <v>0.17783</v>
      </c>
      <c r="U232" s="53">
        <f>'Summary Data'!U3</f>
        <v>-1.276844</v>
      </c>
    </row>
    <row r="233" spans="1:21" ht="11.25">
      <c r="A233" s="79" t="s">
        <v>359</v>
      </c>
      <c r="B233" s="32">
        <f>B231*B232/2</f>
        <v>29.5019625</v>
      </c>
      <c r="C233" s="32">
        <f aca="true" t="shared" si="34" ref="C233:T233">C231*C232</f>
        <v>1.57307175</v>
      </c>
      <c r="D233" s="32">
        <f t="shared" si="34"/>
        <v>3.1165830000000003</v>
      </c>
      <c r="E233" s="32">
        <f t="shared" si="34"/>
        <v>2.48860875</v>
      </c>
      <c r="F233" s="32">
        <f t="shared" si="34"/>
        <v>0.326496</v>
      </c>
      <c r="G233" s="32">
        <f t="shared" si="34"/>
        <v>-0.04820625</v>
      </c>
      <c r="H233" s="32">
        <f t="shared" si="34"/>
        <v>-7.9076865000000005</v>
      </c>
      <c r="I233" s="32">
        <f t="shared" si="34"/>
        <v>-2.6039130000000004</v>
      </c>
      <c r="J233" s="32">
        <f t="shared" si="34"/>
        <v>-5.122674</v>
      </c>
      <c r="K233" s="32">
        <f t="shared" si="34"/>
        <v>-2.43768525</v>
      </c>
      <c r="L233" s="32">
        <f t="shared" si="34"/>
        <v>-0.9574349999999999</v>
      </c>
      <c r="M233" s="32">
        <f t="shared" si="34"/>
        <v>-1.4132947500000002</v>
      </c>
      <c r="N233" s="32">
        <f t="shared" si="34"/>
        <v>-0.091878</v>
      </c>
      <c r="O233" s="32">
        <f t="shared" si="34"/>
        <v>0.92443575</v>
      </c>
      <c r="P233" s="32">
        <f t="shared" si="34"/>
        <v>-0.763101</v>
      </c>
      <c r="Q233" s="32">
        <f t="shared" si="34"/>
        <v>-1.0037475</v>
      </c>
      <c r="R233" s="32">
        <f t="shared" si="34"/>
        <v>-0.153759</v>
      </c>
      <c r="S233" s="32">
        <f t="shared" si="34"/>
        <v>0.25978275</v>
      </c>
      <c r="T233" s="32">
        <f t="shared" si="34"/>
        <v>0.266745</v>
      </c>
      <c r="U233" s="53">
        <f>U231*U232/2</f>
        <v>-0.47881650000000003</v>
      </c>
    </row>
    <row r="234" spans="1:21" ht="12" thickBot="1">
      <c r="A234" s="389" t="s">
        <v>360</v>
      </c>
      <c r="B234" s="61">
        <f>SUM(B233:U233)*0.75/1000</f>
        <v>0.011606616562499995</v>
      </c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2"/>
    </row>
    <row r="236" ht="12" thickBot="1"/>
    <row r="237" spans="1:21" ht="11.25">
      <c r="A237" s="483" t="s">
        <v>361</v>
      </c>
      <c r="B237" s="484"/>
      <c r="C237" s="484"/>
      <c r="D237" s="484"/>
      <c r="E237" s="484"/>
      <c r="F237" s="484"/>
      <c r="G237" s="484"/>
      <c r="H237" s="484"/>
      <c r="I237" s="484"/>
      <c r="J237" s="484"/>
      <c r="K237" s="484"/>
      <c r="L237" s="484"/>
      <c r="M237" s="484"/>
      <c r="N237" s="484"/>
      <c r="O237" s="484"/>
      <c r="P237" s="484"/>
      <c r="Q237" s="484"/>
      <c r="R237" s="484"/>
      <c r="S237" s="484"/>
      <c r="T237" s="484"/>
      <c r="U237" s="485"/>
    </row>
    <row r="238" spans="1:21" ht="11.25">
      <c r="A238" s="79" t="s">
        <v>357</v>
      </c>
      <c r="B238" s="32">
        <v>15</v>
      </c>
      <c r="C238" s="32">
        <v>14.25</v>
      </c>
      <c r="D238" s="32">
        <v>13.5</v>
      </c>
      <c r="E238" s="32">
        <v>12.75</v>
      </c>
      <c r="F238" s="32">
        <v>12</v>
      </c>
      <c r="G238" s="32">
        <v>11.25</v>
      </c>
      <c r="H238" s="32">
        <v>10.5</v>
      </c>
      <c r="I238" s="32">
        <v>9.75</v>
      </c>
      <c r="J238" s="32">
        <v>9</v>
      </c>
      <c r="K238" s="32">
        <v>8.25</v>
      </c>
      <c r="L238" s="32">
        <v>7.5</v>
      </c>
      <c r="M238" s="32">
        <v>6.75</v>
      </c>
      <c r="N238" s="32">
        <v>6</v>
      </c>
      <c r="O238" s="32">
        <v>5.25</v>
      </c>
      <c r="P238" s="32">
        <v>4.5</v>
      </c>
      <c r="Q238" s="32">
        <v>3.75</v>
      </c>
      <c r="R238" s="32">
        <v>3</v>
      </c>
      <c r="S238" s="32">
        <v>2.25</v>
      </c>
      <c r="T238" s="32">
        <v>1.5</v>
      </c>
      <c r="U238" s="53">
        <v>0.75</v>
      </c>
    </row>
    <row r="239" spans="1:21" ht="11.25">
      <c r="A239" s="79" t="s">
        <v>358</v>
      </c>
      <c r="B239" s="32">
        <f>'Summary Data'!Y3</f>
        <v>2.963629</v>
      </c>
      <c r="C239" s="32">
        <f>'Summary Data'!Z3</f>
        <v>0.714597</v>
      </c>
      <c r="D239" s="32">
        <f>'Summary Data'!AA3</f>
        <v>0.323873</v>
      </c>
      <c r="E239" s="32">
        <f>'Summary Data'!AB3</f>
        <v>0.319695</v>
      </c>
      <c r="F239" s="32">
        <f>'Summary Data'!AC3</f>
        <v>0.439099</v>
      </c>
      <c r="G239" s="32">
        <f>'Summary Data'!AD3</f>
        <v>0.321407</v>
      </c>
      <c r="H239" s="32">
        <f>'Summary Data'!AE3</f>
        <v>0.147665</v>
      </c>
      <c r="I239" s="32">
        <f>'Summary Data'!AF3</f>
        <v>-0.045135</v>
      </c>
      <c r="J239" s="32">
        <f>'Summary Data'!AG3</f>
        <v>-0.378053</v>
      </c>
      <c r="K239" s="32">
        <f>'Summary Data'!AH3</f>
        <v>-0.584476</v>
      </c>
      <c r="L239" s="32">
        <f>'Summary Data'!AI3</f>
        <v>-0.608808</v>
      </c>
      <c r="M239" s="32">
        <f>'Summary Data'!AJ3</f>
        <v>-0.325389</v>
      </c>
      <c r="N239" s="32">
        <f>'Summary Data'!AK3</f>
        <v>-0.240374</v>
      </c>
      <c r="O239" s="32">
        <f>'Summary Data'!AL3</f>
        <v>-0.370013</v>
      </c>
      <c r="P239" s="32">
        <f>'Summary Data'!AM3</f>
        <v>-0.407057</v>
      </c>
      <c r="Q239" s="32">
        <f>'Summary Data'!AN3</f>
        <v>-0.280966</v>
      </c>
      <c r="R239" s="32">
        <f>'Summary Data'!AO3</f>
        <v>-0.264003</v>
      </c>
      <c r="S239" s="32">
        <f>'Summary Data'!AP3</f>
        <v>-0.32395</v>
      </c>
      <c r="T239" s="32">
        <f>'Summary Data'!AQ3</f>
        <v>-0.383647</v>
      </c>
      <c r="U239" s="53">
        <f>'Summary Data'!AR3</f>
        <v>0.129467</v>
      </c>
    </row>
    <row r="240" spans="1:21" ht="11.25">
      <c r="A240" s="79" t="s">
        <v>359</v>
      </c>
      <c r="B240" s="32">
        <f>B238*B239/2</f>
        <v>22.227217500000002</v>
      </c>
      <c r="C240" s="32">
        <f aca="true" t="shared" si="35" ref="C240:T240">C238*C239</f>
        <v>10.183007250000001</v>
      </c>
      <c r="D240" s="32">
        <f t="shared" si="35"/>
        <v>4.3722855</v>
      </c>
      <c r="E240" s="32">
        <f t="shared" si="35"/>
        <v>4.07611125</v>
      </c>
      <c r="F240" s="32">
        <f t="shared" si="35"/>
        <v>5.269188</v>
      </c>
      <c r="G240" s="32">
        <f t="shared" si="35"/>
        <v>3.61582875</v>
      </c>
      <c r="H240" s="32">
        <f t="shared" si="35"/>
        <v>1.5504825</v>
      </c>
      <c r="I240" s="32">
        <f t="shared" si="35"/>
        <v>-0.44006625</v>
      </c>
      <c r="J240" s="32">
        <f t="shared" si="35"/>
        <v>-3.4024769999999998</v>
      </c>
      <c r="K240" s="32">
        <f t="shared" si="35"/>
        <v>-4.821927</v>
      </c>
      <c r="L240" s="32">
        <f t="shared" si="35"/>
        <v>-4.56606</v>
      </c>
      <c r="M240" s="32">
        <f t="shared" si="35"/>
        <v>-2.19637575</v>
      </c>
      <c r="N240" s="32">
        <f t="shared" si="35"/>
        <v>-1.442244</v>
      </c>
      <c r="O240" s="32">
        <f t="shared" si="35"/>
        <v>-1.9425682499999999</v>
      </c>
      <c r="P240" s="32">
        <f t="shared" si="35"/>
        <v>-1.8317565</v>
      </c>
      <c r="Q240" s="32">
        <f t="shared" si="35"/>
        <v>-1.0536225</v>
      </c>
      <c r="R240" s="32">
        <f t="shared" si="35"/>
        <v>-0.792009</v>
      </c>
      <c r="S240" s="32">
        <f t="shared" si="35"/>
        <v>-0.7288875</v>
      </c>
      <c r="T240" s="32">
        <f t="shared" si="35"/>
        <v>-0.5754705</v>
      </c>
      <c r="U240" s="53">
        <f>U238*U239/2</f>
        <v>0.048550125</v>
      </c>
    </row>
    <row r="241" spans="1:21" ht="12" thickBot="1">
      <c r="A241" s="389" t="s">
        <v>360</v>
      </c>
      <c r="B241" s="61">
        <f>SUM(B240:U240)*0.75/1000</f>
        <v>0.020661904968749995</v>
      </c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2"/>
    </row>
  </sheetData>
  <sheetProtection sheet="1" objects="1" scenarios="1"/>
  <mergeCells count="41">
    <mergeCell ref="A226:L226"/>
    <mergeCell ref="A150:W150"/>
    <mergeCell ref="A185:W185"/>
    <mergeCell ref="A223:B223"/>
    <mergeCell ref="C223:D223"/>
    <mergeCell ref="E223:F223"/>
    <mergeCell ref="G223:H223"/>
    <mergeCell ref="I223:J223"/>
    <mergeCell ref="K223:L223"/>
    <mergeCell ref="F47:G47"/>
    <mergeCell ref="B45:D45"/>
    <mergeCell ref="F45:G45"/>
    <mergeCell ref="A145:V145"/>
    <mergeCell ref="A65:V65"/>
    <mergeCell ref="A85:V85"/>
    <mergeCell ref="A105:V105"/>
    <mergeCell ref="A125:V125"/>
    <mergeCell ref="B44:G44"/>
    <mergeCell ref="I44:O44"/>
    <mergeCell ref="N25:Q25"/>
    <mergeCell ref="I45:K45"/>
    <mergeCell ref="L45:N45"/>
    <mergeCell ref="N3:O3"/>
    <mergeCell ref="P3:Q3"/>
    <mergeCell ref="B23:K23"/>
    <mergeCell ref="B24:F24"/>
    <mergeCell ref="G24:K24"/>
    <mergeCell ref="F3:G3"/>
    <mergeCell ref="H3:I3"/>
    <mergeCell ref="J3:K3"/>
    <mergeCell ref="L3:M3"/>
    <mergeCell ref="A230:U230"/>
    <mergeCell ref="A237:U237"/>
    <mergeCell ref="B1:I1"/>
    <mergeCell ref="J1:Q1"/>
    <mergeCell ref="B2:E2"/>
    <mergeCell ref="F2:I2"/>
    <mergeCell ref="J2:M2"/>
    <mergeCell ref="N2:Q2"/>
    <mergeCell ref="B3:C3"/>
    <mergeCell ref="D3:E3"/>
  </mergeCells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77"/>
  <sheetViews>
    <sheetView workbookViewId="0" topLeftCell="A52">
      <selection activeCell="G58" sqref="G58"/>
    </sheetView>
  </sheetViews>
  <sheetFormatPr defaultColWidth="9.140625" defaultRowHeight="12.75"/>
  <cols>
    <col min="1" max="1" width="25.57421875" style="165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15.421875" style="0" customWidth="1"/>
    <col min="7" max="7" width="17.8515625" style="0" customWidth="1"/>
    <col min="8" max="8" width="8.7109375" style="0" bestFit="1" customWidth="1"/>
    <col min="9" max="9" width="9.7109375" style="0" bestFit="1" customWidth="1"/>
    <col min="10" max="10" width="8.7109375" style="0" bestFit="1" customWidth="1"/>
    <col min="11" max="11" width="9.7109375" style="0" bestFit="1" customWidth="1"/>
    <col min="12" max="12" width="8.7109375" style="0" bestFit="1" customWidth="1"/>
    <col min="13" max="13" width="9.710937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493" t="s">
        <v>177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</row>
    <row r="2" spans="1:21" ht="13.5" thickBot="1">
      <c r="A2" s="111"/>
      <c r="B2" s="112" t="s">
        <v>178</v>
      </c>
      <c r="C2" s="113" t="s">
        <v>179</v>
      </c>
      <c r="D2" s="114" t="s">
        <v>180</v>
      </c>
      <c r="E2" s="115" t="s">
        <v>181</v>
      </c>
      <c r="F2" s="503"/>
      <c r="G2" s="504"/>
      <c r="H2" s="112" t="s">
        <v>178</v>
      </c>
      <c r="I2" s="113" t="s">
        <v>179</v>
      </c>
      <c r="J2" s="114" t="s">
        <v>180</v>
      </c>
      <c r="K2" s="115" t="s">
        <v>181</v>
      </c>
      <c r="L2" s="116"/>
      <c r="M2" s="116"/>
      <c r="N2" s="116"/>
      <c r="O2" s="116"/>
      <c r="P2" s="116"/>
      <c r="Q2" s="116"/>
      <c r="R2" s="1"/>
      <c r="S2" s="1"/>
      <c r="T2" s="1"/>
      <c r="U2" s="94"/>
    </row>
    <row r="3" spans="1:21" ht="12.75">
      <c r="A3" s="111" t="s">
        <v>182</v>
      </c>
      <c r="B3" s="117">
        <v>14.45</v>
      </c>
      <c r="C3" s="118">
        <v>0.01</v>
      </c>
      <c r="D3" s="119">
        <v>3.5</v>
      </c>
      <c r="E3" s="107">
        <v>7</v>
      </c>
      <c r="F3" s="499" t="s">
        <v>176</v>
      </c>
      <c r="G3" s="500"/>
      <c r="H3" s="117">
        <v>0</v>
      </c>
      <c r="I3" s="118">
        <v>0.32</v>
      </c>
      <c r="J3" s="119">
        <v>3.5</v>
      </c>
      <c r="K3" s="107">
        <v>7</v>
      </c>
      <c r="L3" s="116"/>
      <c r="M3" s="116"/>
      <c r="N3" s="116"/>
      <c r="O3" s="116"/>
      <c r="P3" s="116"/>
      <c r="Q3" s="116"/>
      <c r="R3" s="1"/>
      <c r="S3" s="1"/>
      <c r="T3" s="1"/>
      <c r="U3" s="94"/>
    </row>
    <row r="4" spans="1:21" ht="13.5" thickBot="1">
      <c r="A4" s="111" t="s">
        <v>183</v>
      </c>
      <c r="B4" s="120">
        <v>-3750</v>
      </c>
      <c r="C4" s="121">
        <v>130</v>
      </c>
      <c r="D4" s="122">
        <v>3.5</v>
      </c>
      <c r="E4" s="108">
        <v>7</v>
      </c>
      <c r="F4" s="501"/>
      <c r="G4" s="502"/>
      <c r="H4" s="120"/>
      <c r="I4" s="121"/>
      <c r="J4" s="122"/>
      <c r="K4" s="108"/>
      <c r="L4" s="84"/>
      <c r="M4" s="84"/>
      <c r="N4" s="84"/>
      <c r="O4" s="84"/>
      <c r="P4" s="84"/>
      <c r="Q4" s="84"/>
      <c r="R4" s="1"/>
      <c r="S4" s="1"/>
      <c r="T4" s="1"/>
      <c r="U4" s="94"/>
    </row>
    <row r="5" spans="1:21" ht="13.5" thickBot="1">
      <c r="A5" s="123"/>
      <c r="B5" s="431" t="s">
        <v>184</v>
      </c>
      <c r="C5" s="432"/>
      <c r="D5" s="432"/>
      <c r="E5" s="496"/>
      <c r="F5" s="493" t="s">
        <v>185</v>
      </c>
      <c r="G5" s="497"/>
      <c r="H5" s="497"/>
      <c r="I5" s="498"/>
      <c r="J5" s="493" t="s">
        <v>186</v>
      </c>
      <c r="K5" s="497"/>
      <c r="L5" s="497"/>
      <c r="M5" s="498"/>
      <c r="N5" s="493" t="s">
        <v>187</v>
      </c>
      <c r="O5" s="497"/>
      <c r="P5" s="497"/>
      <c r="Q5" s="498"/>
      <c r="R5" s="493" t="s">
        <v>188</v>
      </c>
      <c r="S5" s="497"/>
      <c r="T5" s="497"/>
      <c r="U5" s="498"/>
    </row>
    <row r="6" spans="1:21" ht="13.5" thickBot="1">
      <c r="A6" s="111"/>
      <c r="B6" s="124" t="s">
        <v>189</v>
      </c>
      <c r="C6" s="124" t="s">
        <v>190</v>
      </c>
      <c r="D6" s="124" t="s">
        <v>180</v>
      </c>
      <c r="E6" s="125" t="s">
        <v>181</v>
      </c>
      <c r="F6" s="124" t="s">
        <v>189</v>
      </c>
      <c r="G6" s="124" t="s">
        <v>190</v>
      </c>
      <c r="H6" s="124" t="s">
        <v>180</v>
      </c>
      <c r="I6" s="126" t="s">
        <v>181</v>
      </c>
      <c r="J6" s="124" t="s">
        <v>189</v>
      </c>
      <c r="K6" s="126" t="s">
        <v>190</v>
      </c>
      <c r="L6" s="124" t="s">
        <v>180</v>
      </c>
      <c r="M6" s="125" t="s">
        <v>181</v>
      </c>
      <c r="N6" s="127" t="s">
        <v>189</v>
      </c>
      <c r="O6" s="124" t="s">
        <v>190</v>
      </c>
      <c r="P6" s="126" t="s">
        <v>180</v>
      </c>
      <c r="Q6" s="124" t="s">
        <v>181</v>
      </c>
      <c r="R6" s="127" t="s">
        <v>189</v>
      </c>
      <c r="S6" s="124" t="s">
        <v>190</v>
      </c>
      <c r="T6" s="126" t="s">
        <v>180</v>
      </c>
      <c r="U6" s="124" t="s">
        <v>181</v>
      </c>
    </row>
    <row r="7" spans="1:21" ht="13.5" thickBot="1">
      <c r="A7" s="111" t="s">
        <v>191</v>
      </c>
      <c r="B7" s="31">
        <v>595.85</v>
      </c>
      <c r="C7" s="53">
        <v>0.36</v>
      </c>
      <c r="D7" s="33">
        <v>4</v>
      </c>
      <c r="E7" s="53">
        <v>8</v>
      </c>
      <c r="F7" s="33">
        <v>0</v>
      </c>
      <c r="G7" s="33">
        <v>1.5</v>
      </c>
      <c r="H7" s="33">
        <v>4</v>
      </c>
      <c r="I7" s="32">
        <v>8</v>
      </c>
      <c r="J7" s="33">
        <v>-3848.5</v>
      </c>
      <c r="K7" s="32">
        <v>151</v>
      </c>
      <c r="L7" s="33">
        <v>3.5</v>
      </c>
      <c r="M7" s="53">
        <v>7</v>
      </c>
      <c r="N7" s="79">
        <v>-3657.5</v>
      </c>
      <c r="O7" s="33">
        <v>284</v>
      </c>
      <c r="P7" s="32">
        <v>3.5</v>
      </c>
      <c r="Q7" s="33">
        <v>7</v>
      </c>
      <c r="R7" s="128">
        <v>8.2</v>
      </c>
      <c r="S7" s="129">
        <v>2</v>
      </c>
      <c r="T7" s="130">
        <v>3.5</v>
      </c>
      <c r="U7" s="129">
        <v>7</v>
      </c>
    </row>
    <row r="8" spans="1:21" ht="13.5" thickBot="1">
      <c r="A8" s="123"/>
      <c r="B8" s="493" t="s">
        <v>192</v>
      </c>
      <c r="C8" s="494"/>
      <c r="D8" s="494"/>
      <c r="E8" s="495"/>
      <c r="F8" s="493" t="s">
        <v>193</v>
      </c>
      <c r="G8" s="494"/>
      <c r="H8" s="494"/>
      <c r="I8" s="495"/>
      <c r="J8" s="505" t="s">
        <v>194</v>
      </c>
      <c r="K8" s="506"/>
      <c r="L8" s="506"/>
      <c r="M8" s="506"/>
      <c r="N8" s="493" t="s">
        <v>195</v>
      </c>
      <c r="O8" s="497"/>
      <c r="P8" s="497"/>
      <c r="Q8" s="498"/>
      <c r="R8" s="1"/>
      <c r="S8" s="1"/>
      <c r="T8" s="1"/>
      <c r="U8" s="94"/>
    </row>
    <row r="9" spans="1:21" ht="13.5" thickBot="1">
      <c r="A9" s="131"/>
      <c r="B9" s="132" t="s">
        <v>189</v>
      </c>
      <c r="C9" s="133" t="s">
        <v>190</v>
      </c>
      <c r="D9" s="132" t="s">
        <v>180</v>
      </c>
      <c r="E9" s="132" t="s">
        <v>181</v>
      </c>
      <c r="F9" s="132" t="s">
        <v>189</v>
      </c>
      <c r="G9" s="132" t="s">
        <v>190</v>
      </c>
      <c r="H9" s="132" t="s">
        <v>180</v>
      </c>
      <c r="I9" s="132" t="s">
        <v>181</v>
      </c>
      <c r="J9" s="124" t="s">
        <v>189</v>
      </c>
      <c r="K9" s="124" t="s">
        <v>190</v>
      </c>
      <c r="L9" s="124" t="s">
        <v>180</v>
      </c>
      <c r="M9" s="125" t="s">
        <v>181</v>
      </c>
      <c r="N9" s="124" t="s">
        <v>189</v>
      </c>
      <c r="O9" s="124" t="s">
        <v>190</v>
      </c>
      <c r="P9" s="124" t="s">
        <v>180</v>
      </c>
      <c r="Q9" s="125" t="s">
        <v>181</v>
      </c>
      <c r="R9" s="1"/>
      <c r="S9" s="1"/>
      <c r="T9" s="1"/>
      <c r="U9" s="94"/>
    </row>
    <row r="10" spans="1:21" ht="13.5" thickBot="1">
      <c r="A10" s="105" t="s">
        <v>196</v>
      </c>
      <c r="B10" s="134">
        <v>0</v>
      </c>
      <c r="C10" s="135">
        <v>0</v>
      </c>
      <c r="D10" s="134">
        <v>3.5</v>
      </c>
      <c r="E10" s="135">
        <v>7</v>
      </c>
      <c r="F10" s="136">
        <v>0</v>
      </c>
      <c r="G10" s="137">
        <v>0.5</v>
      </c>
      <c r="H10" s="136">
        <v>4</v>
      </c>
      <c r="I10" s="137">
        <v>8</v>
      </c>
      <c r="J10" s="138">
        <v>5</v>
      </c>
      <c r="K10" s="130">
        <v>2</v>
      </c>
      <c r="L10" s="129">
        <v>3.5</v>
      </c>
      <c r="M10" s="139">
        <v>7</v>
      </c>
      <c r="N10" s="128">
        <v>-0.4</v>
      </c>
      <c r="O10" s="129">
        <v>1</v>
      </c>
      <c r="P10" s="130">
        <v>3.5</v>
      </c>
      <c r="Q10" s="129">
        <v>7</v>
      </c>
      <c r="R10" s="1"/>
      <c r="S10" s="1"/>
      <c r="T10" s="1"/>
      <c r="U10" s="94"/>
    </row>
    <row r="11" spans="1:21" ht="12.75">
      <c r="A11" s="111" t="s">
        <v>197</v>
      </c>
      <c r="B11" s="140">
        <v>0</v>
      </c>
      <c r="C11" s="141">
        <v>0.64</v>
      </c>
      <c r="D11" s="140">
        <v>3.5</v>
      </c>
      <c r="E11" s="141">
        <v>7</v>
      </c>
      <c r="F11" s="142">
        <v>0</v>
      </c>
      <c r="G11" s="143">
        <v>0.6</v>
      </c>
      <c r="H11" s="142">
        <v>4</v>
      </c>
      <c r="I11" s="143">
        <v>8</v>
      </c>
      <c r="J11" s="53">
        <v>0</v>
      </c>
      <c r="K11" s="32">
        <v>5</v>
      </c>
      <c r="L11" s="33">
        <v>3.5</v>
      </c>
      <c r="M11" s="53">
        <v>7</v>
      </c>
      <c r="N11" s="79">
        <v>0</v>
      </c>
      <c r="O11" s="33">
        <v>2</v>
      </c>
      <c r="P11" s="32">
        <v>3.5</v>
      </c>
      <c r="Q11" s="33">
        <v>7</v>
      </c>
      <c r="R11" s="1"/>
      <c r="S11" s="1"/>
      <c r="T11" s="1"/>
      <c r="U11" s="94"/>
    </row>
    <row r="12" spans="1:21" ht="12.75">
      <c r="A12" s="111" t="s">
        <v>198</v>
      </c>
      <c r="B12" s="140">
        <v>-4</v>
      </c>
      <c r="C12" s="141">
        <v>2</v>
      </c>
      <c r="D12" s="140">
        <v>3.5</v>
      </c>
      <c r="E12" s="141">
        <v>7</v>
      </c>
      <c r="F12" s="142">
        <v>0</v>
      </c>
      <c r="G12" s="143">
        <v>0.6</v>
      </c>
      <c r="H12" s="142">
        <v>4</v>
      </c>
      <c r="I12" s="143">
        <v>8</v>
      </c>
      <c r="J12" s="53">
        <v>39</v>
      </c>
      <c r="K12" s="32">
        <v>4.6</v>
      </c>
      <c r="L12" s="33">
        <v>3.5</v>
      </c>
      <c r="M12" s="53">
        <v>7</v>
      </c>
      <c r="N12" s="79">
        <v>-11.57</v>
      </c>
      <c r="O12" s="33">
        <v>2.5</v>
      </c>
      <c r="P12" s="32">
        <v>3.5</v>
      </c>
      <c r="Q12" s="33">
        <v>7</v>
      </c>
      <c r="R12" s="1"/>
      <c r="S12" s="1"/>
      <c r="T12" s="1"/>
      <c r="U12" s="94"/>
    </row>
    <row r="13" spans="1:21" ht="12.75">
      <c r="A13" s="111" t="s">
        <v>199</v>
      </c>
      <c r="B13" s="140">
        <v>0</v>
      </c>
      <c r="C13" s="141">
        <v>0.14</v>
      </c>
      <c r="D13" s="140">
        <v>3.5</v>
      </c>
      <c r="E13" s="141">
        <v>7</v>
      </c>
      <c r="F13" s="142">
        <v>0</v>
      </c>
      <c r="G13" s="143">
        <v>0.16</v>
      </c>
      <c r="H13" s="142">
        <v>4</v>
      </c>
      <c r="I13" s="143">
        <v>8</v>
      </c>
      <c r="J13" s="53">
        <v>0</v>
      </c>
      <c r="K13" s="32">
        <v>0.9</v>
      </c>
      <c r="L13" s="33">
        <v>3.5</v>
      </c>
      <c r="M13" s="53">
        <v>7</v>
      </c>
      <c r="N13" s="79">
        <v>0</v>
      </c>
      <c r="O13" s="33">
        <v>0.38</v>
      </c>
      <c r="P13" s="32">
        <v>3.5</v>
      </c>
      <c r="Q13" s="33">
        <v>7</v>
      </c>
      <c r="R13" s="1"/>
      <c r="S13" s="1"/>
      <c r="T13" s="1"/>
      <c r="U13" s="94"/>
    </row>
    <row r="14" spans="1:21" ht="12.75">
      <c r="A14" s="111" t="s">
        <v>200</v>
      </c>
      <c r="B14" s="140">
        <v>0.04</v>
      </c>
      <c r="C14" s="141">
        <v>0.5</v>
      </c>
      <c r="D14" s="140">
        <v>3.5</v>
      </c>
      <c r="E14" s="141">
        <v>7</v>
      </c>
      <c r="F14" s="142">
        <v>0</v>
      </c>
      <c r="G14" s="143">
        <v>0.16</v>
      </c>
      <c r="H14" s="142">
        <v>4</v>
      </c>
      <c r="I14" s="143">
        <v>8</v>
      </c>
      <c r="J14" s="53">
        <v>-1.75</v>
      </c>
      <c r="K14" s="32">
        <v>1.3</v>
      </c>
      <c r="L14" s="33">
        <v>3.5</v>
      </c>
      <c r="M14" s="53">
        <v>7</v>
      </c>
      <c r="N14" s="79">
        <v>-2.3</v>
      </c>
      <c r="O14" s="33">
        <v>0.7</v>
      </c>
      <c r="P14" s="32">
        <v>3.5</v>
      </c>
      <c r="Q14" s="33">
        <v>7</v>
      </c>
      <c r="R14" s="1"/>
      <c r="S14" s="1"/>
      <c r="T14" s="1"/>
      <c r="U14" s="94"/>
    </row>
    <row r="15" spans="1:21" ht="12.75">
      <c r="A15" s="111" t="s">
        <v>201</v>
      </c>
      <c r="B15" s="140">
        <v>0</v>
      </c>
      <c r="C15" s="141">
        <v>0.054</v>
      </c>
      <c r="D15" s="140">
        <v>3.5</v>
      </c>
      <c r="E15" s="141">
        <v>7</v>
      </c>
      <c r="F15" s="142">
        <v>0</v>
      </c>
      <c r="G15" s="143">
        <v>0.07</v>
      </c>
      <c r="H15" s="142">
        <v>4</v>
      </c>
      <c r="I15" s="143">
        <v>8</v>
      </c>
      <c r="J15" s="53">
        <v>0</v>
      </c>
      <c r="K15" s="32">
        <v>0.34</v>
      </c>
      <c r="L15" s="33">
        <v>3.5</v>
      </c>
      <c r="M15" s="53">
        <v>7</v>
      </c>
      <c r="N15" s="79">
        <v>0</v>
      </c>
      <c r="O15" s="33">
        <v>0.1</v>
      </c>
      <c r="P15" s="32">
        <v>3.5</v>
      </c>
      <c r="Q15" s="33">
        <v>7</v>
      </c>
      <c r="R15" s="1"/>
      <c r="S15" s="1"/>
      <c r="T15" s="1"/>
      <c r="U15" s="94"/>
    </row>
    <row r="16" spans="1:21" ht="12.75">
      <c r="A16" s="111" t="s">
        <v>202</v>
      </c>
      <c r="B16" s="140">
        <v>1.03</v>
      </c>
      <c r="C16" s="141">
        <v>0.09</v>
      </c>
      <c r="D16" s="140">
        <v>3.5</v>
      </c>
      <c r="E16" s="141">
        <v>7</v>
      </c>
      <c r="F16" s="142">
        <v>0</v>
      </c>
      <c r="G16" s="143">
        <v>0.054</v>
      </c>
      <c r="H16" s="142">
        <v>4</v>
      </c>
      <c r="I16" s="143">
        <v>8</v>
      </c>
      <c r="J16" s="53">
        <v>3.01</v>
      </c>
      <c r="K16" s="32">
        <v>0.3</v>
      </c>
      <c r="L16" s="33">
        <v>3.5</v>
      </c>
      <c r="M16" s="53">
        <v>7</v>
      </c>
      <c r="N16" s="79">
        <v>0.82</v>
      </c>
      <c r="O16" s="33">
        <v>0.2</v>
      </c>
      <c r="P16" s="32">
        <v>3.5</v>
      </c>
      <c r="Q16" s="33">
        <v>7</v>
      </c>
      <c r="R16" s="1"/>
      <c r="S16" s="1"/>
      <c r="T16" s="1"/>
      <c r="U16" s="94"/>
    </row>
    <row r="17" spans="1:21" ht="12.75">
      <c r="A17" s="111" t="s">
        <v>203</v>
      </c>
      <c r="B17" s="140">
        <v>0</v>
      </c>
      <c r="C17" s="141">
        <v>0.02</v>
      </c>
      <c r="D17" s="140">
        <v>3.5</v>
      </c>
      <c r="E17" s="141">
        <v>7</v>
      </c>
      <c r="F17" s="142">
        <v>0</v>
      </c>
      <c r="G17" s="143">
        <v>0.034</v>
      </c>
      <c r="H17" s="142">
        <v>4</v>
      </c>
      <c r="I17" s="143">
        <v>8</v>
      </c>
      <c r="J17" s="53">
        <v>0</v>
      </c>
      <c r="K17" s="32">
        <v>0.1</v>
      </c>
      <c r="L17" s="33">
        <v>3.5</v>
      </c>
      <c r="M17" s="53">
        <v>7</v>
      </c>
      <c r="N17" s="79">
        <v>0</v>
      </c>
      <c r="O17" s="33">
        <v>0.05</v>
      </c>
      <c r="P17" s="32">
        <v>3.5</v>
      </c>
      <c r="Q17" s="33">
        <v>7</v>
      </c>
      <c r="R17" s="1"/>
      <c r="S17" s="1"/>
      <c r="T17" s="1"/>
      <c r="U17" s="94"/>
    </row>
    <row r="18" spans="1:21" ht="12.75">
      <c r="A18" s="111" t="s">
        <v>204</v>
      </c>
      <c r="B18" s="140">
        <v>0.53</v>
      </c>
      <c r="C18" s="141">
        <v>0.03</v>
      </c>
      <c r="D18" s="140">
        <v>3.5</v>
      </c>
      <c r="E18" s="141">
        <v>7</v>
      </c>
      <c r="F18" s="142">
        <v>0</v>
      </c>
      <c r="G18" s="143">
        <v>0.02</v>
      </c>
      <c r="H18" s="142">
        <v>4</v>
      </c>
      <c r="I18" s="143">
        <v>8</v>
      </c>
      <c r="J18" s="53">
        <v>0.5660000000000001</v>
      </c>
      <c r="K18" s="32">
        <v>0.05</v>
      </c>
      <c r="L18" s="33">
        <v>3.5</v>
      </c>
      <c r="M18" s="53">
        <v>7</v>
      </c>
      <c r="N18" s="79">
        <v>0.43</v>
      </c>
      <c r="O18" s="33">
        <v>0.06</v>
      </c>
      <c r="P18" s="32">
        <v>3.5</v>
      </c>
      <c r="Q18" s="33">
        <v>7</v>
      </c>
      <c r="R18" s="1"/>
      <c r="S18" s="1"/>
      <c r="T18" s="1"/>
      <c r="U18" s="94"/>
    </row>
    <row r="19" spans="1:21" ht="12.75">
      <c r="A19" s="111" t="s">
        <v>205</v>
      </c>
      <c r="B19" s="140">
        <v>0</v>
      </c>
      <c r="C19" s="141">
        <v>0.0045</v>
      </c>
      <c r="D19" s="140">
        <v>3.5</v>
      </c>
      <c r="E19" s="141">
        <v>7</v>
      </c>
      <c r="F19" s="142">
        <v>0</v>
      </c>
      <c r="G19" s="143">
        <v>0.04</v>
      </c>
      <c r="H19" s="142">
        <v>4</v>
      </c>
      <c r="I19" s="143">
        <v>8</v>
      </c>
      <c r="J19" s="53">
        <v>0</v>
      </c>
      <c r="K19" s="32">
        <v>0.1</v>
      </c>
      <c r="L19" s="33">
        <v>3.5</v>
      </c>
      <c r="M19" s="53">
        <v>7</v>
      </c>
      <c r="N19" s="79">
        <v>0</v>
      </c>
      <c r="O19" s="33">
        <v>0.075</v>
      </c>
      <c r="P19" s="32">
        <v>3.5</v>
      </c>
      <c r="Q19" s="33">
        <v>7</v>
      </c>
      <c r="R19" s="1"/>
      <c r="S19" s="1"/>
      <c r="T19" s="1"/>
      <c r="U19" s="94"/>
    </row>
    <row r="20" spans="1:21" ht="12.75">
      <c r="A20" s="111" t="s">
        <v>206</v>
      </c>
      <c r="B20" s="140">
        <v>0.74</v>
      </c>
      <c r="C20" s="141">
        <v>0.011</v>
      </c>
      <c r="D20" s="140">
        <v>3.5</v>
      </c>
      <c r="E20" s="141">
        <v>7</v>
      </c>
      <c r="F20" s="142">
        <v>0</v>
      </c>
      <c r="G20" s="143">
        <v>0.0059</v>
      </c>
      <c r="H20" s="142">
        <v>4</v>
      </c>
      <c r="I20" s="143">
        <v>8</v>
      </c>
      <c r="J20" s="53">
        <v>0.632</v>
      </c>
      <c r="K20" s="32">
        <v>0.03</v>
      </c>
      <c r="L20" s="33">
        <v>3.5</v>
      </c>
      <c r="M20" s="53">
        <v>7</v>
      </c>
      <c r="N20" s="79">
        <v>0.65</v>
      </c>
      <c r="O20" s="33">
        <v>0.018</v>
      </c>
      <c r="P20" s="32">
        <v>3.5</v>
      </c>
      <c r="Q20" s="33">
        <v>7</v>
      </c>
      <c r="R20" s="1"/>
      <c r="S20" s="1"/>
      <c r="T20" s="1"/>
      <c r="U20" s="94"/>
    </row>
    <row r="21" spans="1:21" ht="12.75">
      <c r="A21" s="111" t="s">
        <v>207</v>
      </c>
      <c r="B21" s="140">
        <v>0</v>
      </c>
      <c r="C21" s="141">
        <v>0.0018</v>
      </c>
      <c r="D21" s="140">
        <v>3.5</v>
      </c>
      <c r="E21" s="141">
        <v>7</v>
      </c>
      <c r="F21" s="142">
        <v>0</v>
      </c>
      <c r="G21" s="143">
        <v>0.0061</v>
      </c>
      <c r="H21" s="142">
        <v>4</v>
      </c>
      <c r="I21" s="143">
        <v>8</v>
      </c>
      <c r="J21" s="53">
        <v>0</v>
      </c>
      <c r="K21" s="32">
        <v>0.015</v>
      </c>
      <c r="L21" s="33">
        <v>3.5</v>
      </c>
      <c r="M21" s="53">
        <v>7</v>
      </c>
      <c r="N21" s="79">
        <v>0</v>
      </c>
      <c r="O21" s="33">
        <v>0.01</v>
      </c>
      <c r="P21" s="32">
        <v>3.5</v>
      </c>
      <c r="Q21" s="33">
        <v>7</v>
      </c>
      <c r="R21" s="1"/>
      <c r="S21" s="1"/>
      <c r="T21" s="1"/>
      <c r="U21" s="94"/>
    </row>
    <row r="22" spans="1:21" ht="12.75">
      <c r="A22" s="111" t="s">
        <v>208</v>
      </c>
      <c r="B22" s="140">
        <v>0.085</v>
      </c>
      <c r="C22" s="141">
        <v>0.0083</v>
      </c>
      <c r="D22" s="140">
        <v>3.5</v>
      </c>
      <c r="E22" s="141">
        <v>7</v>
      </c>
      <c r="F22" s="142">
        <v>0</v>
      </c>
      <c r="G22" s="143">
        <v>0.0025</v>
      </c>
      <c r="H22" s="142">
        <v>4</v>
      </c>
      <c r="I22" s="143">
        <v>8</v>
      </c>
      <c r="J22" s="53">
        <v>0.0924</v>
      </c>
      <c r="K22" s="32">
        <v>0.01</v>
      </c>
      <c r="L22" s="33">
        <v>3.5</v>
      </c>
      <c r="M22" s="53">
        <v>7</v>
      </c>
      <c r="N22" s="79">
        <v>0.059</v>
      </c>
      <c r="O22" s="33">
        <v>0.009</v>
      </c>
      <c r="P22" s="32">
        <v>3.5</v>
      </c>
      <c r="Q22" s="33">
        <v>7</v>
      </c>
      <c r="R22" s="1"/>
      <c r="S22" s="1"/>
      <c r="T22" s="1"/>
      <c r="U22" s="94"/>
    </row>
    <row r="23" spans="1:21" ht="12.75">
      <c r="A23" s="111" t="s">
        <v>209</v>
      </c>
      <c r="B23" s="140">
        <v>0</v>
      </c>
      <c r="C23" s="141">
        <v>0.006</v>
      </c>
      <c r="D23" s="140">
        <v>3.5</v>
      </c>
      <c r="E23" s="141">
        <v>7</v>
      </c>
      <c r="F23" s="142">
        <v>0</v>
      </c>
      <c r="G23" s="143">
        <v>0.0034</v>
      </c>
      <c r="H23" s="142">
        <v>4</v>
      </c>
      <c r="I23" s="143">
        <v>8</v>
      </c>
      <c r="J23" s="53">
        <v>0</v>
      </c>
      <c r="K23" s="32">
        <v>0.006</v>
      </c>
      <c r="L23" s="33">
        <v>3.5</v>
      </c>
      <c r="M23" s="53">
        <v>7</v>
      </c>
      <c r="N23" s="79">
        <v>0</v>
      </c>
      <c r="O23" s="33">
        <v>0.0035</v>
      </c>
      <c r="P23" s="32">
        <v>3.5</v>
      </c>
      <c r="Q23" s="33">
        <v>7</v>
      </c>
      <c r="R23" s="1"/>
      <c r="S23" s="1"/>
      <c r="T23" s="1"/>
      <c r="U23" s="94"/>
    </row>
    <row r="24" spans="1:21" ht="13.5" thickBot="1">
      <c r="A24" s="106" t="s">
        <v>210</v>
      </c>
      <c r="B24" s="144">
        <v>0.034</v>
      </c>
      <c r="C24" s="145">
        <v>0.007</v>
      </c>
      <c r="D24" s="144">
        <v>3.5</v>
      </c>
      <c r="E24" s="145">
        <v>7</v>
      </c>
      <c r="F24" s="146">
        <v>0</v>
      </c>
      <c r="G24" s="147">
        <v>0.0027</v>
      </c>
      <c r="H24" s="146">
        <v>4</v>
      </c>
      <c r="I24" s="147">
        <v>8</v>
      </c>
      <c r="J24" s="62">
        <v>-0.0018</v>
      </c>
      <c r="K24" s="61">
        <v>0.006</v>
      </c>
      <c r="L24" s="51">
        <v>3.5</v>
      </c>
      <c r="M24" s="62">
        <v>7</v>
      </c>
      <c r="N24" s="81">
        <v>0.0129</v>
      </c>
      <c r="O24" s="51">
        <v>0.0068</v>
      </c>
      <c r="P24" s="61">
        <v>3.5</v>
      </c>
      <c r="Q24" s="51">
        <v>7</v>
      </c>
      <c r="R24" s="1"/>
      <c r="S24" s="1"/>
      <c r="T24" s="1"/>
      <c r="U24" s="94"/>
    </row>
    <row r="25" spans="1:21" ht="12.75">
      <c r="A25" s="111" t="s">
        <v>211</v>
      </c>
      <c r="B25" s="140">
        <v>0</v>
      </c>
      <c r="C25" s="141">
        <v>1</v>
      </c>
      <c r="D25" s="140">
        <v>3.5</v>
      </c>
      <c r="E25" s="141">
        <v>7</v>
      </c>
      <c r="F25" s="142">
        <v>0</v>
      </c>
      <c r="G25" s="143">
        <v>1.1</v>
      </c>
      <c r="H25" s="142">
        <v>4</v>
      </c>
      <c r="I25" s="143">
        <v>8</v>
      </c>
      <c r="J25" s="53">
        <v>0</v>
      </c>
      <c r="K25" s="32">
        <v>6</v>
      </c>
      <c r="L25" s="33">
        <v>3.5</v>
      </c>
      <c r="M25" s="53">
        <v>7</v>
      </c>
      <c r="N25" s="79">
        <v>0</v>
      </c>
      <c r="O25" s="33">
        <v>3</v>
      </c>
      <c r="P25" s="32">
        <v>3.5</v>
      </c>
      <c r="Q25" s="33">
        <v>7</v>
      </c>
      <c r="R25" s="1"/>
      <c r="S25" s="1"/>
      <c r="T25" s="1"/>
      <c r="U25" s="94"/>
    </row>
    <row r="26" spans="1:21" ht="12.75">
      <c r="A26" s="111" t="s">
        <v>212</v>
      </c>
      <c r="B26" s="140">
        <v>-0.13</v>
      </c>
      <c r="C26" s="141">
        <v>0.35</v>
      </c>
      <c r="D26" s="140">
        <v>3.5</v>
      </c>
      <c r="E26" s="141">
        <v>7</v>
      </c>
      <c r="F26" s="142">
        <v>0</v>
      </c>
      <c r="G26" s="143">
        <v>0.35</v>
      </c>
      <c r="H26" s="142">
        <v>4</v>
      </c>
      <c r="I26" s="143">
        <v>8</v>
      </c>
      <c r="J26" s="53">
        <v>-1.7</v>
      </c>
      <c r="K26" s="32">
        <v>2.1</v>
      </c>
      <c r="L26" s="33">
        <v>3.5</v>
      </c>
      <c r="M26" s="53">
        <v>7</v>
      </c>
      <c r="N26" s="79">
        <v>1.35</v>
      </c>
      <c r="O26" s="33">
        <v>0.7</v>
      </c>
      <c r="P26" s="32">
        <v>3.5</v>
      </c>
      <c r="Q26" s="33">
        <v>7</v>
      </c>
      <c r="R26" s="1"/>
      <c r="S26" s="1"/>
      <c r="T26" s="1"/>
      <c r="U26" s="94"/>
    </row>
    <row r="27" spans="1:21" ht="12.75">
      <c r="A27" s="111" t="s">
        <v>213</v>
      </c>
      <c r="B27" s="140">
        <v>0</v>
      </c>
      <c r="C27" s="141">
        <v>0.27</v>
      </c>
      <c r="D27" s="140">
        <v>3.5</v>
      </c>
      <c r="E27" s="141">
        <v>7</v>
      </c>
      <c r="F27" s="142">
        <v>0</v>
      </c>
      <c r="G27" s="143">
        <v>0.27</v>
      </c>
      <c r="H27" s="142">
        <v>4</v>
      </c>
      <c r="I27" s="143">
        <v>8</v>
      </c>
      <c r="J27" s="53">
        <v>-0.853</v>
      </c>
      <c r="K27" s="32">
        <v>1.6</v>
      </c>
      <c r="L27" s="33">
        <v>3.5</v>
      </c>
      <c r="M27" s="53">
        <v>7</v>
      </c>
      <c r="N27" s="79">
        <v>0</v>
      </c>
      <c r="O27" s="33">
        <v>0.7</v>
      </c>
      <c r="P27" s="32">
        <v>3.5</v>
      </c>
      <c r="Q27" s="33">
        <v>7</v>
      </c>
      <c r="R27" s="1"/>
      <c r="S27" s="1"/>
      <c r="T27" s="1"/>
      <c r="U27" s="94"/>
    </row>
    <row r="28" spans="1:21" ht="12.75">
      <c r="A28" s="111" t="s">
        <v>214</v>
      </c>
      <c r="B28" s="140">
        <v>0</v>
      </c>
      <c r="C28" s="141">
        <v>0.14</v>
      </c>
      <c r="D28" s="140">
        <v>3.5</v>
      </c>
      <c r="E28" s="141">
        <v>7</v>
      </c>
      <c r="F28" s="142">
        <v>0</v>
      </c>
      <c r="G28" s="143">
        <v>0.12</v>
      </c>
      <c r="H28" s="142">
        <v>4</v>
      </c>
      <c r="I28" s="143">
        <v>8</v>
      </c>
      <c r="J28" s="53">
        <v>2.4</v>
      </c>
      <c r="K28" s="32">
        <v>0.83</v>
      </c>
      <c r="L28" s="33">
        <v>3.5</v>
      </c>
      <c r="M28" s="53">
        <v>7</v>
      </c>
      <c r="N28" s="79">
        <v>-0.18</v>
      </c>
      <c r="O28" s="33">
        <v>0.25</v>
      </c>
      <c r="P28" s="32">
        <v>3.5</v>
      </c>
      <c r="Q28" s="33">
        <v>7</v>
      </c>
      <c r="R28" s="1"/>
      <c r="S28" s="1"/>
      <c r="T28" s="1"/>
      <c r="U28" s="94"/>
    </row>
    <row r="29" spans="1:21" ht="12.75">
      <c r="A29" s="111" t="s">
        <v>215</v>
      </c>
      <c r="B29" s="140">
        <v>0</v>
      </c>
      <c r="C29" s="141">
        <v>0.12</v>
      </c>
      <c r="D29" s="140">
        <v>3.5</v>
      </c>
      <c r="E29" s="141">
        <v>7</v>
      </c>
      <c r="F29" s="142">
        <v>0</v>
      </c>
      <c r="G29" s="143">
        <v>0.068</v>
      </c>
      <c r="H29" s="142">
        <v>4</v>
      </c>
      <c r="I29" s="143">
        <v>8</v>
      </c>
      <c r="J29" s="53">
        <v>0</v>
      </c>
      <c r="K29" s="32">
        <v>0.4</v>
      </c>
      <c r="L29" s="33">
        <v>3.5</v>
      </c>
      <c r="M29" s="53">
        <v>7</v>
      </c>
      <c r="N29" s="79">
        <v>0</v>
      </c>
      <c r="O29" s="33">
        <v>0.17</v>
      </c>
      <c r="P29" s="32">
        <v>3.5</v>
      </c>
      <c r="Q29" s="33">
        <v>7</v>
      </c>
      <c r="R29" s="1"/>
      <c r="S29" s="1"/>
      <c r="T29" s="1"/>
      <c r="U29" s="94"/>
    </row>
    <row r="30" spans="1:21" ht="12.75">
      <c r="A30" s="111" t="s">
        <v>216</v>
      </c>
      <c r="B30" s="140">
        <v>0.005</v>
      </c>
      <c r="C30" s="141">
        <v>0.03</v>
      </c>
      <c r="D30" s="140">
        <v>3.5</v>
      </c>
      <c r="E30" s="141">
        <v>7</v>
      </c>
      <c r="F30" s="142">
        <v>0</v>
      </c>
      <c r="G30" s="143">
        <v>0.056</v>
      </c>
      <c r="H30" s="142">
        <v>4</v>
      </c>
      <c r="I30" s="143">
        <v>8</v>
      </c>
      <c r="J30" s="53">
        <v>1.9</v>
      </c>
      <c r="K30" s="32">
        <v>0.25</v>
      </c>
      <c r="L30" s="33">
        <v>3.5</v>
      </c>
      <c r="M30" s="53">
        <v>7</v>
      </c>
      <c r="N30" s="79">
        <v>-0.0102</v>
      </c>
      <c r="O30" s="33">
        <v>0.077</v>
      </c>
      <c r="P30" s="32">
        <v>3.5</v>
      </c>
      <c r="Q30" s="33">
        <v>7</v>
      </c>
      <c r="R30" s="1"/>
      <c r="S30" s="1"/>
      <c r="T30" s="1"/>
      <c r="U30" s="94"/>
    </row>
    <row r="31" spans="1:21" ht="12.75">
      <c r="A31" s="111" t="s">
        <v>217</v>
      </c>
      <c r="B31" s="140">
        <v>-0.02</v>
      </c>
      <c r="C31" s="141">
        <v>0.035</v>
      </c>
      <c r="D31" s="140">
        <v>3.5</v>
      </c>
      <c r="E31" s="141">
        <v>7</v>
      </c>
      <c r="F31" s="142">
        <v>0</v>
      </c>
      <c r="G31" s="143">
        <v>0.025</v>
      </c>
      <c r="H31" s="142">
        <v>4</v>
      </c>
      <c r="I31" s="143">
        <v>8</v>
      </c>
      <c r="J31" s="53">
        <v>0</v>
      </c>
      <c r="K31" s="32">
        <v>0.12</v>
      </c>
      <c r="L31" s="33">
        <v>3.5</v>
      </c>
      <c r="M31" s="53">
        <v>7</v>
      </c>
      <c r="N31" s="79">
        <v>0</v>
      </c>
      <c r="O31" s="33">
        <v>0.06</v>
      </c>
      <c r="P31" s="32">
        <v>3.5</v>
      </c>
      <c r="Q31" s="33">
        <v>7</v>
      </c>
      <c r="R31" s="1"/>
      <c r="S31" s="1"/>
      <c r="T31" s="1"/>
      <c r="U31" s="94"/>
    </row>
    <row r="32" spans="1:21" ht="12.75">
      <c r="A32" s="111" t="s">
        <v>218</v>
      </c>
      <c r="B32" s="140">
        <v>0.015</v>
      </c>
      <c r="C32" s="141">
        <v>0.03</v>
      </c>
      <c r="D32" s="140">
        <v>3.5</v>
      </c>
      <c r="E32" s="141">
        <v>7</v>
      </c>
      <c r="F32" s="142">
        <v>0</v>
      </c>
      <c r="G32" s="143">
        <v>0.021</v>
      </c>
      <c r="H32" s="142">
        <v>4</v>
      </c>
      <c r="I32" s="143">
        <v>8</v>
      </c>
      <c r="J32" s="53">
        <v>-0.114</v>
      </c>
      <c r="K32" s="32">
        <v>0.05</v>
      </c>
      <c r="L32" s="33">
        <v>3.5</v>
      </c>
      <c r="M32" s="53">
        <v>7</v>
      </c>
      <c r="N32" s="79">
        <v>0</v>
      </c>
      <c r="O32" s="33">
        <v>0.024</v>
      </c>
      <c r="P32" s="32">
        <v>3.5</v>
      </c>
      <c r="Q32" s="33">
        <v>7</v>
      </c>
      <c r="R32" s="1"/>
      <c r="S32" s="1"/>
      <c r="T32" s="1"/>
      <c r="U32" s="94"/>
    </row>
    <row r="33" spans="1:21" ht="12.75">
      <c r="A33" s="111" t="s">
        <v>219</v>
      </c>
      <c r="B33" s="140">
        <v>0.002</v>
      </c>
      <c r="C33" s="141">
        <v>0.003</v>
      </c>
      <c r="D33" s="140">
        <v>3.5</v>
      </c>
      <c r="E33" s="141">
        <v>7</v>
      </c>
      <c r="F33" s="142">
        <v>0</v>
      </c>
      <c r="G33" s="143">
        <v>0.034</v>
      </c>
      <c r="H33" s="142">
        <v>4</v>
      </c>
      <c r="I33" s="143">
        <v>8</v>
      </c>
      <c r="J33" s="53">
        <v>0</v>
      </c>
      <c r="K33" s="32">
        <v>0.085</v>
      </c>
      <c r="L33" s="33">
        <v>3.5</v>
      </c>
      <c r="M33" s="53">
        <v>7</v>
      </c>
      <c r="N33" s="79">
        <v>0</v>
      </c>
      <c r="O33" s="33">
        <v>0.045</v>
      </c>
      <c r="P33" s="32">
        <v>3.5</v>
      </c>
      <c r="Q33" s="33">
        <v>7</v>
      </c>
      <c r="R33" s="1"/>
      <c r="S33" s="1"/>
      <c r="T33" s="1"/>
      <c r="U33" s="94"/>
    </row>
    <row r="34" spans="1:21" ht="12.75">
      <c r="A34" s="111" t="s">
        <v>220</v>
      </c>
      <c r="B34" s="140">
        <v>0.0127</v>
      </c>
      <c r="C34" s="141">
        <v>0.03</v>
      </c>
      <c r="D34" s="140">
        <v>3.5</v>
      </c>
      <c r="E34" s="141">
        <v>7</v>
      </c>
      <c r="F34" s="142">
        <v>0</v>
      </c>
      <c r="G34" s="143">
        <v>0.009</v>
      </c>
      <c r="H34" s="142">
        <v>4</v>
      </c>
      <c r="I34" s="143">
        <v>8</v>
      </c>
      <c r="J34" s="53">
        <v>0.2</v>
      </c>
      <c r="K34" s="32">
        <v>0.025</v>
      </c>
      <c r="L34" s="33">
        <v>3.5</v>
      </c>
      <c r="M34" s="53">
        <v>7</v>
      </c>
      <c r="N34" s="79">
        <v>0</v>
      </c>
      <c r="O34" s="33">
        <v>0.026</v>
      </c>
      <c r="P34" s="32">
        <v>3.5</v>
      </c>
      <c r="Q34" s="33">
        <v>7</v>
      </c>
      <c r="R34" s="1"/>
      <c r="S34" s="1"/>
      <c r="T34" s="1"/>
      <c r="U34" s="94"/>
    </row>
    <row r="35" spans="1:21" ht="12.75">
      <c r="A35" s="111" t="s">
        <v>221</v>
      </c>
      <c r="B35" s="140">
        <v>0</v>
      </c>
      <c r="C35" s="141">
        <v>0.005</v>
      </c>
      <c r="D35" s="140">
        <v>3.5</v>
      </c>
      <c r="E35" s="141">
        <v>7</v>
      </c>
      <c r="F35" s="142">
        <v>0</v>
      </c>
      <c r="G35" s="143">
        <v>0.0056</v>
      </c>
      <c r="H35" s="142">
        <v>4</v>
      </c>
      <c r="I35" s="143">
        <v>8</v>
      </c>
      <c r="J35" s="53">
        <v>0</v>
      </c>
      <c r="K35" s="32">
        <v>0.015</v>
      </c>
      <c r="L35" s="33">
        <v>3.5</v>
      </c>
      <c r="M35" s="53">
        <v>7</v>
      </c>
      <c r="N35" s="79">
        <v>0</v>
      </c>
      <c r="O35" s="33">
        <v>0.006</v>
      </c>
      <c r="P35" s="32">
        <v>3.5</v>
      </c>
      <c r="Q35" s="33">
        <v>7</v>
      </c>
      <c r="R35" s="1"/>
      <c r="S35" s="1"/>
      <c r="T35" s="1"/>
      <c r="U35" s="94"/>
    </row>
    <row r="36" spans="1:21" ht="12.75">
      <c r="A36" s="111" t="s">
        <v>222</v>
      </c>
      <c r="B36" s="140">
        <v>0</v>
      </c>
      <c r="C36" s="141">
        <v>0.004</v>
      </c>
      <c r="D36" s="140">
        <v>3.5</v>
      </c>
      <c r="E36" s="141">
        <v>7</v>
      </c>
      <c r="F36" s="142">
        <v>0</v>
      </c>
      <c r="G36" s="143">
        <v>0.0022</v>
      </c>
      <c r="H36" s="142">
        <v>4</v>
      </c>
      <c r="I36" s="143">
        <v>8</v>
      </c>
      <c r="J36" s="53">
        <v>0</v>
      </c>
      <c r="K36" s="32">
        <v>0.01</v>
      </c>
      <c r="L36" s="33">
        <v>3.5</v>
      </c>
      <c r="M36" s="53">
        <v>7</v>
      </c>
      <c r="N36" s="79">
        <v>0</v>
      </c>
      <c r="O36" s="33">
        <v>0.0037</v>
      </c>
      <c r="P36" s="32">
        <v>3.5</v>
      </c>
      <c r="Q36" s="33">
        <v>7</v>
      </c>
      <c r="R36" s="1"/>
      <c r="S36" s="1"/>
      <c r="T36" s="1"/>
      <c r="U36" s="94"/>
    </row>
    <row r="37" spans="1:21" ht="12.75">
      <c r="A37" s="111" t="s">
        <v>223</v>
      </c>
      <c r="B37" s="140">
        <v>-0.012</v>
      </c>
      <c r="C37" s="141">
        <v>0.006</v>
      </c>
      <c r="D37" s="140">
        <v>3.5</v>
      </c>
      <c r="E37" s="141">
        <v>7</v>
      </c>
      <c r="F37" s="142">
        <v>0</v>
      </c>
      <c r="G37" s="143">
        <v>0.003</v>
      </c>
      <c r="H37" s="142">
        <v>4</v>
      </c>
      <c r="I37" s="143">
        <v>8</v>
      </c>
      <c r="J37" s="53">
        <v>0</v>
      </c>
      <c r="K37" s="32">
        <v>0.006</v>
      </c>
      <c r="L37" s="33">
        <v>3.5</v>
      </c>
      <c r="M37" s="53">
        <v>7</v>
      </c>
      <c r="N37" s="79">
        <v>-0.003</v>
      </c>
      <c r="O37" s="33">
        <v>0.004</v>
      </c>
      <c r="P37" s="32">
        <v>3.5</v>
      </c>
      <c r="Q37" s="33">
        <v>7</v>
      </c>
      <c r="R37" s="1"/>
      <c r="S37" s="1"/>
      <c r="T37" s="1"/>
      <c r="U37" s="94"/>
    </row>
    <row r="38" spans="1:21" ht="13.5" thickBot="1">
      <c r="A38" s="106" t="s">
        <v>224</v>
      </c>
      <c r="B38" s="144">
        <v>0</v>
      </c>
      <c r="C38" s="145">
        <v>0.005</v>
      </c>
      <c r="D38" s="144">
        <v>3.5</v>
      </c>
      <c r="E38" s="145">
        <v>7</v>
      </c>
      <c r="F38" s="146">
        <v>0</v>
      </c>
      <c r="G38" s="147">
        <v>0.003</v>
      </c>
      <c r="H38" s="146">
        <v>4</v>
      </c>
      <c r="I38" s="147">
        <v>8</v>
      </c>
      <c r="J38" s="62">
        <v>0</v>
      </c>
      <c r="K38" s="61">
        <v>0.01</v>
      </c>
      <c r="L38" s="51">
        <v>3.5</v>
      </c>
      <c r="M38" s="62">
        <v>7</v>
      </c>
      <c r="N38" s="81">
        <v>0</v>
      </c>
      <c r="O38" s="51">
        <v>0.006</v>
      </c>
      <c r="P38" s="61">
        <v>3.5</v>
      </c>
      <c r="Q38" s="51">
        <v>7</v>
      </c>
      <c r="R38" s="148"/>
      <c r="S38" s="148"/>
      <c r="T38" s="148"/>
      <c r="U38" s="149"/>
    </row>
    <row r="39" spans="1:17" ht="13.5" thickBot="1">
      <c r="A39" s="150"/>
      <c r="B39" s="151"/>
      <c r="C39" s="151"/>
      <c r="D39" s="151"/>
      <c r="E39" s="15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21" ht="13.5" thickBot="1">
      <c r="A40" s="493" t="s">
        <v>225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5"/>
    </row>
    <row r="41" spans="1:21" ht="13.5" thickBot="1">
      <c r="A41" s="111"/>
      <c r="B41" s="152" t="s">
        <v>226</v>
      </c>
      <c r="C41" s="153" t="s">
        <v>227</v>
      </c>
      <c r="D41" s="154" t="s">
        <v>228</v>
      </c>
      <c r="E41" s="153" t="s">
        <v>229</v>
      </c>
      <c r="F41" s="503"/>
      <c r="G41" s="504"/>
      <c r="H41" s="152" t="s">
        <v>226</v>
      </c>
      <c r="I41" s="153" t="s">
        <v>227</v>
      </c>
      <c r="J41" s="154" t="s">
        <v>228</v>
      </c>
      <c r="K41" s="153" t="s">
        <v>229</v>
      </c>
      <c r="L41" s="116"/>
      <c r="M41" s="116"/>
      <c r="N41" s="116"/>
      <c r="O41" s="116"/>
      <c r="P41" s="116"/>
      <c r="Q41" s="116"/>
      <c r="R41" s="1"/>
      <c r="S41" s="1"/>
      <c r="T41" s="1"/>
      <c r="U41" s="94"/>
    </row>
    <row r="42" spans="1:21" ht="13.5" thickBot="1">
      <c r="A42" s="111" t="s">
        <v>182</v>
      </c>
      <c r="B42" s="155">
        <f>B3-C3*D3</f>
        <v>14.415</v>
      </c>
      <c r="C42" s="156">
        <f>B3+C3*D3</f>
        <v>14.485</v>
      </c>
      <c r="D42" s="157">
        <f>B3-C3*E3</f>
        <v>14.379999999999999</v>
      </c>
      <c r="E42" s="156">
        <f>B3+C3*E3</f>
        <v>14.52</v>
      </c>
      <c r="F42" s="499" t="s">
        <v>176</v>
      </c>
      <c r="G42" s="500"/>
      <c r="H42" s="117">
        <f>H3-I3*J3</f>
        <v>-1.12</v>
      </c>
      <c r="I42" s="118">
        <f>H3+I3*J3</f>
        <v>1.12</v>
      </c>
      <c r="J42" s="119">
        <f>H3-K3*I3</f>
        <v>-2.24</v>
      </c>
      <c r="K42" s="107">
        <f>H3+I3*K3</f>
        <v>2.24</v>
      </c>
      <c r="L42" s="116"/>
      <c r="M42" s="116"/>
      <c r="N42" s="116"/>
      <c r="O42" s="116"/>
      <c r="P42" s="116"/>
      <c r="Q42" s="116"/>
      <c r="R42" s="1"/>
      <c r="S42" s="1"/>
      <c r="T42" s="1"/>
      <c r="U42" s="94"/>
    </row>
    <row r="43" spans="1:21" ht="13.5" thickBot="1">
      <c r="A43" s="111" t="s">
        <v>183</v>
      </c>
      <c r="B43" s="134">
        <f>B4-C4*D4</f>
        <v>-4205</v>
      </c>
      <c r="C43" s="135">
        <f>B4+C4*D4</f>
        <v>-3295</v>
      </c>
      <c r="D43" s="158">
        <f>B4-C4*E4</f>
        <v>-4660</v>
      </c>
      <c r="E43" s="135">
        <f>B4+C4*E4</f>
        <v>-2840</v>
      </c>
      <c r="F43" s="501"/>
      <c r="G43" s="502"/>
      <c r="H43" s="120"/>
      <c r="I43" s="121"/>
      <c r="J43" s="122"/>
      <c r="K43" s="108"/>
      <c r="L43" s="84"/>
      <c r="M43" s="84"/>
      <c r="N43" s="116"/>
      <c r="O43" s="116"/>
      <c r="P43" s="116"/>
      <c r="Q43" s="116"/>
      <c r="R43" s="1"/>
      <c r="S43" s="1"/>
      <c r="T43" s="1"/>
      <c r="U43" s="94"/>
    </row>
    <row r="44" spans="1:21" ht="13.5" thickBot="1">
      <c r="A44" s="123"/>
      <c r="B44" s="431" t="s">
        <v>184</v>
      </c>
      <c r="C44" s="432"/>
      <c r="D44" s="432"/>
      <c r="E44" s="496"/>
      <c r="F44" s="493" t="s">
        <v>185</v>
      </c>
      <c r="G44" s="497"/>
      <c r="H44" s="497"/>
      <c r="I44" s="498"/>
      <c r="J44" s="493" t="s">
        <v>186</v>
      </c>
      <c r="K44" s="497"/>
      <c r="L44" s="497"/>
      <c r="M44" s="498"/>
      <c r="N44" s="493" t="s">
        <v>187</v>
      </c>
      <c r="O44" s="497"/>
      <c r="P44" s="497"/>
      <c r="Q44" s="498"/>
      <c r="R44" s="493" t="s">
        <v>188</v>
      </c>
      <c r="S44" s="497"/>
      <c r="T44" s="497"/>
      <c r="U44" s="498"/>
    </row>
    <row r="45" spans="1:21" ht="13.5" thickBot="1">
      <c r="A45" s="111"/>
      <c r="B45" s="124" t="s">
        <v>226</v>
      </c>
      <c r="C45" s="124" t="s">
        <v>227</v>
      </c>
      <c r="D45" s="124" t="s">
        <v>228</v>
      </c>
      <c r="E45" s="125" t="s">
        <v>229</v>
      </c>
      <c r="F45" s="124" t="s">
        <v>226</v>
      </c>
      <c r="G45" s="124" t="s">
        <v>227</v>
      </c>
      <c r="H45" s="124" t="s">
        <v>228</v>
      </c>
      <c r="I45" s="125" t="s">
        <v>229</v>
      </c>
      <c r="J45" s="124" t="s">
        <v>226</v>
      </c>
      <c r="K45" s="124" t="s">
        <v>227</v>
      </c>
      <c r="L45" s="124" t="s">
        <v>228</v>
      </c>
      <c r="M45" s="125" t="s">
        <v>229</v>
      </c>
      <c r="N45" s="124" t="s">
        <v>226</v>
      </c>
      <c r="O45" s="124" t="s">
        <v>227</v>
      </c>
      <c r="P45" s="124" t="s">
        <v>228</v>
      </c>
      <c r="Q45" s="125" t="s">
        <v>229</v>
      </c>
      <c r="R45" s="124" t="s">
        <v>226</v>
      </c>
      <c r="S45" s="124" t="s">
        <v>227</v>
      </c>
      <c r="T45" s="124" t="s">
        <v>228</v>
      </c>
      <c r="U45" s="125" t="s">
        <v>229</v>
      </c>
    </row>
    <row r="46" spans="1:21" ht="13.5" thickBot="1">
      <c r="A46" s="111" t="s">
        <v>191</v>
      </c>
      <c r="B46" s="31">
        <f>B7-C7*D7</f>
        <v>594.41</v>
      </c>
      <c r="C46" s="53">
        <f>B7+C7*D7</f>
        <v>597.2900000000001</v>
      </c>
      <c r="D46" s="33">
        <f>B7-C7*E7</f>
        <v>592.97</v>
      </c>
      <c r="E46" s="53">
        <f>B7+C7*E7</f>
        <v>598.73</v>
      </c>
      <c r="F46" s="33">
        <f>F7-G7*H7</f>
        <v>-6</v>
      </c>
      <c r="G46" s="33">
        <f>F7+G7*H7</f>
        <v>6</v>
      </c>
      <c r="H46" s="33">
        <f>F7-G7*I7</f>
        <v>-12</v>
      </c>
      <c r="I46" s="32">
        <f>F7+G7*I7</f>
        <v>12</v>
      </c>
      <c r="J46" s="33">
        <f>J7-K7*L7</f>
        <v>-4377</v>
      </c>
      <c r="K46" s="32">
        <f>J7+K7*L7</f>
        <v>-3320</v>
      </c>
      <c r="L46" s="33">
        <f>J7-K7*M7</f>
        <v>-4905.5</v>
      </c>
      <c r="M46" s="53">
        <f>J7+K7*M7</f>
        <v>-2791.5</v>
      </c>
      <c r="N46" s="79">
        <f>N7-O7*P7</f>
        <v>-4651.5</v>
      </c>
      <c r="O46" s="33">
        <f>N7+O7*P7</f>
        <v>-2663.5</v>
      </c>
      <c r="P46" s="32">
        <f>N7-O7*Q7</f>
        <v>-5645.5</v>
      </c>
      <c r="Q46" s="33">
        <f>N7+O7*Q7</f>
        <v>-1669.5</v>
      </c>
      <c r="R46" s="128">
        <f>R7-S7*T7</f>
        <v>1.1999999999999993</v>
      </c>
      <c r="S46" s="129">
        <f>R7+S7*T7</f>
        <v>15.2</v>
      </c>
      <c r="T46" s="130">
        <f>R7-S7*U7</f>
        <v>-5.800000000000001</v>
      </c>
      <c r="U46" s="129">
        <f>R7+S7*U7</f>
        <v>22.2</v>
      </c>
    </row>
    <row r="47" spans="1:21" ht="13.5" thickBot="1">
      <c r="A47" s="123"/>
      <c r="B47" s="493" t="s">
        <v>192</v>
      </c>
      <c r="C47" s="494"/>
      <c r="D47" s="494"/>
      <c r="E47" s="495"/>
      <c r="F47" s="493" t="s">
        <v>193</v>
      </c>
      <c r="G47" s="494"/>
      <c r="H47" s="494"/>
      <c r="I47" s="495"/>
      <c r="J47" s="505" t="s">
        <v>194</v>
      </c>
      <c r="K47" s="506"/>
      <c r="L47" s="506"/>
      <c r="M47" s="506"/>
      <c r="N47" s="493" t="s">
        <v>195</v>
      </c>
      <c r="O47" s="497"/>
      <c r="P47" s="497"/>
      <c r="Q47" s="498"/>
      <c r="R47" s="1"/>
      <c r="S47" s="1"/>
      <c r="T47" s="1"/>
      <c r="U47" s="94"/>
    </row>
    <row r="48" spans="1:21" ht="13.5" thickBot="1">
      <c r="A48" s="131"/>
      <c r="B48" s="153" t="s">
        <v>226</v>
      </c>
      <c r="C48" s="153" t="s">
        <v>227</v>
      </c>
      <c r="D48" s="153" t="s">
        <v>228</v>
      </c>
      <c r="E48" s="159" t="s">
        <v>229</v>
      </c>
      <c r="F48" s="124" t="s">
        <v>226</v>
      </c>
      <c r="G48" s="124" t="s">
        <v>227</v>
      </c>
      <c r="H48" s="124" t="s">
        <v>228</v>
      </c>
      <c r="I48" s="125" t="s">
        <v>229</v>
      </c>
      <c r="J48" s="124" t="s">
        <v>226</v>
      </c>
      <c r="K48" s="124" t="s">
        <v>227</v>
      </c>
      <c r="L48" s="124" t="s">
        <v>228</v>
      </c>
      <c r="M48" s="125" t="s">
        <v>229</v>
      </c>
      <c r="N48" s="124" t="s">
        <v>226</v>
      </c>
      <c r="O48" s="124" t="s">
        <v>227</v>
      </c>
      <c r="P48" s="124" t="s">
        <v>228</v>
      </c>
      <c r="Q48" s="125" t="s">
        <v>229</v>
      </c>
      <c r="R48" s="1"/>
      <c r="S48" s="1"/>
      <c r="T48" s="1"/>
      <c r="U48" s="94"/>
    </row>
    <row r="49" spans="1:21" ht="13.5" thickBot="1">
      <c r="A49" s="105" t="s">
        <v>196</v>
      </c>
      <c r="B49" s="135">
        <f aca="true" t="shared" si="0" ref="B49:B77">B10-C10*D10</f>
        <v>0</v>
      </c>
      <c r="C49" s="135">
        <f aca="true" t="shared" si="1" ref="C49:C77">B10+C10*D10</f>
        <v>0</v>
      </c>
      <c r="D49" s="135">
        <f aca="true" t="shared" si="2" ref="D49:D77">B10-C10*E10</f>
        <v>0</v>
      </c>
      <c r="E49" s="135">
        <f aca="true" t="shared" si="3" ref="E49:E77">B10+C10*E10</f>
        <v>0</v>
      </c>
      <c r="F49" s="160">
        <f aca="true" t="shared" si="4" ref="F49:F77">F10-G10*H10</f>
        <v>-2</v>
      </c>
      <c r="G49" s="137">
        <f aca="true" t="shared" si="5" ref="G49:G77">F10+G10*H10</f>
        <v>2</v>
      </c>
      <c r="H49" s="136">
        <f aca="true" t="shared" si="6" ref="H49:H77">F10-G10*I10</f>
        <v>-4</v>
      </c>
      <c r="I49" s="137">
        <f aca="true" t="shared" si="7" ref="I49:I77">F10+G10*I10</f>
        <v>4</v>
      </c>
      <c r="J49" s="138">
        <f aca="true" t="shared" si="8" ref="J49:J77">J10-K10*L10</f>
        <v>-2</v>
      </c>
      <c r="K49" s="160">
        <f aca="true" t="shared" si="9" ref="K49:K77">J10+K10*L10</f>
        <v>12</v>
      </c>
      <c r="L49" s="137">
        <f aca="true" t="shared" si="10" ref="L49:L77">J10-K10*M10</f>
        <v>-9</v>
      </c>
      <c r="M49" s="138">
        <f aca="true" t="shared" si="11" ref="M49:M77">J10+K10*M10</f>
        <v>19</v>
      </c>
      <c r="N49" s="136">
        <f aca="true" t="shared" si="12" ref="N49:N77">N10-O10*P10</f>
        <v>-3.9</v>
      </c>
      <c r="O49" s="137">
        <f aca="true" t="shared" si="13" ref="O49:O77">N10+O10*P10</f>
        <v>3.1</v>
      </c>
      <c r="P49" s="160">
        <f aca="true" t="shared" si="14" ref="P49:P77">N10-O10*Q10</f>
        <v>-7.4</v>
      </c>
      <c r="Q49" s="137">
        <f aca="true" t="shared" si="15" ref="Q49:Q77">N10+O10*Q10</f>
        <v>6.6</v>
      </c>
      <c r="R49" s="161"/>
      <c r="S49" s="161"/>
      <c r="T49" s="161"/>
      <c r="U49" s="162"/>
    </row>
    <row r="50" spans="1:21" ht="12.75">
      <c r="A50" s="111" t="s">
        <v>197</v>
      </c>
      <c r="B50" s="141">
        <f t="shared" si="0"/>
        <v>-2.24</v>
      </c>
      <c r="C50" s="141">
        <f t="shared" si="1"/>
        <v>2.24</v>
      </c>
      <c r="D50" s="141">
        <f t="shared" si="2"/>
        <v>-4.48</v>
      </c>
      <c r="E50" s="141">
        <f t="shared" si="3"/>
        <v>4.48</v>
      </c>
      <c r="F50" s="156">
        <f t="shared" si="4"/>
        <v>-2.4</v>
      </c>
      <c r="G50" s="156">
        <f t="shared" si="5"/>
        <v>2.4</v>
      </c>
      <c r="H50" s="156">
        <f t="shared" si="6"/>
        <v>-4.8</v>
      </c>
      <c r="I50" s="156">
        <f t="shared" si="7"/>
        <v>4.8</v>
      </c>
      <c r="J50" s="156">
        <f t="shared" si="8"/>
        <v>-17.5</v>
      </c>
      <c r="K50" s="156">
        <f t="shared" si="9"/>
        <v>17.5</v>
      </c>
      <c r="L50" s="156">
        <f t="shared" si="10"/>
        <v>-35</v>
      </c>
      <c r="M50" s="156">
        <f t="shared" si="11"/>
        <v>35</v>
      </c>
      <c r="N50" s="156">
        <f t="shared" si="12"/>
        <v>-7</v>
      </c>
      <c r="O50" s="156">
        <f t="shared" si="13"/>
        <v>7</v>
      </c>
      <c r="P50" s="156">
        <f t="shared" si="14"/>
        <v>-14</v>
      </c>
      <c r="Q50" s="156">
        <f t="shared" si="15"/>
        <v>14</v>
      </c>
      <c r="R50" s="161"/>
      <c r="S50" s="161"/>
      <c r="T50" s="161"/>
      <c r="U50" s="162"/>
    </row>
    <row r="51" spans="1:21" ht="12.75">
      <c r="A51" s="111" t="s">
        <v>198</v>
      </c>
      <c r="B51" s="141">
        <f t="shared" si="0"/>
        <v>-11</v>
      </c>
      <c r="C51" s="141">
        <f t="shared" si="1"/>
        <v>3</v>
      </c>
      <c r="D51" s="141">
        <f t="shared" si="2"/>
        <v>-18</v>
      </c>
      <c r="E51" s="141">
        <f t="shared" si="3"/>
        <v>10</v>
      </c>
      <c r="F51" s="141">
        <f t="shared" si="4"/>
        <v>-2.4</v>
      </c>
      <c r="G51" s="141">
        <f t="shared" si="5"/>
        <v>2.4</v>
      </c>
      <c r="H51" s="141">
        <f t="shared" si="6"/>
        <v>-4.8</v>
      </c>
      <c r="I51" s="141">
        <f t="shared" si="7"/>
        <v>4.8</v>
      </c>
      <c r="J51" s="141">
        <f t="shared" si="8"/>
        <v>22.900000000000002</v>
      </c>
      <c r="K51" s="141">
        <f t="shared" si="9"/>
        <v>55.099999999999994</v>
      </c>
      <c r="L51" s="141">
        <f t="shared" si="10"/>
        <v>6.800000000000004</v>
      </c>
      <c r="M51" s="141">
        <f t="shared" si="11"/>
        <v>71.19999999999999</v>
      </c>
      <c r="N51" s="141">
        <f t="shared" si="12"/>
        <v>-20.32</v>
      </c>
      <c r="O51" s="141">
        <f t="shared" si="13"/>
        <v>-2.8200000000000003</v>
      </c>
      <c r="P51" s="141">
        <f t="shared" si="14"/>
        <v>-29.07</v>
      </c>
      <c r="Q51" s="141">
        <f t="shared" si="15"/>
        <v>5.93</v>
      </c>
      <c r="R51" s="161"/>
      <c r="S51" s="161"/>
      <c r="T51" s="161"/>
      <c r="U51" s="162"/>
    </row>
    <row r="52" spans="1:21" ht="12.75">
      <c r="A52" s="111" t="s">
        <v>199</v>
      </c>
      <c r="B52" s="141">
        <f t="shared" si="0"/>
        <v>-0.49000000000000005</v>
      </c>
      <c r="C52" s="141">
        <f t="shared" si="1"/>
        <v>0.49000000000000005</v>
      </c>
      <c r="D52" s="141">
        <f t="shared" si="2"/>
        <v>-0.9800000000000001</v>
      </c>
      <c r="E52" s="141">
        <f t="shared" si="3"/>
        <v>0.9800000000000001</v>
      </c>
      <c r="F52" s="141">
        <f t="shared" si="4"/>
        <v>-0.64</v>
      </c>
      <c r="G52" s="141">
        <f t="shared" si="5"/>
        <v>0.64</v>
      </c>
      <c r="H52" s="141">
        <f t="shared" si="6"/>
        <v>-1.28</v>
      </c>
      <c r="I52" s="141">
        <f t="shared" si="7"/>
        <v>1.28</v>
      </c>
      <c r="J52" s="141">
        <f t="shared" si="8"/>
        <v>-3.15</v>
      </c>
      <c r="K52" s="141">
        <f t="shared" si="9"/>
        <v>3.15</v>
      </c>
      <c r="L52" s="141">
        <f t="shared" si="10"/>
        <v>-6.3</v>
      </c>
      <c r="M52" s="141">
        <f t="shared" si="11"/>
        <v>6.3</v>
      </c>
      <c r="N52" s="141">
        <f t="shared" si="12"/>
        <v>-1.33</v>
      </c>
      <c r="O52" s="141">
        <f t="shared" si="13"/>
        <v>1.33</v>
      </c>
      <c r="P52" s="141">
        <f t="shared" si="14"/>
        <v>-2.66</v>
      </c>
      <c r="Q52" s="141">
        <f t="shared" si="15"/>
        <v>2.66</v>
      </c>
      <c r="R52" s="161"/>
      <c r="S52" s="161"/>
      <c r="T52" s="161"/>
      <c r="U52" s="162"/>
    </row>
    <row r="53" spans="1:21" ht="12.75">
      <c r="A53" s="111" t="s">
        <v>200</v>
      </c>
      <c r="B53" s="141">
        <f t="shared" si="0"/>
        <v>-1.71</v>
      </c>
      <c r="C53" s="141">
        <f t="shared" si="1"/>
        <v>1.79</v>
      </c>
      <c r="D53" s="141">
        <f t="shared" si="2"/>
        <v>-3.46</v>
      </c>
      <c r="E53" s="141">
        <f t="shared" si="3"/>
        <v>3.54</v>
      </c>
      <c r="F53" s="141">
        <f t="shared" si="4"/>
        <v>-0.64</v>
      </c>
      <c r="G53" s="141">
        <f t="shared" si="5"/>
        <v>0.64</v>
      </c>
      <c r="H53" s="141">
        <f t="shared" si="6"/>
        <v>-1.28</v>
      </c>
      <c r="I53" s="141">
        <f t="shared" si="7"/>
        <v>1.28</v>
      </c>
      <c r="J53" s="141">
        <f t="shared" si="8"/>
        <v>-6.3</v>
      </c>
      <c r="K53" s="141">
        <f t="shared" si="9"/>
        <v>2.8</v>
      </c>
      <c r="L53" s="141">
        <f t="shared" si="10"/>
        <v>-10.85</v>
      </c>
      <c r="M53" s="141">
        <f t="shared" si="11"/>
        <v>7.35</v>
      </c>
      <c r="N53" s="141">
        <f t="shared" si="12"/>
        <v>-4.75</v>
      </c>
      <c r="O53" s="141">
        <f t="shared" si="13"/>
        <v>0.1499999999999999</v>
      </c>
      <c r="P53" s="141">
        <f t="shared" si="14"/>
        <v>-7.199999999999999</v>
      </c>
      <c r="Q53" s="141">
        <f t="shared" si="15"/>
        <v>2.5999999999999996</v>
      </c>
      <c r="R53" s="161"/>
      <c r="S53" s="161"/>
      <c r="T53" s="161"/>
      <c r="U53" s="162"/>
    </row>
    <row r="54" spans="1:21" ht="12.75">
      <c r="A54" s="111" t="s">
        <v>201</v>
      </c>
      <c r="B54" s="141">
        <f t="shared" si="0"/>
        <v>-0.189</v>
      </c>
      <c r="C54" s="141">
        <f t="shared" si="1"/>
        <v>0.189</v>
      </c>
      <c r="D54" s="141">
        <f t="shared" si="2"/>
        <v>-0.378</v>
      </c>
      <c r="E54" s="141">
        <f t="shared" si="3"/>
        <v>0.378</v>
      </c>
      <c r="F54" s="141">
        <f t="shared" si="4"/>
        <v>-0.28</v>
      </c>
      <c r="G54" s="141">
        <f t="shared" si="5"/>
        <v>0.28</v>
      </c>
      <c r="H54" s="141">
        <f t="shared" si="6"/>
        <v>-0.56</v>
      </c>
      <c r="I54" s="141">
        <f t="shared" si="7"/>
        <v>0.56</v>
      </c>
      <c r="J54" s="141">
        <f t="shared" si="8"/>
        <v>-1.1900000000000002</v>
      </c>
      <c r="K54" s="141">
        <f t="shared" si="9"/>
        <v>1.1900000000000002</v>
      </c>
      <c r="L54" s="141">
        <f t="shared" si="10"/>
        <v>-2.3800000000000003</v>
      </c>
      <c r="M54" s="141">
        <f t="shared" si="11"/>
        <v>2.3800000000000003</v>
      </c>
      <c r="N54" s="141">
        <f t="shared" si="12"/>
        <v>-0.35000000000000003</v>
      </c>
      <c r="O54" s="141">
        <f t="shared" si="13"/>
        <v>0.35000000000000003</v>
      </c>
      <c r="P54" s="141">
        <f t="shared" si="14"/>
        <v>-0.7000000000000001</v>
      </c>
      <c r="Q54" s="141">
        <f t="shared" si="15"/>
        <v>0.7000000000000001</v>
      </c>
      <c r="R54" s="161"/>
      <c r="S54" s="161"/>
      <c r="T54" s="161"/>
      <c r="U54" s="162"/>
    </row>
    <row r="55" spans="1:21" ht="12.75">
      <c r="A55" s="111" t="s">
        <v>202</v>
      </c>
      <c r="B55" s="141">
        <f t="shared" si="0"/>
        <v>0.7150000000000001</v>
      </c>
      <c r="C55" s="141">
        <f t="shared" si="1"/>
        <v>1.345</v>
      </c>
      <c r="D55" s="141">
        <f t="shared" si="2"/>
        <v>0.4</v>
      </c>
      <c r="E55" s="141">
        <f t="shared" si="3"/>
        <v>1.6600000000000001</v>
      </c>
      <c r="F55" s="141">
        <f t="shared" si="4"/>
        <v>-0.216</v>
      </c>
      <c r="G55" s="141">
        <f t="shared" si="5"/>
        <v>0.216</v>
      </c>
      <c r="H55" s="141">
        <f t="shared" si="6"/>
        <v>-0.432</v>
      </c>
      <c r="I55" s="141">
        <f t="shared" si="7"/>
        <v>0.432</v>
      </c>
      <c r="J55" s="141">
        <f t="shared" si="8"/>
        <v>1.9599999999999997</v>
      </c>
      <c r="K55" s="141">
        <f t="shared" si="9"/>
        <v>4.06</v>
      </c>
      <c r="L55" s="141">
        <f t="shared" si="10"/>
        <v>0.9099999999999997</v>
      </c>
      <c r="M55" s="141">
        <f t="shared" si="11"/>
        <v>5.109999999999999</v>
      </c>
      <c r="N55" s="141">
        <f t="shared" si="12"/>
        <v>0.11999999999999988</v>
      </c>
      <c r="O55" s="141">
        <f t="shared" si="13"/>
        <v>1.52</v>
      </c>
      <c r="P55" s="141">
        <f t="shared" si="14"/>
        <v>-0.5800000000000002</v>
      </c>
      <c r="Q55" s="141">
        <f t="shared" si="15"/>
        <v>2.22</v>
      </c>
      <c r="R55" s="161"/>
      <c r="S55" s="161"/>
      <c r="T55" s="161"/>
      <c r="U55" s="162"/>
    </row>
    <row r="56" spans="1:21" ht="12.75">
      <c r="A56" s="111" t="s">
        <v>203</v>
      </c>
      <c r="B56" s="141">
        <f t="shared" si="0"/>
        <v>-0.07</v>
      </c>
      <c r="C56" s="141">
        <f t="shared" si="1"/>
        <v>0.07</v>
      </c>
      <c r="D56" s="141">
        <f t="shared" si="2"/>
        <v>-0.14</v>
      </c>
      <c r="E56" s="141">
        <f t="shared" si="3"/>
        <v>0.14</v>
      </c>
      <c r="F56" s="141">
        <f t="shared" si="4"/>
        <v>-0.136</v>
      </c>
      <c r="G56" s="141">
        <f t="shared" si="5"/>
        <v>0.136</v>
      </c>
      <c r="H56" s="141">
        <f t="shared" si="6"/>
        <v>-0.272</v>
      </c>
      <c r="I56" s="141">
        <f t="shared" si="7"/>
        <v>0.272</v>
      </c>
      <c r="J56" s="141">
        <f t="shared" si="8"/>
        <v>-0.35000000000000003</v>
      </c>
      <c r="K56" s="141">
        <f t="shared" si="9"/>
        <v>0.35000000000000003</v>
      </c>
      <c r="L56" s="141">
        <f t="shared" si="10"/>
        <v>-0.7000000000000001</v>
      </c>
      <c r="M56" s="141">
        <f t="shared" si="11"/>
        <v>0.7000000000000001</v>
      </c>
      <c r="N56" s="141">
        <f t="shared" si="12"/>
        <v>-0.17500000000000002</v>
      </c>
      <c r="O56" s="141">
        <f t="shared" si="13"/>
        <v>0.17500000000000002</v>
      </c>
      <c r="P56" s="141">
        <f t="shared" si="14"/>
        <v>-0.35000000000000003</v>
      </c>
      <c r="Q56" s="141">
        <f t="shared" si="15"/>
        <v>0.35000000000000003</v>
      </c>
      <c r="R56" s="161"/>
      <c r="S56" s="161"/>
      <c r="T56" s="161"/>
      <c r="U56" s="162"/>
    </row>
    <row r="57" spans="1:21" ht="12.75">
      <c r="A57" s="111" t="s">
        <v>204</v>
      </c>
      <c r="B57" s="141">
        <f t="shared" si="0"/>
        <v>0.42500000000000004</v>
      </c>
      <c r="C57" s="141">
        <f t="shared" si="1"/>
        <v>0.635</v>
      </c>
      <c r="D57" s="141">
        <f t="shared" si="2"/>
        <v>0.32000000000000006</v>
      </c>
      <c r="E57" s="141">
        <f t="shared" si="3"/>
        <v>0.74</v>
      </c>
      <c r="F57" s="141">
        <f t="shared" si="4"/>
        <v>-0.08</v>
      </c>
      <c r="G57" s="141">
        <f t="shared" si="5"/>
        <v>0.08</v>
      </c>
      <c r="H57" s="141">
        <f t="shared" si="6"/>
        <v>-0.16</v>
      </c>
      <c r="I57" s="141">
        <f t="shared" si="7"/>
        <v>0.16</v>
      </c>
      <c r="J57" s="141">
        <f t="shared" si="8"/>
        <v>0.391</v>
      </c>
      <c r="K57" s="141">
        <f t="shared" si="9"/>
        <v>0.7410000000000001</v>
      </c>
      <c r="L57" s="141">
        <f t="shared" si="10"/>
        <v>0.21600000000000003</v>
      </c>
      <c r="M57" s="141">
        <f t="shared" si="11"/>
        <v>0.9160000000000001</v>
      </c>
      <c r="N57" s="141">
        <f t="shared" si="12"/>
        <v>0.22</v>
      </c>
      <c r="O57" s="141">
        <f t="shared" si="13"/>
        <v>0.64</v>
      </c>
      <c r="P57" s="141">
        <f t="shared" si="14"/>
        <v>0.010000000000000009</v>
      </c>
      <c r="Q57" s="141">
        <f t="shared" si="15"/>
        <v>0.85</v>
      </c>
      <c r="R57" s="161"/>
      <c r="S57" s="161"/>
      <c r="T57" s="161"/>
      <c r="U57" s="162"/>
    </row>
    <row r="58" spans="1:21" ht="12.75">
      <c r="A58" s="111" t="s">
        <v>205</v>
      </c>
      <c r="B58" s="141">
        <f t="shared" si="0"/>
        <v>-0.01575</v>
      </c>
      <c r="C58" s="141">
        <f t="shared" si="1"/>
        <v>0.01575</v>
      </c>
      <c r="D58" s="141">
        <f t="shared" si="2"/>
        <v>-0.0315</v>
      </c>
      <c r="E58" s="141">
        <f t="shared" si="3"/>
        <v>0.0315</v>
      </c>
      <c r="F58" s="141">
        <f t="shared" si="4"/>
        <v>-0.16</v>
      </c>
      <c r="G58" s="141">
        <f t="shared" si="5"/>
        <v>0.16</v>
      </c>
      <c r="H58" s="141">
        <f t="shared" si="6"/>
        <v>-0.32</v>
      </c>
      <c r="I58" s="141">
        <f t="shared" si="7"/>
        <v>0.32</v>
      </c>
      <c r="J58" s="141">
        <f t="shared" si="8"/>
        <v>-0.35000000000000003</v>
      </c>
      <c r="K58" s="141">
        <f t="shared" si="9"/>
        <v>0.35000000000000003</v>
      </c>
      <c r="L58" s="141">
        <f t="shared" si="10"/>
        <v>-0.7000000000000001</v>
      </c>
      <c r="M58" s="141">
        <f t="shared" si="11"/>
        <v>0.7000000000000001</v>
      </c>
      <c r="N58" s="141">
        <f t="shared" si="12"/>
        <v>-0.2625</v>
      </c>
      <c r="O58" s="141">
        <f t="shared" si="13"/>
        <v>0.2625</v>
      </c>
      <c r="P58" s="141">
        <f t="shared" si="14"/>
        <v>-0.525</v>
      </c>
      <c r="Q58" s="141">
        <f t="shared" si="15"/>
        <v>0.525</v>
      </c>
      <c r="R58" s="161"/>
      <c r="S58" s="161"/>
      <c r="T58" s="161"/>
      <c r="U58" s="162"/>
    </row>
    <row r="59" spans="1:21" ht="12.75">
      <c r="A59" s="111" t="s">
        <v>206</v>
      </c>
      <c r="B59" s="141">
        <f t="shared" si="0"/>
        <v>0.7015</v>
      </c>
      <c r="C59" s="141">
        <f t="shared" si="1"/>
        <v>0.7785</v>
      </c>
      <c r="D59" s="141">
        <f t="shared" si="2"/>
        <v>0.663</v>
      </c>
      <c r="E59" s="141">
        <f t="shared" si="3"/>
        <v>0.817</v>
      </c>
      <c r="F59" s="141">
        <f t="shared" si="4"/>
        <v>-0.0236</v>
      </c>
      <c r="G59" s="141">
        <f t="shared" si="5"/>
        <v>0.0236</v>
      </c>
      <c r="H59" s="141">
        <f t="shared" si="6"/>
        <v>-0.0472</v>
      </c>
      <c r="I59" s="141">
        <f t="shared" si="7"/>
        <v>0.0472</v>
      </c>
      <c r="J59" s="141">
        <f t="shared" si="8"/>
        <v>0.527</v>
      </c>
      <c r="K59" s="141">
        <f t="shared" si="9"/>
        <v>0.737</v>
      </c>
      <c r="L59" s="141">
        <f t="shared" si="10"/>
        <v>0.42200000000000004</v>
      </c>
      <c r="M59" s="141">
        <f t="shared" si="11"/>
        <v>0.842</v>
      </c>
      <c r="N59" s="141">
        <f t="shared" si="12"/>
        <v>0.587</v>
      </c>
      <c r="O59" s="141">
        <f t="shared" si="13"/>
        <v>0.7130000000000001</v>
      </c>
      <c r="P59" s="141">
        <f t="shared" si="14"/>
        <v>0.524</v>
      </c>
      <c r="Q59" s="141">
        <f t="shared" si="15"/>
        <v>0.776</v>
      </c>
      <c r="R59" s="161"/>
      <c r="S59" s="161"/>
      <c r="T59" s="161"/>
      <c r="U59" s="162"/>
    </row>
    <row r="60" spans="1:21" ht="12.75">
      <c r="A60" s="111" t="s">
        <v>207</v>
      </c>
      <c r="B60" s="141">
        <f t="shared" si="0"/>
        <v>-0.0063</v>
      </c>
      <c r="C60" s="141">
        <f t="shared" si="1"/>
        <v>0.0063</v>
      </c>
      <c r="D60" s="141">
        <f t="shared" si="2"/>
        <v>-0.0126</v>
      </c>
      <c r="E60" s="141">
        <f t="shared" si="3"/>
        <v>0.0126</v>
      </c>
      <c r="F60" s="141">
        <f t="shared" si="4"/>
        <v>-0.0244</v>
      </c>
      <c r="G60" s="141">
        <f t="shared" si="5"/>
        <v>0.0244</v>
      </c>
      <c r="H60" s="141">
        <f t="shared" si="6"/>
        <v>-0.0488</v>
      </c>
      <c r="I60" s="141">
        <f t="shared" si="7"/>
        <v>0.0488</v>
      </c>
      <c r="J60" s="141">
        <f t="shared" si="8"/>
        <v>-0.0525</v>
      </c>
      <c r="K60" s="141">
        <f t="shared" si="9"/>
        <v>0.0525</v>
      </c>
      <c r="L60" s="141">
        <f t="shared" si="10"/>
        <v>-0.105</v>
      </c>
      <c r="M60" s="141">
        <f t="shared" si="11"/>
        <v>0.105</v>
      </c>
      <c r="N60" s="141">
        <f t="shared" si="12"/>
        <v>-0.035</v>
      </c>
      <c r="O60" s="141">
        <f t="shared" si="13"/>
        <v>0.035</v>
      </c>
      <c r="P60" s="141">
        <f t="shared" si="14"/>
        <v>-0.07</v>
      </c>
      <c r="Q60" s="141">
        <f t="shared" si="15"/>
        <v>0.07</v>
      </c>
      <c r="R60" s="161"/>
      <c r="S60" s="161"/>
      <c r="T60" s="161"/>
      <c r="U60" s="162"/>
    </row>
    <row r="61" spans="1:21" ht="12.75">
      <c r="A61" s="111" t="s">
        <v>208</v>
      </c>
      <c r="B61" s="141">
        <f t="shared" si="0"/>
        <v>0.05595000000000001</v>
      </c>
      <c r="C61" s="141">
        <f t="shared" si="1"/>
        <v>0.11405000000000001</v>
      </c>
      <c r="D61" s="141">
        <f t="shared" si="2"/>
        <v>0.026900000000000007</v>
      </c>
      <c r="E61" s="141">
        <f t="shared" si="3"/>
        <v>0.1431</v>
      </c>
      <c r="F61" s="141">
        <f t="shared" si="4"/>
        <v>-0.01</v>
      </c>
      <c r="G61" s="141">
        <f t="shared" si="5"/>
        <v>0.01</v>
      </c>
      <c r="H61" s="141">
        <f t="shared" si="6"/>
        <v>-0.02</v>
      </c>
      <c r="I61" s="141">
        <f t="shared" si="7"/>
        <v>0.02</v>
      </c>
      <c r="J61" s="141">
        <f t="shared" si="8"/>
        <v>0.05739999999999999</v>
      </c>
      <c r="K61" s="141">
        <f t="shared" si="9"/>
        <v>0.1274</v>
      </c>
      <c r="L61" s="141">
        <f t="shared" si="10"/>
        <v>0.02239999999999999</v>
      </c>
      <c r="M61" s="141">
        <f t="shared" si="11"/>
        <v>0.1624</v>
      </c>
      <c r="N61" s="141">
        <f t="shared" si="12"/>
        <v>0.027499999999999997</v>
      </c>
      <c r="O61" s="141">
        <f t="shared" si="13"/>
        <v>0.0905</v>
      </c>
      <c r="P61" s="141">
        <f t="shared" si="14"/>
        <v>-0.0040000000000000036</v>
      </c>
      <c r="Q61" s="141">
        <f t="shared" si="15"/>
        <v>0.122</v>
      </c>
      <c r="R61" s="161"/>
      <c r="S61" s="161"/>
      <c r="T61" s="161"/>
      <c r="U61" s="162"/>
    </row>
    <row r="62" spans="1:21" ht="12.75">
      <c r="A62" s="111" t="s">
        <v>209</v>
      </c>
      <c r="B62" s="141">
        <f t="shared" si="0"/>
        <v>-0.021</v>
      </c>
      <c r="C62" s="141">
        <f t="shared" si="1"/>
        <v>0.021</v>
      </c>
      <c r="D62" s="141">
        <f t="shared" si="2"/>
        <v>-0.042</v>
      </c>
      <c r="E62" s="141">
        <f t="shared" si="3"/>
        <v>0.042</v>
      </c>
      <c r="F62" s="141">
        <f t="shared" si="4"/>
        <v>-0.0136</v>
      </c>
      <c r="G62" s="141">
        <f t="shared" si="5"/>
        <v>0.0136</v>
      </c>
      <c r="H62" s="141">
        <f t="shared" si="6"/>
        <v>-0.0272</v>
      </c>
      <c r="I62" s="141">
        <f t="shared" si="7"/>
        <v>0.0272</v>
      </c>
      <c r="J62" s="141">
        <f t="shared" si="8"/>
        <v>-0.021</v>
      </c>
      <c r="K62" s="141">
        <f t="shared" si="9"/>
        <v>0.021</v>
      </c>
      <c r="L62" s="141">
        <f t="shared" si="10"/>
        <v>-0.042</v>
      </c>
      <c r="M62" s="141">
        <f t="shared" si="11"/>
        <v>0.042</v>
      </c>
      <c r="N62" s="141">
        <f t="shared" si="12"/>
        <v>-0.01225</v>
      </c>
      <c r="O62" s="141">
        <f t="shared" si="13"/>
        <v>0.01225</v>
      </c>
      <c r="P62" s="141">
        <f t="shared" si="14"/>
        <v>-0.0245</v>
      </c>
      <c r="Q62" s="141">
        <f t="shared" si="15"/>
        <v>0.0245</v>
      </c>
      <c r="R62" s="161"/>
      <c r="S62" s="161"/>
      <c r="T62" s="161"/>
      <c r="U62" s="162"/>
    </row>
    <row r="63" spans="1:21" ht="13.5" thickBot="1">
      <c r="A63" s="106" t="s">
        <v>210</v>
      </c>
      <c r="B63" s="141">
        <f t="shared" si="0"/>
        <v>0.009500000000000001</v>
      </c>
      <c r="C63" s="141">
        <f t="shared" si="1"/>
        <v>0.0585</v>
      </c>
      <c r="D63" s="141">
        <f t="shared" si="2"/>
        <v>-0.015</v>
      </c>
      <c r="E63" s="141">
        <f t="shared" si="3"/>
        <v>0.083</v>
      </c>
      <c r="F63" s="141">
        <f t="shared" si="4"/>
        <v>-0.0108</v>
      </c>
      <c r="G63" s="141">
        <f t="shared" si="5"/>
        <v>0.0108</v>
      </c>
      <c r="H63" s="141">
        <f t="shared" si="6"/>
        <v>-0.0216</v>
      </c>
      <c r="I63" s="141">
        <f t="shared" si="7"/>
        <v>0.0216</v>
      </c>
      <c r="J63" s="141">
        <f t="shared" si="8"/>
        <v>-0.0228</v>
      </c>
      <c r="K63" s="141">
        <f t="shared" si="9"/>
        <v>0.019200000000000002</v>
      </c>
      <c r="L63" s="141">
        <f t="shared" si="10"/>
        <v>-0.043800000000000006</v>
      </c>
      <c r="M63" s="141">
        <f t="shared" si="11"/>
        <v>0.0402</v>
      </c>
      <c r="N63" s="141">
        <f t="shared" si="12"/>
        <v>-0.010899999999999998</v>
      </c>
      <c r="O63" s="141">
        <f t="shared" si="13"/>
        <v>0.036699999999999997</v>
      </c>
      <c r="P63" s="141">
        <f t="shared" si="14"/>
        <v>-0.034699999999999995</v>
      </c>
      <c r="Q63" s="141">
        <f t="shared" si="15"/>
        <v>0.0605</v>
      </c>
      <c r="R63" s="161"/>
      <c r="S63" s="161"/>
      <c r="T63" s="161"/>
      <c r="U63" s="162"/>
    </row>
    <row r="64" spans="1:21" ht="12.75">
      <c r="A64" s="111" t="s">
        <v>211</v>
      </c>
      <c r="B64" s="156">
        <f t="shared" si="0"/>
        <v>-3.5</v>
      </c>
      <c r="C64" s="156">
        <f t="shared" si="1"/>
        <v>3.5</v>
      </c>
      <c r="D64" s="156">
        <f t="shared" si="2"/>
        <v>-7</v>
      </c>
      <c r="E64" s="156">
        <f t="shared" si="3"/>
        <v>7</v>
      </c>
      <c r="F64" s="156">
        <f t="shared" si="4"/>
        <v>-4.4</v>
      </c>
      <c r="G64" s="156">
        <f t="shared" si="5"/>
        <v>4.4</v>
      </c>
      <c r="H64" s="156">
        <f t="shared" si="6"/>
        <v>-8.8</v>
      </c>
      <c r="I64" s="156">
        <f t="shared" si="7"/>
        <v>8.8</v>
      </c>
      <c r="J64" s="156">
        <f t="shared" si="8"/>
        <v>-21</v>
      </c>
      <c r="K64" s="156">
        <f t="shared" si="9"/>
        <v>21</v>
      </c>
      <c r="L64" s="156">
        <f t="shared" si="10"/>
        <v>-42</v>
      </c>
      <c r="M64" s="156">
        <f t="shared" si="11"/>
        <v>42</v>
      </c>
      <c r="N64" s="156">
        <f t="shared" si="12"/>
        <v>-10.5</v>
      </c>
      <c r="O64" s="156">
        <f t="shared" si="13"/>
        <v>10.5</v>
      </c>
      <c r="P64" s="156">
        <f t="shared" si="14"/>
        <v>-21</v>
      </c>
      <c r="Q64" s="156">
        <f t="shared" si="15"/>
        <v>21</v>
      </c>
      <c r="R64" s="161"/>
      <c r="S64" s="161"/>
      <c r="T64" s="161"/>
      <c r="U64" s="162"/>
    </row>
    <row r="65" spans="1:21" ht="12.75">
      <c r="A65" s="111" t="s">
        <v>212</v>
      </c>
      <c r="B65" s="141">
        <f t="shared" si="0"/>
        <v>-1.355</v>
      </c>
      <c r="C65" s="141">
        <f t="shared" si="1"/>
        <v>1.0949999999999998</v>
      </c>
      <c r="D65" s="141">
        <f t="shared" si="2"/>
        <v>-2.5799999999999996</v>
      </c>
      <c r="E65" s="141">
        <f t="shared" si="3"/>
        <v>2.32</v>
      </c>
      <c r="F65" s="141">
        <f t="shared" si="4"/>
        <v>-1.4</v>
      </c>
      <c r="G65" s="141">
        <f t="shared" si="5"/>
        <v>1.4</v>
      </c>
      <c r="H65" s="141">
        <f t="shared" si="6"/>
        <v>-2.8</v>
      </c>
      <c r="I65" s="141">
        <f t="shared" si="7"/>
        <v>2.8</v>
      </c>
      <c r="J65" s="141">
        <f t="shared" si="8"/>
        <v>-9.05</v>
      </c>
      <c r="K65" s="141">
        <f t="shared" si="9"/>
        <v>5.65</v>
      </c>
      <c r="L65" s="141">
        <f t="shared" si="10"/>
        <v>-16.400000000000002</v>
      </c>
      <c r="M65" s="141">
        <f t="shared" si="11"/>
        <v>13.000000000000002</v>
      </c>
      <c r="N65" s="141">
        <f t="shared" si="12"/>
        <v>-1.0999999999999996</v>
      </c>
      <c r="O65" s="141">
        <f t="shared" si="13"/>
        <v>3.8</v>
      </c>
      <c r="P65" s="141">
        <f t="shared" si="14"/>
        <v>-3.5499999999999994</v>
      </c>
      <c r="Q65" s="141">
        <f t="shared" si="15"/>
        <v>6.25</v>
      </c>
      <c r="R65" s="161"/>
      <c r="S65" s="161"/>
      <c r="T65" s="161"/>
      <c r="U65" s="162"/>
    </row>
    <row r="66" spans="1:21" ht="12.75">
      <c r="A66" s="111" t="s">
        <v>213</v>
      </c>
      <c r="B66" s="141">
        <f t="shared" si="0"/>
        <v>-0.9450000000000001</v>
      </c>
      <c r="C66" s="141">
        <f t="shared" si="1"/>
        <v>0.9450000000000001</v>
      </c>
      <c r="D66" s="141">
        <f t="shared" si="2"/>
        <v>-1.8900000000000001</v>
      </c>
      <c r="E66" s="141">
        <f t="shared" si="3"/>
        <v>1.8900000000000001</v>
      </c>
      <c r="F66" s="141">
        <f t="shared" si="4"/>
        <v>-1.08</v>
      </c>
      <c r="G66" s="141">
        <f t="shared" si="5"/>
        <v>1.08</v>
      </c>
      <c r="H66" s="141">
        <f t="shared" si="6"/>
        <v>-2.16</v>
      </c>
      <c r="I66" s="141">
        <f t="shared" si="7"/>
        <v>2.16</v>
      </c>
      <c r="J66" s="141">
        <f t="shared" si="8"/>
        <v>-6.453</v>
      </c>
      <c r="K66" s="141">
        <f t="shared" si="9"/>
        <v>4.747000000000001</v>
      </c>
      <c r="L66" s="141">
        <f t="shared" si="10"/>
        <v>-12.053</v>
      </c>
      <c r="M66" s="141">
        <f t="shared" si="11"/>
        <v>10.347000000000001</v>
      </c>
      <c r="N66" s="141">
        <f t="shared" si="12"/>
        <v>-2.4499999999999997</v>
      </c>
      <c r="O66" s="141">
        <f t="shared" si="13"/>
        <v>2.4499999999999997</v>
      </c>
      <c r="P66" s="141">
        <f t="shared" si="14"/>
        <v>-4.8999999999999995</v>
      </c>
      <c r="Q66" s="141">
        <f t="shared" si="15"/>
        <v>4.8999999999999995</v>
      </c>
      <c r="R66" s="161"/>
      <c r="S66" s="161"/>
      <c r="T66" s="161"/>
      <c r="U66" s="162"/>
    </row>
    <row r="67" spans="1:21" ht="12.75">
      <c r="A67" s="111" t="s">
        <v>214</v>
      </c>
      <c r="B67" s="141">
        <f t="shared" si="0"/>
        <v>-0.49000000000000005</v>
      </c>
      <c r="C67" s="141">
        <f t="shared" si="1"/>
        <v>0.49000000000000005</v>
      </c>
      <c r="D67" s="141">
        <f t="shared" si="2"/>
        <v>-0.9800000000000001</v>
      </c>
      <c r="E67" s="141">
        <f t="shared" si="3"/>
        <v>0.9800000000000001</v>
      </c>
      <c r="F67" s="141">
        <f t="shared" si="4"/>
        <v>-0.48</v>
      </c>
      <c r="G67" s="141">
        <f t="shared" si="5"/>
        <v>0.48</v>
      </c>
      <c r="H67" s="141">
        <f t="shared" si="6"/>
        <v>-0.96</v>
      </c>
      <c r="I67" s="141">
        <f t="shared" si="7"/>
        <v>0.96</v>
      </c>
      <c r="J67" s="141">
        <f t="shared" si="8"/>
        <v>-0.5049999999999999</v>
      </c>
      <c r="K67" s="141">
        <f t="shared" si="9"/>
        <v>5.305</v>
      </c>
      <c r="L67" s="141">
        <f t="shared" si="10"/>
        <v>-3.4099999999999997</v>
      </c>
      <c r="M67" s="141">
        <f t="shared" si="11"/>
        <v>8.209999999999999</v>
      </c>
      <c r="N67" s="141">
        <f t="shared" si="12"/>
        <v>-1.055</v>
      </c>
      <c r="O67" s="141">
        <f t="shared" si="13"/>
        <v>0.6950000000000001</v>
      </c>
      <c r="P67" s="141">
        <f t="shared" si="14"/>
        <v>-1.93</v>
      </c>
      <c r="Q67" s="141">
        <f t="shared" si="15"/>
        <v>1.57</v>
      </c>
      <c r="R67" s="161"/>
      <c r="S67" s="161"/>
      <c r="T67" s="161"/>
      <c r="U67" s="162"/>
    </row>
    <row r="68" spans="1:21" ht="12.75">
      <c r="A68" s="111" t="s">
        <v>215</v>
      </c>
      <c r="B68" s="141">
        <f t="shared" si="0"/>
        <v>-0.42</v>
      </c>
      <c r="C68" s="141">
        <f t="shared" si="1"/>
        <v>0.42</v>
      </c>
      <c r="D68" s="141">
        <f t="shared" si="2"/>
        <v>-0.84</v>
      </c>
      <c r="E68" s="141">
        <f t="shared" si="3"/>
        <v>0.84</v>
      </c>
      <c r="F68" s="141">
        <f t="shared" si="4"/>
        <v>-0.272</v>
      </c>
      <c r="G68" s="141">
        <f t="shared" si="5"/>
        <v>0.272</v>
      </c>
      <c r="H68" s="141">
        <f t="shared" si="6"/>
        <v>-0.544</v>
      </c>
      <c r="I68" s="141">
        <f t="shared" si="7"/>
        <v>0.544</v>
      </c>
      <c r="J68" s="141">
        <f t="shared" si="8"/>
        <v>-1.4000000000000001</v>
      </c>
      <c r="K68" s="141">
        <f t="shared" si="9"/>
        <v>1.4000000000000001</v>
      </c>
      <c r="L68" s="141">
        <f t="shared" si="10"/>
        <v>-2.8000000000000003</v>
      </c>
      <c r="M68" s="141">
        <f t="shared" si="11"/>
        <v>2.8000000000000003</v>
      </c>
      <c r="N68" s="141">
        <f t="shared" si="12"/>
        <v>-0.5950000000000001</v>
      </c>
      <c r="O68" s="141">
        <f t="shared" si="13"/>
        <v>0.5950000000000001</v>
      </c>
      <c r="P68" s="141">
        <f t="shared" si="14"/>
        <v>-1.1900000000000002</v>
      </c>
      <c r="Q68" s="141">
        <f t="shared" si="15"/>
        <v>1.1900000000000002</v>
      </c>
      <c r="R68" s="161"/>
      <c r="S68" s="161"/>
      <c r="T68" s="161"/>
      <c r="U68" s="162"/>
    </row>
    <row r="69" spans="1:21" ht="12.75">
      <c r="A69" s="111" t="s">
        <v>216</v>
      </c>
      <c r="B69" s="141">
        <f t="shared" si="0"/>
        <v>-0.09999999999999999</v>
      </c>
      <c r="C69" s="141">
        <f t="shared" si="1"/>
        <v>0.11</v>
      </c>
      <c r="D69" s="141">
        <f t="shared" si="2"/>
        <v>-0.205</v>
      </c>
      <c r="E69" s="141">
        <f t="shared" si="3"/>
        <v>0.215</v>
      </c>
      <c r="F69" s="141">
        <f t="shared" si="4"/>
        <v>-0.224</v>
      </c>
      <c r="G69" s="141">
        <f t="shared" si="5"/>
        <v>0.224</v>
      </c>
      <c r="H69" s="141">
        <f t="shared" si="6"/>
        <v>-0.448</v>
      </c>
      <c r="I69" s="141">
        <f t="shared" si="7"/>
        <v>0.448</v>
      </c>
      <c r="J69" s="141">
        <f t="shared" si="8"/>
        <v>1.025</v>
      </c>
      <c r="K69" s="141">
        <f t="shared" si="9"/>
        <v>2.775</v>
      </c>
      <c r="L69" s="141">
        <f t="shared" si="10"/>
        <v>0.1499999999999999</v>
      </c>
      <c r="M69" s="141">
        <f t="shared" si="11"/>
        <v>3.65</v>
      </c>
      <c r="N69" s="141">
        <f t="shared" si="12"/>
        <v>-0.2797</v>
      </c>
      <c r="O69" s="141">
        <f t="shared" si="13"/>
        <v>0.25930000000000003</v>
      </c>
      <c r="P69" s="141">
        <f t="shared" si="14"/>
        <v>-0.5492</v>
      </c>
      <c r="Q69" s="141">
        <f t="shared" si="15"/>
        <v>0.5288</v>
      </c>
      <c r="R69" s="161"/>
      <c r="S69" s="161"/>
      <c r="T69" s="161"/>
      <c r="U69" s="162"/>
    </row>
    <row r="70" spans="1:21" ht="12.75">
      <c r="A70" s="111" t="s">
        <v>217</v>
      </c>
      <c r="B70" s="141">
        <f t="shared" si="0"/>
        <v>-0.14250000000000002</v>
      </c>
      <c r="C70" s="141">
        <f t="shared" si="1"/>
        <v>0.10250000000000001</v>
      </c>
      <c r="D70" s="141">
        <f t="shared" si="2"/>
        <v>-0.265</v>
      </c>
      <c r="E70" s="141">
        <f t="shared" si="3"/>
        <v>0.22500000000000003</v>
      </c>
      <c r="F70" s="141">
        <f t="shared" si="4"/>
        <v>-0.1</v>
      </c>
      <c r="G70" s="141">
        <f t="shared" si="5"/>
        <v>0.1</v>
      </c>
      <c r="H70" s="141">
        <f t="shared" si="6"/>
        <v>-0.2</v>
      </c>
      <c r="I70" s="141">
        <f t="shared" si="7"/>
        <v>0.2</v>
      </c>
      <c r="J70" s="141">
        <f t="shared" si="8"/>
        <v>-0.42</v>
      </c>
      <c r="K70" s="141">
        <f t="shared" si="9"/>
        <v>0.42</v>
      </c>
      <c r="L70" s="141">
        <f t="shared" si="10"/>
        <v>-0.84</v>
      </c>
      <c r="M70" s="141">
        <f t="shared" si="11"/>
        <v>0.84</v>
      </c>
      <c r="N70" s="141">
        <f t="shared" si="12"/>
        <v>-0.21</v>
      </c>
      <c r="O70" s="141">
        <f t="shared" si="13"/>
        <v>0.21</v>
      </c>
      <c r="P70" s="141">
        <f t="shared" si="14"/>
        <v>-0.42</v>
      </c>
      <c r="Q70" s="141">
        <f t="shared" si="15"/>
        <v>0.42</v>
      </c>
      <c r="R70" s="161"/>
      <c r="S70" s="161"/>
      <c r="T70" s="161"/>
      <c r="U70" s="162"/>
    </row>
    <row r="71" spans="1:21" ht="12.75">
      <c r="A71" s="111" t="s">
        <v>218</v>
      </c>
      <c r="B71" s="141">
        <f t="shared" si="0"/>
        <v>-0.09</v>
      </c>
      <c r="C71" s="141">
        <f t="shared" si="1"/>
        <v>0.12</v>
      </c>
      <c r="D71" s="141">
        <f t="shared" si="2"/>
        <v>-0.195</v>
      </c>
      <c r="E71" s="141">
        <f t="shared" si="3"/>
        <v>0.22499999999999998</v>
      </c>
      <c r="F71" s="141">
        <f t="shared" si="4"/>
        <v>-0.084</v>
      </c>
      <c r="G71" s="141">
        <f t="shared" si="5"/>
        <v>0.084</v>
      </c>
      <c r="H71" s="141">
        <f t="shared" si="6"/>
        <v>-0.168</v>
      </c>
      <c r="I71" s="141">
        <f t="shared" si="7"/>
        <v>0.168</v>
      </c>
      <c r="J71" s="141">
        <f t="shared" si="8"/>
        <v>-0.28900000000000003</v>
      </c>
      <c r="K71" s="141">
        <f t="shared" si="9"/>
        <v>0.06100000000000001</v>
      </c>
      <c r="L71" s="141">
        <f t="shared" si="10"/>
        <v>-0.464</v>
      </c>
      <c r="M71" s="141">
        <f t="shared" si="11"/>
        <v>0.23600000000000004</v>
      </c>
      <c r="N71" s="141">
        <f t="shared" si="12"/>
        <v>-0.084</v>
      </c>
      <c r="O71" s="141">
        <f t="shared" si="13"/>
        <v>0.084</v>
      </c>
      <c r="P71" s="141">
        <f t="shared" si="14"/>
        <v>-0.168</v>
      </c>
      <c r="Q71" s="141">
        <f t="shared" si="15"/>
        <v>0.168</v>
      </c>
      <c r="R71" s="161"/>
      <c r="S71" s="161"/>
      <c r="T71" s="161"/>
      <c r="U71" s="162"/>
    </row>
    <row r="72" spans="1:21" ht="12.75">
      <c r="A72" s="111" t="s">
        <v>219</v>
      </c>
      <c r="B72" s="141">
        <f t="shared" si="0"/>
        <v>-0.0085</v>
      </c>
      <c r="C72" s="141">
        <f t="shared" si="1"/>
        <v>0.0125</v>
      </c>
      <c r="D72" s="141">
        <f t="shared" si="2"/>
        <v>-0.019000000000000003</v>
      </c>
      <c r="E72" s="141">
        <f t="shared" si="3"/>
        <v>0.023</v>
      </c>
      <c r="F72" s="141">
        <f t="shared" si="4"/>
        <v>-0.136</v>
      </c>
      <c r="G72" s="141">
        <f t="shared" si="5"/>
        <v>0.136</v>
      </c>
      <c r="H72" s="141">
        <f t="shared" si="6"/>
        <v>-0.272</v>
      </c>
      <c r="I72" s="141">
        <f t="shared" si="7"/>
        <v>0.272</v>
      </c>
      <c r="J72" s="141">
        <f t="shared" si="8"/>
        <v>-0.29750000000000004</v>
      </c>
      <c r="K72" s="141">
        <f t="shared" si="9"/>
        <v>0.29750000000000004</v>
      </c>
      <c r="L72" s="141">
        <f t="shared" si="10"/>
        <v>-0.5950000000000001</v>
      </c>
      <c r="M72" s="141">
        <f t="shared" si="11"/>
        <v>0.5950000000000001</v>
      </c>
      <c r="N72" s="141">
        <f t="shared" si="12"/>
        <v>-0.1575</v>
      </c>
      <c r="O72" s="141">
        <f t="shared" si="13"/>
        <v>0.1575</v>
      </c>
      <c r="P72" s="141">
        <f t="shared" si="14"/>
        <v>-0.315</v>
      </c>
      <c r="Q72" s="141">
        <f t="shared" si="15"/>
        <v>0.315</v>
      </c>
      <c r="R72" s="161"/>
      <c r="S72" s="161"/>
      <c r="T72" s="161"/>
      <c r="U72" s="162"/>
    </row>
    <row r="73" spans="1:21" ht="12.75">
      <c r="A73" s="111" t="s">
        <v>220</v>
      </c>
      <c r="B73" s="141">
        <f t="shared" si="0"/>
        <v>-0.0923</v>
      </c>
      <c r="C73" s="141">
        <f t="shared" si="1"/>
        <v>0.1177</v>
      </c>
      <c r="D73" s="141">
        <f t="shared" si="2"/>
        <v>-0.1973</v>
      </c>
      <c r="E73" s="141">
        <f t="shared" si="3"/>
        <v>0.22269999999999998</v>
      </c>
      <c r="F73" s="141">
        <f t="shared" si="4"/>
        <v>-0.036</v>
      </c>
      <c r="G73" s="141">
        <f t="shared" si="5"/>
        <v>0.036</v>
      </c>
      <c r="H73" s="141">
        <f t="shared" si="6"/>
        <v>-0.072</v>
      </c>
      <c r="I73" s="141">
        <f t="shared" si="7"/>
        <v>0.072</v>
      </c>
      <c r="J73" s="141">
        <f t="shared" si="8"/>
        <v>0.1125</v>
      </c>
      <c r="K73" s="141">
        <f t="shared" si="9"/>
        <v>0.28750000000000003</v>
      </c>
      <c r="L73" s="141">
        <f t="shared" si="10"/>
        <v>0.024999999999999994</v>
      </c>
      <c r="M73" s="141">
        <f t="shared" si="11"/>
        <v>0.375</v>
      </c>
      <c r="N73" s="141">
        <f t="shared" si="12"/>
        <v>-0.091</v>
      </c>
      <c r="O73" s="141">
        <f t="shared" si="13"/>
        <v>0.091</v>
      </c>
      <c r="P73" s="141">
        <f t="shared" si="14"/>
        <v>-0.182</v>
      </c>
      <c r="Q73" s="141">
        <f t="shared" si="15"/>
        <v>0.182</v>
      </c>
      <c r="R73" s="161"/>
      <c r="S73" s="161"/>
      <c r="T73" s="161"/>
      <c r="U73" s="162"/>
    </row>
    <row r="74" spans="1:21" ht="12.75">
      <c r="A74" s="111" t="s">
        <v>221</v>
      </c>
      <c r="B74" s="141">
        <f t="shared" si="0"/>
        <v>-0.0175</v>
      </c>
      <c r="C74" s="141">
        <f t="shared" si="1"/>
        <v>0.0175</v>
      </c>
      <c r="D74" s="141">
        <f t="shared" si="2"/>
        <v>-0.035</v>
      </c>
      <c r="E74" s="141">
        <f t="shared" si="3"/>
        <v>0.035</v>
      </c>
      <c r="F74" s="141">
        <f t="shared" si="4"/>
        <v>-0.0224</v>
      </c>
      <c r="G74" s="141">
        <f t="shared" si="5"/>
        <v>0.0224</v>
      </c>
      <c r="H74" s="141">
        <f t="shared" si="6"/>
        <v>-0.0448</v>
      </c>
      <c r="I74" s="141">
        <f t="shared" si="7"/>
        <v>0.0448</v>
      </c>
      <c r="J74" s="141">
        <f t="shared" si="8"/>
        <v>-0.0525</v>
      </c>
      <c r="K74" s="141">
        <f t="shared" si="9"/>
        <v>0.0525</v>
      </c>
      <c r="L74" s="141">
        <f t="shared" si="10"/>
        <v>-0.105</v>
      </c>
      <c r="M74" s="141">
        <f t="shared" si="11"/>
        <v>0.105</v>
      </c>
      <c r="N74" s="141">
        <f t="shared" si="12"/>
        <v>-0.021</v>
      </c>
      <c r="O74" s="141">
        <f t="shared" si="13"/>
        <v>0.021</v>
      </c>
      <c r="P74" s="141">
        <f t="shared" si="14"/>
        <v>-0.042</v>
      </c>
      <c r="Q74" s="141">
        <f t="shared" si="15"/>
        <v>0.042</v>
      </c>
      <c r="R74" s="161"/>
      <c r="S74" s="161"/>
      <c r="T74" s="161"/>
      <c r="U74" s="162"/>
    </row>
    <row r="75" spans="1:21" ht="12.75">
      <c r="A75" s="111" t="s">
        <v>222</v>
      </c>
      <c r="B75" s="141">
        <f t="shared" si="0"/>
        <v>-0.014</v>
      </c>
      <c r="C75" s="141">
        <f t="shared" si="1"/>
        <v>0.014</v>
      </c>
      <c r="D75" s="141">
        <f t="shared" si="2"/>
        <v>-0.028</v>
      </c>
      <c r="E75" s="141">
        <f t="shared" si="3"/>
        <v>0.028</v>
      </c>
      <c r="F75" s="141">
        <f t="shared" si="4"/>
        <v>-0.0088</v>
      </c>
      <c r="G75" s="141">
        <f t="shared" si="5"/>
        <v>0.0088</v>
      </c>
      <c r="H75" s="141">
        <f t="shared" si="6"/>
        <v>-0.0176</v>
      </c>
      <c r="I75" s="141">
        <f t="shared" si="7"/>
        <v>0.0176</v>
      </c>
      <c r="J75" s="141">
        <f t="shared" si="8"/>
        <v>-0.035</v>
      </c>
      <c r="K75" s="141">
        <f t="shared" si="9"/>
        <v>0.035</v>
      </c>
      <c r="L75" s="141">
        <f t="shared" si="10"/>
        <v>-0.07</v>
      </c>
      <c r="M75" s="141">
        <f t="shared" si="11"/>
        <v>0.07</v>
      </c>
      <c r="N75" s="141">
        <f t="shared" si="12"/>
        <v>-0.01295</v>
      </c>
      <c r="O75" s="141">
        <f t="shared" si="13"/>
        <v>0.01295</v>
      </c>
      <c r="P75" s="141">
        <f t="shared" si="14"/>
        <v>-0.0259</v>
      </c>
      <c r="Q75" s="141">
        <f t="shared" si="15"/>
        <v>0.0259</v>
      </c>
      <c r="R75" s="161"/>
      <c r="S75" s="161"/>
      <c r="T75" s="161"/>
      <c r="U75" s="162"/>
    </row>
    <row r="76" spans="1:21" ht="12.75">
      <c r="A76" s="111" t="s">
        <v>223</v>
      </c>
      <c r="B76" s="141">
        <f t="shared" si="0"/>
        <v>-0.033</v>
      </c>
      <c r="C76" s="141">
        <f t="shared" si="1"/>
        <v>0.009000000000000001</v>
      </c>
      <c r="D76" s="141">
        <f t="shared" si="2"/>
        <v>-0.054000000000000006</v>
      </c>
      <c r="E76" s="141">
        <f t="shared" si="3"/>
        <v>0.030000000000000002</v>
      </c>
      <c r="F76" s="141">
        <f t="shared" si="4"/>
        <v>-0.012</v>
      </c>
      <c r="G76" s="141">
        <f t="shared" si="5"/>
        <v>0.012</v>
      </c>
      <c r="H76" s="141">
        <f t="shared" si="6"/>
        <v>-0.024</v>
      </c>
      <c r="I76" s="141">
        <f t="shared" si="7"/>
        <v>0.024</v>
      </c>
      <c r="J76" s="141">
        <f t="shared" si="8"/>
        <v>-0.021</v>
      </c>
      <c r="K76" s="141">
        <f t="shared" si="9"/>
        <v>0.021</v>
      </c>
      <c r="L76" s="141">
        <f t="shared" si="10"/>
        <v>-0.042</v>
      </c>
      <c r="M76" s="141">
        <f t="shared" si="11"/>
        <v>0.042</v>
      </c>
      <c r="N76" s="141">
        <f t="shared" si="12"/>
        <v>-0.017</v>
      </c>
      <c r="O76" s="141">
        <f t="shared" si="13"/>
        <v>0.011</v>
      </c>
      <c r="P76" s="141">
        <f t="shared" si="14"/>
        <v>-0.031</v>
      </c>
      <c r="Q76" s="141">
        <f t="shared" si="15"/>
        <v>0.025</v>
      </c>
      <c r="R76" s="161"/>
      <c r="S76" s="161"/>
      <c r="T76" s="161"/>
      <c r="U76" s="162"/>
    </row>
    <row r="77" spans="1:21" ht="13.5" thickBot="1">
      <c r="A77" s="106" t="s">
        <v>224</v>
      </c>
      <c r="B77" s="145">
        <f t="shared" si="0"/>
        <v>-0.0175</v>
      </c>
      <c r="C77" s="145">
        <f t="shared" si="1"/>
        <v>0.0175</v>
      </c>
      <c r="D77" s="145">
        <f t="shared" si="2"/>
        <v>-0.035</v>
      </c>
      <c r="E77" s="145">
        <f t="shared" si="3"/>
        <v>0.035</v>
      </c>
      <c r="F77" s="145">
        <f t="shared" si="4"/>
        <v>-0.012</v>
      </c>
      <c r="G77" s="145">
        <f t="shared" si="5"/>
        <v>0.012</v>
      </c>
      <c r="H77" s="145">
        <f t="shared" si="6"/>
        <v>-0.024</v>
      </c>
      <c r="I77" s="145">
        <f t="shared" si="7"/>
        <v>0.024</v>
      </c>
      <c r="J77" s="145">
        <f t="shared" si="8"/>
        <v>-0.035</v>
      </c>
      <c r="K77" s="145">
        <f t="shared" si="9"/>
        <v>0.035</v>
      </c>
      <c r="L77" s="145">
        <f t="shared" si="10"/>
        <v>-0.07</v>
      </c>
      <c r="M77" s="145">
        <f t="shared" si="11"/>
        <v>0.07</v>
      </c>
      <c r="N77" s="145">
        <f t="shared" si="12"/>
        <v>-0.021</v>
      </c>
      <c r="O77" s="145">
        <f t="shared" si="13"/>
        <v>0.021</v>
      </c>
      <c r="P77" s="145">
        <f t="shared" si="14"/>
        <v>-0.042</v>
      </c>
      <c r="Q77" s="145">
        <f t="shared" si="15"/>
        <v>0.042</v>
      </c>
      <c r="R77" s="163"/>
      <c r="S77" s="163"/>
      <c r="T77" s="163"/>
      <c r="U77" s="164"/>
    </row>
  </sheetData>
  <sheetProtection sheet="1" objects="1" scenarios="1"/>
  <mergeCells count="26">
    <mergeCell ref="R44:U44"/>
    <mergeCell ref="B47:E47"/>
    <mergeCell ref="F47:I47"/>
    <mergeCell ref="J47:M47"/>
    <mergeCell ref="N47:Q47"/>
    <mergeCell ref="B44:E44"/>
    <mergeCell ref="F44:I44"/>
    <mergeCell ref="J44:M44"/>
    <mergeCell ref="N44:Q44"/>
    <mergeCell ref="A40:U40"/>
    <mergeCell ref="F41:G41"/>
    <mergeCell ref="F42:G42"/>
    <mergeCell ref="F43:G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3:G3"/>
    <mergeCell ref="F4:G4"/>
    <mergeCell ref="F2:G2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77"/>
  <sheetViews>
    <sheetView workbookViewId="0" topLeftCell="A34">
      <selection activeCell="I59" sqref="I59"/>
    </sheetView>
  </sheetViews>
  <sheetFormatPr defaultColWidth="9.140625" defaultRowHeight="12.75"/>
  <cols>
    <col min="1" max="1" width="28.8515625" style="165" bestFit="1" customWidth="1"/>
    <col min="2" max="2" width="10.8515625" style="0" bestFit="1" customWidth="1"/>
    <col min="3" max="3" width="11.7109375" style="0" bestFit="1" customWidth="1"/>
    <col min="4" max="4" width="10.8515625" style="0" bestFit="1" customWidth="1"/>
    <col min="5" max="5" width="11.7109375" style="0" bestFit="1" customWidth="1"/>
    <col min="6" max="6" width="10.8515625" style="0" bestFit="1" customWidth="1"/>
    <col min="7" max="7" width="11.7109375" style="0" bestFit="1" customWidth="1"/>
    <col min="8" max="8" width="10.8515625" style="0" bestFit="1" customWidth="1"/>
    <col min="9" max="9" width="11.7109375" style="0" bestFit="1" customWidth="1"/>
    <col min="10" max="10" width="10.8515625" style="0" bestFit="1" customWidth="1"/>
    <col min="11" max="11" width="11.7109375" style="0" bestFit="1" customWidth="1"/>
    <col min="12" max="12" width="10.8515625" style="0" bestFit="1" customWidth="1"/>
    <col min="13" max="13" width="11.7109375" style="0" bestFit="1" customWidth="1"/>
    <col min="14" max="14" width="10.8515625" style="0" bestFit="1" customWidth="1"/>
    <col min="15" max="15" width="11.7109375" style="0" bestFit="1" customWidth="1"/>
    <col min="16" max="16" width="10.8515625" style="0" bestFit="1" customWidth="1"/>
    <col min="17" max="17" width="11.7109375" style="0" bestFit="1" customWidth="1"/>
    <col min="18" max="18" width="10.8515625" style="0" bestFit="1" customWidth="1"/>
    <col min="19" max="19" width="11.7109375" style="0" bestFit="1" customWidth="1"/>
    <col min="20" max="20" width="10.8515625" style="0" bestFit="1" customWidth="1"/>
    <col min="21" max="21" width="11.7109375" style="0" bestFit="1" customWidth="1"/>
  </cols>
  <sheetData>
    <row r="1" spans="1:21" ht="13.5" thickBot="1">
      <c r="A1" s="493" t="s">
        <v>177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</row>
    <row r="2" spans="1:21" ht="13.5" thickBot="1">
      <c r="A2" s="111"/>
      <c r="B2" s="112" t="s">
        <v>178</v>
      </c>
      <c r="C2" s="113" t="s">
        <v>179</v>
      </c>
      <c r="D2" s="114" t="s">
        <v>180</v>
      </c>
      <c r="E2" s="115" t="s">
        <v>181</v>
      </c>
      <c r="F2" s="503"/>
      <c r="G2" s="504"/>
      <c r="H2" s="112" t="s">
        <v>178</v>
      </c>
      <c r="I2" s="113" t="s">
        <v>179</v>
      </c>
      <c r="J2" s="114" t="s">
        <v>180</v>
      </c>
      <c r="K2" s="115" t="s">
        <v>181</v>
      </c>
      <c r="L2" s="116"/>
      <c r="M2" s="116"/>
      <c r="N2" s="116"/>
      <c r="O2" s="116"/>
      <c r="P2" s="116"/>
      <c r="Q2" s="116"/>
      <c r="R2" s="1"/>
      <c r="S2" s="1"/>
      <c r="T2" s="1"/>
      <c r="U2" s="94"/>
    </row>
    <row r="3" spans="1:21" ht="12.75">
      <c r="A3" s="111" t="s">
        <v>182</v>
      </c>
      <c r="B3" s="117">
        <v>14.45</v>
      </c>
      <c r="C3" s="118">
        <v>0.01</v>
      </c>
      <c r="D3" s="119">
        <v>3.5</v>
      </c>
      <c r="E3" s="107">
        <v>7</v>
      </c>
      <c r="F3" s="499" t="s">
        <v>176</v>
      </c>
      <c r="G3" s="500"/>
      <c r="H3" s="117">
        <v>0</v>
      </c>
      <c r="I3" s="118">
        <v>0.32</v>
      </c>
      <c r="J3" s="119">
        <v>3.5</v>
      </c>
      <c r="K3" s="107">
        <v>7</v>
      </c>
      <c r="L3" s="116"/>
      <c r="M3" s="116"/>
      <c r="N3" s="116"/>
      <c r="O3" s="116"/>
      <c r="P3" s="116"/>
      <c r="Q3" s="116"/>
      <c r="R3" s="1"/>
      <c r="S3" s="1"/>
      <c r="T3" s="1"/>
      <c r="U3" s="94"/>
    </row>
    <row r="4" spans="1:21" ht="13.5" thickBot="1">
      <c r="A4" s="111" t="s">
        <v>183</v>
      </c>
      <c r="B4" s="120">
        <v>-3750</v>
      </c>
      <c r="C4" s="121">
        <v>130</v>
      </c>
      <c r="D4" s="122">
        <v>3.5</v>
      </c>
      <c r="E4" s="108">
        <v>7</v>
      </c>
      <c r="F4" s="501"/>
      <c r="G4" s="502"/>
      <c r="H4" s="120"/>
      <c r="I4" s="121"/>
      <c r="J4" s="122"/>
      <c r="K4" s="108"/>
      <c r="L4" s="84"/>
      <c r="M4" s="84"/>
      <c r="N4" s="84"/>
      <c r="O4" s="84"/>
      <c r="P4" s="84"/>
      <c r="Q4" s="84"/>
      <c r="R4" s="1"/>
      <c r="S4" s="1"/>
      <c r="T4" s="1"/>
      <c r="U4" s="94"/>
    </row>
    <row r="5" spans="1:21" ht="13.5" thickBot="1">
      <c r="A5" s="123"/>
      <c r="B5" s="431" t="s">
        <v>184</v>
      </c>
      <c r="C5" s="432"/>
      <c r="D5" s="432"/>
      <c r="E5" s="496"/>
      <c r="F5" s="493" t="s">
        <v>185</v>
      </c>
      <c r="G5" s="497"/>
      <c r="H5" s="497"/>
      <c r="I5" s="498"/>
      <c r="J5" s="493" t="s">
        <v>186</v>
      </c>
      <c r="K5" s="497"/>
      <c r="L5" s="497"/>
      <c r="M5" s="498"/>
      <c r="N5" s="493" t="s">
        <v>187</v>
      </c>
      <c r="O5" s="497"/>
      <c r="P5" s="497"/>
      <c r="Q5" s="498"/>
      <c r="R5" s="493" t="s">
        <v>188</v>
      </c>
      <c r="S5" s="497"/>
      <c r="T5" s="497"/>
      <c r="U5" s="498"/>
    </row>
    <row r="6" spans="1:21" ht="13.5" thickBot="1">
      <c r="A6" s="111"/>
      <c r="B6" s="124" t="s">
        <v>189</v>
      </c>
      <c r="C6" s="124" t="s">
        <v>190</v>
      </c>
      <c r="D6" s="124" t="s">
        <v>180</v>
      </c>
      <c r="E6" s="125" t="s">
        <v>181</v>
      </c>
      <c r="F6" s="124" t="s">
        <v>189</v>
      </c>
      <c r="G6" s="124" t="s">
        <v>190</v>
      </c>
      <c r="H6" s="124" t="s">
        <v>180</v>
      </c>
      <c r="I6" s="126" t="s">
        <v>181</v>
      </c>
      <c r="J6" s="124" t="s">
        <v>189</v>
      </c>
      <c r="K6" s="126" t="s">
        <v>190</v>
      </c>
      <c r="L6" s="124" t="s">
        <v>180</v>
      </c>
      <c r="M6" s="125" t="s">
        <v>181</v>
      </c>
      <c r="N6" s="127" t="s">
        <v>189</v>
      </c>
      <c r="O6" s="124" t="s">
        <v>190</v>
      </c>
      <c r="P6" s="126" t="s">
        <v>180</v>
      </c>
      <c r="Q6" s="124" t="s">
        <v>181</v>
      </c>
      <c r="R6" s="127" t="s">
        <v>189</v>
      </c>
      <c r="S6" s="124" t="s">
        <v>190</v>
      </c>
      <c r="T6" s="126" t="s">
        <v>180</v>
      </c>
      <c r="U6" s="124" t="s">
        <v>181</v>
      </c>
    </row>
    <row r="7" spans="1:21" ht="13.5" thickBot="1">
      <c r="A7" s="111" t="s">
        <v>191</v>
      </c>
      <c r="B7" s="31">
        <v>595.85</v>
      </c>
      <c r="C7" s="53">
        <v>0.36</v>
      </c>
      <c r="D7" s="33">
        <v>4</v>
      </c>
      <c r="E7" s="53">
        <v>8</v>
      </c>
      <c r="F7" s="33">
        <v>0</v>
      </c>
      <c r="G7" s="33">
        <v>1.5</v>
      </c>
      <c r="H7" s="33">
        <v>4</v>
      </c>
      <c r="I7" s="32">
        <v>8</v>
      </c>
      <c r="J7" s="33">
        <v>-3848.5</v>
      </c>
      <c r="K7" s="32">
        <v>151</v>
      </c>
      <c r="L7" s="33">
        <v>3.5</v>
      </c>
      <c r="M7" s="53">
        <v>7</v>
      </c>
      <c r="N7" s="79">
        <v>-3657.5</v>
      </c>
      <c r="O7" s="33">
        <v>284</v>
      </c>
      <c r="P7" s="32">
        <v>3.5</v>
      </c>
      <c r="Q7" s="33">
        <v>7</v>
      </c>
      <c r="R7" s="128">
        <v>8.2</v>
      </c>
      <c r="S7" s="129">
        <v>2</v>
      </c>
      <c r="T7" s="130">
        <v>3.5</v>
      </c>
      <c r="U7" s="129">
        <v>7</v>
      </c>
    </row>
    <row r="8" spans="1:21" ht="13.5" thickBot="1">
      <c r="A8" s="123"/>
      <c r="B8" s="493" t="s">
        <v>192</v>
      </c>
      <c r="C8" s="494"/>
      <c r="D8" s="494"/>
      <c r="E8" s="495"/>
      <c r="F8" s="493" t="s">
        <v>193</v>
      </c>
      <c r="G8" s="494"/>
      <c r="H8" s="494"/>
      <c r="I8" s="495"/>
      <c r="J8" s="505" t="s">
        <v>194</v>
      </c>
      <c r="K8" s="506"/>
      <c r="L8" s="506"/>
      <c r="M8" s="506"/>
      <c r="N8" s="493" t="s">
        <v>195</v>
      </c>
      <c r="O8" s="497"/>
      <c r="P8" s="497"/>
      <c r="Q8" s="498"/>
      <c r="R8" s="1"/>
      <c r="S8" s="1"/>
      <c r="T8" s="1"/>
      <c r="U8" s="94"/>
    </row>
    <row r="9" spans="1:21" ht="13.5" thickBot="1">
      <c r="A9" s="131"/>
      <c r="B9" s="132" t="s">
        <v>189</v>
      </c>
      <c r="C9" s="133" t="s">
        <v>190</v>
      </c>
      <c r="D9" s="132" t="s">
        <v>180</v>
      </c>
      <c r="E9" s="132" t="s">
        <v>181</v>
      </c>
      <c r="F9" s="132" t="s">
        <v>189</v>
      </c>
      <c r="G9" s="132" t="s">
        <v>190</v>
      </c>
      <c r="H9" s="132" t="s">
        <v>180</v>
      </c>
      <c r="I9" s="132" t="s">
        <v>181</v>
      </c>
      <c r="J9" s="124" t="s">
        <v>189</v>
      </c>
      <c r="K9" s="124" t="s">
        <v>190</v>
      </c>
      <c r="L9" s="124" t="s">
        <v>180</v>
      </c>
      <c r="M9" s="125" t="s">
        <v>181</v>
      </c>
      <c r="N9" s="124" t="s">
        <v>189</v>
      </c>
      <c r="O9" s="124" t="s">
        <v>190</v>
      </c>
      <c r="P9" s="124" t="s">
        <v>180</v>
      </c>
      <c r="Q9" s="125" t="s">
        <v>181</v>
      </c>
      <c r="R9" s="1"/>
      <c r="S9" s="1"/>
      <c r="T9" s="1"/>
      <c r="U9" s="94"/>
    </row>
    <row r="10" spans="1:21" ht="13.5" thickBot="1">
      <c r="A10" s="105" t="s">
        <v>196</v>
      </c>
      <c r="B10" s="134">
        <v>0</v>
      </c>
      <c r="C10" s="135">
        <v>0</v>
      </c>
      <c r="D10" s="134">
        <v>3.5</v>
      </c>
      <c r="E10" s="135">
        <v>7</v>
      </c>
      <c r="F10" s="136">
        <v>0</v>
      </c>
      <c r="G10" s="137">
        <v>0.5</v>
      </c>
      <c r="H10" s="136">
        <v>4</v>
      </c>
      <c r="I10" s="137">
        <v>8</v>
      </c>
      <c r="J10" s="138">
        <v>5</v>
      </c>
      <c r="K10" s="130">
        <v>2</v>
      </c>
      <c r="L10" s="129">
        <v>3.5</v>
      </c>
      <c r="M10" s="139">
        <v>7</v>
      </c>
      <c r="N10" s="128">
        <v>-0.4</v>
      </c>
      <c r="O10" s="129">
        <v>1</v>
      </c>
      <c r="P10" s="130">
        <v>3.5</v>
      </c>
      <c r="Q10" s="129">
        <v>7</v>
      </c>
      <c r="R10" s="1"/>
      <c r="S10" s="1"/>
      <c r="T10" s="1"/>
      <c r="U10" s="94"/>
    </row>
    <row r="11" spans="1:21" ht="12.75">
      <c r="A11" s="111" t="s">
        <v>197</v>
      </c>
      <c r="B11" s="140">
        <v>0</v>
      </c>
      <c r="C11" s="141">
        <v>0.64</v>
      </c>
      <c r="D11" s="140">
        <v>3.5</v>
      </c>
      <c r="E11" s="141">
        <v>7</v>
      </c>
      <c r="F11" s="142">
        <v>0</v>
      </c>
      <c r="G11" s="143">
        <v>0.6</v>
      </c>
      <c r="H11" s="142">
        <v>4</v>
      </c>
      <c r="I11" s="143">
        <v>8</v>
      </c>
      <c r="J11" s="53">
        <v>0</v>
      </c>
      <c r="K11" s="32">
        <v>5</v>
      </c>
      <c r="L11" s="33">
        <v>3.5</v>
      </c>
      <c r="M11" s="53">
        <v>7</v>
      </c>
      <c r="N11" s="79">
        <v>0</v>
      </c>
      <c r="O11" s="33">
        <v>2</v>
      </c>
      <c r="P11" s="32">
        <v>3.5</v>
      </c>
      <c r="Q11" s="33">
        <v>7</v>
      </c>
      <c r="R11" s="1"/>
      <c r="S11" s="1"/>
      <c r="T11" s="1"/>
      <c r="U11" s="94"/>
    </row>
    <row r="12" spans="1:21" ht="12.75">
      <c r="A12" s="111" t="s">
        <v>198</v>
      </c>
      <c r="B12" s="140">
        <v>-4</v>
      </c>
      <c r="C12" s="141">
        <v>2</v>
      </c>
      <c r="D12" s="140">
        <v>3.5</v>
      </c>
      <c r="E12" s="141">
        <v>7</v>
      </c>
      <c r="F12" s="142">
        <v>0</v>
      </c>
      <c r="G12" s="143">
        <v>0.6</v>
      </c>
      <c r="H12" s="142">
        <v>4</v>
      </c>
      <c r="I12" s="143">
        <v>8</v>
      </c>
      <c r="J12" s="53">
        <v>22.4</v>
      </c>
      <c r="K12" s="32">
        <v>4.6</v>
      </c>
      <c r="L12" s="33">
        <v>3.5</v>
      </c>
      <c r="M12" s="53">
        <v>7</v>
      </c>
      <c r="N12" s="79">
        <v>-14.751999999999999</v>
      </c>
      <c r="O12" s="33">
        <v>2.5</v>
      </c>
      <c r="P12" s="32">
        <v>3.5</v>
      </c>
      <c r="Q12" s="33">
        <v>7</v>
      </c>
      <c r="R12" s="1"/>
      <c r="S12" s="1"/>
      <c r="T12" s="1"/>
      <c r="U12" s="94"/>
    </row>
    <row r="13" spans="1:21" ht="12.75">
      <c r="A13" s="111" t="s">
        <v>199</v>
      </c>
      <c r="B13" s="140">
        <v>0</v>
      </c>
      <c r="C13" s="141">
        <v>0.14</v>
      </c>
      <c r="D13" s="140">
        <v>3.5</v>
      </c>
      <c r="E13" s="141">
        <v>7</v>
      </c>
      <c r="F13" s="142">
        <v>0</v>
      </c>
      <c r="G13" s="143">
        <v>0.16</v>
      </c>
      <c r="H13" s="142">
        <v>4</v>
      </c>
      <c r="I13" s="143">
        <v>8</v>
      </c>
      <c r="J13" s="53">
        <v>0</v>
      </c>
      <c r="K13" s="32">
        <v>0.9</v>
      </c>
      <c r="L13" s="33">
        <v>3.5</v>
      </c>
      <c r="M13" s="53">
        <v>7</v>
      </c>
      <c r="N13" s="79">
        <v>0</v>
      </c>
      <c r="O13" s="33">
        <v>0.38</v>
      </c>
      <c r="P13" s="32">
        <v>3.5</v>
      </c>
      <c r="Q13" s="33">
        <v>7</v>
      </c>
      <c r="R13" s="1"/>
      <c r="S13" s="1"/>
      <c r="T13" s="1"/>
      <c r="U13" s="94"/>
    </row>
    <row r="14" spans="1:21" ht="12.75">
      <c r="A14" s="111" t="s">
        <v>200</v>
      </c>
      <c r="B14" s="140">
        <v>0.13</v>
      </c>
      <c r="C14" s="141">
        <v>0.5</v>
      </c>
      <c r="D14" s="140">
        <v>3.5</v>
      </c>
      <c r="E14" s="141">
        <v>7</v>
      </c>
      <c r="F14" s="142">
        <v>0</v>
      </c>
      <c r="G14" s="143">
        <v>0.16</v>
      </c>
      <c r="H14" s="142">
        <v>4</v>
      </c>
      <c r="I14" s="143">
        <v>8</v>
      </c>
      <c r="J14" s="53">
        <v>-4.87</v>
      </c>
      <c r="K14" s="32">
        <v>1.3</v>
      </c>
      <c r="L14" s="33">
        <v>3.5</v>
      </c>
      <c r="M14" s="53">
        <v>7</v>
      </c>
      <c r="N14" s="79">
        <v>-2.3</v>
      </c>
      <c r="O14" s="33">
        <v>0.7</v>
      </c>
      <c r="P14" s="32">
        <v>3.5</v>
      </c>
      <c r="Q14" s="33">
        <v>7</v>
      </c>
      <c r="R14" s="1"/>
      <c r="S14" s="1"/>
      <c r="T14" s="1"/>
      <c r="U14" s="94"/>
    </row>
    <row r="15" spans="1:21" ht="12.75">
      <c r="A15" s="111" t="s">
        <v>201</v>
      </c>
      <c r="B15" s="140">
        <v>0</v>
      </c>
      <c r="C15" s="141">
        <v>0.054</v>
      </c>
      <c r="D15" s="140">
        <v>3.5</v>
      </c>
      <c r="E15" s="141">
        <v>7</v>
      </c>
      <c r="F15" s="142">
        <v>0</v>
      </c>
      <c r="G15" s="143">
        <v>0.07</v>
      </c>
      <c r="H15" s="142">
        <v>4</v>
      </c>
      <c r="I15" s="143">
        <v>8</v>
      </c>
      <c r="J15" s="53">
        <v>0</v>
      </c>
      <c r="K15" s="32">
        <v>0.34</v>
      </c>
      <c r="L15" s="33">
        <v>3.5</v>
      </c>
      <c r="M15" s="53">
        <v>7</v>
      </c>
      <c r="N15" s="79">
        <v>0</v>
      </c>
      <c r="O15" s="33">
        <v>0.1</v>
      </c>
      <c r="P15" s="32">
        <v>3.5</v>
      </c>
      <c r="Q15" s="33">
        <v>7</v>
      </c>
      <c r="R15" s="1"/>
      <c r="S15" s="1"/>
      <c r="T15" s="1"/>
      <c r="U15" s="94"/>
    </row>
    <row r="16" spans="1:21" ht="12.75">
      <c r="A16" s="111" t="s">
        <v>202</v>
      </c>
      <c r="B16" s="140">
        <v>0.84</v>
      </c>
      <c r="C16" s="141">
        <v>0.09</v>
      </c>
      <c r="D16" s="140">
        <v>3.5</v>
      </c>
      <c r="E16" s="141">
        <v>7</v>
      </c>
      <c r="F16" s="142">
        <v>0</v>
      </c>
      <c r="G16" s="143">
        <v>0.054</v>
      </c>
      <c r="H16" s="142">
        <v>4</v>
      </c>
      <c r="I16" s="143">
        <v>8</v>
      </c>
      <c r="J16" s="53">
        <v>2.02</v>
      </c>
      <c r="K16" s="32">
        <v>0.3</v>
      </c>
      <c r="L16" s="33">
        <v>3.5</v>
      </c>
      <c r="M16" s="53">
        <v>7</v>
      </c>
      <c r="N16" s="79">
        <v>0.15050000000000002</v>
      </c>
      <c r="O16" s="33">
        <v>0.2</v>
      </c>
      <c r="P16" s="32">
        <v>3.5</v>
      </c>
      <c r="Q16" s="33">
        <v>7</v>
      </c>
      <c r="R16" s="1"/>
      <c r="S16" s="1"/>
      <c r="T16" s="1"/>
      <c r="U16" s="94"/>
    </row>
    <row r="17" spans="1:21" ht="12.75">
      <c r="A17" s="111" t="s">
        <v>203</v>
      </c>
      <c r="B17" s="140">
        <v>0</v>
      </c>
      <c r="C17" s="141">
        <v>0.02</v>
      </c>
      <c r="D17" s="140">
        <v>3.5</v>
      </c>
      <c r="E17" s="141">
        <v>7</v>
      </c>
      <c r="F17" s="142">
        <v>0</v>
      </c>
      <c r="G17" s="143">
        <v>0.034</v>
      </c>
      <c r="H17" s="142">
        <v>4</v>
      </c>
      <c r="I17" s="143">
        <v>8</v>
      </c>
      <c r="J17" s="53">
        <v>0</v>
      </c>
      <c r="K17" s="32">
        <v>0.1</v>
      </c>
      <c r="L17" s="33">
        <v>3.5</v>
      </c>
      <c r="M17" s="53">
        <v>7</v>
      </c>
      <c r="N17" s="79">
        <v>0</v>
      </c>
      <c r="O17" s="33">
        <v>0.05</v>
      </c>
      <c r="P17" s="32">
        <v>3.5</v>
      </c>
      <c r="Q17" s="33">
        <v>7</v>
      </c>
      <c r="R17" s="1"/>
      <c r="S17" s="1"/>
      <c r="T17" s="1"/>
      <c r="U17" s="94"/>
    </row>
    <row r="18" spans="1:21" ht="12.75">
      <c r="A18" s="111" t="s">
        <v>204</v>
      </c>
      <c r="B18" s="140">
        <v>0.48</v>
      </c>
      <c r="C18" s="141">
        <v>0.03</v>
      </c>
      <c r="D18" s="140">
        <v>3.5</v>
      </c>
      <c r="E18" s="141">
        <v>7</v>
      </c>
      <c r="F18" s="142">
        <v>0</v>
      </c>
      <c r="G18" s="143">
        <v>0.02</v>
      </c>
      <c r="H18" s="142">
        <v>4</v>
      </c>
      <c r="I18" s="143">
        <v>8</v>
      </c>
      <c r="J18" s="53">
        <v>0.44699999999999995</v>
      </c>
      <c r="K18" s="32">
        <v>0.05</v>
      </c>
      <c r="L18" s="33">
        <v>3.5</v>
      </c>
      <c r="M18" s="53">
        <v>7</v>
      </c>
      <c r="N18" s="79">
        <v>0.43</v>
      </c>
      <c r="O18" s="33">
        <v>0.06</v>
      </c>
      <c r="P18" s="32">
        <v>3.5</v>
      </c>
      <c r="Q18" s="33">
        <v>7</v>
      </c>
      <c r="R18" s="1"/>
      <c r="S18" s="1"/>
      <c r="T18" s="1"/>
      <c r="U18" s="94"/>
    </row>
    <row r="19" spans="1:21" ht="12.75">
      <c r="A19" s="111" t="s">
        <v>205</v>
      </c>
      <c r="B19" s="140">
        <v>0</v>
      </c>
      <c r="C19" s="141">
        <v>0.0045</v>
      </c>
      <c r="D19" s="140">
        <v>3.5</v>
      </c>
      <c r="E19" s="141">
        <v>7</v>
      </c>
      <c r="F19" s="142">
        <v>0</v>
      </c>
      <c r="G19" s="143">
        <v>0.04</v>
      </c>
      <c r="H19" s="142">
        <v>4</v>
      </c>
      <c r="I19" s="143">
        <v>8</v>
      </c>
      <c r="J19" s="53">
        <v>0</v>
      </c>
      <c r="K19" s="32">
        <v>0.1</v>
      </c>
      <c r="L19" s="33">
        <v>3.5</v>
      </c>
      <c r="M19" s="53">
        <v>7</v>
      </c>
      <c r="N19" s="79">
        <v>0</v>
      </c>
      <c r="O19" s="33">
        <v>0.075</v>
      </c>
      <c r="P19" s="32">
        <v>3.5</v>
      </c>
      <c r="Q19" s="33">
        <v>7</v>
      </c>
      <c r="R19" s="1"/>
      <c r="S19" s="1"/>
      <c r="T19" s="1"/>
      <c r="U19" s="94"/>
    </row>
    <row r="20" spans="1:21" ht="12.75">
      <c r="A20" s="111" t="s">
        <v>206</v>
      </c>
      <c r="B20" s="140">
        <v>0.74</v>
      </c>
      <c r="C20" s="141">
        <v>0.011</v>
      </c>
      <c r="D20" s="140">
        <v>3.5</v>
      </c>
      <c r="E20" s="141">
        <v>7</v>
      </c>
      <c r="F20" s="142">
        <v>0</v>
      </c>
      <c r="G20" s="143">
        <v>0.0059</v>
      </c>
      <c r="H20" s="142">
        <v>4</v>
      </c>
      <c r="I20" s="143">
        <v>8</v>
      </c>
      <c r="J20" s="53">
        <v>0.55</v>
      </c>
      <c r="K20" s="32">
        <v>0.03</v>
      </c>
      <c r="L20" s="33">
        <v>3.5</v>
      </c>
      <c r="M20" s="53">
        <v>7</v>
      </c>
      <c r="N20" s="79">
        <v>0.65</v>
      </c>
      <c r="O20" s="33">
        <v>0.018</v>
      </c>
      <c r="P20" s="32">
        <v>3.5</v>
      </c>
      <c r="Q20" s="33">
        <v>7</v>
      </c>
      <c r="R20" s="1"/>
      <c r="S20" s="1"/>
      <c r="T20" s="1"/>
      <c r="U20" s="94"/>
    </row>
    <row r="21" spans="1:21" ht="12.75">
      <c r="A21" s="111" t="s">
        <v>207</v>
      </c>
      <c r="B21" s="140">
        <v>0</v>
      </c>
      <c r="C21" s="141">
        <v>0.0018</v>
      </c>
      <c r="D21" s="140">
        <v>3.5</v>
      </c>
      <c r="E21" s="141">
        <v>7</v>
      </c>
      <c r="F21" s="142">
        <v>0</v>
      </c>
      <c r="G21" s="143">
        <v>0.0061</v>
      </c>
      <c r="H21" s="142">
        <v>4</v>
      </c>
      <c r="I21" s="143">
        <v>8</v>
      </c>
      <c r="J21" s="53">
        <v>0</v>
      </c>
      <c r="K21" s="32">
        <v>0.015</v>
      </c>
      <c r="L21" s="33">
        <v>3.5</v>
      </c>
      <c r="M21" s="53">
        <v>7</v>
      </c>
      <c r="N21" s="79">
        <v>0</v>
      </c>
      <c r="O21" s="33">
        <v>0.01</v>
      </c>
      <c r="P21" s="32">
        <v>3.5</v>
      </c>
      <c r="Q21" s="33">
        <v>7</v>
      </c>
      <c r="R21" s="1"/>
      <c r="S21" s="1"/>
      <c r="T21" s="1"/>
      <c r="U21" s="94"/>
    </row>
    <row r="22" spans="1:21" ht="12.75">
      <c r="A22" s="111" t="s">
        <v>208</v>
      </c>
      <c r="B22" s="140">
        <v>0.085</v>
      </c>
      <c r="C22" s="141">
        <v>0.0083</v>
      </c>
      <c r="D22" s="140">
        <v>3.5</v>
      </c>
      <c r="E22" s="141">
        <v>7</v>
      </c>
      <c r="F22" s="142">
        <v>0</v>
      </c>
      <c r="G22" s="143">
        <v>0.0025</v>
      </c>
      <c r="H22" s="142">
        <v>4</v>
      </c>
      <c r="I22" s="143">
        <v>8</v>
      </c>
      <c r="J22" s="53">
        <v>0.0807</v>
      </c>
      <c r="K22" s="32">
        <v>0.01</v>
      </c>
      <c r="L22" s="33">
        <v>3.5</v>
      </c>
      <c r="M22" s="53">
        <v>7</v>
      </c>
      <c r="N22" s="79">
        <v>0.059</v>
      </c>
      <c r="O22" s="33">
        <v>0.009</v>
      </c>
      <c r="P22" s="32">
        <v>3.5</v>
      </c>
      <c r="Q22" s="33">
        <v>7</v>
      </c>
      <c r="R22" s="1"/>
      <c r="S22" s="1"/>
      <c r="T22" s="1"/>
      <c r="U22" s="94"/>
    </row>
    <row r="23" spans="1:21" ht="12.75">
      <c r="A23" s="111" t="s">
        <v>209</v>
      </c>
      <c r="B23" s="140">
        <v>0</v>
      </c>
      <c r="C23" s="141">
        <v>0.006</v>
      </c>
      <c r="D23" s="140">
        <v>3.5</v>
      </c>
      <c r="E23" s="141">
        <v>7</v>
      </c>
      <c r="F23" s="142">
        <v>0</v>
      </c>
      <c r="G23" s="143">
        <v>0.0034</v>
      </c>
      <c r="H23" s="142">
        <v>4</v>
      </c>
      <c r="I23" s="143">
        <v>8</v>
      </c>
      <c r="J23" s="53">
        <v>0</v>
      </c>
      <c r="K23" s="32">
        <v>0.006</v>
      </c>
      <c r="L23" s="33">
        <v>3.5</v>
      </c>
      <c r="M23" s="53">
        <v>7</v>
      </c>
      <c r="N23" s="79">
        <v>0</v>
      </c>
      <c r="O23" s="33">
        <v>0.0035</v>
      </c>
      <c r="P23" s="32">
        <v>3.5</v>
      </c>
      <c r="Q23" s="33">
        <v>7</v>
      </c>
      <c r="R23" s="1"/>
      <c r="S23" s="1"/>
      <c r="T23" s="1"/>
      <c r="U23" s="94"/>
    </row>
    <row r="24" spans="1:21" ht="13.5" thickBot="1">
      <c r="A24" s="106" t="s">
        <v>210</v>
      </c>
      <c r="B24" s="144">
        <v>0.043</v>
      </c>
      <c r="C24" s="145">
        <v>0.007</v>
      </c>
      <c r="D24" s="144">
        <v>3.5</v>
      </c>
      <c r="E24" s="145">
        <v>7</v>
      </c>
      <c r="F24" s="146">
        <v>0</v>
      </c>
      <c r="G24" s="147">
        <v>0.0027</v>
      </c>
      <c r="H24" s="146">
        <v>4</v>
      </c>
      <c r="I24" s="147">
        <v>8</v>
      </c>
      <c r="J24" s="62">
        <v>-0.00515</v>
      </c>
      <c r="K24" s="61">
        <v>0.006</v>
      </c>
      <c r="L24" s="51">
        <v>3.5</v>
      </c>
      <c r="M24" s="62">
        <v>7</v>
      </c>
      <c r="N24" s="81">
        <v>0.0244</v>
      </c>
      <c r="O24" s="51">
        <v>0.0068</v>
      </c>
      <c r="P24" s="61">
        <v>3.5</v>
      </c>
      <c r="Q24" s="51">
        <v>7</v>
      </c>
      <c r="R24" s="1"/>
      <c r="S24" s="1"/>
      <c r="T24" s="1"/>
      <c r="U24" s="94"/>
    </row>
    <row r="25" spans="1:21" ht="12.75">
      <c r="A25" s="111" t="s">
        <v>211</v>
      </c>
      <c r="B25" s="140">
        <v>0</v>
      </c>
      <c r="C25" s="141">
        <v>1</v>
      </c>
      <c r="D25" s="140">
        <v>3.5</v>
      </c>
      <c r="E25" s="141">
        <v>7</v>
      </c>
      <c r="F25" s="142">
        <v>0</v>
      </c>
      <c r="G25" s="143">
        <v>1.1</v>
      </c>
      <c r="H25" s="142">
        <v>4</v>
      </c>
      <c r="I25" s="143">
        <v>8</v>
      </c>
      <c r="J25" s="53">
        <v>0</v>
      </c>
      <c r="K25" s="32">
        <v>6</v>
      </c>
      <c r="L25" s="33">
        <v>3.5</v>
      </c>
      <c r="M25" s="53">
        <v>7</v>
      </c>
      <c r="N25" s="79">
        <v>0</v>
      </c>
      <c r="O25" s="33">
        <v>3</v>
      </c>
      <c r="P25" s="32">
        <v>3.5</v>
      </c>
      <c r="Q25" s="33">
        <v>7</v>
      </c>
      <c r="R25" s="1"/>
      <c r="S25" s="1"/>
      <c r="T25" s="1"/>
      <c r="U25" s="94"/>
    </row>
    <row r="26" spans="1:21" ht="12.75">
      <c r="A26" s="111" t="s">
        <v>212</v>
      </c>
      <c r="B26" s="140">
        <v>-0.46</v>
      </c>
      <c r="C26" s="141">
        <v>0.35</v>
      </c>
      <c r="D26" s="140">
        <v>3.5</v>
      </c>
      <c r="E26" s="141">
        <v>7</v>
      </c>
      <c r="F26" s="142">
        <v>0</v>
      </c>
      <c r="G26" s="143">
        <v>0.35</v>
      </c>
      <c r="H26" s="142">
        <v>4</v>
      </c>
      <c r="I26" s="143">
        <v>8</v>
      </c>
      <c r="J26" s="53">
        <v>-1.7</v>
      </c>
      <c r="K26" s="32">
        <v>2.1</v>
      </c>
      <c r="L26" s="33">
        <v>3.5</v>
      </c>
      <c r="M26" s="53">
        <v>7</v>
      </c>
      <c r="N26" s="79">
        <v>-0.113</v>
      </c>
      <c r="O26" s="33">
        <v>0.7</v>
      </c>
      <c r="P26" s="32">
        <v>3.5</v>
      </c>
      <c r="Q26" s="33">
        <v>7</v>
      </c>
      <c r="R26" s="1"/>
      <c r="S26" s="1"/>
      <c r="T26" s="1"/>
      <c r="U26" s="94"/>
    </row>
    <row r="27" spans="1:21" ht="12.75">
      <c r="A27" s="111" t="s">
        <v>213</v>
      </c>
      <c r="B27" s="140">
        <v>0</v>
      </c>
      <c r="C27" s="141">
        <v>0.27</v>
      </c>
      <c r="D27" s="140">
        <v>3.5</v>
      </c>
      <c r="E27" s="141">
        <v>7</v>
      </c>
      <c r="F27" s="142">
        <v>0</v>
      </c>
      <c r="G27" s="143">
        <v>0.27</v>
      </c>
      <c r="H27" s="142">
        <v>4</v>
      </c>
      <c r="I27" s="143">
        <v>8</v>
      </c>
      <c r="J27" s="53">
        <v>2.02</v>
      </c>
      <c r="K27" s="32">
        <v>1.6</v>
      </c>
      <c r="L27" s="33">
        <v>3.5</v>
      </c>
      <c r="M27" s="53">
        <v>7</v>
      </c>
      <c r="N27" s="79">
        <v>0</v>
      </c>
      <c r="O27" s="33">
        <v>0.7</v>
      </c>
      <c r="P27" s="32">
        <v>3.5</v>
      </c>
      <c r="Q27" s="33">
        <v>7</v>
      </c>
      <c r="R27" s="1"/>
      <c r="S27" s="1"/>
      <c r="T27" s="1"/>
      <c r="U27" s="94"/>
    </row>
    <row r="28" spans="1:21" ht="12.75">
      <c r="A28" s="111" t="s">
        <v>214</v>
      </c>
      <c r="B28" s="140">
        <v>0</v>
      </c>
      <c r="C28" s="141">
        <v>0.14</v>
      </c>
      <c r="D28" s="140">
        <v>3.5</v>
      </c>
      <c r="E28" s="141">
        <v>7</v>
      </c>
      <c r="F28" s="142">
        <v>0</v>
      </c>
      <c r="G28" s="143">
        <v>0.12</v>
      </c>
      <c r="H28" s="142">
        <v>4</v>
      </c>
      <c r="I28" s="143">
        <v>8</v>
      </c>
      <c r="J28" s="53">
        <v>2.4</v>
      </c>
      <c r="K28" s="32">
        <v>0.83</v>
      </c>
      <c r="L28" s="33">
        <v>3.5</v>
      </c>
      <c r="M28" s="53">
        <v>7</v>
      </c>
      <c r="N28" s="79">
        <v>-0.18</v>
      </c>
      <c r="O28" s="33">
        <v>0.25</v>
      </c>
      <c r="P28" s="32">
        <v>3.5</v>
      </c>
      <c r="Q28" s="33">
        <v>7</v>
      </c>
      <c r="R28" s="1"/>
      <c r="S28" s="1"/>
      <c r="T28" s="1"/>
      <c r="U28" s="94"/>
    </row>
    <row r="29" spans="1:21" ht="12.75">
      <c r="A29" s="111" t="s">
        <v>215</v>
      </c>
      <c r="B29" s="140">
        <v>0</v>
      </c>
      <c r="C29" s="141">
        <v>0.12</v>
      </c>
      <c r="D29" s="140">
        <v>3.5</v>
      </c>
      <c r="E29" s="141">
        <v>7</v>
      </c>
      <c r="F29" s="142">
        <v>0</v>
      </c>
      <c r="G29" s="143">
        <v>0.068</v>
      </c>
      <c r="H29" s="142">
        <v>4</v>
      </c>
      <c r="I29" s="143">
        <v>8</v>
      </c>
      <c r="J29" s="53">
        <v>0</v>
      </c>
      <c r="K29" s="32">
        <v>0.4</v>
      </c>
      <c r="L29" s="33">
        <v>3.5</v>
      </c>
      <c r="M29" s="53">
        <v>7</v>
      </c>
      <c r="N29" s="79">
        <v>0</v>
      </c>
      <c r="O29" s="33">
        <v>0.17</v>
      </c>
      <c r="P29" s="32">
        <v>3.5</v>
      </c>
      <c r="Q29" s="33">
        <v>7</v>
      </c>
      <c r="R29" s="1"/>
      <c r="S29" s="1"/>
      <c r="T29" s="1"/>
      <c r="U29" s="94"/>
    </row>
    <row r="30" spans="1:21" ht="12.75">
      <c r="A30" s="111" t="s">
        <v>216</v>
      </c>
      <c r="B30" s="140">
        <v>0.044</v>
      </c>
      <c r="C30" s="141">
        <v>0.03</v>
      </c>
      <c r="D30" s="140">
        <v>3.5</v>
      </c>
      <c r="E30" s="141">
        <v>7</v>
      </c>
      <c r="F30" s="142">
        <v>0</v>
      </c>
      <c r="G30" s="143">
        <v>0.056</v>
      </c>
      <c r="H30" s="142">
        <v>4</v>
      </c>
      <c r="I30" s="143">
        <v>8</v>
      </c>
      <c r="J30" s="53">
        <v>1.9</v>
      </c>
      <c r="K30" s="32">
        <v>0.25</v>
      </c>
      <c r="L30" s="33">
        <v>3.5</v>
      </c>
      <c r="M30" s="53">
        <v>7</v>
      </c>
      <c r="N30" s="79">
        <v>0.108</v>
      </c>
      <c r="O30" s="33">
        <v>0.077</v>
      </c>
      <c r="P30" s="32">
        <v>3.5</v>
      </c>
      <c r="Q30" s="33">
        <v>7</v>
      </c>
      <c r="R30" s="1"/>
      <c r="S30" s="1"/>
      <c r="T30" s="1"/>
      <c r="U30" s="94"/>
    </row>
    <row r="31" spans="1:21" ht="12.75">
      <c r="A31" s="111" t="s">
        <v>217</v>
      </c>
      <c r="B31" s="140">
        <v>-0.02</v>
      </c>
      <c r="C31" s="141">
        <v>0.035</v>
      </c>
      <c r="D31" s="140">
        <v>3.5</v>
      </c>
      <c r="E31" s="141">
        <v>7</v>
      </c>
      <c r="F31" s="142">
        <v>0</v>
      </c>
      <c r="G31" s="143">
        <v>0.025</v>
      </c>
      <c r="H31" s="142">
        <v>4</v>
      </c>
      <c r="I31" s="143">
        <v>8</v>
      </c>
      <c r="J31" s="53">
        <v>0</v>
      </c>
      <c r="K31" s="32">
        <v>0.12</v>
      </c>
      <c r="L31" s="33">
        <v>3.5</v>
      </c>
      <c r="M31" s="53">
        <v>7</v>
      </c>
      <c r="N31" s="79">
        <v>0</v>
      </c>
      <c r="O31" s="33">
        <v>0.06</v>
      </c>
      <c r="P31" s="32">
        <v>3.5</v>
      </c>
      <c r="Q31" s="33">
        <v>7</v>
      </c>
      <c r="R31" s="1"/>
      <c r="S31" s="1"/>
      <c r="T31" s="1"/>
      <c r="U31" s="94"/>
    </row>
    <row r="32" spans="1:21" ht="12.75">
      <c r="A32" s="111" t="s">
        <v>218</v>
      </c>
      <c r="B32" s="140">
        <v>0.035</v>
      </c>
      <c r="C32" s="141">
        <v>0.03</v>
      </c>
      <c r="D32" s="140">
        <v>3.5</v>
      </c>
      <c r="E32" s="141">
        <v>7</v>
      </c>
      <c r="F32" s="142">
        <v>0</v>
      </c>
      <c r="G32" s="143">
        <v>0.021</v>
      </c>
      <c r="H32" s="142">
        <v>4</v>
      </c>
      <c r="I32" s="143">
        <v>8</v>
      </c>
      <c r="J32" s="53">
        <v>-0.243</v>
      </c>
      <c r="K32" s="32">
        <v>0.05</v>
      </c>
      <c r="L32" s="33">
        <v>3.5</v>
      </c>
      <c r="M32" s="53">
        <v>7</v>
      </c>
      <c r="N32" s="79">
        <v>0</v>
      </c>
      <c r="O32" s="33">
        <v>0.024</v>
      </c>
      <c r="P32" s="32">
        <v>3.5</v>
      </c>
      <c r="Q32" s="33">
        <v>7</v>
      </c>
      <c r="R32" s="1"/>
      <c r="S32" s="1"/>
      <c r="T32" s="1"/>
      <c r="U32" s="94"/>
    </row>
    <row r="33" spans="1:21" ht="12.75">
      <c r="A33" s="111" t="s">
        <v>219</v>
      </c>
      <c r="B33" s="140">
        <v>0.002</v>
      </c>
      <c r="C33" s="141">
        <v>0.003</v>
      </c>
      <c r="D33" s="140">
        <v>3.5</v>
      </c>
      <c r="E33" s="141">
        <v>7</v>
      </c>
      <c r="F33" s="142">
        <v>0</v>
      </c>
      <c r="G33" s="143">
        <v>0.034</v>
      </c>
      <c r="H33" s="142">
        <v>4</v>
      </c>
      <c r="I33" s="143">
        <v>8</v>
      </c>
      <c r="J33" s="53">
        <v>0</v>
      </c>
      <c r="K33" s="32">
        <v>0.085</v>
      </c>
      <c r="L33" s="33">
        <v>3.5</v>
      </c>
      <c r="M33" s="53">
        <v>7</v>
      </c>
      <c r="N33" s="79">
        <v>0</v>
      </c>
      <c r="O33" s="33">
        <v>0.045</v>
      </c>
      <c r="P33" s="32">
        <v>3.5</v>
      </c>
      <c r="Q33" s="33">
        <v>7</v>
      </c>
      <c r="R33" s="1"/>
      <c r="S33" s="1"/>
      <c r="T33" s="1"/>
      <c r="U33" s="94"/>
    </row>
    <row r="34" spans="1:21" ht="12.75">
      <c r="A34" s="111" t="s">
        <v>220</v>
      </c>
      <c r="B34" s="140">
        <v>0.037</v>
      </c>
      <c r="C34" s="141">
        <v>0.03</v>
      </c>
      <c r="D34" s="140">
        <v>3.5</v>
      </c>
      <c r="E34" s="141">
        <v>7</v>
      </c>
      <c r="F34" s="142">
        <v>0</v>
      </c>
      <c r="G34" s="143">
        <v>0.009</v>
      </c>
      <c r="H34" s="142">
        <v>4</v>
      </c>
      <c r="I34" s="143">
        <v>8</v>
      </c>
      <c r="J34" s="53">
        <v>0.2</v>
      </c>
      <c r="K34" s="32">
        <v>0.025</v>
      </c>
      <c r="L34" s="33">
        <v>3.5</v>
      </c>
      <c r="M34" s="53">
        <v>7</v>
      </c>
      <c r="N34" s="79">
        <v>0</v>
      </c>
      <c r="O34" s="33">
        <v>0.026</v>
      </c>
      <c r="P34" s="32">
        <v>3.5</v>
      </c>
      <c r="Q34" s="33">
        <v>7</v>
      </c>
      <c r="R34" s="1"/>
      <c r="S34" s="1"/>
      <c r="T34" s="1"/>
      <c r="U34" s="94"/>
    </row>
    <row r="35" spans="1:21" ht="12.75">
      <c r="A35" s="111" t="s">
        <v>221</v>
      </c>
      <c r="B35" s="140">
        <v>0</v>
      </c>
      <c r="C35" s="141">
        <v>0.005</v>
      </c>
      <c r="D35" s="140">
        <v>3.5</v>
      </c>
      <c r="E35" s="141">
        <v>7</v>
      </c>
      <c r="F35" s="142">
        <v>0</v>
      </c>
      <c r="G35" s="143">
        <v>0.0056</v>
      </c>
      <c r="H35" s="142">
        <v>4</v>
      </c>
      <c r="I35" s="143">
        <v>8</v>
      </c>
      <c r="J35" s="53">
        <v>0</v>
      </c>
      <c r="K35" s="32">
        <v>0.015</v>
      </c>
      <c r="L35" s="33">
        <v>3.5</v>
      </c>
      <c r="M35" s="53">
        <v>7</v>
      </c>
      <c r="N35" s="79">
        <v>0</v>
      </c>
      <c r="O35" s="33">
        <v>0.006</v>
      </c>
      <c r="P35" s="32">
        <v>3.5</v>
      </c>
      <c r="Q35" s="33">
        <v>7</v>
      </c>
      <c r="R35" s="1"/>
      <c r="S35" s="1"/>
      <c r="T35" s="1"/>
      <c r="U35" s="94"/>
    </row>
    <row r="36" spans="1:21" ht="12.75">
      <c r="A36" s="111" t="s">
        <v>222</v>
      </c>
      <c r="B36" s="140">
        <v>0</v>
      </c>
      <c r="C36" s="141">
        <v>0.004</v>
      </c>
      <c r="D36" s="140">
        <v>3.5</v>
      </c>
      <c r="E36" s="141">
        <v>7</v>
      </c>
      <c r="F36" s="142">
        <v>0</v>
      </c>
      <c r="G36" s="143">
        <v>0.0022</v>
      </c>
      <c r="H36" s="142">
        <v>4</v>
      </c>
      <c r="I36" s="143">
        <v>8</v>
      </c>
      <c r="J36" s="53">
        <v>0</v>
      </c>
      <c r="K36" s="32">
        <v>0.01</v>
      </c>
      <c r="L36" s="33">
        <v>3.5</v>
      </c>
      <c r="M36" s="53">
        <v>7</v>
      </c>
      <c r="N36" s="79">
        <v>0</v>
      </c>
      <c r="O36" s="33">
        <v>0.0037</v>
      </c>
      <c r="P36" s="32">
        <v>3.5</v>
      </c>
      <c r="Q36" s="33">
        <v>7</v>
      </c>
      <c r="R36" s="1"/>
      <c r="S36" s="1"/>
      <c r="T36" s="1"/>
      <c r="U36" s="94"/>
    </row>
    <row r="37" spans="1:21" ht="12.75">
      <c r="A37" s="111" t="s">
        <v>223</v>
      </c>
      <c r="B37" s="140">
        <v>-0.012</v>
      </c>
      <c r="C37" s="141">
        <v>0.006</v>
      </c>
      <c r="D37" s="140">
        <v>3.5</v>
      </c>
      <c r="E37" s="141">
        <v>7</v>
      </c>
      <c r="F37" s="142">
        <v>0</v>
      </c>
      <c r="G37" s="143">
        <v>0.003</v>
      </c>
      <c r="H37" s="142">
        <v>4</v>
      </c>
      <c r="I37" s="143">
        <v>8</v>
      </c>
      <c r="J37" s="53">
        <v>0</v>
      </c>
      <c r="K37" s="32">
        <v>0.006</v>
      </c>
      <c r="L37" s="33">
        <v>3.5</v>
      </c>
      <c r="M37" s="53">
        <v>7</v>
      </c>
      <c r="N37" s="79">
        <v>-0.003</v>
      </c>
      <c r="O37" s="33">
        <v>0.004</v>
      </c>
      <c r="P37" s="32">
        <v>3.5</v>
      </c>
      <c r="Q37" s="33">
        <v>7</v>
      </c>
      <c r="R37" s="1"/>
      <c r="S37" s="1"/>
      <c r="T37" s="1"/>
      <c r="U37" s="94"/>
    </row>
    <row r="38" spans="1:21" ht="13.5" thickBot="1">
      <c r="A38" s="106" t="s">
        <v>224</v>
      </c>
      <c r="B38" s="144">
        <v>0.0058</v>
      </c>
      <c r="C38" s="145">
        <v>0.005</v>
      </c>
      <c r="D38" s="144">
        <v>3.5</v>
      </c>
      <c r="E38" s="145">
        <v>7</v>
      </c>
      <c r="F38" s="146">
        <v>0</v>
      </c>
      <c r="G38" s="147">
        <v>0.003</v>
      </c>
      <c r="H38" s="146">
        <v>4</v>
      </c>
      <c r="I38" s="147">
        <v>8</v>
      </c>
      <c r="J38" s="62">
        <v>0</v>
      </c>
      <c r="K38" s="61">
        <v>0.01</v>
      </c>
      <c r="L38" s="51">
        <v>3.5</v>
      </c>
      <c r="M38" s="62">
        <v>7</v>
      </c>
      <c r="N38" s="81">
        <v>0</v>
      </c>
      <c r="O38" s="51">
        <v>0.006</v>
      </c>
      <c r="P38" s="61">
        <v>3.5</v>
      </c>
      <c r="Q38" s="51">
        <v>7</v>
      </c>
      <c r="R38" s="148"/>
      <c r="S38" s="148"/>
      <c r="T38" s="148"/>
      <c r="U38" s="149"/>
    </row>
    <row r="39" spans="1:17" ht="13.5" thickBot="1">
      <c r="A39" s="150"/>
      <c r="B39" s="151"/>
      <c r="C39" s="151"/>
      <c r="D39" s="151"/>
      <c r="E39" s="15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21" ht="13.5" thickBot="1">
      <c r="A40" s="493" t="s">
        <v>225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5"/>
    </row>
    <row r="41" spans="1:21" ht="13.5" thickBot="1">
      <c r="A41" s="111"/>
      <c r="B41" s="152" t="s">
        <v>226</v>
      </c>
      <c r="C41" s="153" t="s">
        <v>227</v>
      </c>
      <c r="D41" s="154" t="s">
        <v>228</v>
      </c>
      <c r="E41" s="153" t="s">
        <v>229</v>
      </c>
      <c r="F41" s="503"/>
      <c r="G41" s="504"/>
      <c r="H41" s="152" t="s">
        <v>226</v>
      </c>
      <c r="I41" s="153" t="s">
        <v>227</v>
      </c>
      <c r="J41" s="154" t="s">
        <v>228</v>
      </c>
      <c r="K41" s="153" t="s">
        <v>229</v>
      </c>
      <c r="L41" s="116"/>
      <c r="M41" s="116"/>
      <c r="N41" s="116"/>
      <c r="O41" s="116"/>
      <c r="P41" s="116"/>
      <c r="Q41" s="116"/>
      <c r="R41" s="1"/>
      <c r="S41" s="1"/>
      <c r="T41" s="1"/>
      <c r="U41" s="94"/>
    </row>
    <row r="42" spans="1:21" ht="13.5" thickBot="1">
      <c r="A42" s="111" t="s">
        <v>182</v>
      </c>
      <c r="B42" s="155">
        <f>B3-C3*D3</f>
        <v>14.415</v>
      </c>
      <c r="C42" s="156">
        <f>B3+C3*D3</f>
        <v>14.485</v>
      </c>
      <c r="D42" s="157">
        <f>B3-C3*E3</f>
        <v>14.379999999999999</v>
      </c>
      <c r="E42" s="156">
        <f>B3+C3*E3</f>
        <v>14.52</v>
      </c>
      <c r="F42" s="499" t="s">
        <v>176</v>
      </c>
      <c r="G42" s="500"/>
      <c r="H42" s="117">
        <f>H3-I3*J3</f>
        <v>-1.12</v>
      </c>
      <c r="I42" s="118">
        <f>H3+I3*J3</f>
        <v>1.12</v>
      </c>
      <c r="J42" s="119">
        <f>H3-K3*I3</f>
        <v>-2.24</v>
      </c>
      <c r="K42" s="107">
        <f>H3+I3*K3</f>
        <v>2.24</v>
      </c>
      <c r="L42" s="116"/>
      <c r="M42" s="116"/>
      <c r="N42" s="116"/>
      <c r="O42" s="116"/>
      <c r="P42" s="116"/>
      <c r="Q42" s="116"/>
      <c r="R42" s="1"/>
      <c r="S42" s="1"/>
      <c r="T42" s="1"/>
      <c r="U42" s="94"/>
    </row>
    <row r="43" spans="1:21" ht="13.5" thickBot="1">
      <c r="A43" s="111" t="s">
        <v>183</v>
      </c>
      <c r="B43" s="134">
        <f>B4-C4*D4</f>
        <v>-4205</v>
      </c>
      <c r="C43" s="135">
        <f>B4+C4*D4</f>
        <v>-3295</v>
      </c>
      <c r="D43" s="158">
        <f>B4-C4*E4</f>
        <v>-4660</v>
      </c>
      <c r="E43" s="135">
        <f>B4+C4*E4</f>
        <v>-2840</v>
      </c>
      <c r="F43" s="501"/>
      <c r="G43" s="502"/>
      <c r="H43" s="120"/>
      <c r="I43" s="121"/>
      <c r="J43" s="122"/>
      <c r="K43" s="108"/>
      <c r="L43" s="84"/>
      <c r="M43" s="84"/>
      <c r="N43" s="116"/>
      <c r="O43" s="116"/>
      <c r="P43" s="116"/>
      <c r="Q43" s="116"/>
      <c r="R43" s="1"/>
      <c r="S43" s="1"/>
      <c r="T43" s="1"/>
      <c r="U43" s="94"/>
    </row>
    <row r="44" spans="1:21" ht="13.5" thickBot="1">
      <c r="A44" s="123"/>
      <c r="B44" s="431" t="s">
        <v>184</v>
      </c>
      <c r="C44" s="432"/>
      <c r="D44" s="432"/>
      <c r="E44" s="496"/>
      <c r="F44" s="493" t="s">
        <v>185</v>
      </c>
      <c r="G44" s="497"/>
      <c r="H44" s="497"/>
      <c r="I44" s="498"/>
      <c r="J44" s="493" t="s">
        <v>186</v>
      </c>
      <c r="K44" s="497"/>
      <c r="L44" s="497"/>
      <c r="M44" s="498"/>
      <c r="N44" s="493" t="s">
        <v>187</v>
      </c>
      <c r="O44" s="497"/>
      <c r="P44" s="497"/>
      <c r="Q44" s="498"/>
      <c r="R44" s="493" t="s">
        <v>188</v>
      </c>
      <c r="S44" s="497"/>
      <c r="T44" s="497"/>
      <c r="U44" s="498"/>
    </row>
    <row r="45" spans="1:21" ht="13.5" thickBot="1">
      <c r="A45" s="111"/>
      <c r="B45" s="124" t="s">
        <v>226</v>
      </c>
      <c r="C45" s="124" t="s">
        <v>227</v>
      </c>
      <c r="D45" s="124" t="s">
        <v>228</v>
      </c>
      <c r="E45" s="125" t="s">
        <v>229</v>
      </c>
      <c r="F45" s="124" t="s">
        <v>226</v>
      </c>
      <c r="G45" s="124" t="s">
        <v>227</v>
      </c>
      <c r="H45" s="124" t="s">
        <v>228</v>
      </c>
      <c r="I45" s="125" t="s">
        <v>229</v>
      </c>
      <c r="J45" s="124" t="s">
        <v>226</v>
      </c>
      <c r="K45" s="124" t="s">
        <v>227</v>
      </c>
      <c r="L45" s="124" t="s">
        <v>228</v>
      </c>
      <c r="M45" s="125" t="s">
        <v>229</v>
      </c>
      <c r="N45" s="124" t="s">
        <v>226</v>
      </c>
      <c r="O45" s="124" t="s">
        <v>227</v>
      </c>
      <c r="P45" s="124" t="s">
        <v>228</v>
      </c>
      <c r="Q45" s="125" t="s">
        <v>229</v>
      </c>
      <c r="R45" s="124" t="s">
        <v>226</v>
      </c>
      <c r="S45" s="124" t="s">
        <v>227</v>
      </c>
      <c r="T45" s="124" t="s">
        <v>228</v>
      </c>
      <c r="U45" s="125" t="s">
        <v>229</v>
      </c>
    </row>
    <row r="46" spans="1:21" ht="13.5" thickBot="1">
      <c r="A46" s="111" t="s">
        <v>191</v>
      </c>
      <c r="B46" s="31">
        <f>B7-C7*D7</f>
        <v>594.41</v>
      </c>
      <c r="C46" s="53">
        <f>B7+C7*D7</f>
        <v>597.2900000000001</v>
      </c>
      <c r="D46" s="33">
        <f>B7-C7*E7</f>
        <v>592.97</v>
      </c>
      <c r="E46" s="53">
        <f>B7+C7*E7</f>
        <v>598.73</v>
      </c>
      <c r="F46" s="33">
        <f>F7-G7*H7</f>
        <v>-6</v>
      </c>
      <c r="G46" s="33">
        <f>F7+G7*H7</f>
        <v>6</v>
      </c>
      <c r="H46" s="33">
        <f>F7-G7*I7</f>
        <v>-12</v>
      </c>
      <c r="I46" s="32">
        <f>F7+G7*I7</f>
        <v>12</v>
      </c>
      <c r="J46" s="33">
        <f>J7-K7*L7</f>
        <v>-4377</v>
      </c>
      <c r="K46" s="32">
        <f>J7+K7*L7</f>
        <v>-3320</v>
      </c>
      <c r="L46" s="33">
        <f>J7-K7*M7</f>
        <v>-4905.5</v>
      </c>
      <c r="M46" s="53">
        <f>J7+K7*M7</f>
        <v>-2791.5</v>
      </c>
      <c r="N46" s="79">
        <f>N7-O7*P7</f>
        <v>-4651.5</v>
      </c>
      <c r="O46" s="33">
        <f>N7+O7*P7</f>
        <v>-2663.5</v>
      </c>
      <c r="P46" s="32">
        <f>N7-O7*Q7</f>
        <v>-5645.5</v>
      </c>
      <c r="Q46" s="33">
        <f>N7+O7*Q7</f>
        <v>-1669.5</v>
      </c>
      <c r="R46" s="128">
        <f>R7-S7*T7</f>
        <v>1.1999999999999993</v>
      </c>
      <c r="S46" s="129">
        <f>R7+S7*T7</f>
        <v>15.2</v>
      </c>
      <c r="T46" s="130">
        <f>R7-S7*U7</f>
        <v>-5.800000000000001</v>
      </c>
      <c r="U46" s="129">
        <f>R7+S7*U7</f>
        <v>22.2</v>
      </c>
    </row>
    <row r="47" spans="1:21" ht="13.5" thickBot="1">
      <c r="A47" s="123"/>
      <c r="B47" s="493" t="s">
        <v>192</v>
      </c>
      <c r="C47" s="494"/>
      <c r="D47" s="494"/>
      <c r="E47" s="495"/>
      <c r="F47" s="493" t="s">
        <v>193</v>
      </c>
      <c r="G47" s="494"/>
      <c r="H47" s="494"/>
      <c r="I47" s="495"/>
      <c r="J47" s="505" t="s">
        <v>194</v>
      </c>
      <c r="K47" s="506"/>
      <c r="L47" s="506"/>
      <c r="M47" s="506"/>
      <c r="N47" s="493" t="s">
        <v>195</v>
      </c>
      <c r="O47" s="497"/>
      <c r="P47" s="497"/>
      <c r="Q47" s="498"/>
      <c r="R47" s="1"/>
      <c r="S47" s="1"/>
      <c r="T47" s="1"/>
      <c r="U47" s="94"/>
    </row>
    <row r="48" spans="1:21" ht="13.5" thickBot="1">
      <c r="A48" s="131"/>
      <c r="B48" s="153" t="s">
        <v>226</v>
      </c>
      <c r="C48" s="153" t="s">
        <v>227</v>
      </c>
      <c r="D48" s="153" t="s">
        <v>228</v>
      </c>
      <c r="E48" s="159" t="s">
        <v>229</v>
      </c>
      <c r="F48" s="124" t="s">
        <v>226</v>
      </c>
      <c r="G48" s="124" t="s">
        <v>227</v>
      </c>
      <c r="H48" s="124" t="s">
        <v>228</v>
      </c>
      <c r="I48" s="125" t="s">
        <v>229</v>
      </c>
      <c r="J48" s="124" t="s">
        <v>226</v>
      </c>
      <c r="K48" s="124" t="s">
        <v>227</v>
      </c>
      <c r="L48" s="124" t="s">
        <v>228</v>
      </c>
      <c r="M48" s="125" t="s">
        <v>229</v>
      </c>
      <c r="N48" s="124" t="s">
        <v>226</v>
      </c>
      <c r="O48" s="124" t="s">
        <v>227</v>
      </c>
      <c r="P48" s="124" t="s">
        <v>228</v>
      </c>
      <c r="Q48" s="125" t="s">
        <v>229</v>
      </c>
      <c r="R48" s="1"/>
      <c r="S48" s="1"/>
      <c r="T48" s="1"/>
      <c r="U48" s="94"/>
    </row>
    <row r="49" spans="1:21" ht="13.5" thickBot="1">
      <c r="A49" s="105" t="s">
        <v>196</v>
      </c>
      <c r="B49" s="135">
        <f aca="true" t="shared" si="0" ref="B49:B77">B10-C10*D10</f>
        <v>0</v>
      </c>
      <c r="C49" s="135">
        <f aca="true" t="shared" si="1" ref="C49:C77">B10+C10*D10</f>
        <v>0</v>
      </c>
      <c r="D49" s="135">
        <f aca="true" t="shared" si="2" ref="D49:D77">B10-C10*E10</f>
        <v>0</v>
      </c>
      <c r="E49" s="135">
        <f aca="true" t="shared" si="3" ref="E49:E77">B10+C10*E10</f>
        <v>0</v>
      </c>
      <c r="F49" s="160">
        <f aca="true" t="shared" si="4" ref="F49:F77">F10-G10*H10</f>
        <v>-2</v>
      </c>
      <c r="G49" s="137">
        <f aca="true" t="shared" si="5" ref="G49:G77">F10+G10*H10</f>
        <v>2</v>
      </c>
      <c r="H49" s="136">
        <f aca="true" t="shared" si="6" ref="H49:H77">F10-G10*I10</f>
        <v>-4</v>
      </c>
      <c r="I49" s="137">
        <f aca="true" t="shared" si="7" ref="I49:I77">F10+G10*I10</f>
        <v>4</v>
      </c>
      <c r="J49" s="138">
        <f aca="true" t="shared" si="8" ref="J49:J77">J10-K10*L10</f>
        <v>-2</v>
      </c>
      <c r="K49" s="160">
        <f aca="true" t="shared" si="9" ref="K49:K77">J10+K10*L10</f>
        <v>12</v>
      </c>
      <c r="L49" s="137">
        <f aca="true" t="shared" si="10" ref="L49:L77">J10-K10*M10</f>
        <v>-9</v>
      </c>
      <c r="M49" s="138">
        <f aca="true" t="shared" si="11" ref="M49:M77">J10+K10*M10</f>
        <v>19</v>
      </c>
      <c r="N49" s="136">
        <f aca="true" t="shared" si="12" ref="N49:N77">N10-O10*P10</f>
        <v>-3.9</v>
      </c>
      <c r="O49" s="137">
        <f aca="true" t="shared" si="13" ref="O49:O77">N10+O10*P10</f>
        <v>3.1</v>
      </c>
      <c r="P49" s="160">
        <f aca="true" t="shared" si="14" ref="P49:P77">N10-O10*Q10</f>
        <v>-7.4</v>
      </c>
      <c r="Q49" s="137">
        <f aca="true" t="shared" si="15" ref="Q49:Q77">N10+O10*Q10</f>
        <v>6.6</v>
      </c>
      <c r="R49" s="161"/>
      <c r="S49" s="161"/>
      <c r="T49" s="161"/>
      <c r="U49" s="162"/>
    </row>
    <row r="50" spans="1:21" ht="12.75">
      <c r="A50" s="111" t="s">
        <v>197</v>
      </c>
      <c r="B50" s="141">
        <f t="shared" si="0"/>
        <v>-2.24</v>
      </c>
      <c r="C50" s="141">
        <f t="shared" si="1"/>
        <v>2.24</v>
      </c>
      <c r="D50" s="141">
        <f t="shared" si="2"/>
        <v>-4.48</v>
      </c>
      <c r="E50" s="141">
        <f t="shared" si="3"/>
        <v>4.48</v>
      </c>
      <c r="F50" s="156">
        <f t="shared" si="4"/>
        <v>-2.4</v>
      </c>
      <c r="G50" s="156">
        <f t="shared" si="5"/>
        <v>2.4</v>
      </c>
      <c r="H50" s="156">
        <f t="shared" si="6"/>
        <v>-4.8</v>
      </c>
      <c r="I50" s="156">
        <f t="shared" si="7"/>
        <v>4.8</v>
      </c>
      <c r="J50" s="156">
        <f t="shared" si="8"/>
        <v>-17.5</v>
      </c>
      <c r="K50" s="156">
        <f t="shared" si="9"/>
        <v>17.5</v>
      </c>
      <c r="L50" s="156">
        <f t="shared" si="10"/>
        <v>-35</v>
      </c>
      <c r="M50" s="156">
        <f t="shared" si="11"/>
        <v>35</v>
      </c>
      <c r="N50" s="156">
        <f t="shared" si="12"/>
        <v>-7</v>
      </c>
      <c r="O50" s="156">
        <f t="shared" si="13"/>
        <v>7</v>
      </c>
      <c r="P50" s="156">
        <f t="shared" si="14"/>
        <v>-14</v>
      </c>
      <c r="Q50" s="156">
        <f t="shared" si="15"/>
        <v>14</v>
      </c>
      <c r="R50" s="161"/>
      <c r="S50" s="161"/>
      <c r="T50" s="161"/>
      <c r="U50" s="162"/>
    </row>
    <row r="51" spans="1:21" ht="12.75">
      <c r="A51" s="111" t="s">
        <v>198</v>
      </c>
      <c r="B51" s="141">
        <f t="shared" si="0"/>
        <v>-11</v>
      </c>
      <c r="C51" s="141">
        <f t="shared" si="1"/>
        <v>3</v>
      </c>
      <c r="D51" s="141">
        <f t="shared" si="2"/>
        <v>-18</v>
      </c>
      <c r="E51" s="141">
        <f t="shared" si="3"/>
        <v>10</v>
      </c>
      <c r="F51" s="141">
        <f t="shared" si="4"/>
        <v>-2.4</v>
      </c>
      <c r="G51" s="141">
        <f t="shared" si="5"/>
        <v>2.4</v>
      </c>
      <c r="H51" s="141">
        <f t="shared" si="6"/>
        <v>-4.8</v>
      </c>
      <c r="I51" s="141">
        <f t="shared" si="7"/>
        <v>4.8</v>
      </c>
      <c r="J51" s="141">
        <f t="shared" si="8"/>
        <v>6.300000000000001</v>
      </c>
      <c r="K51" s="141">
        <f t="shared" si="9"/>
        <v>38.5</v>
      </c>
      <c r="L51" s="141">
        <f t="shared" si="10"/>
        <v>-9.799999999999997</v>
      </c>
      <c r="M51" s="141">
        <f t="shared" si="11"/>
        <v>54.599999999999994</v>
      </c>
      <c r="N51" s="141">
        <f t="shared" si="12"/>
        <v>-23.502</v>
      </c>
      <c r="O51" s="141">
        <f t="shared" si="13"/>
        <v>-6.001999999999999</v>
      </c>
      <c r="P51" s="141">
        <f t="shared" si="14"/>
        <v>-32.251999999999995</v>
      </c>
      <c r="Q51" s="141">
        <f t="shared" si="15"/>
        <v>2.748000000000001</v>
      </c>
      <c r="R51" s="161"/>
      <c r="S51" s="161"/>
      <c r="T51" s="161"/>
      <c r="U51" s="162"/>
    </row>
    <row r="52" spans="1:21" ht="12.75">
      <c r="A52" s="111" t="s">
        <v>199</v>
      </c>
      <c r="B52" s="141">
        <f t="shared" si="0"/>
        <v>-0.49000000000000005</v>
      </c>
      <c r="C52" s="141">
        <f t="shared" si="1"/>
        <v>0.49000000000000005</v>
      </c>
      <c r="D52" s="141">
        <f t="shared" si="2"/>
        <v>-0.9800000000000001</v>
      </c>
      <c r="E52" s="141">
        <f t="shared" si="3"/>
        <v>0.9800000000000001</v>
      </c>
      <c r="F52" s="141">
        <f t="shared" si="4"/>
        <v>-0.64</v>
      </c>
      <c r="G52" s="141">
        <f t="shared" si="5"/>
        <v>0.64</v>
      </c>
      <c r="H52" s="141">
        <f t="shared" si="6"/>
        <v>-1.28</v>
      </c>
      <c r="I52" s="141">
        <f t="shared" si="7"/>
        <v>1.28</v>
      </c>
      <c r="J52" s="141">
        <f t="shared" si="8"/>
        <v>-3.15</v>
      </c>
      <c r="K52" s="141">
        <f t="shared" si="9"/>
        <v>3.15</v>
      </c>
      <c r="L52" s="141">
        <f t="shared" si="10"/>
        <v>-6.3</v>
      </c>
      <c r="M52" s="141">
        <f t="shared" si="11"/>
        <v>6.3</v>
      </c>
      <c r="N52" s="141">
        <f t="shared" si="12"/>
        <v>-1.33</v>
      </c>
      <c r="O52" s="141">
        <f t="shared" si="13"/>
        <v>1.33</v>
      </c>
      <c r="P52" s="141">
        <f t="shared" si="14"/>
        <v>-2.66</v>
      </c>
      <c r="Q52" s="141">
        <f t="shared" si="15"/>
        <v>2.66</v>
      </c>
      <c r="R52" s="161"/>
      <c r="S52" s="161"/>
      <c r="T52" s="161"/>
      <c r="U52" s="162"/>
    </row>
    <row r="53" spans="1:21" ht="12.75">
      <c r="A53" s="111" t="s">
        <v>200</v>
      </c>
      <c r="B53" s="141">
        <f t="shared" si="0"/>
        <v>-1.62</v>
      </c>
      <c r="C53" s="141">
        <f t="shared" si="1"/>
        <v>1.88</v>
      </c>
      <c r="D53" s="141">
        <f t="shared" si="2"/>
        <v>-3.37</v>
      </c>
      <c r="E53" s="141">
        <f t="shared" si="3"/>
        <v>3.63</v>
      </c>
      <c r="F53" s="141">
        <f t="shared" si="4"/>
        <v>-0.64</v>
      </c>
      <c r="G53" s="141">
        <f t="shared" si="5"/>
        <v>0.64</v>
      </c>
      <c r="H53" s="141">
        <f t="shared" si="6"/>
        <v>-1.28</v>
      </c>
      <c r="I53" s="141">
        <f t="shared" si="7"/>
        <v>1.28</v>
      </c>
      <c r="J53" s="141">
        <f t="shared" si="8"/>
        <v>-9.42</v>
      </c>
      <c r="K53" s="141">
        <f t="shared" si="9"/>
        <v>-0.3200000000000003</v>
      </c>
      <c r="L53" s="141">
        <f t="shared" si="10"/>
        <v>-13.969999999999999</v>
      </c>
      <c r="M53" s="141">
        <f t="shared" si="11"/>
        <v>4.2299999999999995</v>
      </c>
      <c r="N53" s="141">
        <f t="shared" si="12"/>
        <v>-4.75</v>
      </c>
      <c r="O53" s="141">
        <f t="shared" si="13"/>
        <v>0.1499999999999999</v>
      </c>
      <c r="P53" s="141">
        <f t="shared" si="14"/>
        <v>-7.199999999999999</v>
      </c>
      <c r="Q53" s="141">
        <f t="shared" si="15"/>
        <v>2.5999999999999996</v>
      </c>
      <c r="R53" s="161"/>
      <c r="S53" s="161"/>
      <c r="T53" s="161"/>
      <c r="U53" s="162"/>
    </row>
    <row r="54" spans="1:21" ht="12.75">
      <c r="A54" s="111" t="s">
        <v>201</v>
      </c>
      <c r="B54" s="141">
        <f t="shared" si="0"/>
        <v>-0.189</v>
      </c>
      <c r="C54" s="141">
        <f t="shared" si="1"/>
        <v>0.189</v>
      </c>
      <c r="D54" s="141">
        <f t="shared" si="2"/>
        <v>-0.378</v>
      </c>
      <c r="E54" s="141">
        <f t="shared" si="3"/>
        <v>0.378</v>
      </c>
      <c r="F54" s="141">
        <f t="shared" si="4"/>
        <v>-0.28</v>
      </c>
      <c r="G54" s="141">
        <f t="shared" si="5"/>
        <v>0.28</v>
      </c>
      <c r="H54" s="141">
        <f t="shared" si="6"/>
        <v>-0.56</v>
      </c>
      <c r="I54" s="141">
        <f t="shared" si="7"/>
        <v>0.56</v>
      </c>
      <c r="J54" s="141">
        <f t="shared" si="8"/>
        <v>-1.1900000000000002</v>
      </c>
      <c r="K54" s="141">
        <f t="shared" si="9"/>
        <v>1.1900000000000002</v>
      </c>
      <c r="L54" s="141">
        <f t="shared" si="10"/>
        <v>-2.3800000000000003</v>
      </c>
      <c r="M54" s="141">
        <f t="shared" si="11"/>
        <v>2.3800000000000003</v>
      </c>
      <c r="N54" s="141">
        <f t="shared" si="12"/>
        <v>-0.35000000000000003</v>
      </c>
      <c r="O54" s="141">
        <f t="shared" si="13"/>
        <v>0.35000000000000003</v>
      </c>
      <c r="P54" s="141">
        <f t="shared" si="14"/>
        <v>-0.7000000000000001</v>
      </c>
      <c r="Q54" s="141">
        <f t="shared" si="15"/>
        <v>0.7000000000000001</v>
      </c>
      <c r="R54" s="161"/>
      <c r="S54" s="161"/>
      <c r="T54" s="161"/>
      <c r="U54" s="162"/>
    </row>
    <row r="55" spans="1:21" ht="12.75">
      <c r="A55" s="111" t="s">
        <v>202</v>
      </c>
      <c r="B55" s="141">
        <f t="shared" si="0"/>
        <v>0.5249999999999999</v>
      </c>
      <c r="C55" s="141">
        <f t="shared" si="1"/>
        <v>1.155</v>
      </c>
      <c r="D55" s="141">
        <f t="shared" si="2"/>
        <v>0.20999999999999996</v>
      </c>
      <c r="E55" s="141">
        <f t="shared" si="3"/>
        <v>1.47</v>
      </c>
      <c r="F55" s="141">
        <f t="shared" si="4"/>
        <v>-0.216</v>
      </c>
      <c r="G55" s="141">
        <f t="shared" si="5"/>
        <v>0.216</v>
      </c>
      <c r="H55" s="141">
        <f t="shared" si="6"/>
        <v>-0.432</v>
      </c>
      <c r="I55" s="141">
        <f t="shared" si="7"/>
        <v>0.432</v>
      </c>
      <c r="J55" s="141">
        <f t="shared" si="8"/>
        <v>0.97</v>
      </c>
      <c r="K55" s="141">
        <f t="shared" si="9"/>
        <v>3.0700000000000003</v>
      </c>
      <c r="L55" s="141">
        <f t="shared" si="10"/>
        <v>-0.08000000000000007</v>
      </c>
      <c r="M55" s="141">
        <f t="shared" si="11"/>
        <v>4.12</v>
      </c>
      <c r="N55" s="141">
        <f t="shared" si="12"/>
        <v>-0.5495000000000001</v>
      </c>
      <c r="O55" s="141">
        <f t="shared" si="13"/>
        <v>0.8505</v>
      </c>
      <c r="P55" s="141">
        <f t="shared" si="14"/>
        <v>-1.2495</v>
      </c>
      <c r="Q55" s="141">
        <f t="shared" si="15"/>
        <v>1.5505000000000002</v>
      </c>
      <c r="R55" s="161"/>
      <c r="S55" s="161"/>
      <c r="T55" s="161"/>
      <c r="U55" s="162"/>
    </row>
    <row r="56" spans="1:21" ht="12.75">
      <c r="A56" s="111" t="s">
        <v>203</v>
      </c>
      <c r="B56" s="141">
        <f t="shared" si="0"/>
        <v>-0.07</v>
      </c>
      <c r="C56" s="141">
        <f t="shared" si="1"/>
        <v>0.07</v>
      </c>
      <c r="D56" s="141">
        <f t="shared" si="2"/>
        <v>-0.14</v>
      </c>
      <c r="E56" s="141">
        <f t="shared" si="3"/>
        <v>0.14</v>
      </c>
      <c r="F56" s="141">
        <f t="shared" si="4"/>
        <v>-0.136</v>
      </c>
      <c r="G56" s="141">
        <f t="shared" si="5"/>
        <v>0.136</v>
      </c>
      <c r="H56" s="141">
        <f t="shared" si="6"/>
        <v>-0.272</v>
      </c>
      <c r="I56" s="141">
        <f t="shared" si="7"/>
        <v>0.272</v>
      </c>
      <c r="J56" s="141">
        <f t="shared" si="8"/>
        <v>-0.35000000000000003</v>
      </c>
      <c r="K56" s="141">
        <f t="shared" si="9"/>
        <v>0.35000000000000003</v>
      </c>
      <c r="L56" s="141">
        <f t="shared" si="10"/>
        <v>-0.7000000000000001</v>
      </c>
      <c r="M56" s="141">
        <f t="shared" si="11"/>
        <v>0.7000000000000001</v>
      </c>
      <c r="N56" s="141">
        <f t="shared" si="12"/>
        <v>-0.17500000000000002</v>
      </c>
      <c r="O56" s="141">
        <f t="shared" si="13"/>
        <v>0.17500000000000002</v>
      </c>
      <c r="P56" s="141">
        <f t="shared" si="14"/>
        <v>-0.35000000000000003</v>
      </c>
      <c r="Q56" s="141">
        <f t="shared" si="15"/>
        <v>0.35000000000000003</v>
      </c>
      <c r="R56" s="161"/>
      <c r="S56" s="161"/>
      <c r="T56" s="161"/>
      <c r="U56" s="162"/>
    </row>
    <row r="57" spans="1:21" ht="12.75">
      <c r="A57" s="111" t="s">
        <v>204</v>
      </c>
      <c r="B57" s="141">
        <f t="shared" si="0"/>
        <v>0.375</v>
      </c>
      <c r="C57" s="141">
        <f t="shared" si="1"/>
        <v>0.585</v>
      </c>
      <c r="D57" s="141">
        <f t="shared" si="2"/>
        <v>0.27</v>
      </c>
      <c r="E57" s="141">
        <f t="shared" si="3"/>
        <v>0.69</v>
      </c>
      <c r="F57" s="141">
        <f t="shared" si="4"/>
        <v>-0.08</v>
      </c>
      <c r="G57" s="141">
        <f t="shared" si="5"/>
        <v>0.08</v>
      </c>
      <c r="H57" s="141">
        <f t="shared" si="6"/>
        <v>-0.16</v>
      </c>
      <c r="I57" s="141">
        <f t="shared" si="7"/>
        <v>0.16</v>
      </c>
      <c r="J57" s="141">
        <f t="shared" si="8"/>
        <v>0.2719999999999999</v>
      </c>
      <c r="K57" s="141">
        <f t="shared" si="9"/>
        <v>0.622</v>
      </c>
      <c r="L57" s="141">
        <f t="shared" si="10"/>
        <v>0.09699999999999992</v>
      </c>
      <c r="M57" s="141">
        <f t="shared" si="11"/>
        <v>0.7969999999999999</v>
      </c>
      <c r="N57" s="141">
        <f t="shared" si="12"/>
        <v>0.22</v>
      </c>
      <c r="O57" s="141">
        <f t="shared" si="13"/>
        <v>0.64</v>
      </c>
      <c r="P57" s="141">
        <f t="shared" si="14"/>
        <v>0.010000000000000009</v>
      </c>
      <c r="Q57" s="141">
        <f t="shared" si="15"/>
        <v>0.85</v>
      </c>
      <c r="R57" s="161"/>
      <c r="S57" s="161"/>
      <c r="T57" s="161"/>
      <c r="U57" s="162"/>
    </row>
    <row r="58" spans="1:21" ht="12.75">
      <c r="A58" s="111" t="s">
        <v>205</v>
      </c>
      <c r="B58" s="141">
        <f t="shared" si="0"/>
        <v>-0.01575</v>
      </c>
      <c r="C58" s="141">
        <f t="shared" si="1"/>
        <v>0.01575</v>
      </c>
      <c r="D58" s="141">
        <f t="shared" si="2"/>
        <v>-0.0315</v>
      </c>
      <c r="E58" s="141">
        <f t="shared" si="3"/>
        <v>0.0315</v>
      </c>
      <c r="F58" s="141">
        <f t="shared" si="4"/>
        <v>-0.16</v>
      </c>
      <c r="G58" s="141">
        <f t="shared" si="5"/>
        <v>0.16</v>
      </c>
      <c r="H58" s="141">
        <f t="shared" si="6"/>
        <v>-0.32</v>
      </c>
      <c r="I58" s="141">
        <f t="shared" si="7"/>
        <v>0.32</v>
      </c>
      <c r="J58" s="141">
        <f t="shared" si="8"/>
        <v>-0.35000000000000003</v>
      </c>
      <c r="K58" s="141">
        <f t="shared" si="9"/>
        <v>0.35000000000000003</v>
      </c>
      <c r="L58" s="141">
        <f t="shared" si="10"/>
        <v>-0.7000000000000001</v>
      </c>
      <c r="M58" s="141">
        <f t="shared" si="11"/>
        <v>0.7000000000000001</v>
      </c>
      <c r="N58" s="141">
        <f t="shared" si="12"/>
        <v>-0.2625</v>
      </c>
      <c r="O58" s="141">
        <f t="shared" si="13"/>
        <v>0.2625</v>
      </c>
      <c r="P58" s="141">
        <f t="shared" si="14"/>
        <v>-0.525</v>
      </c>
      <c r="Q58" s="141">
        <f t="shared" si="15"/>
        <v>0.525</v>
      </c>
      <c r="R58" s="161"/>
      <c r="S58" s="161"/>
      <c r="T58" s="161"/>
      <c r="U58" s="162"/>
    </row>
    <row r="59" spans="1:21" ht="12.75">
      <c r="A59" s="111" t="s">
        <v>206</v>
      </c>
      <c r="B59" s="141">
        <f t="shared" si="0"/>
        <v>0.7015</v>
      </c>
      <c r="C59" s="141">
        <f t="shared" si="1"/>
        <v>0.7785</v>
      </c>
      <c r="D59" s="141">
        <f t="shared" si="2"/>
        <v>0.663</v>
      </c>
      <c r="E59" s="141">
        <f t="shared" si="3"/>
        <v>0.817</v>
      </c>
      <c r="F59" s="141">
        <f t="shared" si="4"/>
        <v>-0.0236</v>
      </c>
      <c r="G59" s="141">
        <f t="shared" si="5"/>
        <v>0.0236</v>
      </c>
      <c r="H59" s="141">
        <f t="shared" si="6"/>
        <v>-0.0472</v>
      </c>
      <c r="I59" s="141">
        <f t="shared" si="7"/>
        <v>0.0472</v>
      </c>
      <c r="J59" s="141">
        <f t="shared" si="8"/>
        <v>0.44500000000000006</v>
      </c>
      <c r="K59" s="141">
        <f t="shared" si="9"/>
        <v>0.655</v>
      </c>
      <c r="L59" s="141">
        <f t="shared" si="10"/>
        <v>0.3400000000000001</v>
      </c>
      <c r="M59" s="141">
        <f t="shared" si="11"/>
        <v>0.76</v>
      </c>
      <c r="N59" s="141">
        <f t="shared" si="12"/>
        <v>0.587</v>
      </c>
      <c r="O59" s="141">
        <f t="shared" si="13"/>
        <v>0.7130000000000001</v>
      </c>
      <c r="P59" s="141">
        <f t="shared" si="14"/>
        <v>0.524</v>
      </c>
      <c r="Q59" s="141">
        <f t="shared" si="15"/>
        <v>0.776</v>
      </c>
      <c r="R59" s="161"/>
      <c r="S59" s="161"/>
      <c r="T59" s="161"/>
      <c r="U59" s="162"/>
    </row>
    <row r="60" spans="1:21" ht="12.75">
      <c r="A60" s="111" t="s">
        <v>207</v>
      </c>
      <c r="B60" s="141">
        <f t="shared" si="0"/>
        <v>-0.0063</v>
      </c>
      <c r="C60" s="141">
        <f t="shared" si="1"/>
        <v>0.0063</v>
      </c>
      <c r="D60" s="141">
        <f t="shared" si="2"/>
        <v>-0.0126</v>
      </c>
      <c r="E60" s="141">
        <f t="shared" si="3"/>
        <v>0.0126</v>
      </c>
      <c r="F60" s="141">
        <f t="shared" si="4"/>
        <v>-0.0244</v>
      </c>
      <c r="G60" s="141">
        <f t="shared" si="5"/>
        <v>0.0244</v>
      </c>
      <c r="H60" s="141">
        <f t="shared" si="6"/>
        <v>-0.0488</v>
      </c>
      <c r="I60" s="141">
        <f t="shared" si="7"/>
        <v>0.0488</v>
      </c>
      <c r="J60" s="141">
        <f t="shared" si="8"/>
        <v>-0.0525</v>
      </c>
      <c r="K60" s="141">
        <f t="shared" si="9"/>
        <v>0.0525</v>
      </c>
      <c r="L60" s="141">
        <f t="shared" si="10"/>
        <v>-0.105</v>
      </c>
      <c r="M60" s="141">
        <f t="shared" si="11"/>
        <v>0.105</v>
      </c>
      <c r="N60" s="141">
        <f t="shared" si="12"/>
        <v>-0.035</v>
      </c>
      <c r="O60" s="141">
        <f t="shared" si="13"/>
        <v>0.035</v>
      </c>
      <c r="P60" s="141">
        <f t="shared" si="14"/>
        <v>-0.07</v>
      </c>
      <c r="Q60" s="141">
        <f t="shared" si="15"/>
        <v>0.07</v>
      </c>
      <c r="R60" s="161"/>
      <c r="S60" s="161"/>
      <c r="T60" s="161"/>
      <c r="U60" s="162"/>
    </row>
    <row r="61" spans="1:21" ht="12.75">
      <c r="A61" s="111" t="s">
        <v>208</v>
      </c>
      <c r="B61" s="141">
        <f t="shared" si="0"/>
        <v>0.05595000000000001</v>
      </c>
      <c r="C61" s="141">
        <f t="shared" si="1"/>
        <v>0.11405000000000001</v>
      </c>
      <c r="D61" s="141">
        <f t="shared" si="2"/>
        <v>0.026900000000000007</v>
      </c>
      <c r="E61" s="141">
        <f t="shared" si="3"/>
        <v>0.1431</v>
      </c>
      <c r="F61" s="141">
        <f t="shared" si="4"/>
        <v>-0.01</v>
      </c>
      <c r="G61" s="141">
        <f t="shared" si="5"/>
        <v>0.01</v>
      </c>
      <c r="H61" s="141">
        <f t="shared" si="6"/>
        <v>-0.02</v>
      </c>
      <c r="I61" s="141">
        <f t="shared" si="7"/>
        <v>0.02</v>
      </c>
      <c r="J61" s="141">
        <f t="shared" si="8"/>
        <v>0.04569999999999999</v>
      </c>
      <c r="K61" s="141">
        <f t="shared" si="9"/>
        <v>0.1157</v>
      </c>
      <c r="L61" s="141">
        <f t="shared" si="10"/>
        <v>0.010699999999999987</v>
      </c>
      <c r="M61" s="141">
        <f t="shared" si="11"/>
        <v>0.1507</v>
      </c>
      <c r="N61" s="141">
        <f t="shared" si="12"/>
        <v>0.027499999999999997</v>
      </c>
      <c r="O61" s="141">
        <f t="shared" si="13"/>
        <v>0.0905</v>
      </c>
      <c r="P61" s="141">
        <f t="shared" si="14"/>
        <v>-0.0040000000000000036</v>
      </c>
      <c r="Q61" s="141">
        <f t="shared" si="15"/>
        <v>0.122</v>
      </c>
      <c r="R61" s="161"/>
      <c r="S61" s="161"/>
      <c r="T61" s="161"/>
      <c r="U61" s="162"/>
    </row>
    <row r="62" spans="1:21" ht="12.75">
      <c r="A62" s="111" t="s">
        <v>209</v>
      </c>
      <c r="B62" s="141">
        <f t="shared" si="0"/>
        <v>-0.021</v>
      </c>
      <c r="C62" s="141">
        <f t="shared" si="1"/>
        <v>0.021</v>
      </c>
      <c r="D62" s="141">
        <f t="shared" si="2"/>
        <v>-0.042</v>
      </c>
      <c r="E62" s="141">
        <f t="shared" si="3"/>
        <v>0.042</v>
      </c>
      <c r="F62" s="141">
        <f t="shared" si="4"/>
        <v>-0.0136</v>
      </c>
      <c r="G62" s="141">
        <f t="shared" si="5"/>
        <v>0.0136</v>
      </c>
      <c r="H62" s="141">
        <f t="shared" si="6"/>
        <v>-0.0272</v>
      </c>
      <c r="I62" s="141">
        <f t="shared" si="7"/>
        <v>0.0272</v>
      </c>
      <c r="J62" s="141">
        <f t="shared" si="8"/>
        <v>-0.021</v>
      </c>
      <c r="K62" s="141">
        <f t="shared" si="9"/>
        <v>0.021</v>
      </c>
      <c r="L62" s="141">
        <f t="shared" si="10"/>
        <v>-0.042</v>
      </c>
      <c r="M62" s="141">
        <f t="shared" si="11"/>
        <v>0.042</v>
      </c>
      <c r="N62" s="141">
        <f t="shared" si="12"/>
        <v>-0.01225</v>
      </c>
      <c r="O62" s="141">
        <f t="shared" si="13"/>
        <v>0.01225</v>
      </c>
      <c r="P62" s="141">
        <f t="shared" si="14"/>
        <v>-0.0245</v>
      </c>
      <c r="Q62" s="141">
        <f t="shared" si="15"/>
        <v>0.0245</v>
      </c>
      <c r="R62" s="161"/>
      <c r="S62" s="161"/>
      <c r="T62" s="161"/>
      <c r="U62" s="162"/>
    </row>
    <row r="63" spans="1:21" ht="13.5" thickBot="1">
      <c r="A63" s="106" t="s">
        <v>210</v>
      </c>
      <c r="B63" s="141">
        <f t="shared" si="0"/>
        <v>0.018499999999999996</v>
      </c>
      <c r="C63" s="141">
        <f t="shared" si="1"/>
        <v>0.0675</v>
      </c>
      <c r="D63" s="141">
        <f t="shared" si="2"/>
        <v>-0.006000000000000005</v>
      </c>
      <c r="E63" s="141">
        <f t="shared" si="3"/>
        <v>0.092</v>
      </c>
      <c r="F63" s="141">
        <f t="shared" si="4"/>
        <v>-0.0108</v>
      </c>
      <c r="G63" s="141">
        <f t="shared" si="5"/>
        <v>0.0108</v>
      </c>
      <c r="H63" s="141">
        <f t="shared" si="6"/>
        <v>-0.0216</v>
      </c>
      <c r="I63" s="141">
        <f t="shared" si="7"/>
        <v>0.0216</v>
      </c>
      <c r="J63" s="141">
        <f t="shared" si="8"/>
        <v>-0.02615</v>
      </c>
      <c r="K63" s="141">
        <f t="shared" si="9"/>
        <v>0.015850000000000003</v>
      </c>
      <c r="L63" s="141">
        <f t="shared" si="10"/>
        <v>-0.047150000000000004</v>
      </c>
      <c r="M63" s="141">
        <f t="shared" si="11"/>
        <v>0.03685</v>
      </c>
      <c r="N63" s="141">
        <f t="shared" si="12"/>
        <v>0.0006000000000000033</v>
      </c>
      <c r="O63" s="141">
        <f t="shared" si="13"/>
        <v>0.0482</v>
      </c>
      <c r="P63" s="141">
        <f t="shared" si="14"/>
        <v>-0.023199999999999995</v>
      </c>
      <c r="Q63" s="141">
        <f t="shared" si="15"/>
        <v>0.072</v>
      </c>
      <c r="R63" s="161"/>
      <c r="S63" s="161"/>
      <c r="T63" s="161"/>
      <c r="U63" s="162"/>
    </row>
    <row r="64" spans="1:21" ht="12.75">
      <c r="A64" s="111" t="s">
        <v>211</v>
      </c>
      <c r="B64" s="156">
        <f t="shared" si="0"/>
        <v>-3.5</v>
      </c>
      <c r="C64" s="156">
        <f t="shared" si="1"/>
        <v>3.5</v>
      </c>
      <c r="D64" s="156">
        <f t="shared" si="2"/>
        <v>-7</v>
      </c>
      <c r="E64" s="156">
        <f t="shared" si="3"/>
        <v>7</v>
      </c>
      <c r="F64" s="156">
        <f t="shared" si="4"/>
        <v>-4.4</v>
      </c>
      <c r="G64" s="156">
        <f t="shared" si="5"/>
        <v>4.4</v>
      </c>
      <c r="H64" s="156">
        <f t="shared" si="6"/>
        <v>-8.8</v>
      </c>
      <c r="I64" s="156">
        <f t="shared" si="7"/>
        <v>8.8</v>
      </c>
      <c r="J64" s="156">
        <f t="shared" si="8"/>
        <v>-21</v>
      </c>
      <c r="K64" s="156">
        <f t="shared" si="9"/>
        <v>21</v>
      </c>
      <c r="L64" s="156">
        <f t="shared" si="10"/>
        <v>-42</v>
      </c>
      <c r="M64" s="156">
        <f t="shared" si="11"/>
        <v>42</v>
      </c>
      <c r="N64" s="156">
        <f t="shared" si="12"/>
        <v>-10.5</v>
      </c>
      <c r="O64" s="156">
        <f t="shared" si="13"/>
        <v>10.5</v>
      </c>
      <c r="P64" s="156">
        <f t="shared" si="14"/>
        <v>-21</v>
      </c>
      <c r="Q64" s="156">
        <f t="shared" si="15"/>
        <v>21</v>
      </c>
      <c r="R64" s="161"/>
      <c r="S64" s="161"/>
      <c r="T64" s="161"/>
      <c r="U64" s="162"/>
    </row>
    <row r="65" spans="1:21" ht="12.75">
      <c r="A65" s="111" t="s">
        <v>212</v>
      </c>
      <c r="B65" s="141">
        <f t="shared" si="0"/>
        <v>-1.6849999999999998</v>
      </c>
      <c r="C65" s="141">
        <f t="shared" si="1"/>
        <v>0.7649999999999999</v>
      </c>
      <c r="D65" s="141">
        <f t="shared" si="2"/>
        <v>-2.9099999999999997</v>
      </c>
      <c r="E65" s="141">
        <f t="shared" si="3"/>
        <v>1.9899999999999998</v>
      </c>
      <c r="F65" s="141">
        <f t="shared" si="4"/>
        <v>-1.4</v>
      </c>
      <c r="G65" s="141">
        <f t="shared" si="5"/>
        <v>1.4</v>
      </c>
      <c r="H65" s="141">
        <f t="shared" si="6"/>
        <v>-2.8</v>
      </c>
      <c r="I65" s="141">
        <f t="shared" si="7"/>
        <v>2.8</v>
      </c>
      <c r="J65" s="141">
        <f t="shared" si="8"/>
        <v>-9.05</v>
      </c>
      <c r="K65" s="141">
        <f t="shared" si="9"/>
        <v>5.65</v>
      </c>
      <c r="L65" s="141">
        <f t="shared" si="10"/>
        <v>-16.400000000000002</v>
      </c>
      <c r="M65" s="141">
        <f t="shared" si="11"/>
        <v>13.000000000000002</v>
      </c>
      <c r="N65" s="141">
        <f t="shared" si="12"/>
        <v>-2.5629999999999997</v>
      </c>
      <c r="O65" s="141">
        <f t="shared" si="13"/>
        <v>2.3369999999999997</v>
      </c>
      <c r="P65" s="141">
        <f t="shared" si="14"/>
        <v>-5.013</v>
      </c>
      <c r="Q65" s="141">
        <f t="shared" si="15"/>
        <v>4.786999999999999</v>
      </c>
      <c r="R65" s="161"/>
      <c r="S65" s="161"/>
      <c r="T65" s="161"/>
      <c r="U65" s="162"/>
    </row>
    <row r="66" spans="1:21" ht="12.75">
      <c r="A66" s="111" t="s">
        <v>213</v>
      </c>
      <c r="B66" s="141">
        <f t="shared" si="0"/>
        <v>-0.9450000000000001</v>
      </c>
      <c r="C66" s="141">
        <f t="shared" si="1"/>
        <v>0.9450000000000001</v>
      </c>
      <c r="D66" s="141">
        <f t="shared" si="2"/>
        <v>-1.8900000000000001</v>
      </c>
      <c r="E66" s="141">
        <f t="shared" si="3"/>
        <v>1.8900000000000001</v>
      </c>
      <c r="F66" s="141">
        <f t="shared" si="4"/>
        <v>-1.08</v>
      </c>
      <c r="G66" s="141">
        <f t="shared" si="5"/>
        <v>1.08</v>
      </c>
      <c r="H66" s="141">
        <f t="shared" si="6"/>
        <v>-2.16</v>
      </c>
      <c r="I66" s="141">
        <f t="shared" si="7"/>
        <v>2.16</v>
      </c>
      <c r="J66" s="141">
        <f t="shared" si="8"/>
        <v>-3.5800000000000005</v>
      </c>
      <c r="K66" s="141">
        <f t="shared" si="9"/>
        <v>7.620000000000001</v>
      </c>
      <c r="L66" s="141">
        <f t="shared" si="10"/>
        <v>-9.180000000000001</v>
      </c>
      <c r="M66" s="141">
        <f t="shared" si="11"/>
        <v>13.22</v>
      </c>
      <c r="N66" s="141">
        <f t="shared" si="12"/>
        <v>-2.4499999999999997</v>
      </c>
      <c r="O66" s="141">
        <f t="shared" si="13"/>
        <v>2.4499999999999997</v>
      </c>
      <c r="P66" s="141">
        <f t="shared" si="14"/>
        <v>-4.8999999999999995</v>
      </c>
      <c r="Q66" s="141">
        <f t="shared" si="15"/>
        <v>4.8999999999999995</v>
      </c>
      <c r="R66" s="161"/>
      <c r="S66" s="161"/>
      <c r="T66" s="161"/>
      <c r="U66" s="162"/>
    </row>
    <row r="67" spans="1:21" ht="12.75">
      <c r="A67" s="111" t="s">
        <v>214</v>
      </c>
      <c r="B67" s="141">
        <f t="shared" si="0"/>
        <v>-0.49000000000000005</v>
      </c>
      <c r="C67" s="141">
        <f t="shared" si="1"/>
        <v>0.49000000000000005</v>
      </c>
      <c r="D67" s="141">
        <f t="shared" si="2"/>
        <v>-0.9800000000000001</v>
      </c>
      <c r="E67" s="141">
        <f t="shared" si="3"/>
        <v>0.9800000000000001</v>
      </c>
      <c r="F67" s="141">
        <f t="shared" si="4"/>
        <v>-0.48</v>
      </c>
      <c r="G67" s="141">
        <f t="shared" si="5"/>
        <v>0.48</v>
      </c>
      <c r="H67" s="141">
        <f t="shared" si="6"/>
        <v>-0.96</v>
      </c>
      <c r="I67" s="141">
        <f t="shared" si="7"/>
        <v>0.96</v>
      </c>
      <c r="J67" s="141">
        <f t="shared" si="8"/>
        <v>-0.5049999999999999</v>
      </c>
      <c r="K67" s="141">
        <f t="shared" si="9"/>
        <v>5.305</v>
      </c>
      <c r="L67" s="141">
        <f t="shared" si="10"/>
        <v>-3.4099999999999997</v>
      </c>
      <c r="M67" s="141">
        <f t="shared" si="11"/>
        <v>8.209999999999999</v>
      </c>
      <c r="N67" s="141">
        <f t="shared" si="12"/>
        <v>-1.055</v>
      </c>
      <c r="O67" s="141">
        <f t="shared" si="13"/>
        <v>0.6950000000000001</v>
      </c>
      <c r="P67" s="141">
        <f t="shared" si="14"/>
        <v>-1.93</v>
      </c>
      <c r="Q67" s="141">
        <f t="shared" si="15"/>
        <v>1.57</v>
      </c>
      <c r="R67" s="161"/>
      <c r="S67" s="161"/>
      <c r="T67" s="161"/>
      <c r="U67" s="162"/>
    </row>
    <row r="68" spans="1:21" ht="12.75">
      <c r="A68" s="111" t="s">
        <v>215</v>
      </c>
      <c r="B68" s="141">
        <f t="shared" si="0"/>
        <v>-0.42</v>
      </c>
      <c r="C68" s="141">
        <f t="shared" si="1"/>
        <v>0.42</v>
      </c>
      <c r="D68" s="141">
        <f t="shared" si="2"/>
        <v>-0.84</v>
      </c>
      <c r="E68" s="141">
        <f t="shared" si="3"/>
        <v>0.84</v>
      </c>
      <c r="F68" s="141">
        <f t="shared" si="4"/>
        <v>-0.272</v>
      </c>
      <c r="G68" s="141">
        <f t="shared" si="5"/>
        <v>0.272</v>
      </c>
      <c r="H68" s="141">
        <f t="shared" si="6"/>
        <v>-0.544</v>
      </c>
      <c r="I68" s="141">
        <f t="shared" si="7"/>
        <v>0.544</v>
      </c>
      <c r="J68" s="141">
        <f t="shared" si="8"/>
        <v>-1.4000000000000001</v>
      </c>
      <c r="K68" s="141">
        <f t="shared" si="9"/>
        <v>1.4000000000000001</v>
      </c>
      <c r="L68" s="141">
        <f t="shared" si="10"/>
        <v>-2.8000000000000003</v>
      </c>
      <c r="M68" s="141">
        <f t="shared" si="11"/>
        <v>2.8000000000000003</v>
      </c>
      <c r="N68" s="141">
        <f t="shared" si="12"/>
        <v>-0.5950000000000001</v>
      </c>
      <c r="O68" s="141">
        <f t="shared" si="13"/>
        <v>0.5950000000000001</v>
      </c>
      <c r="P68" s="141">
        <f t="shared" si="14"/>
        <v>-1.1900000000000002</v>
      </c>
      <c r="Q68" s="141">
        <f t="shared" si="15"/>
        <v>1.1900000000000002</v>
      </c>
      <c r="R68" s="161"/>
      <c r="S68" s="161"/>
      <c r="T68" s="161"/>
      <c r="U68" s="162"/>
    </row>
    <row r="69" spans="1:21" ht="12.75">
      <c r="A69" s="111" t="s">
        <v>216</v>
      </c>
      <c r="B69" s="141">
        <f t="shared" si="0"/>
        <v>-0.061</v>
      </c>
      <c r="C69" s="141">
        <f t="shared" si="1"/>
        <v>0.149</v>
      </c>
      <c r="D69" s="141">
        <f t="shared" si="2"/>
        <v>-0.16599999999999998</v>
      </c>
      <c r="E69" s="141">
        <f t="shared" si="3"/>
        <v>0.254</v>
      </c>
      <c r="F69" s="141">
        <f t="shared" si="4"/>
        <v>-0.224</v>
      </c>
      <c r="G69" s="141">
        <f t="shared" si="5"/>
        <v>0.224</v>
      </c>
      <c r="H69" s="141">
        <f t="shared" si="6"/>
        <v>-0.448</v>
      </c>
      <c r="I69" s="141">
        <f t="shared" si="7"/>
        <v>0.448</v>
      </c>
      <c r="J69" s="141">
        <f t="shared" si="8"/>
        <v>1.025</v>
      </c>
      <c r="K69" s="141">
        <f t="shared" si="9"/>
        <v>2.775</v>
      </c>
      <c r="L69" s="141">
        <f t="shared" si="10"/>
        <v>0.1499999999999999</v>
      </c>
      <c r="M69" s="141">
        <f t="shared" si="11"/>
        <v>3.65</v>
      </c>
      <c r="N69" s="141">
        <f t="shared" si="12"/>
        <v>-0.16150000000000003</v>
      </c>
      <c r="O69" s="141">
        <f t="shared" si="13"/>
        <v>0.3775</v>
      </c>
      <c r="P69" s="141">
        <f t="shared" si="14"/>
        <v>-0.43100000000000005</v>
      </c>
      <c r="Q69" s="141">
        <f t="shared" si="15"/>
        <v>0.647</v>
      </c>
      <c r="R69" s="161"/>
      <c r="S69" s="161"/>
      <c r="T69" s="161"/>
      <c r="U69" s="162"/>
    </row>
    <row r="70" spans="1:21" ht="12.75">
      <c r="A70" s="111" t="s">
        <v>217</v>
      </c>
      <c r="B70" s="141">
        <f t="shared" si="0"/>
        <v>-0.14250000000000002</v>
      </c>
      <c r="C70" s="141">
        <f t="shared" si="1"/>
        <v>0.10250000000000001</v>
      </c>
      <c r="D70" s="141">
        <f t="shared" si="2"/>
        <v>-0.265</v>
      </c>
      <c r="E70" s="141">
        <f t="shared" si="3"/>
        <v>0.22500000000000003</v>
      </c>
      <c r="F70" s="141">
        <f t="shared" si="4"/>
        <v>-0.1</v>
      </c>
      <c r="G70" s="141">
        <f t="shared" si="5"/>
        <v>0.1</v>
      </c>
      <c r="H70" s="141">
        <f t="shared" si="6"/>
        <v>-0.2</v>
      </c>
      <c r="I70" s="141">
        <f t="shared" si="7"/>
        <v>0.2</v>
      </c>
      <c r="J70" s="141">
        <f t="shared" si="8"/>
        <v>-0.42</v>
      </c>
      <c r="K70" s="141">
        <f t="shared" si="9"/>
        <v>0.42</v>
      </c>
      <c r="L70" s="141">
        <f t="shared" si="10"/>
        <v>-0.84</v>
      </c>
      <c r="M70" s="141">
        <f t="shared" si="11"/>
        <v>0.84</v>
      </c>
      <c r="N70" s="141">
        <f t="shared" si="12"/>
        <v>-0.21</v>
      </c>
      <c r="O70" s="141">
        <f t="shared" si="13"/>
        <v>0.21</v>
      </c>
      <c r="P70" s="141">
        <f t="shared" si="14"/>
        <v>-0.42</v>
      </c>
      <c r="Q70" s="141">
        <f t="shared" si="15"/>
        <v>0.42</v>
      </c>
      <c r="R70" s="161"/>
      <c r="S70" s="161"/>
      <c r="T70" s="161"/>
      <c r="U70" s="162"/>
    </row>
    <row r="71" spans="1:21" ht="12.75">
      <c r="A71" s="111" t="s">
        <v>218</v>
      </c>
      <c r="B71" s="141">
        <f t="shared" si="0"/>
        <v>-0.06999999999999999</v>
      </c>
      <c r="C71" s="141">
        <f t="shared" si="1"/>
        <v>0.14</v>
      </c>
      <c r="D71" s="141">
        <f t="shared" si="2"/>
        <v>-0.175</v>
      </c>
      <c r="E71" s="141">
        <f t="shared" si="3"/>
        <v>0.245</v>
      </c>
      <c r="F71" s="141">
        <f t="shared" si="4"/>
        <v>-0.084</v>
      </c>
      <c r="G71" s="141">
        <f t="shared" si="5"/>
        <v>0.084</v>
      </c>
      <c r="H71" s="141">
        <f t="shared" si="6"/>
        <v>-0.168</v>
      </c>
      <c r="I71" s="141">
        <f t="shared" si="7"/>
        <v>0.168</v>
      </c>
      <c r="J71" s="141">
        <f t="shared" si="8"/>
        <v>-0.41800000000000004</v>
      </c>
      <c r="K71" s="141">
        <f t="shared" si="9"/>
        <v>-0.06799999999999998</v>
      </c>
      <c r="L71" s="141">
        <f t="shared" si="10"/>
        <v>-0.593</v>
      </c>
      <c r="M71" s="141">
        <f t="shared" si="11"/>
        <v>0.10700000000000004</v>
      </c>
      <c r="N71" s="141">
        <f t="shared" si="12"/>
        <v>-0.084</v>
      </c>
      <c r="O71" s="141">
        <f t="shared" si="13"/>
        <v>0.084</v>
      </c>
      <c r="P71" s="141">
        <f t="shared" si="14"/>
        <v>-0.168</v>
      </c>
      <c r="Q71" s="141">
        <f t="shared" si="15"/>
        <v>0.168</v>
      </c>
      <c r="R71" s="161"/>
      <c r="S71" s="161"/>
      <c r="T71" s="161"/>
      <c r="U71" s="162"/>
    </row>
    <row r="72" spans="1:21" ht="12.75">
      <c r="A72" s="111" t="s">
        <v>219</v>
      </c>
      <c r="B72" s="141">
        <f t="shared" si="0"/>
        <v>-0.0085</v>
      </c>
      <c r="C72" s="141">
        <f t="shared" si="1"/>
        <v>0.0125</v>
      </c>
      <c r="D72" s="141">
        <f t="shared" si="2"/>
        <v>-0.019000000000000003</v>
      </c>
      <c r="E72" s="141">
        <f t="shared" si="3"/>
        <v>0.023</v>
      </c>
      <c r="F72" s="141">
        <f t="shared" si="4"/>
        <v>-0.136</v>
      </c>
      <c r="G72" s="141">
        <f t="shared" si="5"/>
        <v>0.136</v>
      </c>
      <c r="H72" s="141">
        <f t="shared" si="6"/>
        <v>-0.272</v>
      </c>
      <c r="I72" s="141">
        <f t="shared" si="7"/>
        <v>0.272</v>
      </c>
      <c r="J72" s="141">
        <f t="shared" si="8"/>
        <v>-0.29750000000000004</v>
      </c>
      <c r="K72" s="141">
        <f t="shared" si="9"/>
        <v>0.29750000000000004</v>
      </c>
      <c r="L72" s="141">
        <f t="shared" si="10"/>
        <v>-0.5950000000000001</v>
      </c>
      <c r="M72" s="141">
        <f t="shared" si="11"/>
        <v>0.5950000000000001</v>
      </c>
      <c r="N72" s="141">
        <f t="shared" si="12"/>
        <v>-0.1575</v>
      </c>
      <c r="O72" s="141">
        <f t="shared" si="13"/>
        <v>0.1575</v>
      </c>
      <c r="P72" s="141">
        <f t="shared" si="14"/>
        <v>-0.315</v>
      </c>
      <c r="Q72" s="141">
        <f t="shared" si="15"/>
        <v>0.315</v>
      </c>
      <c r="R72" s="161"/>
      <c r="S72" s="161"/>
      <c r="T72" s="161"/>
      <c r="U72" s="162"/>
    </row>
    <row r="73" spans="1:21" ht="12.75">
      <c r="A73" s="111" t="s">
        <v>220</v>
      </c>
      <c r="B73" s="141">
        <f t="shared" si="0"/>
        <v>-0.068</v>
      </c>
      <c r="C73" s="141">
        <f t="shared" si="1"/>
        <v>0.142</v>
      </c>
      <c r="D73" s="141">
        <f t="shared" si="2"/>
        <v>-0.173</v>
      </c>
      <c r="E73" s="141">
        <f t="shared" si="3"/>
        <v>0.247</v>
      </c>
      <c r="F73" s="141">
        <f t="shared" si="4"/>
        <v>-0.036</v>
      </c>
      <c r="G73" s="141">
        <f t="shared" si="5"/>
        <v>0.036</v>
      </c>
      <c r="H73" s="141">
        <f t="shared" si="6"/>
        <v>-0.072</v>
      </c>
      <c r="I73" s="141">
        <f t="shared" si="7"/>
        <v>0.072</v>
      </c>
      <c r="J73" s="141">
        <f t="shared" si="8"/>
        <v>0.1125</v>
      </c>
      <c r="K73" s="141">
        <f t="shared" si="9"/>
        <v>0.28750000000000003</v>
      </c>
      <c r="L73" s="141">
        <f t="shared" si="10"/>
        <v>0.024999999999999994</v>
      </c>
      <c r="M73" s="141">
        <f t="shared" si="11"/>
        <v>0.375</v>
      </c>
      <c r="N73" s="141">
        <f t="shared" si="12"/>
        <v>-0.091</v>
      </c>
      <c r="O73" s="141">
        <f t="shared" si="13"/>
        <v>0.091</v>
      </c>
      <c r="P73" s="141">
        <f t="shared" si="14"/>
        <v>-0.182</v>
      </c>
      <c r="Q73" s="141">
        <f t="shared" si="15"/>
        <v>0.182</v>
      </c>
      <c r="R73" s="161"/>
      <c r="S73" s="161"/>
      <c r="T73" s="161"/>
      <c r="U73" s="162"/>
    </row>
    <row r="74" spans="1:21" ht="12.75">
      <c r="A74" s="111" t="s">
        <v>221</v>
      </c>
      <c r="B74" s="141">
        <f t="shared" si="0"/>
        <v>-0.0175</v>
      </c>
      <c r="C74" s="141">
        <f t="shared" si="1"/>
        <v>0.0175</v>
      </c>
      <c r="D74" s="141">
        <f t="shared" si="2"/>
        <v>-0.035</v>
      </c>
      <c r="E74" s="141">
        <f t="shared" si="3"/>
        <v>0.035</v>
      </c>
      <c r="F74" s="141">
        <f t="shared" si="4"/>
        <v>-0.0224</v>
      </c>
      <c r="G74" s="141">
        <f t="shared" si="5"/>
        <v>0.0224</v>
      </c>
      <c r="H74" s="141">
        <f t="shared" si="6"/>
        <v>-0.0448</v>
      </c>
      <c r="I74" s="141">
        <f t="shared" si="7"/>
        <v>0.0448</v>
      </c>
      <c r="J74" s="141">
        <f t="shared" si="8"/>
        <v>-0.0525</v>
      </c>
      <c r="K74" s="141">
        <f t="shared" si="9"/>
        <v>0.0525</v>
      </c>
      <c r="L74" s="141">
        <f t="shared" si="10"/>
        <v>-0.105</v>
      </c>
      <c r="M74" s="141">
        <f t="shared" si="11"/>
        <v>0.105</v>
      </c>
      <c r="N74" s="141">
        <f t="shared" si="12"/>
        <v>-0.021</v>
      </c>
      <c r="O74" s="141">
        <f t="shared" si="13"/>
        <v>0.021</v>
      </c>
      <c r="P74" s="141">
        <f t="shared" si="14"/>
        <v>-0.042</v>
      </c>
      <c r="Q74" s="141">
        <f t="shared" si="15"/>
        <v>0.042</v>
      </c>
      <c r="R74" s="161"/>
      <c r="S74" s="161"/>
      <c r="T74" s="161"/>
      <c r="U74" s="162"/>
    </row>
    <row r="75" spans="1:21" ht="12.75">
      <c r="A75" s="111" t="s">
        <v>222</v>
      </c>
      <c r="B75" s="141">
        <f t="shared" si="0"/>
        <v>-0.014</v>
      </c>
      <c r="C75" s="141">
        <f t="shared" si="1"/>
        <v>0.014</v>
      </c>
      <c r="D75" s="141">
        <f t="shared" si="2"/>
        <v>-0.028</v>
      </c>
      <c r="E75" s="141">
        <f t="shared" si="3"/>
        <v>0.028</v>
      </c>
      <c r="F75" s="141">
        <f t="shared" si="4"/>
        <v>-0.0088</v>
      </c>
      <c r="G75" s="141">
        <f t="shared" si="5"/>
        <v>0.0088</v>
      </c>
      <c r="H75" s="141">
        <f t="shared" si="6"/>
        <v>-0.0176</v>
      </c>
      <c r="I75" s="141">
        <f t="shared" si="7"/>
        <v>0.0176</v>
      </c>
      <c r="J75" s="141">
        <f t="shared" si="8"/>
        <v>-0.035</v>
      </c>
      <c r="K75" s="141">
        <f t="shared" si="9"/>
        <v>0.035</v>
      </c>
      <c r="L75" s="141">
        <f t="shared" si="10"/>
        <v>-0.07</v>
      </c>
      <c r="M75" s="141">
        <f t="shared" si="11"/>
        <v>0.07</v>
      </c>
      <c r="N75" s="141">
        <f t="shared" si="12"/>
        <v>-0.01295</v>
      </c>
      <c r="O75" s="141">
        <f t="shared" si="13"/>
        <v>0.01295</v>
      </c>
      <c r="P75" s="141">
        <f t="shared" si="14"/>
        <v>-0.0259</v>
      </c>
      <c r="Q75" s="141">
        <f t="shared" si="15"/>
        <v>0.0259</v>
      </c>
      <c r="R75" s="161"/>
      <c r="S75" s="161"/>
      <c r="T75" s="161"/>
      <c r="U75" s="162"/>
    </row>
    <row r="76" spans="1:21" ht="12.75">
      <c r="A76" s="111" t="s">
        <v>223</v>
      </c>
      <c r="B76" s="141">
        <f t="shared" si="0"/>
        <v>-0.033</v>
      </c>
      <c r="C76" s="141">
        <f t="shared" si="1"/>
        <v>0.009000000000000001</v>
      </c>
      <c r="D76" s="141">
        <f t="shared" si="2"/>
        <v>-0.054000000000000006</v>
      </c>
      <c r="E76" s="141">
        <f t="shared" si="3"/>
        <v>0.030000000000000002</v>
      </c>
      <c r="F76" s="141">
        <f t="shared" si="4"/>
        <v>-0.012</v>
      </c>
      <c r="G76" s="141">
        <f t="shared" si="5"/>
        <v>0.012</v>
      </c>
      <c r="H76" s="141">
        <f t="shared" si="6"/>
        <v>-0.024</v>
      </c>
      <c r="I76" s="141">
        <f t="shared" si="7"/>
        <v>0.024</v>
      </c>
      <c r="J76" s="141">
        <f t="shared" si="8"/>
        <v>-0.021</v>
      </c>
      <c r="K76" s="141">
        <f t="shared" si="9"/>
        <v>0.021</v>
      </c>
      <c r="L76" s="141">
        <f t="shared" si="10"/>
        <v>-0.042</v>
      </c>
      <c r="M76" s="141">
        <f t="shared" si="11"/>
        <v>0.042</v>
      </c>
      <c r="N76" s="141">
        <f t="shared" si="12"/>
        <v>-0.017</v>
      </c>
      <c r="O76" s="141">
        <f t="shared" si="13"/>
        <v>0.011</v>
      </c>
      <c r="P76" s="141">
        <f t="shared" si="14"/>
        <v>-0.031</v>
      </c>
      <c r="Q76" s="141">
        <f t="shared" si="15"/>
        <v>0.025</v>
      </c>
      <c r="R76" s="161"/>
      <c r="S76" s="161"/>
      <c r="T76" s="161"/>
      <c r="U76" s="162"/>
    </row>
    <row r="77" spans="1:21" ht="13.5" thickBot="1">
      <c r="A77" s="106" t="s">
        <v>224</v>
      </c>
      <c r="B77" s="145">
        <f t="shared" si="0"/>
        <v>-0.011700000000000002</v>
      </c>
      <c r="C77" s="145">
        <f t="shared" si="1"/>
        <v>0.0233</v>
      </c>
      <c r="D77" s="145">
        <f t="shared" si="2"/>
        <v>-0.029200000000000004</v>
      </c>
      <c r="E77" s="145">
        <f t="shared" si="3"/>
        <v>0.0408</v>
      </c>
      <c r="F77" s="145">
        <f t="shared" si="4"/>
        <v>-0.012</v>
      </c>
      <c r="G77" s="145">
        <f t="shared" si="5"/>
        <v>0.012</v>
      </c>
      <c r="H77" s="145">
        <f t="shared" si="6"/>
        <v>-0.024</v>
      </c>
      <c r="I77" s="145">
        <f t="shared" si="7"/>
        <v>0.024</v>
      </c>
      <c r="J77" s="145">
        <f t="shared" si="8"/>
        <v>-0.035</v>
      </c>
      <c r="K77" s="145">
        <f t="shared" si="9"/>
        <v>0.035</v>
      </c>
      <c r="L77" s="145">
        <f t="shared" si="10"/>
        <v>-0.07</v>
      </c>
      <c r="M77" s="145">
        <f t="shared" si="11"/>
        <v>0.07</v>
      </c>
      <c r="N77" s="145">
        <f t="shared" si="12"/>
        <v>-0.021</v>
      </c>
      <c r="O77" s="145">
        <f t="shared" si="13"/>
        <v>0.021</v>
      </c>
      <c r="P77" s="145">
        <f t="shared" si="14"/>
        <v>-0.042</v>
      </c>
      <c r="Q77" s="145">
        <f t="shared" si="15"/>
        <v>0.042</v>
      </c>
      <c r="R77" s="163"/>
      <c r="S77" s="163"/>
      <c r="T77" s="163"/>
      <c r="U77" s="164"/>
    </row>
  </sheetData>
  <sheetProtection sheet="1" objects="1" scenarios="1"/>
  <mergeCells count="26">
    <mergeCell ref="B8:E8"/>
    <mergeCell ref="A1:U1"/>
    <mergeCell ref="B5:E5"/>
    <mergeCell ref="F5:I5"/>
    <mergeCell ref="J5:M5"/>
    <mergeCell ref="N5:Q5"/>
    <mergeCell ref="R5:U5"/>
    <mergeCell ref="R44:U44"/>
    <mergeCell ref="B44:E44"/>
    <mergeCell ref="F44:I44"/>
    <mergeCell ref="J44:M44"/>
    <mergeCell ref="N44:Q44"/>
    <mergeCell ref="B47:E47"/>
    <mergeCell ref="F47:I47"/>
    <mergeCell ref="J47:M47"/>
    <mergeCell ref="N47:Q47"/>
    <mergeCell ref="F43:G43"/>
    <mergeCell ref="F2:G2"/>
    <mergeCell ref="F3:G3"/>
    <mergeCell ref="F4:G4"/>
    <mergeCell ref="F41:G41"/>
    <mergeCell ref="A40:U40"/>
    <mergeCell ref="F42:G42"/>
    <mergeCell ref="F8:I8"/>
    <mergeCell ref="J8:M8"/>
    <mergeCell ref="N8:Q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U77"/>
  <sheetViews>
    <sheetView zoomScaleSheetLayoutView="100" workbookViewId="0" topLeftCell="A34">
      <selection activeCell="H57" sqref="H57"/>
    </sheetView>
  </sheetViews>
  <sheetFormatPr defaultColWidth="9.140625" defaultRowHeight="12.75"/>
  <cols>
    <col min="1" max="1" width="28.8515625" style="165" bestFit="1" customWidth="1"/>
    <col min="2" max="2" width="10.8515625" style="0" bestFit="1" customWidth="1"/>
    <col min="3" max="3" width="11.7109375" style="0" bestFit="1" customWidth="1"/>
    <col min="4" max="4" width="10.8515625" style="0" bestFit="1" customWidth="1"/>
    <col min="5" max="5" width="11.7109375" style="0" bestFit="1" customWidth="1"/>
    <col min="6" max="6" width="10.8515625" style="0" bestFit="1" customWidth="1"/>
    <col min="7" max="7" width="11.7109375" style="0" bestFit="1" customWidth="1"/>
    <col min="8" max="8" width="10.8515625" style="0" bestFit="1" customWidth="1"/>
    <col min="9" max="9" width="11.7109375" style="0" bestFit="1" customWidth="1"/>
    <col min="10" max="10" width="10.8515625" style="0" bestFit="1" customWidth="1"/>
    <col min="11" max="11" width="11.7109375" style="0" bestFit="1" customWidth="1"/>
    <col min="12" max="12" width="10.8515625" style="0" bestFit="1" customWidth="1"/>
    <col min="13" max="13" width="11.7109375" style="0" bestFit="1" customWidth="1"/>
    <col min="14" max="14" width="10.8515625" style="0" bestFit="1" customWidth="1"/>
    <col min="15" max="15" width="11.7109375" style="0" bestFit="1" customWidth="1"/>
    <col min="16" max="16" width="10.8515625" style="0" bestFit="1" customWidth="1"/>
    <col min="17" max="17" width="11.7109375" style="0" bestFit="1" customWidth="1"/>
    <col min="18" max="18" width="10.8515625" style="0" bestFit="1" customWidth="1"/>
    <col min="19" max="19" width="11.7109375" style="0" bestFit="1" customWidth="1"/>
    <col min="20" max="20" width="10.8515625" style="0" bestFit="1" customWidth="1"/>
    <col min="21" max="21" width="11.7109375" style="0" bestFit="1" customWidth="1"/>
    <col min="22" max="16384" width="25.7109375" style="0" customWidth="1"/>
  </cols>
  <sheetData>
    <row r="1" spans="1:21" ht="13.5" thickBot="1">
      <c r="A1" s="493" t="s">
        <v>177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</row>
    <row r="2" spans="1:21" ht="13.5" thickBot="1">
      <c r="A2" s="111"/>
      <c r="B2" s="112" t="s">
        <v>178</v>
      </c>
      <c r="C2" s="113" t="s">
        <v>179</v>
      </c>
      <c r="D2" s="114" t="s">
        <v>180</v>
      </c>
      <c r="E2" s="115" t="s">
        <v>181</v>
      </c>
      <c r="F2" s="503"/>
      <c r="G2" s="504"/>
      <c r="H2" s="112" t="s">
        <v>178</v>
      </c>
      <c r="I2" s="113" t="s">
        <v>179</v>
      </c>
      <c r="J2" s="114" t="s">
        <v>180</v>
      </c>
      <c r="K2" s="115" t="s">
        <v>181</v>
      </c>
      <c r="L2" s="116"/>
      <c r="M2" s="116"/>
      <c r="N2" s="116"/>
      <c r="O2" s="116"/>
      <c r="P2" s="116"/>
      <c r="Q2" s="116"/>
      <c r="R2" s="1"/>
      <c r="S2" s="1"/>
      <c r="T2" s="1"/>
      <c r="U2" s="94"/>
    </row>
    <row r="3" spans="1:21" ht="12.75">
      <c r="A3" s="111" t="s">
        <v>182</v>
      </c>
      <c r="B3" s="117">
        <v>14.45</v>
      </c>
      <c r="C3" s="118">
        <v>0.01</v>
      </c>
      <c r="D3" s="119">
        <v>3.5</v>
      </c>
      <c r="E3" s="107">
        <v>7</v>
      </c>
      <c r="F3" s="499" t="s">
        <v>176</v>
      </c>
      <c r="G3" s="500"/>
      <c r="H3" s="117">
        <v>0</v>
      </c>
      <c r="I3" s="118">
        <v>0.32</v>
      </c>
      <c r="J3" s="119">
        <v>3.5</v>
      </c>
      <c r="K3" s="107">
        <v>7</v>
      </c>
      <c r="L3" s="116"/>
      <c r="M3" s="116"/>
      <c r="N3" s="116"/>
      <c r="O3" s="116"/>
      <c r="P3" s="116"/>
      <c r="Q3" s="116"/>
      <c r="R3" s="1"/>
      <c r="S3" s="1"/>
      <c r="T3" s="1"/>
      <c r="U3" s="94"/>
    </row>
    <row r="4" spans="1:21" ht="13.5" thickBot="1">
      <c r="A4" s="111" t="s">
        <v>183</v>
      </c>
      <c r="B4" s="120">
        <v>-3750</v>
      </c>
      <c r="C4" s="121">
        <v>130</v>
      </c>
      <c r="D4" s="122">
        <v>3.5</v>
      </c>
      <c r="E4" s="108">
        <v>7</v>
      </c>
      <c r="F4" s="501"/>
      <c r="G4" s="502"/>
      <c r="H4" s="120"/>
      <c r="I4" s="121"/>
      <c r="J4" s="122"/>
      <c r="K4" s="108"/>
      <c r="L4" s="84"/>
      <c r="M4" s="84"/>
      <c r="N4" s="84"/>
      <c r="O4" s="84"/>
      <c r="P4" s="84"/>
      <c r="Q4" s="84"/>
      <c r="R4" s="1"/>
      <c r="S4" s="1"/>
      <c r="T4" s="1"/>
      <c r="U4" s="94"/>
    </row>
    <row r="5" spans="1:21" ht="13.5" thickBot="1">
      <c r="A5" s="123"/>
      <c r="B5" s="431" t="s">
        <v>184</v>
      </c>
      <c r="C5" s="432"/>
      <c r="D5" s="432"/>
      <c r="E5" s="496"/>
      <c r="F5" s="493" t="s">
        <v>185</v>
      </c>
      <c r="G5" s="497"/>
      <c r="H5" s="497"/>
      <c r="I5" s="498"/>
      <c r="J5" s="493" t="s">
        <v>186</v>
      </c>
      <c r="K5" s="497"/>
      <c r="L5" s="497"/>
      <c r="M5" s="498"/>
      <c r="N5" s="493" t="s">
        <v>187</v>
      </c>
      <c r="O5" s="497"/>
      <c r="P5" s="497"/>
      <c r="Q5" s="498"/>
      <c r="R5" s="493" t="s">
        <v>188</v>
      </c>
      <c r="S5" s="497"/>
      <c r="T5" s="497"/>
      <c r="U5" s="498"/>
    </row>
    <row r="6" spans="1:21" ht="13.5" thickBot="1">
      <c r="A6" s="111"/>
      <c r="B6" s="124" t="s">
        <v>189</v>
      </c>
      <c r="C6" s="124" t="s">
        <v>190</v>
      </c>
      <c r="D6" s="124" t="s">
        <v>180</v>
      </c>
      <c r="E6" s="125" t="s">
        <v>181</v>
      </c>
      <c r="F6" s="124" t="s">
        <v>189</v>
      </c>
      <c r="G6" s="124" t="s">
        <v>190</v>
      </c>
      <c r="H6" s="124" t="s">
        <v>180</v>
      </c>
      <c r="I6" s="126" t="s">
        <v>181</v>
      </c>
      <c r="J6" s="124" t="s">
        <v>189</v>
      </c>
      <c r="K6" s="126" t="s">
        <v>190</v>
      </c>
      <c r="L6" s="124" t="s">
        <v>180</v>
      </c>
      <c r="M6" s="125" t="s">
        <v>181</v>
      </c>
      <c r="N6" s="127" t="s">
        <v>189</v>
      </c>
      <c r="O6" s="124" t="s">
        <v>190</v>
      </c>
      <c r="P6" s="126" t="s">
        <v>180</v>
      </c>
      <c r="Q6" s="124" t="s">
        <v>181</v>
      </c>
      <c r="R6" s="127" t="s">
        <v>189</v>
      </c>
      <c r="S6" s="124" t="s">
        <v>190</v>
      </c>
      <c r="T6" s="126" t="s">
        <v>180</v>
      </c>
      <c r="U6" s="124" t="s">
        <v>181</v>
      </c>
    </row>
    <row r="7" spans="1:21" ht="13.5" thickBot="1">
      <c r="A7" s="111" t="s">
        <v>191</v>
      </c>
      <c r="B7" s="31">
        <v>595.85</v>
      </c>
      <c r="C7" s="53">
        <v>0.36</v>
      </c>
      <c r="D7" s="33">
        <v>4</v>
      </c>
      <c r="E7" s="53">
        <v>8</v>
      </c>
      <c r="F7" s="33">
        <v>0</v>
      </c>
      <c r="G7" s="33">
        <v>1.5</v>
      </c>
      <c r="H7" s="33">
        <v>4</v>
      </c>
      <c r="I7" s="32">
        <v>8</v>
      </c>
      <c r="J7" s="33">
        <v>-3848.5</v>
      </c>
      <c r="K7" s="32">
        <v>151</v>
      </c>
      <c r="L7" s="33">
        <v>3.5</v>
      </c>
      <c r="M7" s="53">
        <v>7</v>
      </c>
      <c r="N7" s="79">
        <v>-3657.5</v>
      </c>
      <c r="O7" s="33">
        <v>284</v>
      </c>
      <c r="P7" s="32">
        <v>3.5</v>
      </c>
      <c r="Q7" s="33">
        <v>7</v>
      </c>
      <c r="R7" s="128">
        <v>8.2</v>
      </c>
      <c r="S7" s="129">
        <v>2</v>
      </c>
      <c r="T7" s="130">
        <v>3.5</v>
      </c>
      <c r="U7" s="129">
        <v>7</v>
      </c>
    </row>
    <row r="8" spans="1:21" ht="13.5" thickBot="1">
      <c r="A8" s="123"/>
      <c r="B8" s="493" t="s">
        <v>192</v>
      </c>
      <c r="C8" s="494"/>
      <c r="D8" s="494"/>
      <c r="E8" s="495"/>
      <c r="F8" s="493" t="s">
        <v>193</v>
      </c>
      <c r="G8" s="494"/>
      <c r="H8" s="494"/>
      <c r="I8" s="495"/>
      <c r="J8" s="505" t="s">
        <v>194</v>
      </c>
      <c r="K8" s="506"/>
      <c r="L8" s="506"/>
      <c r="M8" s="506"/>
      <c r="N8" s="493" t="s">
        <v>195</v>
      </c>
      <c r="O8" s="497"/>
      <c r="P8" s="497"/>
      <c r="Q8" s="498"/>
      <c r="R8" s="1"/>
      <c r="S8" s="1"/>
      <c r="T8" s="1"/>
      <c r="U8" s="94"/>
    </row>
    <row r="9" spans="1:21" ht="13.5" thickBot="1">
      <c r="A9" s="131"/>
      <c r="B9" s="132" t="s">
        <v>189</v>
      </c>
      <c r="C9" s="133" t="s">
        <v>190</v>
      </c>
      <c r="D9" s="132" t="s">
        <v>180</v>
      </c>
      <c r="E9" s="132" t="s">
        <v>181</v>
      </c>
      <c r="F9" s="132" t="s">
        <v>189</v>
      </c>
      <c r="G9" s="132" t="s">
        <v>190</v>
      </c>
      <c r="H9" s="132" t="s">
        <v>180</v>
      </c>
      <c r="I9" s="132" t="s">
        <v>181</v>
      </c>
      <c r="J9" s="124" t="s">
        <v>189</v>
      </c>
      <c r="K9" s="124" t="s">
        <v>190</v>
      </c>
      <c r="L9" s="124" t="s">
        <v>180</v>
      </c>
      <c r="M9" s="125" t="s">
        <v>181</v>
      </c>
      <c r="N9" s="124" t="s">
        <v>189</v>
      </c>
      <c r="O9" s="124" t="s">
        <v>190</v>
      </c>
      <c r="P9" s="124" t="s">
        <v>180</v>
      </c>
      <c r="Q9" s="125" t="s">
        <v>181</v>
      </c>
      <c r="R9" s="1"/>
      <c r="S9" s="1"/>
      <c r="T9" s="1"/>
      <c r="U9" s="94"/>
    </row>
    <row r="10" spans="1:21" ht="13.5" thickBot="1">
      <c r="A10" s="105" t="s">
        <v>196</v>
      </c>
      <c r="B10" s="134">
        <v>0</v>
      </c>
      <c r="C10" s="135">
        <v>0</v>
      </c>
      <c r="D10" s="134">
        <v>3.5</v>
      </c>
      <c r="E10" s="135">
        <v>7</v>
      </c>
      <c r="F10" s="136">
        <v>0</v>
      </c>
      <c r="G10" s="137">
        <v>0.5</v>
      </c>
      <c r="H10" s="136">
        <v>4</v>
      </c>
      <c r="I10" s="137">
        <v>8</v>
      </c>
      <c r="J10" s="138">
        <v>5</v>
      </c>
      <c r="K10" s="130">
        <v>2</v>
      </c>
      <c r="L10" s="129">
        <v>3.5</v>
      </c>
      <c r="M10" s="139">
        <v>7</v>
      </c>
      <c r="N10" s="128">
        <v>-0.4</v>
      </c>
      <c r="O10" s="129">
        <v>1</v>
      </c>
      <c r="P10" s="130">
        <v>3.5</v>
      </c>
      <c r="Q10" s="129">
        <v>7</v>
      </c>
      <c r="R10" s="1"/>
      <c r="S10" s="1"/>
      <c r="T10" s="1"/>
      <c r="U10" s="94"/>
    </row>
    <row r="11" spans="1:21" ht="12.75">
      <c r="A11" s="111" t="s">
        <v>197</v>
      </c>
      <c r="B11" s="140">
        <v>0</v>
      </c>
      <c r="C11" s="141">
        <v>0.64</v>
      </c>
      <c r="D11" s="140">
        <v>3.5</v>
      </c>
      <c r="E11" s="141">
        <v>7</v>
      </c>
      <c r="F11" s="142">
        <v>0</v>
      </c>
      <c r="G11" s="143">
        <v>0.6</v>
      </c>
      <c r="H11" s="142">
        <v>4</v>
      </c>
      <c r="I11" s="143">
        <v>8</v>
      </c>
      <c r="J11" s="53">
        <v>0</v>
      </c>
      <c r="K11" s="32">
        <v>5</v>
      </c>
      <c r="L11" s="33">
        <v>3.5</v>
      </c>
      <c r="M11" s="53">
        <v>7</v>
      </c>
      <c r="N11" s="79">
        <v>0</v>
      </c>
      <c r="O11" s="33">
        <v>2</v>
      </c>
      <c r="P11" s="32">
        <v>3.5</v>
      </c>
      <c r="Q11" s="33">
        <v>7</v>
      </c>
      <c r="R11" s="1"/>
      <c r="S11" s="1"/>
      <c r="T11" s="1"/>
      <c r="U11" s="94"/>
    </row>
    <row r="12" spans="1:21" ht="12.75">
      <c r="A12" s="111" t="s">
        <v>198</v>
      </c>
      <c r="B12" s="140">
        <v>-4</v>
      </c>
      <c r="C12" s="141">
        <v>2</v>
      </c>
      <c r="D12" s="140">
        <v>3.5</v>
      </c>
      <c r="E12" s="141">
        <v>7</v>
      </c>
      <c r="F12" s="142">
        <v>0</v>
      </c>
      <c r="G12" s="143">
        <v>0.6</v>
      </c>
      <c r="H12" s="142">
        <v>4</v>
      </c>
      <c r="I12" s="143">
        <v>8</v>
      </c>
      <c r="J12" s="53">
        <v>32.9</v>
      </c>
      <c r="K12" s="32">
        <v>4.6</v>
      </c>
      <c r="L12" s="33">
        <v>3.5</v>
      </c>
      <c r="M12" s="53">
        <v>7</v>
      </c>
      <c r="N12" s="79">
        <v>-5.67</v>
      </c>
      <c r="O12" s="33">
        <v>2.5</v>
      </c>
      <c r="P12" s="32">
        <v>3.5</v>
      </c>
      <c r="Q12" s="33">
        <v>7</v>
      </c>
      <c r="R12" s="1"/>
      <c r="S12" s="1"/>
      <c r="T12" s="1"/>
      <c r="U12" s="94"/>
    </row>
    <row r="13" spans="1:21" ht="12.75">
      <c r="A13" s="111" t="s">
        <v>199</v>
      </c>
      <c r="B13" s="140">
        <v>0</v>
      </c>
      <c r="C13" s="141">
        <v>0.14</v>
      </c>
      <c r="D13" s="140">
        <v>3.5</v>
      </c>
      <c r="E13" s="141">
        <v>7</v>
      </c>
      <c r="F13" s="142">
        <v>0</v>
      </c>
      <c r="G13" s="143">
        <v>0.16</v>
      </c>
      <c r="H13" s="142">
        <v>4</v>
      </c>
      <c r="I13" s="143">
        <v>8</v>
      </c>
      <c r="J13" s="53">
        <v>0</v>
      </c>
      <c r="K13" s="32">
        <v>0.9</v>
      </c>
      <c r="L13" s="33">
        <v>3.5</v>
      </c>
      <c r="M13" s="53">
        <v>7</v>
      </c>
      <c r="N13" s="79">
        <v>0</v>
      </c>
      <c r="O13" s="33">
        <v>0.38</v>
      </c>
      <c r="P13" s="32">
        <v>3.5</v>
      </c>
      <c r="Q13" s="33">
        <v>7</v>
      </c>
      <c r="R13" s="1"/>
      <c r="S13" s="1"/>
      <c r="T13" s="1"/>
      <c r="U13" s="94"/>
    </row>
    <row r="14" spans="1:21" ht="12.75">
      <c r="A14" s="111" t="s">
        <v>200</v>
      </c>
      <c r="B14" s="140">
        <v>-0.56</v>
      </c>
      <c r="C14" s="141">
        <v>0.5</v>
      </c>
      <c r="D14" s="140">
        <v>3.5</v>
      </c>
      <c r="E14" s="141">
        <v>7</v>
      </c>
      <c r="F14" s="142">
        <v>0</v>
      </c>
      <c r="G14" s="143">
        <v>0.16</v>
      </c>
      <c r="H14" s="142">
        <v>4</v>
      </c>
      <c r="I14" s="143">
        <v>8</v>
      </c>
      <c r="J14" s="53">
        <v>-3.74</v>
      </c>
      <c r="K14" s="32">
        <v>1.3</v>
      </c>
      <c r="L14" s="33">
        <v>3.5</v>
      </c>
      <c r="M14" s="53">
        <v>7</v>
      </c>
      <c r="N14" s="79">
        <v>-2.3</v>
      </c>
      <c r="O14" s="33">
        <v>0.7</v>
      </c>
      <c r="P14" s="32">
        <v>3.5</v>
      </c>
      <c r="Q14" s="33">
        <v>7</v>
      </c>
      <c r="R14" s="1"/>
      <c r="S14" s="1"/>
      <c r="T14" s="1"/>
      <c r="U14" s="94"/>
    </row>
    <row r="15" spans="1:21" ht="12.75">
      <c r="A15" s="111" t="s">
        <v>201</v>
      </c>
      <c r="B15" s="140">
        <v>0</v>
      </c>
      <c r="C15" s="141">
        <v>0.054</v>
      </c>
      <c r="D15" s="140">
        <v>3.5</v>
      </c>
      <c r="E15" s="141">
        <v>7</v>
      </c>
      <c r="F15" s="142">
        <v>0</v>
      </c>
      <c r="G15" s="143">
        <v>0.07</v>
      </c>
      <c r="H15" s="142">
        <v>4</v>
      </c>
      <c r="I15" s="143">
        <v>8</v>
      </c>
      <c r="J15" s="53">
        <v>0</v>
      </c>
      <c r="K15" s="32">
        <v>0.34</v>
      </c>
      <c r="L15" s="33">
        <v>3.5</v>
      </c>
      <c r="M15" s="53">
        <v>7</v>
      </c>
      <c r="N15" s="79">
        <v>0</v>
      </c>
      <c r="O15" s="33">
        <v>0.1</v>
      </c>
      <c r="P15" s="32">
        <v>3.5</v>
      </c>
      <c r="Q15" s="33">
        <v>7</v>
      </c>
      <c r="R15" s="1"/>
      <c r="S15" s="1"/>
      <c r="T15" s="1"/>
      <c r="U15" s="94"/>
    </row>
    <row r="16" spans="1:21" ht="12.75">
      <c r="A16" s="111" t="s">
        <v>202</v>
      </c>
      <c r="B16" s="140">
        <v>1</v>
      </c>
      <c r="C16" s="141">
        <v>0.09</v>
      </c>
      <c r="D16" s="140">
        <v>3.5</v>
      </c>
      <c r="E16" s="141">
        <v>7</v>
      </c>
      <c r="F16" s="142">
        <v>0</v>
      </c>
      <c r="G16" s="143">
        <v>0.054</v>
      </c>
      <c r="H16" s="142">
        <v>4</v>
      </c>
      <c r="I16" s="143">
        <v>8</v>
      </c>
      <c r="J16" s="53">
        <v>2.94</v>
      </c>
      <c r="K16" s="32">
        <v>0.3</v>
      </c>
      <c r="L16" s="33">
        <v>3.5</v>
      </c>
      <c r="M16" s="53">
        <v>7</v>
      </c>
      <c r="N16" s="79">
        <v>0.589</v>
      </c>
      <c r="O16" s="33">
        <v>0.2</v>
      </c>
      <c r="P16" s="32">
        <v>3.5</v>
      </c>
      <c r="Q16" s="33">
        <v>7</v>
      </c>
      <c r="R16" s="1"/>
      <c r="S16" s="1"/>
      <c r="T16" s="1"/>
      <c r="U16" s="94"/>
    </row>
    <row r="17" spans="1:21" ht="12.75">
      <c r="A17" s="111" t="s">
        <v>203</v>
      </c>
      <c r="B17" s="140">
        <v>0</v>
      </c>
      <c r="C17" s="141">
        <v>0.02</v>
      </c>
      <c r="D17" s="140">
        <v>3.5</v>
      </c>
      <c r="E17" s="141">
        <v>7</v>
      </c>
      <c r="F17" s="142">
        <v>0</v>
      </c>
      <c r="G17" s="143">
        <v>0.034</v>
      </c>
      <c r="H17" s="142">
        <v>4</v>
      </c>
      <c r="I17" s="143">
        <v>8</v>
      </c>
      <c r="J17" s="53">
        <v>0</v>
      </c>
      <c r="K17" s="32">
        <v>0.1</v>
      </c>
      <c r="L17" s="33">
        <v>3.5</v>
      </c>
      <c r="M17" s="53">
        <v>7</v>
      </c>
      <c r="N17" s="79">
        <v>0</v>
      </c>
      <c r="O17" s="33">
        <v>0.05</v>
      </c>
      <c r="P17" s="32">
        <v>3.5</v>
      </c>
      <c r="Q17" s="33">
        <v>7</v>
      </c>
      <c r="R17" s="1"/>
      <c r="S17" s="1"/>
      <c r="T17" s="1"/>
      <c r="U17" s="94"/>
    </row>
    <row r="18" spans="1:21" ht="12.75">
      <c r="A18" s="111" t="s">
        <v>204</v>
      </c>
      <c r="B18" s="140">
        <v>0.46</v>
      </c>
      <c r="C18" s="141">
        <v>0.03</v>
      </c>
      <c r="D18" s="140">
        <v>3.5</v>
      </c>
      <c r="E18" s="141">
        <v>7</v>
      </c>
      <c r="F18" s="142">
        <v>0</v>
      </c>
      <c r="G18" s="143">
        <v>0.02</v>
      </c>
      <c r="H18" s="142">
        <v>4</v>
      </c>
      <c r="I18" s="143">
        <v>8</v>
      </c>
      <c r="J18" s="53">
        <v>0.582</v>
      </c>
      <c r="K18" s="32">
        <v>0.05</v>
      </c>
      <c r="L18" s="33">
        <v>3.5</v>
      </c>
      <c r="M18" s="53">
        <v>7</v>
      </c>
      <c r="N18" s="79">
        <v>0.43</v>
      </c>
      <c r="O18" s="33">
        <v>0.06</v>
      </c>
      <c r="P18" s="32">
        <v>3.5</v>
      </c>
      <c r="Q18" s="33">
        <v>7</v>
      </c>
      <c r="R18" s="1"/>
      <c r="S18" s="1"/>
      <c r="T18" s="1"/>
      <c r="U18" s="94"/>
    </row>
    <row r="19" spans="1:21" ht="12.75">
      <c r="A19" s="111" t="s">
        <v>205</v>
      </c>
      <c r="B19" s="140">
        <v>0</v>
      </c>
      <c r="C19" s="141">
        <v>0.0045</v>
      </c>
      <c r="D19" s="140">
        <v>3.5</v>
      </c>
      <c r="E19" s="141">
        <v>7</v>
      </c>
      <c r="F19" s="142">
        <v>0</v>
      </c>
      <c r="G19" s="143">
        <v>0.04</v>
      </c>
      <c r="H19" s="142">
        <v>4</v>
      </c>
      <c r="I19" s="143">
        <v>8</v>
      </c>
      <c r="J19" s="53">
        <v>0</v>
      </c>
      <c r="K19" s="32">
        <v>0.1</v>
      </c>
      <c r="L19" s="33">
        <v>3.5</v>
      </c>
      <c r="M19" s="53">
        <v>7</v>
      </c>
      <c r="N19" s="79">
        <v>0</v>
      </c>
      <c r="O19" s="33">
        <v>0.075</v>
      </c>
      <c r="P19" s="32">
        <v>3.5</v>
      </c>
      <c r="Q19" s="33">
        <v>7</v>
      </c>
      <c r="R19" s="1"/>
      <c r="S19" s="1"/>
      <c r="T19" s="1"/>
      <c r="U19" s="94"/>
    </row>
    <row r="20" spans="1:21" ht="12.75">
      <c r="A20" s="111" t="s">
        <v>206</v>
      </c>
      <c r="B20" s="140">
        <v>0.74</v>
      </c>
      <c r="C20" s="141">
        <v>0.011</v>
      </c>
      <c r="D20" s="140">
        <v>3.5</v>
      </c>
      <c r="E20" s="141">
        <v>7</v>
      </c>
      <c r="F20" s="142">
        <v>0</v>
      </c>
      <c r="G20" s="143">
        <v>0.0059</v>
      </c>
      <c r="H20" s="142">
        <v>4</v>
      </c>
      <c r="I20" s="143">
        <v>8</v>
      </c>
      <c r="J20" s="53">
        <v>0.603</v>
      </c>
      <c r="K20" s="32">
        <v>0.03</v>
      </c>
      <c r="L20" s="33">
        <v>3.5</v>
      </c>
      <c r="M20" s="53">
        <v>7</v>
      </c>
      <c r="N20" s="79">
        <v>0.65</v>
      </c>
      <c r="O20" s="33">
        <v>0.018</v>
      </c>
      <c r="P20" s="32">
        <v>3.5</v>
      </c>
      <c r="Q20" s="33">
        <v>7</v>
      </c>
      <c r="R20" s="1"/>
      <c r="S20" s="1"/>
      <c r="T20" s="1"/>
      <c r="U20" s="94"/>
    </row>
    <row r="21" spans="1:21" ht="12.75">
      <c r="A21" s="111" t="s">
        <v>207</v>
      </c>
      <c r="B21" s="140">
        <v>0</v>
      </c>
      <c r="C21" s="141">
        <v>0.0018</v>
      </c>
      <c r="D21" s="140">
        <v>3.5</v>
      </c>
      <c r="E21" s="141">
        <v>7</v>
      </c>
      <c r="F21" s="142">
        <v>0</v>
      </c>
      <c r="G21" s="143">
        <v>0.0061</v>
      </c>
      <c r="H21" s="142">
        <v>4</v>
      </c>
      <c r="I21" s="143">
        <v>8</v>
      </c>
      <c r="J21" s="53">
        <v>0</v>
      </c>
      <c r="K21" s="32">
        <v>0.015</v>
      </c>
      <c r="L21" s="33">
        <v>3.5</v>
      </c>
      <c r="M21" s="53">
        <v>7</v>
      </c>
      <c r="N21" s="79">
        <v>0</v>
      </c>
      <c r="O21" s="33">
        <v>0.01</v>
      </c>
      <c r="P21" s="32">
        <v>3.5</v>
      </c>
      <c r="Q21" s="33">
        <v>7</v>
      </c>
      <c r="R21" s="1"/>
      <c r="S21" s="1"/>
      <c r="T21" s="1"/>
      <c r="U21" s="94"/>
    </row>
    <row r="22" spans="1:21" ht="12.75">
      <c r="A22" s="111" t="s">
        <v>208</v>
      </c>
      <c r="B22" s="140">
        <v>0.085</v>
      </c>
      <c r="C22" s="141">
        <v>0.0083</v>
      </c>
      <c r="D22" s="140">
        <v>3.5</v>
      </c>
      <c r="E22" s="141">
        <v>7</v>
      </c>
      <c r="F22" s="142">
        <v>0</v>
      </c>
      <c r="G22" s="143">
        <v>0.0025</v>
      </c>
      <c r="H22" s="142">
        <v>4</v>
      </c>
      <c r="I22" s="143">
        <v>8</v>
      </c>
      <c r="J22" s="53">
        <v>0.107</v>
      </c>
      <c r="K22" s="32">
        <v>0.01</v>
      </c>
      <c r="L22" s="33">
        <v>3.5</v>
      </c>
      <c r="M22" s="53">
        <v>7</v>
      </c>
      <c r="N22" s="79">
        <v>0.059</v>
      </c>
      <c r="O22" s="33">
        <v>0.009</v>
      </c>
      <c r="P22" s="32">
        <v>3.5</v>
      </c>
      <c r="Q22" s="33">
        <v>7</v>
      </c>
      <c r="R22" s="1"/>
      <c r="S22" s="1"/>
      <c r="T22" s="1"/>
      <c r="U22" s="94"/>
    </row>
    <row r="23" spans="1:21" ht="12.75">
      <c r="A23" s="111" t="s">
        <v>209</v>
      </c>
      <c r="B23" s="140">
        <v>0</v>
      </c>
      <c r="C23" s="141">
        <v>0.006</v>
      </c>
      <c r="D23" s="140">
        <v>3.5</v>
      </c>
      <c r="E23" s="141">
        <v>7</v>
      </c>
      <c r="F23" s="142">
        <v>0</v>
      </c>
      <c r="G23" s="143">
        <v>0.0034</v>
      </c>
      <c r="H23" s="142">
        <v>4</v>
      </c>
      <c r="I23" s="143">
        <v>8</v>
      </c>
      <c r="J23" s="53">
        <v>0</v>
      </c>
      <c r="K23" s="32">
        <v>0.006</v>
      </c>
      <c r="L23" s="33">
        <v>3.5</v>
      </c>
      <c r="M23" s="53">
        <v>7</v>
      </c>
      <c r="N23" s="79">
        <v>0</v>
      </c>
      <c r="O23" s="33">
        <v>0.0035</v>
      </c>
      <c r="P23" s="32">
        <v>3.5</v>
      </c>
      <c r="Q23" s="33">
        <v>7</v>
      </c>
      <c r="R23" s="1"/>
      <c r="S23" s="1"/>
      <c r="T23" s="1"/>
      <c r="U23" s="94"/>
    </row>
    <row r="24" spans="1:21" ht="13.5" thickBot="1">
      <c r="A24" s="106" t="s">
        <v>210</v>
      </c>
      <c r="B24" s="144">
        <v>0.032</v>
      </c>
      <c r="C24" s="145">
        <v>0.007</v>
      </c>
      <c r="D24" s="144">
        <v>3.5</v>
      </c>
      <c r="E24" s="145">
        <v>7</v>
      </c>
      <c r="F24" s="146">
        <v>0</v>
      </c>
      <c r="G24" s="147">
        <v>0.0027</v>
      </c>
      <c r="H24" s="146">
        <v>4</v>
      </c>
      <c r="I24" s="147">
        <v>8</v>
      </c>
      <c r="J24" s="62">
        <v>-0.008</v>
      </c>
      <c r="K24" s="61">
        <v>0.006</v>
      </c>
      <c r="L24" s="51">
        <v>3.5</v>
      </c>
      <c r="M24" s="62">
        <v>7</v>
      </c>
      <c r="N24" s="81">
        <v>0.0135</v>
      </c>
      <c r="O24" s="51">
        <v>0.0068</v>
      </c>
      <c r="P24" s="61">
        <v>3.5</v>
      </c>
      <c r="Q24" s="51">
        <v>7</v>
      </c>
      <c r="R24" s="1"/>
      <c r="S24" s="1"/>
      <c r="T24" s="1"/>
      <c r="U24" s="94"/>
    </row>
    <row r="25" spans="1:21" ht="12.75">
      <c r="A25" s="111" t="s">
        <v>211</v>
      </c>
      <c r="B25" s="140">
        <v>0</v>
      </c>
      <c r="C25" s="141">
        <v>1</v>
      </c>
      <c r="D25" s="140">
        <v>3.5</v>
      </c>
      <c r="E25" s="141">
        <v>7</v>
      </c>
      <c r="F25" s="142">
        <v>0</v>
      </c>
      <c r="G25" s="143">
        <v>1.1</v>
      </c>
      <c r="H25" s="142">
        <v>4</v>
      </c>
      <c r="I25" s="143">
        <v>8</v>
      </c>
      <c r="J25" s="53">
        <v>0</v>
      </c>
      <c r="K25" s="32">
        <v>6</v>
      </c>
      <c r="L25" s="33">
        <v>3.5</v>
      </c>
      <c r="M25" s="53">
        <v>7</v>
      </c>
      <c r="N25" s="79">
        <v>0</v>
      </c>
      <c r="O25" s="33">
        <v>3</v>
      </c>
      <c r="P25" s="32">
        <v>3.5</v>
      </c>
      <c r="Q25" s="33">
        <v>7</v>
      </c>
      <c r="R25" s="1"/>
      <c r="S25" s="1"/>
      <c r="T25" s="1"/>
      <c r="U25" s="94"/>
    </row>
    <row r="26" spans="1:21" ht="12.75">
      <c r="A26" s="111" t="s">
        <v>212</v>
      </c>
      <c r="B26" s="140">
        <v>0.12</v>
      </c>
      <c r="C26" s="141">
        <v>0.35</v>
      </c>
      <c r="D26" s="140">
        <v>3.5</v>
      </c>
      <c r="E26" s="141">
        <v>7</v>
      </c>
      <c r="F26" s="142">
        <v>0</v>
      </c>
      <c r="G26" s="143">
        <v>0.35</v>
      </c>
      <c r="H26" s="142">
        <v>4</v>
      </c>
      <c r="I26" s="143">
        <v>8</v>
      </c>
      <c r="J26" s="53">
        <v>-1.7</v>
      </c>
      <c r="K26" s="32">
        <v>2.1</v>
      </c>
      <c r="L26" s="33">
        <v>3.5</v>
      </c>
      <c r="M26" s="53">
        <v>7</v>
      </c>
      <c r="N26" s="79">
        <v>0.988</v>
      </c>
      <c r="O26" s="33">
        <v>0.7</v>
      </c>
      <c r="P26" s="32">
        <v>3.5</v>
      </c>
      <c r="Q26" s="33">
        <v>7</v>
      </c>
      <c r="R26" s="1"/>
      <c r="S26" s="1"/>
      <c r="T26" s="1"/>
      <c r="U26" s="94"/>
    </row>
    <row r="27" spans="1:21" ht="12.75">
      <c r="A27" s="111" t="s">
        <v>213</v>
      </c>
      <c r="B27" s="140">
        <v>0</v>
      </c>
      <c r="C27" s="141">
        <v>0.27</v>
      </c>
      <c r="D27" s="140">
        <v>3.5</v>
      </c>
      <c r="E27" s="141">
        <v>7</v>
      </c>
      <c r="F27" s="142">
        <v>0</v>
      </c>
      <c r="G27" s="143">
        <v>0.27</v>
      </c>
      <c r="H27" s="142">
        <v>4</v>
      </c>
      <c r="I27" s="143">
        <v>8</v>
      </c>
      <c r="J27" s="53">
        <v>0.76</v>
      </c>
      <c r="K27" s="32">
        <v>1.6</v>
      </c>
      <c r="L27" s="33">
        <v>3.5</v>
      </c>
      <c r="M27" s="53">
        <v>7</v>
      </c>
      <c r="N27" s="79">
        <v>0</v>
      </c>
      <c r="O27" s="33">
        <v>0.7</v>
      </c>
      <c r="P27" s="32">
        <v>3.5</v>
      </c>
      <c r="Q27" s="33">
        <v>7</v>
      </c>
      <c r="R27" s="1"/>
      <c r="S27" s="1"/>
      <c r="T27" s="1"/>
      <c r="U27" s="94"/>
    </row>
    <row r="28" spans="1:21" ht="12.75">
      <c r="A28" s="111" t="s">
        <v>214</v>
      </c>
      <c r="B28" s="140">
        <v>0</v>
      </c>
      <c r="C28" s="141">
        <v>0.14</v>
      </c>
      <c r="D28" s="140">
        <v>3.5</v>
      </c>
      <c r="E28" s="141">
        <v>7</v>
      </c>
      <c r="F28" s="142">
        <v>0</v>
      </c>
      <c r="G28" s="143">
        <v>0.12</v>
      </c>
      <c r="H28" s="142">
        <v>4</v>
      </c>
      <c r="I28" s="143">
        <v>8</v>
      </c>
      <c r="J28" s="53">
        <v>2.4</v>
      </c>
      <c r="K28" s="32">
        <v>0.83</v>
      </c>
      <c r="L28" s="33">
        <v>3.5</v>
      </c>
      <c r="M28" s="53">
        <v>7</v>
      </c>
      <c r="N28" s="79">
        <v>-0.18</v>
      </c>
      <c r="O28" s="33">
        <v>0.25</v>
      </c>
      <c r="P28" s="32">
        <v>3.5</v>
      </c>
      <c r="Q28" s="33">
        <v>7</v>
      </c>
      <c r="R28" s="1"/>
      <c r="S28" s="1"/>
      <c r="T28" s="1"/>
      <c r="U28" s="94"/>
    </row>
    <row r="29" spans="1:21" ht="12.75">
      <c r="A29" s="111" t="s">
        <v>215</v>
      </c>
      <c r="B29" s="140">
        <v>0</v>
      </c>
      <c r="C29" s="141">
        <v>0.12</v>
      </c>
      <c r="D29" s="140">
        <v>3.5</v>
      </c>
      <c r="E29" s="141">
        <v>7</v>
      </c>
      <c r="F29" s="142">
        <v>0</v>
      </c>
      <c r="G29" s="143">
        <v>0.068</v>
      </c>
      <c r="H29" s="142">
        <v>4</v>
      </c>
      <c r="I29" s="143">
        <v>8</v>
      </c>
      <c r="J29" s="53">
        <v>0</v>
      </c>
      <c r="K29" s="32">
        <v>0.4</v>
      </c>
      <c r="L29" s="33">
        <v>3.5</v>
      </c>
      <c r="M29" s="53">
        <v>7</v>
      </c>
      <c r="N29" s="79">
        <v>0</v>
      </c>
      <c r="O29" s="33">
        <v>0.17</v>
      </c>
      <c r="P29" s="32">
        <v>3.5</v>
      </c>
      <c r="Q29" s="33">
        <v>7</v>
      </c>
      <c r="R29" s="1"/>
      <c r="S29" s="1"/>
      <c r="T29" s="1"/>
      <c r="U29" s="94"/>
    </row>
    <row r="30" spans="1:21" ht="12.75">
      <c r="A30" s="111" t="s">
        <v>216</v>
      </c>
      <c r="B30" s="140">
        <v>0.002</v>
      </c>
      <c r="C30" s="141">
        <v>0.03</v>
      </c>
      <c r="D30" s="140">
        <v>3.5</v>
      </c>
      <c r="E30" s="141">
        <v>7</v>
      </c>
      <c r="F30" s="142">
        <v>0</v>
      </c>
      <c r="G30" s="143">
        <v>0.056</v>
      </c>
      <c r="H30" s="142">
        <v>4</v>
      </c>
      <c r="I30" s="143">
        <v>8</v>
      </c>
      <c r="J30" s="53">
        <v>1.9</v>
      </c>
      <c r="K30" s="32">
        <v>0.25</v>
      </c>
      <c r="L30" s="33">
        <v>3.5</v>
      </c>
      <c r="M30" s="53">
        <v>7</v>
      </c>
      <c r="N30" s="79">
        <v>-0.00256</v>
      </c>
      <c r="O30" s="33">
        <v>0.077</v>
      </c>
      <c r="P30" s="32">
        <v>3.5</v>
      </c>
      <c r="Q30" s="33">
        <v>7</v>
      </c>
      <c r="R30" s="1"/>
      <c r="S30" s="1"/>
      <c r="T30" s="1"/>
      <c r="U30" s="94"/>
    </row>
    <row r="31" spans="1:21" ht="12.75">
      <c r="A31" s="111" t="s">
        <v>217</v>
      </c>
      <c r="B31" s="140">
        <v>-0.02</v>
      </c>
      <c r="C31" s="141">
        <v>0.035</v>
      </c>
      <c r="D31" s="140">
        <v>3.5</v>
      </c>
      <c r="E31" s="141">
        <v>7</v>
      </c>
      <c r="F31" s="142">
        <v>0</v>
      </c>
      <c r="G31" s="143">
        <v>0.025</v>
      </c>
      <c r="H31" s="142">
        <v>4</v>
      </c>
      <c r="I31" s="143">
        <v>8</v>
      </c>
      <c r="J31" s="53">
        <v>0</v>
      </c>
      <c r="K31" s="32">
        <v>0.12</v>
      </c>
      <c r="L31" s="33">
        <v>3.5</v>
      </c>
      <c r="M31" s="53">
        <v>7</v>
      </c>
      <c r="N31" s="79">
        <v>0</v>
      </c>
      <c r="O31" s="33">
        <v>0.06</v>
      </c>
      <c r="P31" s="32">
        <v>3.5</v>
      </c>
      <c r="Q31" s="33">
        <v>7</v>
      </c>
      <c r="R31" s="1"/>
      <c r="S31" s="1"/>
      <c r="T31" s="1"/>
      <c r="U31" s="94"/>
    </row>
    <row r="32" spans="1:21" ht="12.75">
      <c r="A32" s="111" t="s">
        <v>218</v>
      </c>
      <c r="B32" s="140">
        <v>0.0072</v>
      </c>
      <c r="C32" s="141">
        <v>0.03</v>
      </c>
      <c r="D32" s="140">
        <v>3.5</v>
      </c>
      <c r="E32" s="141">
        <v>7</v>
      </c>
      <c r="F32" s="142">
        <v>0</v>
      </c>
      <c r="G32" s="143">
        <v>0.021</v>
      </c>
      <c r="H32" s="142">
        <v>4</v>
      </c>
      <c r="I32" s="143">
        <v>8</v>
      </c>
      <c r="J32" s="53">
        <v>-0.231</v>
      </c>
      <c r="K32" s="32">
        <v>0.05</v>
      </c>
      <c r="L32" s="33">
        <v>3.5</v>
      </c>
      <c r="M32" s="53">
        <v>7</v>
      </c>
      <c r="N32" s="79">
        <v>0</v>
      </c>
      <c r="O32" s="33">
        <v>0.024</v>
      </c>
      <c r="P32" s="32">
        <v>3.5</v>
      </c>
      <c r="Q32" s="33">
        <v>7</v>
      </c>
      <c r="R32" s="1"/>
      <c r="S32" s="1"/>
      <c r="T32" s="1"/>
      <c r="U32" s="94"/>
    </row>
    <row r="33" spans="1:21" ht="12.75">
      <c r="A33" s="111" t="s">
        <v>219</v>
      </c>
      <c r="B33" s="140">
        <v>0.002</v>
      </c>
      <c r="C33" s="141">
        <v>0.003</v>
      </c>
      <c r="D33" s="140">
        <v>3.5</v>
      </c>
      <c r="E33" s="141">
        <v>7</v>
      </c>
      <c r="F33" s="142">
        <v>0</v>
      </c>
      <c r="G33" s="143">
        <v>0.034</v>
      </c>
      <c r="H33" s="142">
        <v>4</v>
      </c>
      <c r="I33" s="143">
        <v>8</v>
      </c>
      <c r="J33" s="53">
        <v>0</v>
      </c>
      <c r="K33" s="32">
        <v>0.085</v>
      </c>
      <c r="L33" s="33">
        <v>3.5</v>
      </c>
      <c r="M33" s="53">
        <v>7</v>
      </c>
      <c r="N33" s="79">
        <v>0</v>
      </c>
      <c r="O33" s="33">
        <v>0.045</v>
      </c>
      <c r="P33" s="32">
        <v>3.5</v>
      </c>
      <c r="Q33" s="33">
        <v>7</v>
      </c>
      <c r="R33" s="1"/>
      <c r="S33" s="1"/>
      <c r="T33" s="1"/>
      <c r="U33" s="94"/>
    </row>
    <row r="34" spans="1:21" ht="12.75">
      <c r="A34" s="111" t="s">
        <v>220</v>
      </c>
      <c r="B34" s="140">
        <v>0.002</v>
      </c>
      <c r="C34" s="141">
        <v>0.03</v>
      </c>
      <c r="D34" s="140">
        <v>3.5</v>
      </c>
      <c r="E34" s="141">
        <v>7</v>
      </c>
      <c r="F34" s="142">
        <v>0</v>
      </c>
      <c r="G34" s="143">
        <v>0.009</v>
      </c>
      <c r="H34" s="142">
        <v>4</v>
      </c>
      <c r="I34" s="143">
        <v>8</v>
      </c>
      <c r="J34" s="53">
        <v>0.2</v>
      </c>
      <c r="K34" s="32">
        <v>0.025</v>
      </c>
      <c r="L34" s="33">
        <v>3.5</v>
      </c>
      <c r="M34" s="53">
        <v>7</v>
      </c>
      <c r="N34" s="79">
        <v>0</v>
      </c>
      <c r="O34" s="33">
        <v>0.026</v>
      </c>
      <c r="P34" s="32">
        <v>3.5</v>
      </c>
      <c r="Q34" s="33">
        <v>7</v>
      </c>
      <c r="R34" s="1"/>
      <c r="S34" s="1"/>
      <c r="T34" s="1"/>
      <c r="U34" s="94"/>
    </row>
    <row r="35" spans="1:21" ht="12.75">
      <c r="A35" s="111" t="s">
        <v>221</v>
      </c>
      <c r="B35" s="140">
        <v>0</v>
      </c>
      <c r="C35" s="141">
        <v>0.005</v>
      </c>
      <c r="D35" s="140">
        <v>3.5</v>
      </c>
      <c r="E35" s="141">
        <v>7</v>
      </c>
      <c r="F35" s="142">
        <v>0</v>
      </c>
      <c r="G35" s="143">
        <v>0.0056</v>
      </c>
      <c r="H35" s="142">
        <v>4</v>
      </c>
      <c r="I35" s="143">
        <v>8</v>
      </c>
      <c r="J35" s="53">
        <v>0</v>
      </c>
      <c r="K35" s="32">
        <v>0.015</v>
      </c>
      <c r="L35" s="33">
        <v>3.5</v>
      </c>
      <c r="M35" s="53">
        <v>7</v>
      </c>
      <c r="N35" s="79">
        <v>0</v>
      </c>
      <c r="O35" s="33">
        <v>0.006</v>
      </c>
      <c r="P35" s="32">
        <v>3.5</v>
      </c>
      <c r="Q35" s="33">
        <v>7</v>
      </c>
      <c r="R35" s="1"/>
      <c r="S35" s="1"/>
      <c r="T35" s="1"/>
      <c r="U35" s="94"/>
    </row>
    <row r="36" spans="1:21" ht="12.75">
      <c r="A36" s="111" t="s">
        <v>222</v>
      </c>
      <c r="B36" s="140">
        <v>0</v>
      </c>
      <c r="C36" s="141">
        <v>0.004</v>
      </c>
      <c r="D36" s="140">
        <v>3.5</v>
      </c>
      <c r="E36" s="141">
        <v>7</v>
      </c>
      <c r="F36" s="142">
        <v>0</v>
      </c>
      <c r="G36" s="143">
        <v>0.0022</v>
      </c>
      <c r="H36" s="142">
        <v>4</v>
      </c>
      <c r="I36" s="143">
        <v>8</v>
      </c>
      <c r="J36" s="53">
        <v>0</v>
      </c>
      <c r="K36" s="32">
        <v>0.01</v>
      </c>
      <c r="L36" s="33">
        <v>3.5</v>
      </c>
      <c r="M36" s="53">
        <v>7</v>
      </c>
      <c r="N36" s="79">
        <v>0</v>
      </c>
      <c r="O36" s="33">
        <v>0.0037</v>
      </c>
      <c r="P36" s="32">
        <v>3.5</v>
      </c>
      <c r="Q36" s="33">
        <v>7</v>
      </c>
      <c r="R36" s="1"/>
      <c r="S36" s="1"/>
      <c r="T36" s="1"/>
      <c r="U36" s="94"/>
    </row>
    <row r="37" spans="1:21" ht="12.75">
      <c r="A37" s="111" t="s">
        <v>223</v>
      </c>
      <c r="B37" s="140">
        <v>-0.012</v>
      </c>
      <c r="C37" s="141">
        <v>0.006</v>
      </c>
      <c r="D37" s="140">
        <v>3.5</v>
      </c>
      <c r="E37" s="141">
        <v>7</v>
      </c>
      <c r="F37" s="142">
        <v>0</v>
      </c>
      <c r="G37" s="143">
        <v>0.003</v>
      </c>
      <c r="H37" s="142">
        <v>4</v>
      </c>
      <c r="I37" s="143">
        <v>8</v>
      </c>
      <c r="J37" s="53">
        <v>0</v>
      </c>
      <c r="K37" s="32">
        <v>0.006</v>
      </c>
      <c r="L37" s="33">
        <v>3.5</v>
      </c>
      <c r="M37" s="53">
        <v>7</v>
      </c>
      <c r="N37" s="79">
        <v>-0.003</v>
      </c>
      <c r="O37" s="33">
        <v>0.004</v>
      </c>
      <c r="P37" s="32">
        <v>3.5</v>
      </c>
      <c r="Q37" s="33">
        <v>7</v>
      </c>
      <c r="R37" s="1"/>
      <c r="S37" s="1"/>
      <c r="T37" s="1"/>
      <c r="U37" s="94"/>
    </row>
    <row r="38" spans="1:21" ht="13.5" thickBot="1">
      <c r="A38" s="106" t="s">
        <v>224</v>
      </c>
      <c r="B38" s="144">
        <v>0</v>
      </c>
      <c r="C38" s="145">
        <v>0.005</v>
      </c>
      <c r="D38" s="144">
        <v>3.5</v>
      </c>
      <c r="E38" s="145">
        <v>7</v>
      </c>
      <c r="F38" s="146">
        <v>0</v>
      </c>
      <c r="G38" s="147">
        <v>0.003</v>
      </c>
      <c r="H38" s="146">
        <v>4</v>
      </c>
      <c r="I38" s="147">
        <v>8</v>
      </c>
      <c r="J38" s="62">
        <v>0</v>
      </c>
      <c r="K38" s="61">
        <v>0.01</v>
      </c>
      <c r="L38" s="51">
        <v>3.5</v>
      </c>
      <c r="M38" s="62">
        <v>7</v>
      </c>
      <c r="N38" s="81">
        <v>0</v>
      </c>
      <c r="O38" s="51">
        <v>0.006</v>
      </c>
      <c r="P38" s="61">
        <v>3.5</v>
      </c>
      <c r="Q38" s="51">
        <v>7</v>
      </c>
      <c r="R38" s="148"/>
      <c r="S38" s="148"/>
      <c r="T38" s="148"/>
      <c r="U38" s="149"/>
    </row>
    <row r="39" spans="1:17" ht="13.5" thickBot="1">
      <c r="A39" s="150"/>
      <c r="B39" s="151"/>
      <c r="C39" s="151"/>
      <c r="D39" s="151"/>
      <c r="E39" s="15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21" ht="13.5" thickBot="1">
      <c r="A40" s="493" t="s">
        <v>225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5"/>
    </row>
    <row r="41" spans="1:21" ht="13.5" thickBot="1">
      <c r="A41" s="111"/>
      <c r="B41" s="152" t="s">
        <v>226</v>
      </c>
      <c r="C41" s="153" t="s">
        <v>227</v>
      </c>
      <c r="D41" s="154" t="s">
        <v>228</v>
      </c>
      <c r="E41" s="153" t="s">
        <v>229</v>
      </c>
      <c r="F41" s="503"/>
      <c r="G41" s="504"/>
      <c r="H41" s="152" t="s">
        <v>226</v>
      </c>
      <c r="I41" s="153" t="s">
        <v>227</v>
      </c>
      <c r="J41" s="154" t="s">
        <v>228</v>
      </c>
      <c r="K41" s="153" t="s">
        <v>229</v>
      </c>
      <c r="L41" s="116"/>
      <c r="M41" s="116"/>
      <c r="N41" s="116"/>
      <c r="O41" s="116"/>
      <c r="P41" s="116"/>
      <c r="Q41" s="116"/>
      <c r="R41" s="1"/>
      <c r="S41" s="1"/>
      <c r="T41" s="1"/>
      <c r="U41" s="94"/>
    </row>
    <row r="42" spans="1:21" ht="13.5" thickBot="1">
      <c r="A42" s="111" t="s">
        <v>182</v>
      </c>
      <c r="B42" s="155">
        <f>B3-C3*D3</f>
        <v>14.415</v>
      </c>
      <c r="C42" s="156">
        <f>B3+C3*D3</f>
        <v>14.485</v>
      </c>
      <c r="D42" s="157">
        <f>B3-C3*E3</f>
        <v>14.379999999999999</v>
      </c>
      <c r="E42" s="156">
        <f>B3+C3*E3</f>
        <v>14.52</v>
      </c>
      <c r="F42" s="499" t="s">
        <v>176</v>
      </c>
      <c r="G42" s="500"/>
      <c r="H42" s="117">
        <f>H3-I3*J3</f>
        <v>-1.12</v>
      </c>
      <c r="I42" s="118">
        <f>H3+I3*J3</f>
        <v>1.12</v>
      </c>
      <c r="J42" s="119">
        <f>H3-K3*I3</f>
        <v>-2.24</v>
      </c>
      <c r="K42" s="107">
        <f>H3+I3*K3</f>
        <v>2.24</v>
      </c>
      <c r="L42" s="116"/>
      <c r="M42" s="116"/>
      <c r="N42" s="116"/>
      <c r="O42" s="116"/>
      <c r="P42" s="116"/>
      <c r="Q42" s="116"/>
      <c r="R42" s="1"/>
      <c r="S42" s="1"/>
      <c r="T42" s="1"/>
      <c r="U42" s="94"/>
    </row>
    <row r="43" spans="1:21" ht="13.5" thickBot="1">
      <c r="A43" s="111" t="s">
        <v>183</v>
      </c>
      <c r="B43" s="134">
        <f>B4-C4*D4</f>
        <v>-4205</v>
      </c>
      <c r="C43" s="135">
        <f>B4+C4*D4</f>
        <v>-3295</v>
      </c>
      <c r="D43" s="158">
        <f>B4-C4*E4</f>
        <v>-4660</v>
      </c>
      <c r="E43" s="135">
        <f>B4+C4*E4</f>
        <v>-2840</v>
      </c>
      <c r="F43" s="501"/>
      <c r="G43" s="502"/>
      <c r="H43" s="120"/>
      <c r="I43" s="121"/>
      <c r="J43" s="122"/>
      <c r="K43" s="108"/>
      <c r="L43" s="84"/>
      <c r="M43" s="84"/>
      <c r="N43" s="116"/>
      <c r="O43" s="116"/>
      <c r="P43" s="116"/>
      <c r="Q43" s="116"/>
      <c r="R43" s="1"/>
      <c r="S43" s="1"/>
      <c r="T43" s="1"/>
      <c r="U43" s="94"/>
    </row>
    <row r="44" spans="1:21" ht="13.5" thickBot="1">
      <c r="A44" s="123"/>
      <c r="B44" s="431" t="s">
        <v>184</v>
      </c>
      <c r="C44" s="432"/>
      <c r="D44" s="432"/>
      <c r="E44" s="496"/>
      <c r="F44" s="493" t="s">
        <v>185</v>
      </c>
      <c r="G44" s="497"/>
      <c r="H44" s="497"/>
      <c r="I44" s="498"/>
      <c r="J44" s="493" t="s">
        <v>186</v>
      </c>
      <c r="K44" s="497"/>
      <c r="L44" s="497"/>
      <c r="M44" s="498"/>
      <c r="N44" s="493" t="s">
        <v>187</v>
      </c>
      <c r="O44" s="497"/>
      <c r="P44" s="497"/>
      <c r="Q44" s="498"/>
      <c r="R44" s="493" t="s">
        <v>188</v>
      </c>
      <c r="S44" s="497"/>
      <c r="T44" s="497"/>
      <c r="U44" s="498"/>
    </row>
    <row r="45" spans="1:21" ht="13.5" thickBot="1">
      <c r="A45" s="111"/>
      <c r="B45" s="124" t="s">
        <v>226</v>
      </c>
      <c r="C45" s="124" t="s">
        <v>227</v>
      </c>
      <c r="D45" s="124" t="s">
        <v>228</v>
      </c>
      <c r="E45" s="125" t="s">
        <v>229</v>
      </c>
      <c r="F45" s="124" t="s">
        <v>226</v>
      </c>
      <c r="G45" s="124" t="s">
        <v>227</v>
      </c>
      <c r="H45" s="124" t="s">
        <v>228</v>
      </c>
      <c r="I45" s="125" t="s">
        <v>229</v>
      </c>
      <c r="J45" s="124" t="s">
        <v>226</v>
      </c>
      <c r="K45" s="124" t="s">
        <v>227</v>
      </c>
      <c r="L45" s="124" t="s">
        <v>228</v>
      </c>
      <c r="M45" s="125" t="s">
        <v>229</v>
      </c>
      <c r="N45" s="124" t="s">
        <v>226</v>
      </c>
      <c r="O45" s="124" t="s">
        <v>227</v>
      </c>
      <c r="P45" s="124" t="s">
        <v>228</v>
      </c>
      <c r="Q45" s="125" t="s">
        <v>229</v>
      </c>
      <c r="R45" s="124" t="s">
        <v>226</v>
      </c>
      <c r="S45" s="124" t="s">
        <v>227</v>
      </c>
      <c r="T45" s="124" t="s">
        <v>228</v>
      </c>
      <c r="U45" s="125" t="s">
        <v>229</v>
      </c>
    </row>
    <row r="46" spans="1:21" ht="13.5" thickBot="1">
      <c r="A46" s="111" t="s">
        <v>191</v>
      </c>
      <c r="B46" s="31">
        <f>B7-C7*D7</f>
        <v>594.41</v>
      </c>
      <c r="C46" s="53">
        <f>B7+C7*D7</f>
        <v>597.2900000000001</v>
      </c>
      <c r="D46" s="33">
        <f>B7-C7*E7</f>
        <v>592.97</v>
      </c>
      <c r="E46" s="53">
        <f>B7+C7*E7</f>
        <v>598.73</v>
      </c>
      <c r="F46" s="33">
        <f>F7-G7*H7</f>
        <v>-6</v>
      </c>
      <c r="G46" s="33">
        <f>F7+G7*H7</f>
        <v>6</v>
      </c>
      <c r="H46" s="33">
        <f>F7-G7*I7</f>
        <v>-12</v>
      </c>
      <c r="I46" s="32">
        <f>F7+G7*I7</f>
        <v>12</v>
      </c>
      <c r="J46" s="33">
        <f>J7-K7*L7</f>
        <v>-4377</v>
      </c>
      <c r="K46" s="32">
        <f>J7+K7*L7</f>
        <v>-3320</v>
      </c>
      <c r="L46" s="33">
        <f>J7-K7*M7</f>
        <v>-4905.5</v>
      </c>
      <c r="M46" s="53">
        <f>J7+K7*M7</f>
        <v>-2791.5</v>
      </c>
      <c r="N46" s="79">
        <f>N7-O7*P7</f>
        <v>-4651.5</v>
      </c>
      <c r="O46" s="33">
        <f>N7+O7*P7</f>
        <v>-2663.5</v>
      </c>
      <c r="P46" s="32">
        <f>N7-O7*Q7</f>
        <v>-5645.5</v>
      </c>
      <c r="Q46" s="33">
        <f>N7+O7*Q7</f>
        <v>-1669.5</v>
      </c>
      <c r="R46" s="128">
        <f>R7-S7*T7</f>
        <v>1.1999999999999993</v>
      </c>
      <c r="S46" s="129">
        <f>R7+S7*T7</f>
        <v>15.2</v>
      </c>
      <c r="T46" s="130">
        <f>R7-S7*U7</f>
        <v>-5.800000000000001</v>
      </c>
      <c r="U46" s="129">
        <f>R7+S7*U7</f>
        <v>22.2</v>
      </c>
    </row>
    <row r="47" spans="1:21" ht="13.5" thickBot="1">
      <c r="A47" s="123"/>
      <c r="B47" s="493" t="s">
        <v>192</v>
      </c>
      <c r="C47" s="494"/>
      <c r="D47" s="494"/>
      <c r="E47" s="495"/>
      <c r="F47" s="493" t="s">
        <v>193</v>
      </c>
      <c r="G47" s="494"/>
      <c r="H47" s="494"/>
      <c r="I47" s="495"/>
      <c r="J47" s="505" t="s">
        <v>194</v>
      </c>
      <c r="K47" s="506"/>
      <c r="L47" s="506"/>
      <c r="M47" s="506"/>
      <c r="N47" s="493" t="s">
        <v>195</v>
      </c>
      <c r="O47" s="497"/>
      <c r="P47" s="497"/>
      <c r="Q47" s="498"/>
      <c r="R47" s="1"/>
      <c r="S47" s="1"/>
      <c r="T47" s="1"/>
      <c r="U47" s="94"/>
    </row>
    <row r="48" spans="1:21" ht="13.5" thickBot="1">
      <c r="A48" s="131"/>
      <c r="B48" s="153" t="s">
        <v>226</v>
      </c>
      <c r="C48" s="153" t="s">
        <v>227</v>
      </c>
      <c r="D48" s="153" t="s">
        <v>228</v>
      </c>
      <c r="E48" s="159" t="s">
        <v>229</v>
      </c>
      <c r="F48" s="124" t="s">
        <v>226</v>
      </c>
      <c r="G48" s="124" t="s">
        <v>227</v>
      </c>
      <c r="H48" s="124" t="s">
        <v>228</v>
      </c>
      <c r="I48" s="125" t="s">
        <v>229</v>
      </c>
      <c r="J48" s="124" t="s">
        <v>226</v>
      </c>
      <c r="K48" s="124" t="s">
        <v>227</v>
      </c>
      <c r="L48" s="124" t="s">
        <v>228</v>
      </c>
      <c r="M48" s="125" t="s">
        <v>229</v>
      </c>
      <c r="N48" s="124" t="s">
        <v>226</v>
      </c>
      <c r="O48" s="124" t="s">
        <v>227</v>
      </c>
      <c r="P48" s="124" t="s">
        <v>228</v>
      </c>
      <c r="Q48" s="125" t="s">
        <v>229</v>
      </c>
      <c r="R48" s="1"/>
      <c r="S48" s="1"/>
      <c r="T48" s="1"/>
      <c r="U48" s="94"/>
    </row>
    <row r="49" spans="1:21" ht="13.5" thickBot="1">
      <c r="A49" s="105" t="s">
        <v>196</v>
      </c>
      <c r="B49" s="135">
        <f aca="true" t="shared" si="0" ref="B49:B77">B10-C10*D10</f>
        <v>0</v>
      </c>
      <c r="C49" s="135">
        <f aca="true" t="shared" si="1" ref="C49:C77">B10+C10*D10</f>
        <v>0</v>
      </c>
      <c r="D49" s="135">
        <f aca="true" t="shared" si="2" ref="D49:D77">B10-C10*E10</f>
        <v>0</v>
      </c>
      <c r="E49" s="135">
        <f aca="true" t="shared" si="3" ref="E49:E77">B10+C10*E10</f>
        <v>0</v>
      </c>
      <c r="F49" s="160">
        <f aca="true" t="shared" si="4" ref="F49:F77">F10-G10*H10</f>
        <v>-2</v>
      </c>
      <c r="G49" s="137">
        <f aca="true" t="shared" si="5" ref="G49:G77">F10+G10*H10</f>
        <v>2</v>
      </c>
      <c r="H49" s="136">
        <f aca="true" t="shared" si="6" ref="H49:H77">F10-G10*I10</f>
        <v>-4</v>
      </c>
      <c r="I49" s="137">
        <f aca="true" t="shared" si="7" ref="I49:I77">F10+G10*I10</f>
        <v>4</v>
      </c>
      <c r="J49" s="138">
        <f aca="true" t="shared" si="8" ref="J49:J77">J10-K10*L10</f>
        <v>-2</v>
      </c>
      <c r="K49" s="160">
        <f aca="true" t="shared" si="9" ref="K49:K77">J10+K10*L10</f>
        <v>12</v>
      </c>
      <c r="L49" s="137">
        <f aca="true" t="shared" si="10" ref="L49:L77">J10-K10*M10</f>
        <v>-9</v>
      </c>
      <c r="M49" s="138">
        <f aca="true" t="shared" si="11" ref="M49:M77">J10+K10*M10</f>
        <v>19</v>
      </c>
      <c r="N49" s="136">
        <f aca="true" t="shared" si="12" ref="N49:N77">N10-O10*P10</f>
        <v>-3.9</v>
      </c>
      <c r="O49" s="137">
        <f aca="true" t="shared" si="13" ref="O49:O77">N10+O10*P10</f>
        <v>3.1</v>
      </c>
      <c r="P49" s="160">
        <f aca="true" t="shared" si="14" ref="P49:P77">N10-O10*Q10</f>
        <v>-7.4</v>
      </c>
      <c r="Q49" s="137">
        <f aca="true" t="shared" si="15" ref="Q49:Q77">N10+O10*Q10</f>
        <v>6.6</v>
      </c>
      <c r="R49" s="161"/>
      <c r="S49" s="161"/>
      <c r="T49" s="161"/>
      <c r="U49" s="162"/>
    </row>
    <row r="50" spans="1:21" ht="12.75">
      <c r="A50" s="111" t="s">
        <v>197</v>
      </c>
      <c r="B50" s="141">
        <f t="shared" si="0"/>
        <v>-2.24</v>
      </c>
      <c r="C50" s="141">
        <f t="shared" si="1"/>
        <v>2.24</v>
      </c>
      <c r="D50" s="141">
        <f t="shared" si="2"/>
        <v>-4.48</v>
      </c>
      <c r="E50" s="141">
        <f t="shared" si="3"/>
        <v>4.48</v>
      </c>
      <c r="F50" s="156">
        <f t="shared" si="4"/>
        <v>-2.4</v>
      </c>
      <c r="G50" s="156">
        <f t="shared" si="5"/>
        <v>2.4</v>
      </c>
      <c r="H50" s="156">
        <f t="shared" si="6"/>
        <v>-4.8</v>
      </c>
      <c r="I50" s="156">
        <f t="shared" si="7"/>
        <v>4.8</v>
      </c>
      <c r="J50" s="156">
        <f t="shared" si="8"/>
        <v>-17.5</v>
      </c>
      <c r="K50" s="156">
        <f t="shared" si="9"/>
        <v>17.5</v>
      </c>
      <c r="L50" s="156">
        <f t="shared" si="10"/>
        <v>-35</v>
      </c>
      <c r="M50" s="156">
        <f t="shared" si="11"/>
        <v>35</v>
      </c>
      <c r="N50" s="156">
        <f t="shared" si="12"/>
        <v>-7</v>
      </c>
      <c r="O50" s="156">
        <f t="shared" si="13"/>
        <v>7</v>
      </c>
      <c r="P50" s="156">
        <f t="shared" si="14"/>
        <v>-14</v>
      </c>
      <c r="Q50" s="156">
        <f t="shared" si="15"/>
        <v>14</v>
      </c>
      <c r="R50" s="161"/>
      <c r="S50" s="161"/>
      <c r="T50" s="161"/>
      <c r="U50" s="162"/>
    </row>
    <row r="51" spans="1:21" ht="12.75">
      <c r="A51" s="111" t="s">
        <v>198</v>
      </c>
      <c r="B51" s="141">
        <f t="shared" si="0"/>
        <v>-11</v>
      </c>
      <c r="C51" s="141">
        <f t="shared" si="1"/>
        <v>3</v>
      </c>
      <c r="D51" s="141">
        <f t="shared" si="2"/>
        <v>-18</v>
      </c>
      <c r="E51" s="141">
        <f t="shared" si="3"/>
        <v>10</v>
      </c>
      <c r="F51" s="141">
        <f t="shared" si="4"/>
        <v>-2.4</v>
      </c>
      <c r="G51" s="141">
        <f t="shared" si="5"/>
        <v>2.4</v>
      </c>
      <c r="H51" s="141">
        <f t="shared" si="6"/>
        <v>-4.8</v>
      </c>
      <c r="I51" s="141">
        <f t="shared" si="7"/>
        <v>4.8</v>
      </c>
      <c r="J51" s="141">
        <f t="shared" si="8"/>
        <v>16.8</v>
      </c>
      <c r="K51" s="141">
        <f t="shared" si="9"/>
        <v>49</v>
      </c>
      <c r="L51" s="141">
        <f t="shared" si="10"/>
        <v>0.7000000000000028</v>
      </c>
      <c r="M51" s="141">
        <f t="shared" si="11"/>
        <v>65.1</v>
      </c>
      <c r="N51" s="141">
        <f t="shared" si="12"/>
        <v>-14.42</v>
      </c>
      <c r="O51" s="141">
        <f t="shared" si="13"/>
        <v>3.08</v>
      </c>
      <c r="P51" s="141">
        <f t="shared" si="14"/>
        <v>-23.17</v>
      </c>
      <c r="Q51" s="141">
        <f t="shared" si="15"/>
        <v>11.83</v>
      </c>
      <c r="R51" s="161"/>
      <c r="S51" s="161"/>
      <c r="T51" s="161"/>
      <c r="U51" s="162"/>
    </row>
    <row r="52" spans="1:21" ht="12.75">
      <c r="A52" s="111" t="s">
        <v>199</v>
      </c>
      <c r="B52" s="141">
        <f t="shared" si="0"/>
        <v>-0.49000000000000005</v>
      </c>
      <c r="C52" s="141">
        <f t="shared" si="1"/>
        <v>0.49000000000000005</v>
      </c>
      <c r="D52" s="141">
        <f t="shared" si="2"/>
        <v>-0.9800000000000001</v>
      </c>
      <c r="E52" s="141">
        <f t="shared" si="3"/>
        <v>0.9800000000000001</v>
      </c>
      <c r="F52" s="141">
        <f t="shared" si="4"/>
        <v>-0.64</v>
      </c>
      <c r="G52" s="141">
        <f t="shared" si="5"/>
        <v>0.64</v>
      </c>
      <c r="H52" s="141">
        <f t="shared" si="6"/>
        <v>-1.28</v>
      </c>
      <c r="I52" s="141">
        <f t="shared" si="7"/>
        <v>1.28</v>
      </c>
      <c r="J52" s="141">
        <f t="shared" si="8"/>
        <v>-3.15</v>
      </c>
      <c r="K52" s="141">
        <f t="shared" si="9"/>
        <v>3.15</v>
      </c>
      <c r="L52" s="141">
        <f t="shared" si="10"/>
        <v>-6.3</v>
      </c>
      <c r="M52" s="141">
        <f t="shared" si="11"/>
        <v>6.3</v>
      </c>
      <c r="N52" s="141">
        <f t="shared" si="12"/>
        <v>-1.33</v>
      </c>
      <c r="O52" s="141">
        <f t="shared" si="13"/>
        <v>1.33</v>
      </c>
      <c r="P52" s="141">
        <f t="shared" si="14"/>
        <v>-2.66</v>
      </c>
      <c r="Q52" s="141">
        <f t="shared" si="15"/>
        <v>2.66</v>
      </c>
      <c r="R52" s="161"/>
      <c r="S52" s="161"/>
      <c r="T52" s="161"/>
      <c r="U52" s="162"/>
    </row>
    <row r="53" spans="1:21" ht="12.75">
      <c r="A53" s="111" t="s">
        <v>200</v>
      </c>
      <c r="B53" s="141">
        <f t="shared" si="0"/>
        <v>-2.31</v>
      </c>
      <c r="C53" s="141">
        <f t="shared" si="1"/>
        <v>1.19</v>
      </c>
      <c r="D53" s="141">
        <f t="shared" si="2"/>
        <v>-4.0600000000000005</v>
      </c>
      <c r="E53" s="141">
        <f t="shared" si="3"/>
        <v>2.94</v>
      </c>
      <c r="F53" s="141">
        <f t="shared" si="4"/>
        <v>-0.64</v>
      </c>
      <c r="G53" s="141">
        <f t="shared" si="5"/>
        <v>0.64</v>
      </c>
      <c r="H53" s="141">
        <f t="shared" si="6"/>
        <v>-1.28</v>
      </c>
      <c r="I53" s="141">
        <f t="shared" si="7"/>
        <v>1.28</v>
      </c>
      <c r="J53" s="141">
        <f t="shared" si="8"/>
        <v>-8.29</v>
      </c>
      <c r="K53" s="141">
        <f t="shared" si="9"/>
        <v>0.8099999999999996</v>
      </c>
      <c r="L53" s="141">
        <f t="shared" si="10"/>
        <v>-12.84</v>
      </c>
      <c r="M53" s="141">
        <f t="shared" si="11"/>
        <v>5.359999999999999</v>
      </c>
      <c r="N53" s="141">
        <f t="shared" si="12"/>
        <v>-4.75</v>
      </c>
      <c r="O53" s="141">
        <f t="shared" si="13"/>
        <v>0.1499999999999999</v>
      </c>
      <c r="P53" s="141">
        <f t="shared" si="14"/>
        <v>-7.199999999999999</v>
      </c>
      <c r="Q53" s="141">
        <f t="shared" si="15"/>
        <v>2.5999999999999996</v>
      </c>
      <c r="R53" s="161"/>
      <c r="S53" s="161"/>
      <c r="T53" s="161"/>
      <c r="U53" s="162"/>
    </row>
    <row r="54" spans="1:21" ht="12.75">
      <c r="A54" s="111" t="s">
        <v>201</v>
      </c>
      <c r="B54" s="141">
        <f t="shared" si="0"/>
        <v>-0.189</v>
      </c>
      <c r="C54" s="141">
        <f t="shared" si="1"/>
        <v>0.189</v>
      </c>
      <c r="D54" s="141">
        <f t="shared" si="2"/>
        <v>-0.378</v>
      </c>
      <c r="E54" s="141">
        <f t="shared" si="3"/>
        <v>0.378</v>
      </c>
      <c r="F54" s="141">
        <f t="shared" si="4"/>
        <v>-0.28</v>
      </c>
      <c r="G54" s="141">
        <f t="shared" si="5"/>
        <v>0.28</v>
      </c>
      <c r="H54" s="141">
        <f t="shared" si="6"/>
        <v>-0.56</v>
      </c>
      <c r="I54" s="141">
        <f t="shared" si="7"/>
        <v>0.56</v>
      </c>
      <c r="J54" s="141">
        <f t="shared" si="8"/>
        <v>-1.1900000000000002</v>
      </c>
      <c r="K54" s="141">
        <f t="shared" si="9"/>
        <v>1.1900000000000002</v>
      </c>
      <c r="L54" s="141">
        <f t="shared" si="10"/>
        <v>-2.3800000000000003</v>
      </c>
      <c r="M54" s="141">
        <f t="shared" si="11"/>
        <v>2.3800000000000003</v>
      </c>
      <c r="N54" s="141">
        <f t="shared" si="12"/>
        <v>-0.35000000000000003</v>
      </c>
      <c r="O54" s="141">
        <f t="shared" si="13"/>
        <v>0.35000000000000003</v>
      </c>
      <c r="P54" s="141">
        <f t="shared" si="14"/>
        <v>-0.7000000000000001</v>
      </c>
      <c r="Q54" s="141">
        <f t="shared" si="15"/>
        <v>0.7000000000000001</v>
      </c>
      <c r="R54" s="161"/>
      <c r="S54" s="161"/>
      <c r="T54" s="161"/>
      <c r="U54" s="162"/>
    </row>
    <row r="55" spans="1:21" ht="12.75">
      <c r="A55" s="111" t="s">
        <v>202</v>
      </c>
      <c r="B55" s="141">
        <f t="shared" si="0"/>
        <v>0.685</v>
      </c>
      <c r="C55" s="141">
        <f t="shared" si="1"/>
        <v>1.315</v>
      </c>
      <c r="D55" s="141">
        <f t="shared" si="2"/>
        <v>0.37</v>
      </c>
      <c r="E55" s="141">
        <f t="shared" si="3"/>
        <v>1.63</v>
      </c>
      <c r="F55" s="141">
        <f t="shared" si="4"/>
        <v>-0.216</v>
      </c>
      <c r="G55" s="141">
        <f t="shared" si="5"/>
        <v>0.216</v>
      </c>
      <c r="H55" s="141">
        <f t="shared" si="6"/>
        <v>-0.432</v>
      </c>
      <c r="I55" s="141">
        <f t="shared" si="7"/>
        <v>0.432</v>
      </c>
      <c r="J55" s="141">
        <f t="shared" si="8"/>
        <v>1.89</v>
      </c>
      <c r="K55" s="141">
        <f t="shared" si="9"/>
        <v>3.99</v>
      </c>
      <c r="L55" s="141">
        <f t="shared" si="10"/>
        <v>0.8399999999999999</v>
      </c>
      <c r="M55" s="141">
        <f t="shared" si="11"/>
        <v>5.04</v>
      </c>
      <c r="N55" s="141">
        <f t="shared" si="12"/>
        <v>-0.1110000000000001</v>
      </c>
      <c r="O55" s="141">
        <f t="shared" si="13"/>
        <v>1.2890000000000001</v>
      </c>
      <c r="P55" s="141">
        <f t="shared" si="14"/>
        <v>-0.8110000000000002</v>
      </c>
      <c r="Q55" s="141">
        <f t="shared" si="15"/>
        <v>1.989</v>
      </c>
      <c r="R55" s="161"/>
      <c r="S55" s="161"/>
      <c r="T55" s="161"/>
      <c r="U55" s="162"/>
    </row>
    <row r="56" spans="1:21" ht="12.75">
      <c r="A56" s="111" t="s">
        <v>203</v>
      </c>
      <c r="B56" s="141">
        <f t="shared" si="0"/>
        <v>-0.07</v>
      </c>
      <c r="C56" s="141">
        <f t="shared" si="1"/>
        <v>0.07</v>
      </c>
      <c r="D56" s="141">
        <f t="shared" si="2"/>
        <v>-0.14</v>
      </c>
      <c r="E56" s="141">
        <f t="shared" si="3"/>
        <v>0.14</v>
      </c>
      <c r="F56" s="141">
        <f t="shared" si="4"/>
        <v>-0.136</v>
      </c>
      <c r="G56" s="141">
        <f t="shared" si="5"/>
        <v>0.136</v>
      </c>
      <c r="H56" s="141">
        <f t="shared" si="6"/>
        <v>-0.272</v>
      </c>
      <c r="I56" s="141">
        <f t="shared" si="7"/>
        <v>0.272</v>
      </c>
      <c r="J56" s="141">
        <f t="shared" si="8"/>
        <v>-0.35000000000000003</v>
      </c>
      <c r="K56" s="141">
        <f t="shared" si="9"/>
        <v>0.35000000000000003</v>
      </c>
      <c r="L56" s="141">
        <f t="shared" si="10"/>
        <v>-0.7000000000000001</v>
      </c>
      <c r="M56" s="141">
        <f t="shared" si="11"/>
        <v>0.7000000000000001</v>
      </c>
      <c r="N56" s="141">
        <f t="shared" si="12"/>
        <v>-0.17500000000000002</v>
      </c>
      <c r="O56" s="141">
        <f t="shared" si="13"/>
        <v>0.17500000000000002</v>
      </c>
      <c r="P56" s="141">
        <f t="shared" si="14"/>
        <v>-0.35000000000000003</v>
      </c>
      <c r="Q56" s="141">
        <f t="shared" si="15"/>
        <v>0.35000000000000003</v>
      </c>
      <c r="R56" s="161"/>
      <c r="S56" s="161"/>
      <c r="T56" s="161"/>
      <c r="U56" s="162"/>
    </row>
    <row r="57" spans="1:21" ht="12.75">
      <c r="A57" s="111" t="s">
        <v>204</v>
      </c>
      <c r="B57" s="141">
        <f t="shared" si="0"/>
        <v>0.35500000000000004</v>
      </c>
      <c r="C57" s="141">
        <f t="shared" si="1"/>
        <v>0.5650000000000001</v>
      </c>
      <c r="D57" s="141">
        <f t="shared" si="2"/>
        <v>0.25</v>
      </c>
      <c r="E57" s="141">
        <f t="shared" si="3"/>
        <v>0.67</v>
      </c>
      <c r="F57" s="141">
        <f t="shared" si="4"/>
        <v>-0.08</v>
      </c>
      <c r="G57" s="141">
        <f t="shared" si="5"/>
        <v>0.08</v>
      </c>
      <c r="H57" s="141">
        <f t="shared" si="6"/>
        <v>-0.16</v>
      </c>
      <c r="I57" s="141">
        <f t="shared" si="7"/>
        <v>0.16</v>
      </c>
      <c r="J57" s="141">
        <f t="shared" si="8"/>
        <v>0.4069999999999999</v>
      </c>
      <c r="K57" s="141">
        <f t="shared" si="9"/>
        <v>0.757</v>
      </c>
      <c r="L57" s="141">
        <f t="shared" si="10"/>
        <v>0.23199999999999993</v>
      </c>
      <c r="M57" s="141">
        <f t="shared" si="11"/>
        <v>0.9319999999999999</v>
      </c>
      <c r="N57" s="141">
        <f t="shared" si="12"/>
        <v>0.22</v>
      </c>
      <c r="O57" s="141">
        <f t="shared" si="13"/>
        <v>0.64</v>
      </c>
      <c r="P57" s="141">
        <f t="shared" si="14"/>
        <v>0.010000000000000009</v>
      </c>
      <c r="Q57" s="141">
        <f t="shared" si="15"/>
        <v>0.85</v>
      </c>
      <c r="R57" s="161"/>
      <c r="S57" s="161"/>
      <c r="T57" s="161"/>
      <c r="U57" s="162"/>
    </row>
    <row r="58" spans="1:21" ht="12.75">
      <c r="A58" s="111" t="s">
        <v>205</v>
      </c>
      <c r="B58" s="141">
        <f t="shared" si="0"/>
        <v>-0.01575</v>
      </c>
      <c r="C58" s="141">
        <f t="shared" si="1"/>
        <v>0.01575</v>
      </c>
      <c r="D58" s="141">
        <f t="shared" si="2"/>
        <v>-0.0315</v>
      </c>
      <c r="E58" s="141">
        <f t="shared" si="3"/>
        <v>0.0315</v>
      </c>
      <c r="F58" s="141">
        <f t="shared" si="4"/>
        <v>-0.16</v>
      </c>
      <c r="G58" s="141">
        <f t="shared" si="5"/>
        <v>0.16</v>
      </c>
      <c r="H58" s="141">
        <f t="shared" si="6"/>
        <v>-0.32</v>
      </c>
      <c r="I58" s="141">
        <f t="shared" si="7"/>
        <v>0.32</v>
      </c>
      <c r="J58" s="141">
        <f t="shared" si="8"/>
        <v>-0.35000000000000003</v>
      </c>
      <c r="K58" s="141">
        <f t="shared" si="9"/>
        <v>0.35000000000000003</v>
      </c>
      <c r="L58" s="141">
        <f t="shared" si="10"/>
        <v>-0.7000000000000001</v>
      </c>
      <c r="M58" s="141">
        <f t="shared" si="11"/>
        <v>0.7000000000000001</v>
      </c>
      <c r="N58" s="141">
        <f t="shared" si="12"/>
        <v>-0.2625</v>
      </c>
      <c r="O58" s="141">
        <f t="shared" si="13"/>
        <v>0.2625</v>
      </c>
      <c r="P58" s="141">
        <f t="shared" si="14"/>
        <v>-0.525</v>
      </c>
      <c r="Q58" s="141">
        <f t="shared" si="15"/>
        <v>0.525</v>
      </c>
      <c r="R58" s="161"/>
      <c r="S58" s="161"/>
      <c r="T58" s="161"/>
      <c r="U58" s="162"/>
    </row>
    <row r="59" spans="1:21" ht="12.75">
      <c r="A59" s="111" t="s">
        <v>206</v>
      </c>
      <c r="B59" s="141">
        <f t="shared" si="0"/>
        <v>0.7015</v>
      </c>
      <c r="C59" s="141">
        <f t="shared" si="1"/>
        <v>0.7785</v>
      </c>
      <c r="D59" s="141">
        <f t="shared" si="2"/>
        <v>0.663</v>
      </c>
      <c r="E59" s="141">
        <f t="shared" si="3"/>
        <v>0.817</v>
      </c>
      <c r="F59" s="141">
        <f t="shared" si="4"/>
        <v>-0.0236</v>
      </c>
      <c r="G59" s="141">
        <f t="shared" si="5"/>
        <v>0.0236</v>
      </c>
      <c r="H59" s="141">
        <f t="shared" si="6"/>
        <v>-0.0472</v>
      </c>
      <c r="I59" s="141">
        <f t="shared" si="7"/>
        <v>0.0472</v>
      </c>
      <c r="J59" s="141">
        <f t="shared" si="8"/>
        <v>0.498</v>
      </c>
      <c r="K59" s="141">
        <f t="shared" si="9"/>
        <v>0.708</v>
      </c>
      <c r="L59" s="141">
        <f t="shared" si="10"/>
        <v>0.393</v>
      </c>
      <c r="M59" s="141">
        <f t="shared" si="11"/>
        <v>0.813</v>
      </c>
      <c r="N59" s="141">
        <f t="shared" si="12"/>
        <v>0.587</v>
      </c>
      <c r="O59" s="141">
        <f t="shared" si="13"/>
        <v>0.7130000000000001</v>
      </c>
      <c r="P59" s="141">
        <f t="shared" si="14"/>
        <v>0.524</v>
      </c>
      <c r="Q59" s="141">
        <f t="shared" si="15"/>
        <v>0.776</v>
      </c>
      <c r="R59" s="161"/>
      <c r="S59" s="161"/>
      <c r="T59" s="161"/>
      <c r="U59" s="162"/>
    </row>
    <row r="60" spans="1:21" ht="12.75">
      <c r="A60" s="111" t="s">
        <v>207</v>
      </c>
      <c r="B60" s="141">
        <f t="shared" si="0"/>
        <v>-0.0063</v>
      </c>
      <c r="C60" s="141">
        <f t="shared" si="1"/>
        <v>0.0063</v>
      </c>
      <c r="D60" s="141">
        <f t="shared" si="2"/>
        <v>-0.0126</v>
      </c>
      <c r="E60" s="141">
        <f t="shared" si="3"/>
        <v>0.0126</v>
      </c>
      <c r="F60" s="141">
        <f t="shared" si="4"/>
        <v>-0.0244</v>
      </c>
      <c r="G60" s="141">
        <f t="shared" si="5"/>
        <v>0.0244</v>
      </c>
      <c r="H60" s="141">
        <f t="shared" si="6"/>
        <v>-0.0488</v>
      </c>
      <c r="I60" s="141">
        <f t="shared" si="7"/>
        <v>0.0488</v>
      </c>
      <c r="J60" s="141">
        <f t="shared" si="8"/>
        <v>-0.0525</v>
      </c>
      <c r="K60" s="141">
        <f t="shared" si="9"/>
        <v>0.0525</v>
      </c>
      <c r="L60" s="141">
        <f t="shared" si="10"/>
        <v>-0.105</v>
      </c>
      <c r="M60" s="141">
        <f t="shared" si="11"/>
        <v>0.105</v>
      </c>
      <c r="N60" s="141">
        <f t="shared" si="12"/>
        <v>-0.035</v>
      </c>
      <c r="O60" s="141">
        <f t="shared" si="13"/>
        <v>0.035</v>
      </c>
      <c r="P60" s="141">
        <f t="shared" si="14"/>
        <v>-0.07</v>
      </c>
      <c r="Q60" s="141">
        <f t="shared" si="15"/>
        <v>0.07</v>
      </c>
      <c r="R60" s="161"/>
      <c r="S60" s="161"/>
      <c r="T60" s="161"/>
      <c r="U60" s="162"/>
    </row>
    <row r="61" spans="1:21" ht="12.75">
      <c r="A61" s="111" t="s">
        <v>208</v>
      </c>
      <c r="B61" s="141">
        <f t="shared" si="0"/>
        <v>0.05595000000000001</v>
      </c>
      <c r="C61" s="141">
        <f t="shared" si="1"/>
        <v>0.11405000000000001</v>
      </c>
      <c r="D61" s="141">
        <f t="shared" si="2"/>
        <v>0.026900000000000007</v>
      </c>
      <c r="E61" s="141">
        <f t="shared" si="3"/>
        <v>0.1431</v>
      </c>
      <c r="F61" s="141">
        <f t="shared" si="4"/>
        <v>-0.01</v>
      </c>
      <c r="G61" s="141">
        <f t="shared" si="5"/>
        <v>0.01</v>
      </c>
      <c r="H61" s="141">
        <f t="shared" si="6"/>
        <v>-0.02</v>
      </c>
      <c r="I61" s="141">
        <f t="shared" si="7"/>
        <v>0.02</v>
      </c>
      <c r="J61" s="141">
        <f t="shared" si="8"/>
        <v>0.072</v>
      </c>
      <c r="K61" s="141">
        <f t="shared" si="9"/>
        <v>0.14200000000000002</v>
      </c>
      <c r="L61" s="141">
        <f t="shared" si="10"/>
        <v>0.03699999999999999</v>
      </c>
      <c r="M61" s="141">
        <f t="shared" si="11"/>
        <v>0.177</v>
      </c>
      <c r="N61" s="141">
        <f t="shared" si="12"/>
        <v>0.027499999999999997</v>
      </c>
      <c r="O61" s="141">
        <f t="shared" si="13"/>
        <v>0.0905</v>
      </c>
      <c r="P61" s="141">
        <f t="shared" si="14"/>
        <v>-0.0040000000000000036</v>
      </c>
      <c r="Q61" s="141">
        <f t="shared" si="15"/>
        <v>0.122</v>
      </c>
      <c r="R61" s="161"/>
      <c r="S61" s="161"/>
      <c r="T61" s="161"/>
      <c r="U61" s="162"/>
    </row>
    <row r="62" spans="1:21" ht="12.75">
      <c r="A62" s="111" t="s">
        <v>209</v>
      </c>
      <c r="B62" s="141">
        <f t="shared" si="0"/>
        <v>-0.021</v>
      </c>
      <c r="C62" s="141">
        <f t="shared" si="1"/>
        <v>0.021</v>
      </c>
      <c r="D62" s="141">
        <f t="shared" si="2"/>
        <v>-0.042</v>
      </c>
      <c r="E62" s="141">
        <f t="shared" si="3"/>
        <v>0.042</v>
      </c>
      <c r="F62" s="141">
        <f t="shared" si="4"/>
        <v>-0.0136</v>
      </c>
      <c r="G62" s="141">
        <f t="shared" si="5"/>
        <v>0.0136</v>
      </c>
      <c r="H62" s="141">
        <f t="shared" si="6"/>
        <v>-0.0272</v>
      </c>
      <c r="I62" s="141">
        <f t="shared" si="7"/>
        <v>0.0272</v>
      </c>
      <c r="J62" s="141">
        <f t="shared" si="8"/>
        <v>-0.021</v>
      </c>
      <c r="K62" s="141">
        <f t="shared" si="9"/>
        <v>0.021</v>
      </c>
      <c r="L62" s="141">
        <f t="shared" si="10"/>
        <v>-0.042</v>
      </c>
      <c r="M62" s="141">
        <f t="shared" si="11"/>
        <v>0.042</v>
      </c>
      <c r="N62" s="141">
        <f t="shared" si="12"/>
        <v>-0.01225</v>
      </c>
      <c r="O62" s="141">
        <f t="shared" si="13"/>
        <v>0.01225</v>
      </c>
      <c r="P62" s="141">
        <f t="shared" si="14"/>
        <v>-0.0245</v>
      </c>
      <c r="Q62" s="141">
        <f t="shared" si="15"/>
        <v>0.0245</v>
      </c>
      <c r="R62" s="161"/>
      <c r="S62" s="161"/>
      <c r="T62" s="161"/>
      <c r="U62" s="162"/>
    </row>
    <row r="63" spans="1:21" ht="13.5" thickBot="1">
      <c r="A63" s="106" t="s">
        <v>210</v>
      </c>
      <c r="B63" s="141">
        <f t="shared" si="0"/>
        <v>0.0075</v>
      </c>
      <c r="C63" s="141">
        <f t="shared" si="1"/>
        <v>0.0565</v>
      </c>
      <c r="D63" s="141">
        <f t="shared" si="2"/>
        <v>-0.017</v>
      </c>
      <c r="E63" s="141">
        <f t="shared" si="3"/>
        <v>0.081</v>
      </c>
      <c r="F63" s="141">
        <f t="shared" si="4"/>
        <v>-0.0108</v>
      </c>
      <c r="G63" s="141">
        <f t="shared" si="5"/>
        <v>0.0108</v>
      </c>
      <c r="H63" s="141">
        <f t="shared" si="6"/>
        <v>-0.0216</v>
      </c>
      <c r="I63" s="141">
        <f t="shared" si="7"/>
        <v>0.0216</v>
      </c>
      <c r="J63" s="141">
        <f t="shared" si="8"/>
        <v>-0.029</v>
      </c>
      <c r="K63" s="141">
        <f t="shared" si="9"/>
        <v>0.013000000000000001</v>
      </c>
      <c r="L63" s="141">
        <f t="shared" si="10"/>
        <v>-0.05</v>
      </c>
      <c r="M63" s="141">
        <f t="shared" si="11"/>
        <v>0.034</v>
      </c>
      <c r="N63" s="141">
        <f t="shared" si="12"/>
        <v>-0.010299999999999998</v>
      </c>
      <c r="O63" s="141">
        <f t="shared" si="13"/>
        <v>0.0373</v>
      </c>
      <c r="P63" s="141">
        <f t="shared" si="14"/>
        <v>-0.0341</v>
      </c>
      <c r="Q63" s="141">
        <f t="shared" si="15"/>
        <v>0.061099999999999995</v>
      </c>
      <c r="R63" s="161"/>
      <c r="S63" s="161"/>
      <c r="T63" s="161"/>
      <c r="U63" s="162"/>
    </row>
    <row r="64" spans="1:21" ht="12.75">
      <c r="A64" s="111" t="s">
        <v>211</v>
      </c>
      <c r="B64" s="156">
        <f t="shared" si="0"/>
        <v>-3.5</v>
      </c>
      <c r="C64" s="156">
        <f t="shared" si="1"/>
        <v>3.5</v>
      </c>
      <c r="D64" s="156">
        <f t="shared" si="2"/>
        <v>-7</v>
      </c>
      <c r="E64" s="156">
        <f t="shared" si="3"/>
        <v>7</v>
      </c>
      <c r="F64" s="156">
        <f t="shared" si="4"/>
        <v>-4.4</v>
      </c>
      <c r="G64" s="156">
        <f t="shared" si="5"/>
        <v>4.4</v>
      </c>
      <c r="H64" s="156">
        <f t="shared" si="6"/>
        <v>-8.8</v>
      </c>
      <c r="I64" s="156">
        <f t="shared" si="7"/>
        <v>8.8</v>
      </c>
      <c r="J64" s="156">
        <f t="shared" si="8"/>
        <v>-21</v>
      </c>
      <c r="K64" s="156">
        <f t="shared" si="9"/>
        <v>21</v>
      </c>
      <c r="L64" s="156">
        <f t="shared" si="10"/>
        <v>-42</v>
      </c>
      <c r="M64" s="156">
        <f t="shared" si="11"/>
        <v>42</v>
      </c>
      <c r="N64" s="156">
        <f t="shared" si="12"/>
        <v>-10.5</v>
      </c>
      <c r="O64" s="156">
        <f t="shared" si="13"/>
        <v>10.5</v>
      </c>
      <c r="P64" s="156">
        <f t="shared" si="14"/>
        <v>-21</v>
      </c>
      <c r="Q64" s="156">
        <f t="shared" si="15"/>
        <v>21</v>
      </c>
      <c r="R64" s="161"/>
      <c r="S64" s="161"/>
      <c r="T64" s="161"/>
      <c r="U64" s="162"/>
    </row>
    <row r="65" spans="1:21" ht="12.75">
      <c r="A65" s="111" t="s">
        <v>212</v>
      </c>
      <c r="B65" s="141">
        <f t="shared" si="0"/>
        <v>-1.105</v>
      </c>
      <c r="C65" s="141">
        <f t="shared" si="1"/>
        <v>1.3449999999999998</v>
      </c>
      <c r="D65" s="141">
        <f t="shared" si="2"/>
        <v>-2.3299999999999996</v>
      </c>
      <c r="E65" s="141">
        <f t="shared" si="3"/>
        <v>2.57</v>
      </c>
      <c r="F65" s="141">
        <f t="shared" si="4"/>
        <v>-1.4</v>
      </c>
      <c r="G65" s="141">
        <f t="shared" si="5"/>
        <v>1.4</v>
      </c>
      <c r="H65" s="141">
        <f t="shared" si="6"/>
        <v>-2.8</v>
      </c>
      <c r="I65" s="141">
        <f t="shared" si="7"/>
        <v>2.8</v>
      </c>
      <c r="J65" s="141">
        <f t="shared" si="8"/>
        <v>-9.05</v>
      </c>
      <c r="K65" s="141">
        <f t="shared" si="9"/>
        <v>5.65</v>
      </c>
      <c r="L65" s="141">
        <f t="shared" si="10"/>
        <v>-16.400000000000002</v>
      </c>
      <c r="M65" s="141">
        <f t="shared" si="11"/>
        <v>13.000000000000002</v>
      </c>
      <c r="N65" s="141">
        <f t="shared" si="12"/>
        <v>-1.4619999999999997</v>
      </c>
      <c r="O65" s="141">
        <f t="shared" si="13"/>
        <v>3.4379999999999997</v>
      </c>
      <c r="P65" s="141">
        <f t="shared" si="14"/>
        <v>-3.9119999999999995</v>
      </c>
      <c r="Q65" s="141">
        <f t="shared" si="15"/>
        <v>5.888</v>
      </c>
      <c r="R65" s="161"/>
      <c r="S65" s="161"/>
      <c r="T65" s="161"/>
      <c r="U65" s="162"/>
    </row>
    <row r="66" spans="1:21" ht="12.75">
      <c r="A66" s="111" t="s">
        <v>213</v>
      </c>
      <c r="B66" s="141">
        <f t="shared" si="0"/>
        <v>-0.9450000000000001</v>
      </c>
      <c r="C66" s="141">
        <f t="shared" si="1"/>
        <v>0.9450000000000001</v>
      </c>
      <c r="D66" s="141">
        <f t="shared" si="2"/>
        <v>-1.8900000000000001</v>
      </c>
      <c r="E66" s="141">
        <f t="shared" si="3"/>
        <v>1.8900000000000001</v>
      </c>
      <c r="F66" s="141">
        <f t="shared" si="4"/>
        <v>-1.08</v>
      </c>
      <c r="G66" s="141">
        <f t="shared" si="5"/>
        <v>1.08</v>
      </c>
      <c r="H66" s="141">
        <f t="shared" si="6"/>
        <v>-2.16</v>
      </c>
      <c r="I66" s="141">
        <f t="shared" si="7"/>
        <v>2.16</v>
      </c>
      <c r="J66" s="141">
        <f t="shared" si="8"/>
        <v>-4.840000000000001</v>
      </c>
      <c r="K66" s="141">
        <f t="shared" si="9"/>
        <v>6.36</v>
      </c>
      <c r="L66" s="141">
        <f t="shared" si="10"/>
        <v>-10.440000000000001</v>
      </c>
      <c r="M66" s="141">
        <f t="shared" si="11"/>
        <v>11.96</v>
      </c>
      <c r="N66" s="141">
        <f t="shared" si="12"/>
        <v>-2.4499999999999997</v>
      </c>
      <c r="O66" s="141">
        <f t="shared" si="13"/>
        <v>2.4499999999999997</v>
      </c>
      <c r="P66" s="141">
        <f t="shared" si="14"/>
        <v>-4.8999999999999995</v>
      </c>
      <c r="Q66" s="141">
        <f t="shared" si="15"/>
        <v>4.8999999999999995</v>
      </c>
      <c r="R66" s="161"/>
      <c r="S66" s="161"/>
      <c r="T66" s="161"/>
      <c r="U66" s="162"/>
    </row>
    <row r="67" spans="1:21" ht="12.75">
      <c r="A67" s="111" t="s">
        <v>214</v>
      </c>
      <c r="B67" s="141">
        <f t="shared" si="0"/>
        <v>-0.49000000000000005</v>
      </c>
      <c r="C67" s="141">
        <f t="shared" si="1"/>
        <v>0.49000000000000005</v>
      </c>
      <c r="D67" s="141">
        <f t="shared" si="2"/>
        <v>-0.9800000000000001</v>
      </c>
      <c r="E67" s="141">
        <f t="shared" si="3"/>
        <v>0.9800000000000001</v>
      </c>
      <c r="F67" s="141">
        <f t="shared" si="4"/>
        <v>-0.48</v>
      </c>
      <c r="G67" s="141">
        <f t="shared" si="5"/>
        <v>0.48</v>
      </c>
      <c r="H67" s="141">
        <f t="shared" si="6"/>
        <v>-0.96</v>
      </c>
      <c r="I67" s="141">
        <f t="shared" si="7"/>
        <v>0.96</v>
      </c>
      <c r="J67" s="141">
        <f t="shared" si="8"/>
        <v>-0.5049999999999999</v>
      </c>
      <c r="K67" s="141">
        <f t="shared" si="9"/>
        <v>5.305</v>
      </c>
      <c r="L67" s="141">
        <f t="shared" si="10"/>
        <v>-3.4099999999999997</v>
      </c>
      <c r="M67" s="141">
        <f t="shared" si="11"/>
        <v>8.209999999999999</v>
      </c>
      <c r="N67" s="141">
        <f t="shared" si="12"/>
        <v>-1.055</v>
      </c>
      <c r="O67" s="141">
        <f t="shared" si="13"/>
        <v>0.6950000000000001</v>
      </c>
      <c r="P67" s="141">
        <f t="shared" si="14"/>
        <v>-1.93</v>
      </c>
      <c r="Q67" s="141">
        <f t="shared" si="15"/>
        <v>1.57</v>
      </c>
      <c r="R67" s="161"/>
      <c r="S67" s="161"/>
      <c r="T67" s="161"/>
      <c r="U67" s="162"/>
    </row>
    <row r="68" spans="1:21" ht="12.75">
      <c r="A68" s="111" t="s">
        <v>215</v>
      </c>
      <c r="B68" s="141">
        <f t="shared" si="0"/>
        <v>-0.42</v>
      </c>
      <c r="C68" s="141">
        <f t="shared" si="1"/>
        <v>0.42</v>
      </c>
      <c r="D68" s="141">
        <f t="shared" si="2"/>
        <v>-0.84</v>
      </c>
      <c r="E68" s="141">
        <f t="shared" si="3"/>
        <v>0.84</v>
      </c>
      <c r="F68" s="141">
        <f t="shared" si="4"/>
        <v>-0.272</v>
      </c>
      <c r="G68" s="141">
        <f t="shared" si="5"/>
        <v>0.272</v>
      </c>
      <c r="H68" s="141">
        <f t="shared" si="6"/>
        <v>-0.544</v>
      </c>
      <c r="I68" s="141">
        <f t="shared" si="7"/>
        <v>0.544</v>
      </c>
      <c r="J68" s="141">
        <f t="shared" si="8"/>
        <v>-1.4000000000000001</v>
      </c>
      <c r="K68" s="141">
        <f t="shared" si="9"/>
        <v>1.4000000000000001</v>
      </c>
      <c r="L68" s="141">
        <f t="shared" si="10"/>
        <v>-2.8000000000000003</v>
      </c>
      <c r="M68" s="141">
        <f t="shared" si="11"/>
        <v>2.8000000000000003</v>
      </c>
      <c r="N68" s="141">
        <f t="shared" si="12"/>
        <v>-0.5950000000000001</v>
      </c>
      <c r="O68" s="141">
        <f t="shared" si="13"/>
        <v>0.5950000000000001</v>
      </c>
      <c r="P68" s="141">
        <f t="shared" si="14"/>
        <v>-1.1900000000000002</v>
      </c>
      <c r="Q68" s="141">
        <f t="shared" si="15"/>
        <v>1.1900000000000002</v>
      </c>
      <c r="R68" s="161"/>
      <c r="S68" s="161"/>
      <c r="T68" s="161"/>
      <c r="U68" s="162"/>
    </row>
    <row r="69" spans="1:21" ht="12.75">
      <c r="A69" s="111" t="s">
        <v>216</v>
      </c>
      <c r="B69" s="141">
        <f t="shared" si="0"/>
        <v>-0.103</v>
      </c>
      <c r="C69" s="141">
        <f t="shared" si="1"/>
        <v>0.107</v>
      </c>
      <c r="D69" s="141">
        <f t="shared" si="2"/>
        <v>-0.208</v>
      </c>
      <c r="E69" s="141">
        <f t="shared" si="3"/>
        <v>0.212</v>
      </c>
      <c r="F69" s="141">
        <f t="shared" si="4"/>
        <v>-0.224</v>
      </c>
      <c r="G69" s="141">
        <f t="shared" si="5"/>
        <v>0.224</v>
      </c>
      <c r="H69" s="141">
        <f t="shared" si="6"/>
        <v>-0.448</v>
      </c>
      <c r="I69" s="141">
        <f t="shared" si="7"/>
        <v>0.448</v>
      </c>
      <c r="J69" s="141">
        <f t="shared" si="8"/>
        <v>1.025</v>
      </c>
      <c r="K69" s="141">
        <f t="shared" si="9"/>
        <v>2.775</v>
      </c>
      <c r="L69" s="141">
        <f t="shared" si="10"/>
        <v>0.1499999999999999</v>
      </c>
      <c r="M69" s="141">
        <f t="shared" si="11"/>
        <v>3.65</v>
      </c>
      <c r="N69" s="141">
        <f t="shared" si="12"/>
        <v>-0.27206</v>
      </c>
      <c r="O69" s="141">
        <f t="shared" si="13"/>
        <v>0.26694</v>
      </c>
      <c r="P69" s="141">
        <f t="shared" si="14"/>
        <v>-0.54156</v>
      </c>
      <c r="Q69" s="141">
        <f t="shared" si="15"/>
        <v>0.53644</v>
      </c>
      <c r="R69" s="161"/>
      <c r="S69" s="161"/>
      <c r="T69" s="161"/>
      <c r="U69" s="162"/>
    </row>
    <row r="70" spans="1:21" ht="12.75">
      <c r="A70" s="111" t="s">
        <v>217</v>
      </c>
      <c r="B70" s="141">
        <f t="shared" si="0"/>
        <v>-0.14250000000000002</v>
      </c>
      <c r="C70" s="141">
        <f t="shared" si="1"/>
        <v>0.10250000000000001</v>
      </c>
      <c r="D70" s="141">
        <f t="shared" si="2"/>
        <v>-0.265</v>
      </c>
      <c r="E70" s="141">
        <f t="shared" si="3"/>
        <v>0.22500000000000003</v>
      </c>
      <c r="F70" s="141">
        <f t="shared" si="4"/>
        <v>-0.1</v>
      </c>
      <c r="G70" s="141">
        <f t="shared" si="5"/>
        <v>0.1</v>
      </c>
      <c r="H70" s="141">
        <f t="shared" si="6"/>
        <v>-0.2</v>
      </c>
      <c r="I70" s="141">
        <f t="shared" si="7"/>
        <v>0.2</v>
      </c>
      <c r="J70" s="141">
        <f t="shared" si="8"/>
        <v>-0.42</v>
      </c>
      <c r="K70" s="141">
        <f t="shared" si="9"/>
        <v>0.42</v>
      </c>
      <c r="L70" s="141">
        <f t="shared" si="10"/>
        <v>-0.84</v>
      </c>
      <c r="M70" s="141">
        <f t="shared" si="11"/>
        <v>0.84</v>
      </c>
      <c r="N70" s="141">
        <f t="shared" si="12"/>
        <v>-0.21</v>
      </c>
      <c r="O70" s="141">
        <f t="shared" si="13"/>
        <v>0.21</v>
      </c>
      <c r="P70" s="141">
        <f t="shared" si="14"/>
        <v>-0.42</v>
      </c>
      <c r="Q70" s="141">
        <f t="shared" si="15"/>
        <v>0.42</v>
      </c>
      <c r="R70" s="161"/>
      <c r="S70" s="161"/>
      <c r="T70" s="161"/>
      <c r="U70" s="162"/>
    </row>
    <row r="71" spans="1:21" ht="12.75">
      <c r="A71" s="111" t="s">
        <v>218</v>
      </c>
      <c r="B71" s="141">
        <f t="shared" si="0"/>
        <v>-0.0978</v>
      </c>
      <c r="C71" s="141">
        <f t="shared" si="1"/>
        <v>0.1122</v>
      </c>
      <c r="D71" s="141">
        <f t="shared" si="2"/>
        <v>-0.20279999999999998</v>
      </c>
      <c r="E71" s="141">
        <f t="shared" si="3"/>
        <v>0.2172</v>
      </c>
      <c r="F71" s="141">
        <f t="shared" si="4"/>
        <v>-0.084</v>
      </c>
      <c r="G71" s="141">
        <f t="shared" si="5"/>
        <v>0.084</v>
      </c>
      <c r="H71" s="141">
        <f t="shared" si="6"/>
        <v>-0.168</v>
      </c>
      <c r="I71" s="141">
        <f t="shared" si="7"/>
        <v>0.168</v>
      </c>
      <c r="J71" s="141">
        <f t="shared" si="8"/>
        <v>-0.406</v>
      </c>
      <c r="K71" s="141">
        <f t="shared" si="9"/>
        <v>-0.055999999999999994</v>
      </c>
      <c r="L71" s="141">
        <f t="shared" si="10"/>
        <v>-0.5810000000000001</v>
      </c>
      <c r="M71" s="141">
        <f t="shared" si="11"/>
        <v>0.11900000000000002</v>
      </c>
      <c r="N71" s="141">
        <f t="shared" si="12"/>
        <v>-0.084</v>
      </c>
      <c r="O71" s="141">
        <f t="shared" si="13"/>
        <v>0.084</v>
      </c>
      <c r="P71" s="141">
        <f t="shared" si="14"/>
        <v>-0.168</v>
      </c>
      <c r="Q71" s="141">
        <f t="shared" si="15"/>
        <v>0.168</v>
      </c>
      <c r="R71" s="161"/>
      <c r="S71" s="161"/>
      <c r="T71" s="161"/>
      <c r="U71" s="162"/>
    </row>
    <row r="72" spans="1:21" ht="12.75">
      <c r="A72" s="111" t="s">
        <v>219</v>
      </c>
      <c r="B72" s="141">
        <f t="shared" si="0"/>
        <v>-0.0085</v>
      </c>
      <c r="C72" s="141">
        <f t="shared" si="1"/>
        <v>0.0125</v>
      </c>
      <c r="D72" s="141">
        <f t="shared" si="2"/>
        <v>-0.019000000000000003</v>
      </c>
      <c r="E72" s="141">
        <f t="shared" si="3"/>
        <v>0.023</v>
      </c>
      <c r="F72" s="141">
        <f t="shared" si="4"/>
        <v>-0.136</v>
      </c>
      <c r="G72" s="141">
        <f t="shared" si="5"/>
        <v>0.136</v>
      </c>
      <c r="H72" s="141">
        <f t="shared" si="6"/>
        <v>-0.272</v>
      </c>
      <c r="I72" s="141">
        <f t="shared" si="7"/>
        <v>0.272</v>
      </c>
      <c r="J72" s="141">
        <f t="shared" si="8"/>
        <v>-0.29750000000000004</v>
      </c>
      <c r="K72" s="141">
        <f t="shared" si="9"/>
        <v>0.29750000000000004</v>
      </c>
      <c r="L72" s="141">
        <f t="shared" si="10"/>
        <v>-0.5950000000000001</v>
      </c>
      <c r="M72" s="141">
        <f t="shared" si="11"/>
        <v>0.5950000000000001</v>
      </c>
      <c r="N72" s="141">
        <f t="shared" si="12"/>
        <v>-0.1575</v>
      </c>
      <c r="O72" s="141">
        <f t="shared" si="13"/>
        <v>0.1575</v>
      </c>
      <c r="P72" s="141">
        <f t="shared" si="14"/>
        <v>-0.315</v>
      </c>
      <c r="Q72" s="141">
        <f t="shared" si="15"/>
        <v>0.315</v>
      </c>
      <c r="R72" s="161"/>
      <c r="S72" s="161"/>
      <c r="T72" s="161"/>
      <c r="U72" s="162"/>
    </row>
    <row r="73" spans="1:21" ht="12.75">
      <c r="A73" s="111" t="s">
        <v>220</v>
      </c>
      <c r="B73" s="141">
        <f t="shared" si="0"/>
        <v>-0.103</v>
      </c>
      <c r="C73" s="141">
        <f t="shared" si="1"/>
        <v>0.107</v>
      </c>
      <c r="D73" s="141">
        <f t="shared" si="2"/>
        <v>-0.208</v>
      </c>
      <c r="E73" s="141">
        <f t="shared" si="3"/>
        <v>0.212</v>
      </c>
      <c r="F73" s="141">
        <f t="shared" si="4"/>
        <v>-0.036</v>
      </c>
      <c r="G73" s="141">
        <f t="shared" si="5"/>
        <v>0.036</v>
      </c>
      <c r="H73" s="141">
        <f t="shared" si="6"/>
        <v>-0.072</v>
      </c>
      <c r="I73" s="141">
        <f t="shared" si="7"/>
        <v>0.072</v>
      </c>
      <c r="J73" s="141">
        <f t="shared" si="8"/>
        <v>0.1125</v>
      </c>
      <c r="K73" s="141">
        <f t="shared" si="9"/>
        <v>0.28750000000000003</v>
      </c>
      <c r="L73" s="141">
        <f t="shared" si="10"/>
        <v>0.024999999999999994</v>
      </c>
      <c r="M73" s="141">
        <f t="shared" si="11"/>
        <v>0.375</v>
      </c>
      <c r="N73" s="141">
        <f t="shared" si="12"/>
        <v>-0.091</v>
      </c>
      <c r="O73" s="141">
        <f t="shared" si="13"/>
        <v>0.091</v>
      </c>
      <c r="P73" s="141">
        <f t="shared" si="14"/>
        <v>-0.182</v>
      </c>
      <c r="Q73" s="141">
        <f t="shared" si="15"/>
        <v>0.182</v>
      </c>
      <c r="R73" s="161"/>
      <c r="S73" s="161"/>
      <c r="T73" s="161"/>
      <c r="U73" s="162"/>
    </row>
    <row r="74" spans="1:21" ht="12.75">
      <c r="A74" s="111" t="s">
        <v>221</v>
      </c>
      <c r="B74" s="141">
        <f t="shared" si="0"/>
        <v>-0.0175</v>
      </c>
      <c r="C74" s="141">
        <f t="shared" si="1"/>
        <v>0.0175</v>
      </c>
      <c r="D74" s="141">
        <f t="shared" si="2"/>
        <v>-0.035</v>
      </c>
      <c r="E74" s="141">
        <f t="shared" si="3"/>
        <v>0.035</v>
      </c>
      <c r="F74" s="141">
        <f t="shared" si="4"/>
        <v>-0.0224</v>
      </c>
      <c r="G74" s="141">
        <f t="shared" si="5"/>
        <v>0.0224</v>
      </c>
      <c r="H74" s="141">
        <f t="shared" si="6"/>
        <v>-0.0448</v>
      </c>
      <c r="I74" s="141">
        <f t="shared" si="7"/>
        <v>0.0448</v>
      </c>
      <c r="J74" s="141">
        <f t="shared" si="8"/>
        <v>-0.0525</v>
      </c>
      <c r="K74" s="141">
        <f t="shared" si="9"/>
        <v>0.0525</v>
      </c>
      <c r="L74" s="141">
        <f t="shared" si="10"/>
        <v>-0.105</v>
      </c>
      <c r="M74" s="141">
        <f t="shared" si="11"/>
        <v>0.105</v>
      </c>
      <c r="N74" s="141">
        <f t="shared" si="12"/>
        <v>-0.021</v>
      </c>
      <c r="O74" s="141">
        <f t="shared" si="13"/>
        <v>0.021</v>
      </c>
      <c r="P74" s="141">
        <f t="shared" si="14"/>
        <v>-0.042</v>
      </c>
      <c r="Q74" s="141">
        <f t="shared" si="15"/>
        <v>0.042</v>
      </c>
      <c r="R74" s="161"/>
      <c r="S74" s="161"/>
      <c r="T74" s="161"/>
      <c r="U74" s="162"/>
    </row>
    <row r="75" spans="1:21" ht="12.75">
      <c r="A75" s="111" t="s">
        <v>222</v>
      </c>
      <c r="B75" s="141">
        <f t="shared" si="0"/>
        <v>-0.014</v>
      </c>
      <c r="C75" s="141">
        <f t="shared" si="1"/>
        <v>0.014</v>
      </c>
      <c r="D75" s="141">
        <f t="shared" si="2"/>
        <v>-0.028</v>
      </c>
      <c r="E75" s="141">
        <f t="shared" si="3"/>
        <v>0.028</v>
      </c>
      <c r="F75" s="141">
        <f t="shared" si="4"/>
        <v>-0.0088</v>
      </c>
      <c r="G75" s="141">
        <f t="shared" si="5"/>
        <v>0.0088</v>
      </c>
      <c r="H75" s="141">
        <f t="shared" si="6"/>
        <v>-0.0176</v>
      </c>
      <c r="I75" s="141">
        <f t="shared" si="7"/>
        <v>0.0176</v>
      </c>
      <c r="J75" s="141">
        <f t="shared" si="8"/>
        <v>-0.035</v>
      </c>
      <c r="K75" s="141">
        <f t="shared" si="9"/>
        <v>0.035</v>
      </c>
      <c r="L75" s="141">
        <f t="shared" si="10"/>
        <v>-0.07</v>
      </c>
      <c r="M75" s="141">
        <f t="shared" si="11"/>
        <v>0.07</v>
      </c>
      <c r="N75" s="141">
        <f t="shared" si="12"/>
        <v>-0.01295</v>
      </c>
      <c r="O75" s="141">
        <f t="shared" si="13"/>
        <v>0.01295</v>
      </c>
      <c r="P75" s="141">
        <f t="shared" si="14"/>
        <v>-0.0259</v>
      </c>
      <c r="Q75" s="141">
        <f t="shared" si="15"/>
        <v>0.0259</v>
      </c>
      <c r="R75" s="161"/>
      <c r="S75" s="161"/>
      <c r="T75" s="161"/>
      <c r="U75" s="162"/>
    </row>
    <row r="76" spans="1:21" ht="12.75">
      <c r="A76" s="111" t="s">
        <v>223</v>
      </c>
      <c r="B76" s="141">
        <f t="shared" si="0"/>
        <v>-0.033</v>
      </c>
      <c r="C76" s="141">
        <f t="shared" si="1"/>
        <v>0.009000000000000001</v>
      </c>
      <c r="D76" s="141">
        <f t="shared" si="2"/>
        <v>-0.054000000000000006</v>
      </c>
      <c r="E76" s="141">
        <f t="shared" si="3"/>
        <v>0.030000000000000002</v>
      </c>
      <c r="F76" s="141">
        <f t="shared" si="4"/>
        <v>-0.012</v>
      </c>
      <c r="G76" s="141">
        <f t="shared" si="5"/>
        <v>0.012</v>
      </c>
      <c r="H76" s="141">
        <f t="shared" si="6"/>
        <v>-0.024</v>
      </c>
      <c r="I76" s="141">
        <f t="shared" si="7"/>
        <v>0.024</v>
      </c>
      <c r="J76" s="141">
        <f t="shared" si="8"/>
        <v>-0.021</v>
      </c>
      <c r="K76" s="141">
        <f t="shared" si="9"/>
        <v>0.021</v>
      </c>
      <c r="L76" s="141">
        <f t="shared" si="10"/>
        <v>-0.042</v>
      </c>
      <c r="M76" s="141">
        <f t="shared" si="11"/>
        <v>0.042</v>
      </c>
      <c r="N76" s="141">
        <f t="shared" si="12"/>
        <v>-0.017</v>
      </c>
      <c r="O76" s="141">
        <f t="shared" si="13"/>
        <v>0.011</v>
      </c>
      <c r="P76" s="141">
        <f t="shared" si="14"/>
        <v>-0.031</v>
      </c>
      <c r="Q76" s="141">
        <f t="shared" si="15"/>
        <v>0.025</v>
      </c>
      <c r="R76" s="161"/>
      <c r="S76" s="161"/>
      <c r="T76" s="161"/>
      <c r="U76" s="162"/>
    </row>
    <row r="77" spans="1:21" ht="13.5" thickBot="1">
      <c r="A77" s="106" t="s">
        <v>224</v>
      </c>
      <c r="B77" s="145">
        <f t="shared" si="0"/>
        <v>-0.0175</v>
      </c>
      <c r="C77" s="145">
        <f t="shared" si="1"/>
        <v>0.0175</v>
      </c>
      <c r="D77" s="145">
        <f t="shared" si="2"/>
        <v>-0.035</v>
      </c>
      <c r="E77" s="145">
        <f t="shared" si="3"/>
        <v>0.035</v>
      </c>
      <c r="F77" s="145">
        <f t="shared" si="4"/>
        <v>-0.012</v>
      </c>
      <c r="G77" s="145">
        <f t="shared" si="5"/>
        <v>0.012</v>
      </c>
      <c r="H77" s="145">
        <f t="shared" si="6"/>
        <v>-0.024</v>
      </c>
      <c r="I77" s="145">
        <f t="shared" si="7"/>
        <v>0.024</v>
      </c>
      <c r="J77" s="145">
        <f t="shared" si="8"/>
        <v>-0.035</v>
      </c>
      <c r="K77" s="145">
        <f t="shared" si="9"/>
        <v>0.035</v>
      </c>
      <c r="L77" s="145">
        <f t="shared" si="10"/>
        <v>-0.07</v>
      </c>
      <c r="M77" s="145">
        <f t="shared" si="11"/>
        <v>0.07</v>
      </c>
      <c r="N77" s="145">
        <f t="shared" si="12"/>
        <v>-0.021</v>
      </c>
      <c r="O77" s="145">
        <f t="shared" si="13"/>
        <v>0.021</v>
      </c>
      <c r="P77" s="145">
        <f t="shared" si="14"/>
        <v>-0.042</v>
      </c>
      <c r="Q77" s="145">
        <f t="shared" si="15"/>
        <v>0.042</v>
      </c>
      <c r="R77" s="163"/>
      <c r="S77" s="163"/>
      <c r="T77" s="163"/>
      <c r="U77" s="164"/>
    </row>
  </sheetData>
  <sheetProtection sheet="1" objects="1" scenarios="1"/>
  <mergeCells count="26">
    <mergeCell ref="A40:U40"/>
    <mergeCell ref="F41:G41"/>
    <mergeCell ref="F42:G42"/>
    <mergeCell ref="F43:G43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2:G2"/>
    <mergeCell ref="F3:G3"/>
    <mergeCell ref="F4:G4"/>
    <mergeCell ref="J44:M44"/>
    <mergeCell ref="N44:Q44"/>
    <mergeCell ref="R44:U44"/>
    <mergeCell ref="B47:E47"/>
    <mergeCell ref="F47:I47"/>
    <mergeCell ref="J47:M47"/>
    <mergeCell ref="N47:Q47"/>
    <mergeCell ref="B44:E44"/>
    <mergeCell ref="F44:I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4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11"/>
  <sheetViews>
    <sheetView zoomScale="75" zoomScaleNormal="75" workbookViewId="0" topLeftCell="A1">
      <pane xSplit="14955" topLeftCell="T1" activePane="topLeft" state="split"/>
      <selection pane="topLeft" activeCell="A6" sqref="A6:P11"/>
      <selection pane="topRight" activeCell="T1" sqref="T1"/>
    </sheetView>
  </sheetViews>
  <sheetFormatPr defaultColWidth="9.140625" defaultRowHeight="12.75"/>
  <cols>
    <col min="1" max="5" width="9.421875" style="277" bestFit="1" customWidth="1"/>
    <col min="6" max="6" width="10.28125" style="277" bestFit="1" customWidth="1"/>
    <col min="7" max="8" width="9.421875" style="277" bestFit="1" customWidth="1"/>
    <col min="9" max="10" width="9.421875" style="277" customWidth="1"/>
    <col min="11" max="15" width="9.421875" style="277" bestFit="1" customWidth="1"/>
    <col min="16" max="16" width="10.28125" style="277" bestFit="1" customWidth="1"/>
    <col min="17" max="20" width="9.421875" style="277" bestFit="1" customWidth="1"/>
    <col min="21" max="22" width="9.28125" style="277" bestFit="1" customWidth="1"/>
    <col min="23" max="23" width="9.421875" style="277" bestFit="1" customWidth="1"/>
    <col min="24" max="24" width="9.28125" style="277" bestFit="1" customWidth="1"/>
    <col min="25" max="25" width="11.140625" style="277" bestFit="1" customWidth="1"/>
    <col min="26" max="26" width="9.421875" style="277" bestFit="1" customWidth="1"/>
    <col min="27" max="28" width="9.28125" style="277" bestFit="1" customWidth="1"/>
    <col min="29" max="29" width="11.140625" style="277" bestFit="1" customWidth="1"/>
    <col min="30" max="30" width="9.8515625" style="277" bestFit="1" customWidth="1"/>
    <col min="31" max="31" width="9.28125" style="277" bestFit="1" customWidth="1"/>
    <col min="32" max="32" width="10.7109375" style="277" customWidth="1"/>
    <col min="33" max="38" width="9.28125" style="277" bestFit="1" customWidth="1"/>
    <col min="39" max="39" width="11.140625" style="277" bestFit="1" customWidth="1"/>
    <col min="40" max="40" width="9.8515625" style="277" bestFit="1" customWidth="1"/>
    <col min="41" max="41" width="9.140625" style="277" customWidth="1"/>
    <col min="42" max="42" width="9.8515625" style="277" bestFit="1" customWidth="1"/>
    <col min="43" max="16384" width="9.140625" style="277" customWidth="1"/>
  </cols>
  <sheetData>
    <row r="1" spans="1:42" ht="15">
      <c r="A1" s="507" t="s">
        <v>291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9"/>
      <c r="W1" s="508" t="s">
        <v>292</v>
      </c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9"/>
    </row>
    <row r="2" spans="1:42" ht="15">
      <c r="A2" s="510" t="s">
        <v>139</v>
      </c>
      <c r="B2" s="511"/>
      <c r="C2" s="511"/>
      <c r="D2" s="511"/>
      <c r="E2" s="511"/>
      <c r="F2" s="511"/>
      <c r="G2" s="511"/>
      <c r="H2" s="511"/>
      <c r="I2" s="511"/>
      <c r="J2" s="511"/>
      <c r="K2" s="512"/>
      <c r="L2" s="510" t="s">
        <v>140</v>
      </c>
      <c r="M2" s="511"/>
      <c r="N2" s="511"/>
      <c r="O2" s="511"/>
      <c r="P2" s="511"/>
      <c r="Q2" s="511"/>
      <c r="R2" s="511"/>
      <c r="S2" s="511"/>
      <c r="T2" s="511"/>
      <c r="U2" s="511"/>
      <c r="V2" s="512"/>
      <c r="W2" s="510" t="s">
        <v>139</v>
      </c>
      <c r="X2" s="511"/>
      <c r="Y2" s="511"/>
      <c r="Z2" s="511"/>
      <c r="AA2" s="511"/>
      <c r="AB2" s="511"/>
      <c r="AC2" s="511"/>
      <c r="AD2" s="511"/>
      <c r="AE2" s="511"/>
      <c r="AF2" s="512"/>
      <c r="AG2" s="510" t="s">
        <v>140</v>
      </c>
      <c r="AH2" s="511"/>
      <c r="AI2" s="511"/>
      <c r="AJ2" s="511"/>
      <c r="AK2" s="511"/>
      <c r="AL2" s="511"/>
      <c r="AM2" s="511"/>
      <c r="AN2" s="511"/>
      <c r="AO2" s="511"/>
      <c r="AP2" s="512"/>
    </row>
    <row r="3" spans="1:42" ht="15">
      <c r="A3" s="278" t="s">
        <v>23</v>
      </c>
      <c r="B3" s="279" t="s">
        <v>24</v>
      </c>
      <c r="C3" s="279" t="s">
        <v>25</v>
      </c>
      <c r="D3" s="279" t="s">
        <v>26</v>
      </c>
      <c r="E3" s="279" t="s">
        <v>28</v>
      </c>
      <c r="F3" s="279" t="s">
        <v>39</v>
      </c>
      <c r="G3" s="279" t="s">
        <v>40</v>
      </c>
      <c r="H3" s="279" t="s">
        <v>41</v>
      </c>
      <c r="I3" s="279" t="s">
        <v>42</v>
      </c>
      <c r="J3" s="280" t="s">
        <v>293</v>
      </c>
      <c r="K3" s="281" t="s">
        <v>294</v>
      </c>
      <c r="L3" s="282" t="s">
        <v>23</v>
      </c>
      <c r="M3" s="280" t="s">
        <v>24</v>
      </c>
      <c r="N3" s="280" t="s">
        <v>25</v>
      </c>
      <c r="O3" s="280" t="s">
        <v>26</v>
      </c>
      <c r="P3" s="280" t="s">
        <v>28</v>
      </c>
      <c r="Q3" s="280" t="s">
        <v>39</v>
      </c>
      <c r="R3" s="280" t="s">
        <v>40</v>
      </c>
      <c r="S3" s="280" t="s">
        <v>41</v>
      </c>
      <c r="T3" s="280" t="s">
        <v>42</v>
      </c>
      <c r="U3" s="280" t="s">
        <v>293</v>
      </c>
      <c r="V3" s="281" t="s">
        <v>294</v>
      </c>
      <c r="W3" s="282" t="s">
        <v>23</v>
      </c>
      <c r="X3" s="280" t="s">
        <v>24</v>
      </c>
      <c r="Y3" s="280" t="s">
        <v>25</v>
      </c>
      <c r="Z3" s="280" t="s">
        <v>26</v>
      </c>
      <c r="AA3" s="280" t="s">
        <v>28</v>
      </c>
      <c r="AB3" s="280" t="s">
        <v>39</v>
      </c>
      <c r="AC3" s="280" t="s">
        <v>40</v>
      </c>
      <c r="AD3" s="280" t="s">
        <v>41</v>
      </c>
      <c r="AE3" s="280" t="s">
        <v>42</v>
      </c>
      <c r="AF3" s="283" t="s">
        <v>295</v>
      </c>
      <c r="AG3" s="282" t="s">
        <v>23</v>
      </c>
      <c r="AH3" s="280" t="s">
        <v>24</v>
      </c>
      <c r="AI3" s="280" t="s">
        <v>25</v>
      </c>
      <c r="AJ3" s="280" t="s">
        <v>26</v>
      </c>
      <c r="AK3" s="280" t="s">
        <v>28</v>
      </c>
      <c r="AL3" s="280" t="s">
        <v>39</v>
      </c>
      <c r="AM3" s="280" t="s">
        <v>40</v>
      </c>
      <c r="AN3" s="280" t="s">
        <v>41</v>
      </c>
      <c r="AO3" s="280" t="s">
        <v>42</v>
      </c>
      <c r="AP3" s="283" t="s">
        <v>295</v>
      </c>
    </row>
    <row r="4" spans="1:42" ht="15.75" thickBot="1">
      <c r="A4" s="284">
        <f>AVERAGE('Summary Data'!$C$6:$T$6)</f>
        <v>0.05482215694444444</v>
      </c>
      <c r="B4" s="285">
        <f>AVERAGE('Summary Data'!$C$7:$T$7)</f>
        <v>-6.4334444444444445</v>
      </c>
      <c r="C4" s="285">
        <f>AVERAGE('Summary Data'!$C$8:$T$8)</f>
        <v>0.09361884488888889</v>
      </c>
      <c r="D4" s="285">
        <f>AVERAGE('Summary Data'!$C$9:$T$9)</f>
        <v>0.09522220794444443</v>
      </c>
      <c r="E4" s="285">
        <f>AVERAGE('Summary Data'!$C$11:$T$11)</f>
        <v>1.016198088888889</v>
      </c>
      <c r="F4" s="285">
        <f>AVERAGE('Summary Data'!$C$22:$T$22)</f>
        <v>-0.942754058888889</v>
      </c>
      <c r="G4" s="285">
        <f>AVERAGE('Summary Data'!$C$23:$T$23)</f>
        <v>1.0393570708333335</v>
      </c>
      <c r="H4" s="285">
        <f>AVERAGE('Summary Data'!$C$24:$T$24)</f>
        <v>0.19869186722222223</v>
      </c>
      <c r="I4" s="285">
        <f>AVERAGE('Summary Data'!$C$25:$T$25)</f>
        <v>-0.0005170961111111296</v>
      </c>
      <c r="J4" s="286">
        <f>'Summary Data'!$B$43*1000</f>
        <v>20.391988484484507</v>
      </c>
      <c r="K4" s="287">
        <f>'Summary Data'!$B$42/1000</f>
        <v>0.595731338888889</v>
      </c>
      <c r="L4" s="284">
        <f>AVERAGE('Summary Data'!$Z$6:$AQ$6)</f>
        <v>-0.5176066948888889</v>
      </c>
      <c r="M4" s="285">
        <f>AVERAGE('Summary Data'!$Z$7:$AQ$7)</f>
        <v>-6.826347166666667</v>
      </c>
      <c r="N4" s="285">
        <f>AVERAGE('Summary Data'!$Z$8:$AQ$8)</f>
        <v>0.11891268427777778</v>
      </c>
      <c r="O4" s="285">
        <f>AVERAGE('Summary Data'!$Z$9:$AQ$9)</f>
        <v>0.2531791838888889</v>
      </c>
      <c r="P4" s="285">
        <f>AVERAGE('Summary Data'!$Z$11:$AQ$11)</f>
        <v>0.9940708500000002</v>
      </c>
      <c r="Q4" s="285">
        <f>AVERAGE('Summary Data'!$Z$22:$AQ$22)</f>
        <v>-1.0808514833333334</v>
      </c>
      <c r="R4" s="285">
        <f>AVERAGE('Summary Data'!$Z$23:$AQ$23)</f>
        <v>-0.7090296155555555</v>
      </c>
      <c r="S4" s="285">
        <f>AVERAGE('Summary Data'!$Z$24:$AQ$24)</f>
        <v>0.22070374944444446</v>
      </c>
      <c r="T4" s="285">
        <f>AVERAGE('Summary Data'!$Z$25:$AQ$25)</f>
        <v>-0.34163363499999994</v>
      </c>
      <c r="U4" s="286">
        <f>'Summary Data'!$Y$43*1000</f>
        <v>18.61433665398068</v>
      </c>
      <c r="V4" s="287">
        <f>'Summary Data'!$Y$42/1000</f>
        <v>0.5956975555555555</v>
      </c>
      <c r="W4" s="284">
        <f>'Summary Data'!$V$6</f>
        <v>-0.08534381</v>
      </c>
      <c r="X4" s="285">
        <f>'Summary Data'!$V$7</f>
        <v>-4.903678</v>
      </c>
      <c r="Y4" s="285">
        <f>'Summary Data'!$V$8</f>
        <v>0.08437921</v>
      </c>
      <c r="Z4" s="285">
        <f>'Summary Data'!$V$9</f>
        <v>-0.1110724</v>
      </c>
      <c r="AA4" s="285">
        <f>'Summary Data'!$V$11</f>
        <v>1.059377</v>
      </c>
      <c r="AB4" s="285">
        <f>'Summary Data'!$V$22</f>
        <v>0</v>
      </c>
      <c r="AC4" s="285">
        <f>'Summary Data'!$V$23</f>
        <v>1.126237</v>
      </c>
      <c r="AD4" s="285">
        <f>'Summary Data'!$V$24</f>
        <v>0.1676366</v>
      </c>
      <c r="AE4" s="285">
        <f>'Summary Data'!$V$25</f>
        <v>0.0002207797</v>
      </c>
      <c r="AF4" s="288">
        <f>'Summary Data'!$B$41*1000</f>
        <v>14428.999</v>
      </c>
      <c r="AG4" s="284">
        <f>'Summary Data'!$AS$6</f>
        <v>-0.4292162</v>
      </c>
      <c r="AH4" s="285">
        <f>'Summary Data'!$AS$7</f>
        <v>-5.251952</v>
      </c>
      <c r="AI4" s="285">
        <f>'Summary Data'!$AS$8</f>
        <v>0.09637139</v>
      </c>
      <c r="AJ4" s="285">
        <f>'Summary Data'!$AS$9</f>
        <v>0.08636949</v>
      </c>
      <c r="AK4" s="285">
        <f>'Summary Data'!$AS$11</f>
        <v>1.040927</v>
      </c>
      <c r="AL4" s="285">
        <f>'Summary Data'!$AS$22</f>
        <v>0</v>
      </c>
      <c r="AM4" s="285">
        <f>'Summary Data'!$AS$23</f>
        <v>-0.6082121</v>
      </c>
      <c r="AN4" s="285">
        <f>'Summary Data'!$AS$24</f>
        <v>0.210578</v>
      </c>
      <c r="AO4" s="285">
        <f>'Summary Data'!$AS$25</f>
        <v>-0.3176471</v>
      </c>
      <c r="AP4" s="288">
        <f>'Summary Data'!$Y$41*1000</f>
        <v>14425.106</v>
      </c>
    </row>
    <row r="5" ht="15.75" thickBot="1"/>
    <row r="6" spans="1:16" ht="15">
      <c r="A6" s="513" t="s">
        <v>269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5"/>
    </row>
    <row r="7" spans="1:16" ht="15">
      <c r="A7" s="516" t="s">
        <v>139</v>
      </c>
      <c r="B7" s="517"/>
      <c r="C7" s="517"/>
      <c r="D7" s="517"/>
      <c r="E7" s="517"/>
      <c r="F7" s="517"/>
      <c r="G7" s="517"/>
      <c r="H7" s="517"/>
      <c r="I7" s="517" t="s">
        <v>140</v>
      </c>
      <c r="J7" s="517"/>
      <c r="K7" s="517"/>
      <c r="L7" s="517"/>
      <c r="M7" s="517"/>
      <c r="N7" s="517"/>
      <c r="O7" s="517"/>
      <c r="P7" s="518"/>
    </row>
    <row r="8" spans="1:16" ht="15">
      <c r="A8" s="516" t="s">
        <v>299</v>
      </c>
      <c r="B8" s="517"/>
      <c r="C8" s="517"/>
      <c r="D8" s="517"/>
      <c r="E8" s="517" t="s">
        <v>300</v>
      </c>
      <c r="F8" s="517"/>
      <c r="G8" s="517"/>
      <c r="H8" s="517"/>
      <c r="I8" s="517" t="s">
        <v>299</v>
      </c>
      <c r="J8" s="517"/>
      <c r="K8" s="517"/>
      <c r="L8" s="517"/>
      <c r="M8" s="517" t="s">
        <v>300</v>
      </c>
      <c r="N8" s="517"/>
      <c r="O8" s="517"/>
      <c r="P8" s="518"/>
    </row>
    <row r="9" spans="1:16" ht="15">
      <c r="A9" s="516" t="s">
        <v>301</v>
      </c>
      <c r="B9" s="517"/>
      <c r="C9" s="517" t="s">
        <v>302</v>
      </c>
      <c r="D9" s="517"/>
      <c r="E9" s="517" t="s">
        <v>301</v>
      </c>
      <c r="F9" s="517"/>
      <c r="G9" s="517" t="s">
        <v>302</v>
      </c>
      <c r="H9" s="517"/>
      <c r="I9" s="517" t="s">
        <v>301</v>
      </c>
      <c r="J9" s="517"/>
      <c r="K9" s="517" t="s">
        <v>302</v>
      </c>
      <c r="L9" s="517"/>
      <c r="M9" s="517" t="s">
        <v>301</v>
      </c>
      <c r="N9" s="517"/>
      <c r="O9" s="517" t="s">
        <v>302</v>
      </c>
      <c r="P9" s="518"/>
    </row>
    <row r="10" spans="1:16" ht="15">
      <c r="A10" s="290" t="s">
        <v>303</v>
      </c>
      <c r="B10" s="291" t="s">
        <v>304</v>
      </c>
      <c r="C10" s="291" t="s">
        <v>303</v>
      </c>
      <c r="D10" s="291" t="s">
        <v>304</v>
      </c>
      <c r="E10" s="291" t="s">
        <v>303</v>
      </c>
      <c r="F10" s="291" t="s">
        <v>304</v>
      </c>
      <c r="G10" s="291" t="s">
        <v>303</v>
      </c>
      <c r="H10" s="291" t="s">
        <v>304</v>
      </c>
      <c r="I10" s="291" t="s">
        <v>303</v>
      </c>
      <c r="J10" s="291" t="s">
        <v>304</v>
      </c>
      <c r="K10" s="291" t="s">
        <v>303</v>
      </c>
      <c r="L10" s="291" t="s">
        <v>304</v>
      </c>
      <c r="M10" s="291" t="s">
        <v>303</v>
      </c>
      <c r="N10" s="291" t="s">
        <v>304</v>
      </c>
      <c r="O10" s="291" t="s">
        <v>303</v>
      </c>
      <c r="P10" s="292" t="s">
        <v>304</v>
      </c>
    </row>
    <row r="11" spans="1:16" ht="15.75" thickBot="1">
      <c r="A11" s="293">
        <f>'Assembly Data'!J11</f>
        <v>0.2</v>
      </c>
      <c r="B11" s="294">
        <f>'Assembly Data'!K11</f>
        <v>0.2</v>
      </c>
      <c r="C11" s="294">
        <f>'Assembly Data'!I11</f>
        <v>0.8</v>
      </c>
      <c r="D11" s="294">
        <f>'Assembly Data'!L11</f>
        <v>0.8</v>
      </c>
      <c r="E11" s="294">
        <f>'Assembly Data'!J12</f>
        <v>0.2</v>
      </c>
      <c r="F11" s="294">
        <f>'Assembly Data'!K12</f>
        <v>0.2</v>
      </c>
      <c r="G11" s="294">
        <f>'Assembly Data'!I12</f>
        <v>0.8</v>
      </c>
      <c r="H11" s="294">
        <f>'Assembly Data'!L12</f>
        <v>0.8</v>
      </c>
      <c r="I11" s="294">
        <f>'Assembly Data'!P11</f>
        <v>0.15</v>
      </c>
      <c r="J11" s="294">
        <f>'Assembly Data'!O11</f>
        <v>0.15</v>
      </c>
      <c r="K11" s="294">
        <f>'Assembly Data'!Q11</f>
        <v>0.8</v>
      </c>
      <c r="L11" s="294">
        <f>'Assembly Data'!N11</f>
        <v>0.8</v>
      </c>
      <c r="M11" s="294">
        <f>'Assembly Data'!P12</f>
        <v>0.15</v>
      </c>
      <c r="N11" s="294">
        <f>'Assembly Data'!O12</f>
        <v>0.15</v>
      </c>
      <c r="O11" s="294">
        <f>'Assembly Data'!Q12</f>
        <v>0.8</v>
      </c>
      <c r="P11" s="295">
        <f>'Assembly Data'!N12</f>
        <v>0.8</v>
      </c>
    </row>
  </sheetData>
  <mergeCells count="21">
    <mergeCell ref="I9:J9"/>
    <mergeCell ref="K9:L9"/>
    <mergeCell ref="M9:N9"/>
    <mergeCell ref="O9:P9"/>
    <mergeCell ref="A9:B9"/>
    <mergeCell ref="C9:D9"/>
    <mergeCell ref="E9:F9"/>
    <mergeCell ref="G9:H9"/>
    <mergeCell ref="A6:P6"/>
    <mergeCell ref="A7:H7"/>
    <mergeCell ref="I7:P7"/>
    <mergeCell ref="A8:D8"/>
    <mergeCell ref="E8:H8"/>
    <mergeCell ref="I8:L8"/>
    <mergeCell ref="M8:P8"/>
    <mergeCell ref="A1:V1"/>
    <mergeCell ref="W1:AP1"/>
    <mergeCell ref="A2:K2"/>
    <mergeCell ref="L2:V2"/>
    <mergeCell ref="W2:AF2"/>
    <mergeCell ref="AG2:AP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hagen</cp:lastModifiedBy>
  <cp:lastPrinted>2002-04-03T13:14:43Z</cp:lastPrinted>
  <dcterms:created xsi:type="dcterms:W3CDTF">2000-11-02T16:53:37Z</dcterms:created>
  <dcterms:modified xsi:type="dcterms:W3CDTF">2004-03-12T13:59:30Z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1535432979</vt:i4>
  </property>
  <property fmtid="{D5CDD505-2E9C-101B-9397-08002B2CF9AE}" pid="3" name="_EmailSubject">
    <vt:lpwstr>wrong template at Alstom</vt:lpwstr>
  </property>
  <property fmtid="{D5CDD505-2E9C-101B-9397-08002B2CF9AE}" pid="4" name="_AuthorEmail">
    <vt:lpwstr>Christine.Vollinger@cern.ch</vt:lpwstr>
  </property>
  <property fmtid="{D5CDD505-2E9C-101B-9397-08002B2CF9AE}" pid="5" name="_AuthorEmailDisplayName">
    <vt:lpwstr>Christine Vollinger</vt:lpwstr>
  </property>
  <property fmtid="{D5CDD505-2E9C-101B-9397-08002B2CF9AE}" pid="6" name="_ReviewingToolsShownOnce">
    <vt:lpwstr/>
  </property>
</Properties>
</file>