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8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90" windowWidth="14790" windowHeight="7335" tabRatio="933" firstSheet="1" activeTab="2"/>
  </bookViews>
  <sheets>
    <sheet name="Alarm sheet" sheetId="1" r:id="rId1"/>
    <sheet name="Assembly Data" sheetId="2" r:id="rId2"/>
    <sheet name="Original data" sheetId="3" r:id="rId3"/>
    <sheet name="Summary Data" sheetId="4" r:id="rId4"/>
    <sheet name="C1 module" sheetId="5" r:id="rId5"/>
    <sheet name="C1 direction" sheetId="6" r:id="rId6"/>
    <sheet name="Harmonics" sheetId="7" r:id="rId7"/>
    <sheet name="Harmonics sigma" sheetId="8" r:id="rId8"/>
    <sheet name="Dx Dy" sheetId="9" r:id="rId9"/>
    <sheet name="Work sheet" sheetId="10" r:id="rId10"/>
    <sheet name="Work sheet diff" sheetId="11" r:id="rId11"/>
    <sheet name="Alstom Bound" sheetId="12" r:id="rId12"/>
    <sheet name="Noell Bound" sheetId="13" r:id="rId13"/>
    <sheet name="Ansaldo Bound" sheetId="14" r:id="rId14"/>
    <sheet name="MTF" sheetId="15" r:id="rId15"/>
  </sheets>
  <definedNames/>
  <calcPr fullCalcOnLoad="1"/>
</workbook>
</file>

<file path=xl/sharedStrings.xml><?xml version="1.0" encoding="utf-8"?>
<sst xmlns="http://schemas.openxmlformats.org/spreadsheetml/2006/main" count="1740" uniqueCount="346">
  <si>
    <t>File</t>
  </si>
  <si>
    <t>Multipoles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</si>
  <si>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</si>
  <si>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</si>
  <si>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</si>
  <si>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</si>
  <si>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</si>
  <si>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</si>
  <si>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</si>
  <si>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</si>
  <si>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</si>
  <si>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</si>
  <si>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</si>
  <si>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</si>
  <si>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</si>
  <si>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</si>
  <si>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</si>
  <si>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</si>
  <si>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</si>
  <si>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</si>
  <si>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</si>
  <si>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</si>
  <si>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</si>
  <si>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</si>
  <si>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</si>
  <si>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</si>
  <si>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</si>
  <si>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</si>
  <si>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</si>
  <si>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</si>
  <si>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</si>
  <si>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</si>
  <si>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</si>
  <si>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</si>
  <si>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</si>
  <si>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</si>
  <si>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Integrals</t>
  </si>
  <si>
    <t>Dx (mm)</t>
  </si>
  <si>
    <t>Dy (mm)</t>
  </si>
  <si>
    <t>Angle (mrad)</t>
  </si>
  <si>
    <t>Measured harmonics- Aperture 2</t>
  </si>
  <si>
    <t>Zero vector</t>
  </si>
  <si>
    <t>normal multipoles</t>
  </si>
  <si>
    <t>skew multipoles</t>
  </si>
  <si>
    <t>average</t>
  </si>
  <si>
    <t>sigma</t>
  </si>
  <si>
    <t>Random harmonics</t>
  </si>
  <si>
    <t>d (mm)</t>
  </si>
  <si>
    <t>sig(n)=d alpha beta^n</t>
  </si>
  <si>
    <t>Scaling law constants</t>
  </si>
  <si>
    <t>alpha</t>
  </si>
  <si>
    <t>beta</t>
  </si>
  <si>
    <t>position 1</t>
  </si>
  <si>
    <t>position 2</t>
  </si>
  <si>
    <t>position 3</t>
  </si>
  <si>
    <t>position 4</t>
  </si>
  <si>
    <t>position 5</t>
  </si>
  <si>
    <t>ten times!</t>
  </si>
  <si>
    <t>central positions (2:19)</t>
  </si>
  <si>
    <t>all positions (1:20)</t>
  </si>
  <si>
    <t>gamma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</si>
  <si>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</si>
  <si>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</si>
  <si>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</si>
  <si>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</si>
  <si>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</si>
  <si>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</si>
  <si>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</si>
  <si>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</si>
  <si>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</si>
  <si>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</si>
  <si>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</si>
  <si>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</si>
  <si>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</si>
  <si>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</si>
  <si>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</si>
  <si>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integral</t>
  </si>
  <si>
    <t>File name</t>
  </si>
  <si>
    <t>Component ID</t>
  </si>
  <si>
    <t>Serial Number</t>
  </si>
  <si>
    <t>Firm Name</t>
  </si>
  <si>
    <t>Test Operator</t>
  </si>
  <si>
    <t>Test Controller</t>
  </si>
  <si>
    <t>Date of test</t>
  </si>
  <si>
    <t>Time of test</t>
  </si>
  <si>
    <t>Test Type</t>
  </si>
  <si>
    <t>ITP number</t>
  </si>
  <si>
    <t>Magnetic Measures</t>
  </si>
  <si>
    <t>Magnetic length (m)</t>
  </si>
  <si>
    <t xml:space="preserve"> </t>
  </si>
  <si>
    <t>Measured harmonics along the axis with local feed down - Aperture 1 - Normal</t>
  </si>
  <si>
    <t>Measured harmonics along the axis with local feed down- Aperture 1 - Skew</t>
  </si>
  <si>
    <t>Measured harmonics along the axis with local feed down - Aperture 2 - Normal</t>
  </si>
  <si>
    <t>Measured harmonics along the axis with local feed down - Aperture 2 - Skew</t>
  </si>
  <si>
    <t>Relative main field module along the axis</t>
  </si>
  <si>
    <t>Ref. Test Proced.</t>
  </si>
  <si>
    <t>CERN IT 2708/LHC/LHC Rev 1.1 Annex b.18</t>
  </si>
  <si>
    <t>Mole name</t>
  </si>
  <si>
    <t>Analysis tools</t>
  </si>
  <si>
    <t>N. points</t>
  </si>
  <si>
    <t>N. measure</t>
  </si>
  <si>
    <t>Rotation speed</t>
  </si>
  <si>
    <t>I. Gain</t>
  </si>
  <si>
    <t>Dx average</t>
  </si>
  <si>
    <t>Dy average</t>
  </si>
  <si>
    <t>Magnetic length</t>
  </si>
  <si>
    <t xml:space="preserve">Phase </t>
  </si>
  <si>
    <t>Aperture 1</t>
  </si>
  <si>
    <t>Aperture 2</t>
  </si>
  <si>
    <t>Integral field (T.m)</t>
  </si>
  <si>
    <t>n</t>
  </si>
  <si>
    <t>n^2</t>
  </si>
  <si>
    <t>Ap. 1</t>
  </si>
  <si>
    <t>Ap. 2</t>
  </si>
  <si>
    <t>sigma (mm)</t>
  </si>
  <si>
    <t>Coil positioning (mm)</t>
  </si>
  <si>
    <t>Coil positioning estimate</t>
  </si>
  <si>
    <t>Mag. len. (m)</t>
  </si>
  <si>
    <t>Coil pos. (mm)</t>
  </si>
  <si>
    <t>Tranfs. Function (mT/KA)</t>
  </si>
  <si>
    <t>Transfer funct. (mT/KA)</t>
  </si>
  <si>
    <t>Current (A)</t>
  </si>
  <si>
    <t>C1/i (mT/KA)</t>
  </si>
  <si>
    <t>TF (mT/KA)</t>
  </si>
  <si>
    <t>Signs</t>
  </si>
  <si>
    <t>b even</t>
  </si>
  <si>
    <t>a odd</t>
  </si>
  <si>
    <t>a even</t>
  </si>
  <si>
    <t>Magnet name</t>
  </si>
  <si>
    <t>Shims</t>
  </si>
  <si>
    <t>Straight part</t>
  </si>
  <si>
    <t>Integral</t>
  </si>
  <si>
    <t>Coil pos.</t>
  </si>
  <si>
    <t>TF</t>
  </si>
  <si>
    <t>Mag len</t>
  </si>
  <si>
    <t>Version :</t>
  </si>
  <si>
    <t>cern</t>
  </si>
  <si>
    <t>CTRL-g pour charger les fichers des mesures .txt</t>
  </si>
  <si>
    <t>Date of test Ap 1</t>
  </si>
  <si>
    <t>Date of test Ap 2</t>
  </si>
  <si>
    <t>status ok</t>
  </si>
  <si>
    <t>Average straight</t>
  </si>
  <si>
    <t>Variation straight</t>
  </si>
  <si>
    <t>Heads CS</t>
  </si>
  <si>
    <t>Heads NCS</t>
  </si>
  <si>
    <t>positions 2 to 19</t>
  </si>
  <si>
    <t>Main field</t>
  </si>
  <si>
    <t>Angle</t>
  </si>
  <si>
    <t>Coil Positioning</t>
  </si>
  <si>
    <t>Field Colinearity</t>
  </si>
  <si>
    <t>Bound Parameters</t>
  </si>
  <si>
    <t xml:space="preserve">Mean </t>
  </si>
  <si>
    <t>Sigma</t>
  </si>
  <si>
    <t>Ybound</t>
  </si>
  <si>
    <t>Rbound</t>
  </si>
  <si>
    <t>Magnetic Length (mm)</t>
  </si>
  <si>
    <t>dB/B Heads CS+NCS (units)</t>
  </si>
  <si>
    <t>Mean Value (3:18) (mT/kA)</t>
  </si>
  <si>
    <t>dB/B Inner Positions 3 to 18 (units)</t>
  </si>
  <si>
    <t>dB/B Head CS (units)</t>
  </si>
  <si>
    <t>dB/B Head NCS (units)</t>
  </si>
  <si>
    <t>dB/B Horn positions 2 and 19 (units)</t>
  </si>
  <si>
    <t>Mean</t>
  </si>
  <si>
    <t xml:space="preserve">Sigma </t>
  </si>
  <si>
    <t xml:space="preserve">Main Field Component </t>
  </si>
  <si>
    <t>Mean Value (2:19)</t>
  </si>
  <si>
    <t>Inner Positions 2 to 19 minus mean value</t>
  </si>
  <si>
    <t xml:space="preserve">Head CS </t>
  </si>
  <si>
    <t xml:space="preserve">Head NCS  </t>
  </si>
  <si>
    <t>Delta Angle (mrad)</t>
  </si>
  <si>
    <t>b2 (units)</t>
  </si>
  <si>
    <t>b3 (units)</t>
  </si>
  <si>
    <t>b4 (units)</t>
  </si>
  <si>
    <t>b5 (units)</t>
  </si>
  <si>
    <t>b6 (units)</t>
  </si>
  <si>
    <t>b7 (units)</t>
  </si>
  <si>
    <t>b8 (units)</t>
  </si>
  <si>
    <t>b9 (units)</t>
  </si>
  <si>
    <t>b10 (units)</t>
  </si>
  <si>
    <t>b11 (units)</t>
  </si>
  <si>
    <t>b12 (units)</t>
  </si>
  <si>
    <t>b13 (units)</t>
  </si>
  <si>
    <t>b14 (units)</t>
  </si>
  <si>
    <t>b15 (units)</t>
  </si>
  <si>
    <t>a2 (units)</t>
  </si>
  <si>
    <t>a3 (units)</t>
  </si>
  <si>
    <t>a4 (units)</t>
  </si>
  <si>
    <t>a5 (units)</t>
  </si>
  <si>
    <t>a6 (units)</t>
  </si>
  <si>
    <t>a7 (units)</t>
  </si>
  <si>
    <t>a8 (units)</t>
  </si>
  <si>
    <t>a9 (units)</t>
  </si>
  <si>
    <t>a10 (units)</t>
  </si>
  <si>
    <t>a11 (units)</t>
  </si>
  <si>
    <t>a12 (units)</t>
  </si>
  <si>
    <t>a13 (units)</t>
  </si>
  <si>
    <t>a14 (units)</t>
  </si>
  <si>
    <t>a15 (units)</t>
  </si>
  <si>
    <t>Bound Limits</t>
  </si>
  <si>
    <t>Inf. Y limit</t>
  </si>
  <si>
    <t>Sup. Y limit</t>
  </si>
  <si>
    <t>Inf. R limit</t>
  </si>
  <si>
    <t>Sup. R limit</t>
  </si>
  <si>
    <t>Magnetic Length</t>
  </si>
  <si>
    <t>mbh dB/B</t>
  </si>
  <si>
    <t>mean 3:18</t>
  </si>
  <si>
    <t>dB/B</t>
  </si>
  <si>
    <t>mean 2:19</t>
  </si>
  <si>
    <t>D Angle</t>
  </si>
  <si>
    <t>db2</t>
  </si>
  <si>
    <t>db3</t>
  </si>
  <si>
    <t>db4</t>
  </si>
  <si>
    <t>db5</t>
  </si>
  <si>
    <t>db6</t>
  </si>
  <si>
    <t>db7</t>
  </si>
  <si>
    <t>db8</t>
  </si>
  <si>
    <t>db9</t>
  </si>
  <si>
    <t>db10</t>
  </si>
  <si>
    <t>db11</t>
  </si>
  <si>
    <t>db12</t>
  </si>
  <si>
    <t>db13</t>
  </si>
  <si>
    <t>db14</t>
  </si>
  <si>
    <t>db15</t>
  </si>
  <si>
    <t>da2</t>
  </si>
  <si>
    <t>da3</t>
  </si>
  <si>
    <t>da4</t>
  </si>
  <si>
    <t>da5</t>
  </si>
  <si>
    <t>da6</t>
  </si>
  <si>
    <t>da7</t>
  </si>
  <si>
    <t>da8</t>
  </si>
  <si>
    <t>da9</t>
  </si>
  <si>
    <t>da10</t>
  </si>
  <si>
    <t>da11</t>
  </si>
  <si>
    <t>da12</t>
  </si>
  <si>
    <t>da13</t>
  </si>
  <si>
    <t>da14</t>
  </si>
  <si>
    <t>da15</t>
  </si>
  <si>
    <t>Check Computation for Aperture2</t>
  </si>
  <si>
    <t>HOLDING POINT</t>
  </si>
  <si>
    <t>COMMENTS:</t>
  </si>
  <si>
    <t>Upper</t>
  </si>
  <si>
    <t>Lower</t>
  </si>
  <si>
    <t>Inner layer</t>
  </si>
  <si>
    <t>Outer layer</t>
  </si>
  <si>
    <t>Side</t>
  </si>
  <si>
    <t>Central</t>
  </si>
  <si>
    <t>Data at CERN</t>
  </si>
  <si>
    <t>Analysis by</t>
  </si>
  <si>
    <t>Answer to MMS-LD</t>
  </si>
  <si>
    <t>Answer to manufacturer</t>
  </si>
  <si>
    <t>Aperture 1 - Cold mass</t>
  </si>
  <si>
    <t>Aperture 2 - Cold mass</t>
  </si>
  <si>
    <t>Excitation current (A)</t>
  </si>
  <si>
    <t>dri,rot,nor,cel,fdw</t>
  </si>
  <si>
    <t>50/500</t>
  </si>
  <si>
    <t>Dx (m)</t>
  </si>
  <si>
    <t>Dy (m)</t>
  </si>
  <si>
    <t>Blue: test on cold mass</t>
  </si>
  <si>
    <t>Black: test on cm-collared coil</t>
  </si>
  <si>
    <t>File name for aperture 1</t>
  </si>
  <si>
    <t>File name for aperture 2</t>
  </si>
  <si>
    <t>Coil positioning</t>
  </si>
  <si>
    <t xml:space="preserve"> Aperture 2 - Cold mass</t>
  </si>
  <si>
    <t>Coil length (m)</t>
  </si>
  <si>
    <t>Coil temperature (Celsius)</t>
  </si>
  <si>
    <t>Position 1</t>
  </si>
  <si>
    <t>Position 2</t>
  </si>
  <si>
    <t>Position 3</t>
  </si>
  <si>
    <t>Position 4</t>
  </si>
  <si>
    <t>Position 5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</si>
  <si>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</si>
  <si>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</si>
  <si>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</si>
  <si>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</si>
  <si>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</si>
  <si>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</si>
  <si>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</si>
  <si>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</si>
  <si>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</si>
  <si>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</si>
  <si>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</si>
  <si>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</si>
  <si>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</si>
  <si>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</si>
  <si>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</si>
  <si>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E. Wildner</t>
  </si>
  <si>
    <t>Cold mass template - version 11.10.2002</t>
  </si>
  <si>
    <t>Remplir les champs jaunes dans Original Data</t>
  </si>
  <si>
    <t>Francais</t>
  </si>
  <si>
    <t>Ouvrir le fichier avec les mesures de la collared coil</t>
  </si>
  <si>
    <t>Tools - Macro - Macros - Collared coil analysis - Run  (pour faire l'analyse - resultats dans Alarm sheet)</t>
  </si>
  <si>
    <t>Sauver le fichier</t>
  </si>
  <si>
    <t>Riempire I campi gialli in Original Data</t>
  </si>
  <si>
    <t>CTRL-g per caricare I file di misura .txt</t>
  </si>
  <si>
    <t>Aprire il file delle misure della collared coil corrispondente</t>
  </si>
  <si>
    <t>Tools - Macro - Macros - Collared coil analysis - Run  (per fare l'analisi - risultati in Alarm sheet)</t>
  </si>
  <si>
    <t>Salvare il file</t>
  </si>
  <si>
    <t>Fill in the yellow fields in Original Data</t>
  </si>
  <si>
    <t>English</t>
  </si>
  <si>
    <t>CTRL-g to load the measurement files .txt</t>
  </si>
  <si>
    <t>Open the file of the collared coil measurement of the same magnet</t>
  </si>
  <si>
    <t>Tools - Macro - Macros - Collared coil analysis - Run  (to perform the analysis - results in Alarm sheet)</t>
  </si>
  <si>
    <t>Save the file</t>
  </si>
  <si>
    <t>Additional lamin. (mm)</t>
  </si>
  <si>
    <t>Last modif on</t>
  </si>
  <si>
    <t>by</t>
  </si>
  <si>
    <t>Modifications:</t>
  </si>
  <si>
    <t>E. Todesco</t>
  </si>
  <si>
    <t>Cell for iron additional iron laminations - check on magnetic length includes additional iron laminations</t>
  </si>
  <si>
    <t>Go back to cold_mass file. Tools - Macro - Macros - Make difference - Run (to make the difference between collared coil and cold mass)</t>
  </si>
  <si>
    <t>Revenir au ficher cold_mass. Tools - Macro - Macros - Make difference - Run (pour faire la difference entre collared coil et cold mass)</t>
  </si>
  <si>
    <t>Tornare sul file cold_mass. Tools - Macro - Macros - Make difference - Run (per fare la differenza tra collared coil e cold mass)</t>
  </si>
  <si>
    <t>Salvare il file con il nome "ufficiale" in Original Data C1</t>
  </si>
  <si>
    <t>Sauver le fichier avec le nom "officiel" dans Original Data C1</t>
  </si>
  <si>
    <t>Save as … with the "official" name in Original Data C1</t>
  </si>
  <si>
    <t>Die gelben Felder in Original Data ausfüllen</t>
  </si>
  <si>
    <t>Ctrl-g um die Messdatei  ( Datei  .txt)  zu laden.</t>
  </si>
  <si>
    <t>Die Datei mit der ”offiziellen” bezeichnung im Original Data C1 speichern mit “Save as…”.</t>
  </si>
  <si>
    <t>Deutsch</t>
  </si>
  <si>
    <t>Öffnen “Collared Coils” Messdatei (gleiche Magnete versteht sich)</t>
  </si>
  <si>
    <t>Zurück zum cold mass Datei. Tools - Macro - Macros - Make difference - Run (Zeigt allen unterschieden in Messdatei zw. cc und cm)</t>
  </si>
  <si>
    <t>Tools - Macro - Macros - Collared coil analysis - Run (Um Maßdaten zu analysieren - Resultaten ins Alarm Sheet)</t>
  </si>
  <si>
    <t>Datei speichern</t>
  </si>
  <si>
    <t>German version of instructions added</t>
  </si>
  <si>
    <t>Italiano</t>
  </si>
  <si>
    <t>C1 (mT)</t>
  </si>
  <si>
    <t>Schuetze</t>
  </si>
  <si>
    <t>6 (3+,3-)</t>
  </si>
  <si>
    <t>Noell</t>
  </si>
  <si>
    <t>V. Remondino</t>
  </si>
  <si>
    <t>3084BL_cm1.txt</t>
  </si>
  <si>
    <t>3084BL_cm2.txt</t>
  </si>
  <si>
    <t>HCMBBRA001-03000084_cm.xls</t>
  </si>
  <si>
    <t>Dipole 4</t>
  </si>
  <si>
    <t>Dipole 5</t>
  </si>
  <si>
    <t>yellow alarm</t>
  </si>
  <si>
    <t xml:space="preserve">Usual yellow alarms in position  1,2 and 20  in aperture 2 due to wrong positioning of measuring coil (29  mm difference at pos 1) + yellow alarm in ap. 2 on a4 average straight (3.6 sigma) </t>
  </si>
  <si>
    <t>OK-W</t>
  </si>
  <si>
    <t>Twist Integral Aperture 1</t>
  </si>
  <si>
    <t>Effective length (m)</t>
  </si>
  <si>
    <t>a1 angle (mrad)</t>
  </si>
  <si>
    <t>Twist (m2 mrad)</t>
  </si>
  <si>
    <t>Twist Integral (I0) (m2 rad)</t>
  </si>
  <si>
    <t>Twist Integral Aperture 2</t>
  </si>
  <si>
    <t>Twist (m2 rad)</t>
  </si>
  <si>
    <t>HCMBBLA001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</si>
</sst>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&quot;#,##0;\-&quot;SF&quot;#,##0"/>
    <numFmt numFmtId="165" formatCode="&quot;SF&quot;#,##0;[Red]\-&quot;SF&quot;#,##0"/>
    <numFmt numFmtId="166" formatCode="&quot;SF&quot;#,##0.00;\-&quot;SF&quot;#,##0.00"/>
    <numFmt numFmtId="167" formatCode="&quot;SF&quot;#,##0.00;[Red]\-&quot;SF&quot;#,##0.00"/>
    <numFmt numFmtId="168" formatCode="_-&quot;SF&quot;* #,##0_-;\-&quot;SF&quot;* #,##0_-;_-&quot;SF&quot;* &quot;-&quot;_-;_-@_-"/>
    <numFmt numFmtId="169" formatCode="_-* #,##0_-;\-* #,##0_-;_-* &quot;-&quot;_-;_-@_-"/>
    <numFmt numFmtId="170" formatCode="_-&quot;SF&quot;* #,##0.00_-;\-&quot;SF&quot;* #,##0.00_-;_-&quot;SF&quot;* &quot;-&quot;??_-;_-@_-"/>
    <numFmt numFmtId="171" formatCode="_-* #,##0.00_-;\-* #,##0.00_-;_-* &quot;-&quot;??_-;_-@_-"/>
    <numFmt numFmtId="172" formatCode="_-* #,##0\ &quot;chf&quot;_-;\-* #,##0\ &quot;chf&quot;_-;_-* &quot;-&quot;\ &quot;chf&quot;_-;_-@_-"/>
    <numFmt numFmtId="173" formatCode="_-* #,##0\ _C_H_F_-;\-* #,##0\ _C_H_F_-;_-* &quot;-&quot;\ _C_H_F_-;_-@_-"/>
    <numFmt numFmtId="174" formatCode="_-* #,##0.00\ &quot;chf&quot;_-;\-* #,##0.00\ &quot;chf&quot;_-;_-* &quot;-&quot;??\ &quot;chf&quot;_-;_-@_-"/>
    <numFmt numFmtId="175" formatCode="_-* #,##0.00\ _C_H_F_-;\-* #,##0.00\ _C_H_F_-;_-* &quot;-&quot;??\ _C_H_F_-;_-@_-"/>
    <numFmt numFmtId="176" formatCode="0.000"/>
    <numFmt numFmtId="177" formatCode="0.0"/>
    <numFmt numFmtId="178" formatCode="0.0000"/>
    <numFmt numFmtId="179" formatCode="0.00000"/>
    <numFmt numFmtId="180" formatCode="0.00000000"/>
    <numFmt numFmtId="181" formatCode="dd\-mmm\-yyyy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2.25"/>
      <name val="Arial"/>
      <family val="2"/>
    </font>
    <font>
      <sz val="8"/>
      <color indexed="8"/>
      <name val="Times New Roman"/>
      <family val="1"/>
    </font>
    <font>
      <b/>
      <sz val="20"/>
      <name val="Arial"/>
      <family val="2"/>
    </font>
    <font>
      <sz val="14"/>
      <name val="Arial"/>
      <family val="2"/>
    </font>
    <font>
      <sz val="10.25"/>
      <name val="Arial"/>
      <family val="0"/>
    </font>
    <font>
      <sz val="17.5"/>
      <name val="Arial"/>
      <family val="0"/>
    </font>
    <font>
      <b/>
      <sz val="13"/>
      <name val="Arial"/>
      <family val="2"/>
    </font>
    <font>
      <sz val="15"/>
      <name val="Arial"/>
      <family val="0"/>
    </font>
    <font>
      <sz val="9.5"/>
      <name val="Arial"/>
      <family val="0"/>
    </font>
    <font>
      <b/>
      <sz val="10.25"/>
      <name val="Arial"/>
      <family val="2"/>
    </font>
    <font>
      <b/>
      <sz val="9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.25"/>
      <name val="Arial"/>
      <family val="2"/>
    </font>
    <font>
      <b/>
      <sz val="13.75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color indexed="52"/>
      <name val="Arial"/>
      <family val="2"/>
    </font>
    <font>
      <sz val="8"/>
      <color indexed="8"/>
      <name val="Arial"/>
      <family val="2"/>
    </font>
    <font>
      <sz val="10"/>
      <color indexed="5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48"/>
      <name val="Arial"/>
      <family val="2"/>
    </font>
    <font>
      <sz val="10"/>
      <color indexed="48"/>
      <name val="Arial"/>
      <family val="2"/>
    </font>
    <font>
      <sz val="11"/>
      <color indexed="4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darkUp"/>
    </fill>
    <fill>
      <patternFill patternType="solid">
        <fgColor indexed="10"/>
        <bgColor indexed="64"/>
      </patternFill>
    </fill>
    <fill>
      <patternFill patternType="dark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7" xfId="0" applyFont="1" applyBorder="1" applyAlignment="1">
      <alignment/>
    </xf>
    <xf numFmtId="176" fontId="2" fillId="0" borderId="5" xfId="0" applyNumberFormat="1" applyFont="1" applyBorder="1" applyAlignment="1">
      <alignment/>
    </xf>
    <xf numFmtId="176" fontId="3" fillId="0" borderId="2" xfId="0" applyNumberFormat="1" applyFont="1" applyBorder="1" applyAlignment="1">
      <alignment/>
    </xf>
    <xf numFmtId="176" fontId="3" fillId="0" borderId="8" xfId="0" applyNumberFormat="1" applyFont="1" applyBorder="1" applyAlignment="1">
      <alignment/>
    </xf>
    <xf numFmtId="176" fontId="3" fillId="0" borderId="9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5" xfId="0" applyNumberFormat="1" applyFont="1" applyBorder="1" applyAlignment="1">
      <alignment/>
    </xf>
    <xf numFmtId="176" fontId="3" fillId="0" borderId="6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3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176" fontId="4" fillId="0" borderId="4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3" xfId="0" applyNumberFormat="1" applyFont="1" applyBorder="1" applyAlignment="1">
      <alignment/>
    </xf>
    <xf numFmtId="176" fontId="0" fillId="0" borderId="4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" fontId="2" fillId="0" borderId="18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/>
    </xf>
    <xf numFmtId="178" fontId="2" fillId="0" borderId="13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/>
    </xf>
    <xf numFmtId="178" fontId="2" fillId="0" borderId="18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8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76" fontId="7" fillId="0" borderId="0" xfId="0" applyNumberFormat="1" applyFont="1" applyFill="1" applyBorder="1" applyAlignment="1">
      <alignment horizontal="left"/>
    </xf>
    <xf numFmtId="1" fontId="2" fillId="0" borderId="22" xfId="0" applyNumberFormat="1" applyFont="1" applyBorder="1" applyAlignment="1">
      <alignment/>
    </xf>
    <xf numFmtId="176" fontId="2" fillId="0" borderId="23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6" fontId="2" fillId="0" borderId="24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7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0" fontId="0" fillId="0" borderId="11" xfId="0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8" xfId="0" applyFont="1" applyBorder="1" applyAlignment="1">
      <alignment/>
    </xf>
    <xf numFmtId="179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179" fontId="2" fillId="0" borderId="5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5" xfId="0" applyFont="1" applyBorder="1" applyAlignment="1">
      <alignment/>
    </xf>
    <xf numFmtId="11" fontId="0" fillId="0" borderId="0" xfId="0" applyNumberFormat="1" applyAlignment="1">
      <alignment/>
    </xf>
    <xf numFmtId="178" fontId="0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18" xfId="0" applyBorder="1" applyAlignment="1">
      <alignment horizontal="center"/>
    </xf>
    <xf numFmtId="176" fontId="0" fillId="0" borderId="7" xfId="0" applyNumberFormat="1" applyBorder="1" applyAlignment="1">
      <alignment/>
    </xf>
    <xf numFmtId="0" fontId="0" fillId="0" borderId="10" xfId="0" applyBorder="1" applyAlignment="1">
      <alignment horizontal="center"/>
    </xf>
    <xf numFmtId="178" fontId="0" fillId="0" borderId="6" xfId="0" applyNumberFormat="1" applyBorder="1" applyAlignment="1">
      <alignment/>
    </xf>
    <xf numFmtId="176" fontId="0" fillId="0" borderId="7" xfId="0" applyNumberFormat="1" applyFont="1" applyBorder="1" applyAlignment="1">
      <alignment/>
    </xf>
    <xf numFmtId="178" fontId="0" fillId="0" borderId="6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7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7" xfId="0" applyFont="1" applyBorder="1" applyAlignment="1">
      <alignment/>
    </xf>
    <xf numFmtId="178" fontId="21" fillId="0" borderId="10" xfId="0" applyNumberFormat="1" applyFont="1" applyBorder="1" applyAlignment="1">
      <alignment/>
    </xf>
    <xf numFmtId="178" fontId="21" fillId="0" borderId="5" xfId="0" applyNumberFormat="1" applyFont="1" applyBorder="1" applyAlignment="1">
      <alignment/>
    </xf>
    <xf numFmtId="1" fontId="21" fillId="0" borderId="5" xfId="0" applyNumberFormat="1" applyFont="1" applyBorder="1" applyAlignment="1">
      <alignment horizontal="center"/>
    </xf>
    <xf numFmtId="178" fontId="21" fillId="0" borderId="6" xfId="0" applyNumberFormat="1" applyFont="1" applyBorder="1" applyAlignment="1">
      <alignment/>
    </xf>
    <xf numFmtId="177" fontId="21" fillId="0" borderId="6" xfId="0" applyNumberFormat="1" applyFont="1" applyBorder="1" applyAlignment="1">
      <alignment/>
    </xf>
    <xf numFmtId="0" fontId="1" fillId="0" borderId="3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80" fontId="1" fillId="0" borderId="18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31" xfId="0" applyNumberFormat="1" applyFont="1" applyBorder="1" applyAlignment="1">
      <alignment/>
    </xf>
    <xf numFmtId="0" fontId="1" fillId="0" borderId="18" xfId="0" applyFont="1" applyBorder="1" applyAlignment="1">
      <alignment horizontal="left"/>
    </xf>
    <xf numFmtId="0" fontId="22" fillId="0" borderId="3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1" fontId="2" fillId="0" borderId="1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2" fillId="0" borderId="2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8" xfId="0" applyFont="1" applyBorder="1" applyAlignment="1">
      <alignment/>
    </xf>
    <xf numFmtId="0" fontId="2" fillId="0" borderId="2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left"/>
    </xf>
    <xf numFmtId="0" fontId="22" fillId="0" borderId="0" xfId="0" applyFont="1" applyAlignment="1">
      <alignment/>
    </xf>
    <xf numFmtId="0" fontId="2" fillId="0" borderId="32" xfId="0" applyFont="1" applyFill="1" applyBorder="1" applyAlignment="1">
      <alignment/>
    </xf>
    <xf numFmtId="176" fontId="3" fillId="0" borderId="2" xfId="0" applyNumberFormat="1" applyFont="1" applyFill="1" applyBorder="1" applyAlignment="1">
      <alignment/>
    </xf>
    <xf numFmtId="176" fontId="3" fillId="0" borderId="8" xfId="0" applyNumberFormat="1" applyFont="1" applyFill="1" applyBorder="1" applyAlignment="1">
      <alignment/>
    </xf>
    <xf numFmtId="176" fontId="3" fillId="0" borderId="9" xfId="0" applyNumberFormat="1" applyFont="1" applyFill="1" applyBorder="1" applyAlignment="1">
      <alignment/>
    </xf>
    <xf numFmtId="176" fontId="2" fillId="0" borderId="9" xfId="0" applyNumberFormat="1" applyFont="1" applyFill="1" applyBorder="1" applyAlignment="1">
      <alignment/>
    </xf>
    <xf numFmtId="176" fontId="3" fillId="0" borderId="5" xfId="0" applyNumberFormat="1" applyFont="1" applyFill="1" applyBorder="1" applyAlignment="1">
      <alignment/>
    </xf>
    <xf numFmtId="176" fontId="3" fillId="0" borderId="6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" fontId="3" fillId="0" borderId="8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0" fillId="0" borderId="3" xfId="0" applyNumberFormat="1" applyFont="1" applyFill="1" applyBorder="1" applyAlignment="1">
      <alignment/>
    </xf>
    <xf numFmtId="176" fontId="0" fillId="0" borderId="4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2" fontId="0" fillId="0" borderId="8" xfId="0" applyNumberFormat="1" applyFont="1" applyFill="1" applyBorder="1" applyAlignment="1">
      <alignment/>
    </xf>
    <xf numFmtId="2" fontId="0" fillId="0" borderId="9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5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178" fontId="0" fillId="0" borderId="9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12" xfId="0" applyFill="1" applyBorder="1" applyAlignment="1">
      <alignment/>
    </xf>
    <xf numFmtId="2" fontId="0" fillId="0" borderId="2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2" fontId="0" fillId="0" borderId="9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2" fontId="0" fillId="0" borderId="5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0" fontId="2" fillId="0" borderId="31" xfId="0" applyFont="1" applyBorder="1" applyAlignment="1">
      <alignment horizontal="left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176" fontId="21" fillId="0" borderId="10" xfId="0" applyNumberFormat="1" applyFont="1" applyBorder="1" applyAlignment="1">
      <alignment/>
    </xf>
    <xf numFmtId="176" fontId="21" fillId="0" borderId="5" xfId="0" applyNumberFormat="1" applyFont="1" applyBorder="1" applyAlignment="1">
      <alignment/>
    </xf>
    <xf numFmtId="176" fontId="21" fillId="0" borderId="6" xfId="0" applyNumberFormat="1" applyFont="1" applyBorder="1" applyAlignment="1">
      <alignment/>
    </xf>
    <xf numFmtId="14" fontId="2" fillId="0" borderId="3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2" fillId="0" borderId="32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22" fillId="0" borderId="33" xfId="0" applyFont="1" applyFill="1" applyBorder="1" applyAlignment="1">
      <alignment/>
    </xf>
    <xf numFmtId="0" fontId="22" fillId="0" borderId="3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76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3" xfId="0" applyFill="1" applyBorder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8" xfId="0" applyFill="1" applyBorder="1" applyAlignment="1">
      <alignment/>
    </xf>
    <xf numFmtId="176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78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176" fontId="0" fillId="0" borderId="7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3" fillId="0" borderId="0" xfId="0" applyNumberFormat="1" applyFont="1" applyFill="1" applyBorder="1" applyAlignment="1">
      <alignment/>
    </xf>
    <xf numFmtId="180" fontId="25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76" fontId="27" fillId="0" borderId="8" xfId="0" applyNumberFormat="1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6" fillId="0" borderId="4" xfId="0" applyFont="1" applyBorder="1" applyAlignment="1">
      <alignment/>
    </xf>
    <xf numFmtId="0" fontId="27" fillId="0" borderId="5" xfId="0" applyFont="1" applyFill="1" applyBorder="1" applyAlignment="1">
      <alignment/>
    </xf>
    <xf numFmtId="0" fontId="27" fillId="0" borderId="6" xfId="0" applyFont="1" applyFill="1" applyBorder="1" applyAlignment="1">
      <alignment/>
    </xf>
    <xf numFmtId="0" fontId="26" fillId="0" borderId="4" xfId="0" applyFont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5" xfId="0" applyFont="1" applyFill="1" applyBorder="1" applyAlignment="1">
      <alignment/>
    </xf>
    <xf numFmtId="0" fontId="26" fillId="0" borderId="6" xfId="0" applyFont="1" applyFill="1" applyBorder="1" applyAlignment="1">
      <alignment/>
    </xf>
    <xf numFmtId="0" fontId="26" fillId="0" borderId="18" xfId="0" applyFont="1" applyBorder="1" applyAlignment="1">
      <alignment/>
    </xf>
    <xf numFmtId="176" fontId="27" fillId="0" borderId="18" xfId="0" applyNumberFormat="1" applyFont="1" applyFill="1" applyBorder="1" applyAlignment="1">
      <alignment/>
    </xf>
    <xf numFmtId="0" fontId="27" fillId="0" borderId="7" xfId="0" applyFont="1" applyFill="1" applyBorder="1" applyAlignment="1">
      <alignment/>
    </xf>
    <xf numFmtId="0" fontId="26" fillId="0" borderId="8" xfId="0" applyFont="1" applyFill="1" applyBorder="1" applyAlignment="1">
      <alignment horizontal="center"/>
    </xf>
    <xf numFmtId="0" fontId="26" fillId="0" borderId="8" xfId="0" applyFont="1" applyFill="1" applyBorder="1" applyAlignment="1">
      <alignment/>
    </xf>
    <xf numFmtId="0" fontId="26" fillId="0" borderId="9" xfId="0" applyFont="1" applyFill="1" applyBorder="1" applyAlignment="1">
      <alignment/>
    </xf>
    <xf numFmtId="0" fontId="26" fillId="0" borderId="31" xfId="0" applyFont="1" applyBorder="1" applyAlignment="1">
      <alignment/>
    </xf>
    <xf numFmtId="0" fontId="27" fillId="0" borderId="2" xfId="0" applyFont="1" applyFill="1" applyBorder="1" applyAlignment="1">
      <alignment/>
    </xf>
    <xf numFmtId="0" fontId="27" fillId="0" borderId="9" xfId="0" applyFont="1" applyFill="1" applyBorder="1" applyAlignment="1">
      <alignment/>
    </xf>
    <xf numFmtId="176" fontId="27" fillId="0" borderId="2" xfId="0" applyNumberFormat="1" applyFont="1" applyFill="1" applyBorder="1" applyAlignment="1">
      <alignment/>
    </xf>
    <xf numFmtId="176" fontId="27" fillId="0" borderId="8" xfId="0" applyNumberFormat="1" applyFont="1" applyFill="1" applyBorder="1" applyAlignment="1">
      <alignment/>
    </xf>
    <xf numFmtId="176" fontId="27" fillId="0" borderId="0" xfId="0" applyNumberFormat="1" applyFont="1" applyFill="1" applyBorder="1" applyAlignment="1">
      <alignment/>
    </xf>
    <xf numFmtId="176" fontId="27" fillId="0" borderId="10" xfId="0" applyNumberFormat="1" applyFont="1" applyFill="1" applyBorder="1" applyAlignment="1">
      <alignment/>
    </xf>
    <xf numFmtId="176" fontId="27" fillId="0" borderId="5" xfId="0" applyNumberFormat="1" applyFont="1" applyFill="1" applyBorder="1" applyAlignment="1">
      <alignment/>
    </xf>
    <xf numFmtId="0" fontId="26" fillId="0" borderId="2" xfId="0" applyFont="1" applyBorder="1" applyAlignment="1">
      <alignment/>
    </xf>
    <xf numFmtId="0" fontId="26" fillId="0" borderId="10" xfId="0" applyFont="1" applyBorder="1" applyAlignment="1">
      <alignment/>
    </xf>
    <xf numFmtId="176" fontId="27" fillId="0" borderId="34" xfId="0" applyNumberFormat="1" applyFont="1" applyFill="1" applyBorder="1" applyAlignment="1">
      <alignment/>
    </xf>
    <xf numFmtId="176" fontId="27" fillId="0" borderId="23" xfId="0" applyNumberFormat="1" applyFont="1" applyFill="1" applyBorder="1" applyAlignment="1">
      <alignment/>
    </xf>
    <xf numFmtId="0" fontId="27" fillId="0" borderId="24" xfId="0" applyFont="1" applyFill="1" applyBorder="1" applyAlignment="1">
      <alignment/>
    </xf>
    <xf numFmtId="176" fontId="27" fillId="0" borderId="19" xfId="0" applyNumberFormat="1" applyFont="1" applyFill="1" applyBorder="1" applyAlignment="1">
      <alignment/>
    </xf>
    <xf numFmtId="0" fontId="27" fillId="0" borderId="1" xfId="0" applyFont="1" applyFill="1" applyBorder="1" applyAlignment="1">
      <alignment/>
    </xf>
    <xf numFmtId="176" fontId="27" fillId="0" borderId="15" xfId="0" applyNumberFormat="1" applyFont="1" applyFill="1" applyBorder="1" applyAlignment="1">
      <alignment/>
    </xf>
    <xf numFmtId="176" fontId="27" fillId="0" borderId="14" xfId="0" applyNumberFormat="1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31" xfId="0" applyFont="1" applyFill="1" applyBorder="1" applyAlignment="1">
      <alignment/>
    </xf>
    <xf numFmtId="180" fontId="27" fillId="0" borderId="0" xfId="0" applyNumberFormat="1" applyFont="1" applyAlignment="1">
      <alignment/>
    </xf>
    <xf numFmtId="177" fontId="2" fillId="0" borderId="31" xfId="0" applyNumberFormat="1" applyFont="1" applyBorder="1" applyAlignment="1">
      <alignment/>
    </xf>
    <xf numFmtId="2" fontId="2" fillId="0" borderId="7" xfId="0" applyNumberFormat="1" applyFont="1" applyFill="1" applyBorder="1" applyAlignment="1">
      <alignment/>
    </xf>
    <xf numFmtId="176" fontId="2" fillId="0" borderId="7" xfId="0" applyNumberFormat="1" applyFont="1" applyFill="1" applyBorder="1" applyAlignment="1">
      <alignment/>
    </xf>
    <xf numFmtId="178" fontId="2" fillId="0" borderId="7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176" fontId="2" fillId="0" borderId="18" xfId="0" applyNumberFormat="1" applyFont="1" applyFill="1" applyBorder="1" applyAlignment="1">
      <alignment/>
    </xf>
    <xf numFmtId="178" fontId="2" fillId="0" borderId="18" xfId="0" applyNumberFormat="1" applyFont="1" applyFill="1" applyBorder="1" applyAlignment="1">
      <alignment/>
    </xf>
    <xf numFmtId="178" fontId="2" fillId="0" borderId="10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28" fillId="0" borderId="7" xfId="0" applyFont="1" applyFill="1" applyBorder="1" applyAlignment="1">
      <alignment/>
    </xf>
    <xf numFmtId="176" fontId="28" fillId="0" borderId="7" xfId="0" applyNumberFormat="1" applyFont="1" applyFill="1" applyBorder="1" applyAlignment="1">
      <alignment/>
    </xf>
    <xf numFmtId="178" fontId="28" fillId="0" borderId="7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/>
    </xf>
    <xf numFmtId="178" fontId="28" fillId="0" borderId="6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0" fontId="28" fillId="0" borderId="6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176" fontId="28" fillId="0" borderId="18" xfId="0" applyNumberFormat="1" applyFont="1" applyFill="1" applyBorder="1" applyAlignment="1">
      <alignment/>
    </xf>
    <xf numFmtId="178" fontId="28" fillId="0" borderId="18" xfId="0" applyNumberFormat="1" applyFont="1" applyFill="1" applyBorder="1" applyAlignment="1">
      <alignment/>
    </xf>
    <xf numFmtId="178" fontId="28" fillId="0" borderId="10" xfId="0" applyNumberFormat="1" applyFont="1" applyFill="1" applyBorder="1" applyAlignment="1">
      <alignment/>
    </xf>
    <xf numFmtId="0" fontId="28" fillId="0" borderId="31" xfId="0" applyFont="1" applyFill="1" applyBorder="1" applyAlignment="1">
      <alignment horizontal="right"/>
    </xf>
    <xf numFmtId="0" fontId="28" fillId="0" borderId="12" xfId="0" applyFont="1" applyFill="1" applyBorder="1" applyAlignment="1">
      <alignment horizontal="right"/>
    </xf>
    <xf numFmtId="0" fontId="28" fillId="0" borderId="33" xfId="0" applyFont="1" applyFill="1" applyBorder="1" applyAlignment="1">
      <alignment horizontal="right"/>
    </xf>
    <xf numFmtId="176" fontId="2" fillId="0" borderId="11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/>
    </xf>
    <xf numFmtId="178" fontId="24" fillId="0" borderId="0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 horizontal="right"/>
    </xf>
    <xf numFmtId="176" fontId="2" fillId="0" borderId="18" xfId="0" applyNumberFormat="1" applyFont="1" applyFill="1" applyBorder="1" applyAlignment="1">
      <alignment horizontal="right"/>
    </xf>
    <xf numFmtId="178" fontId="2" fillId="0" borderId="18" xfId="0" applyNumberFormat="1" applyFont="1" applyFill="1" applyBorder="1" applyAlignment="1">
      <alignment/>
    </xf>
    <xf numFmtId="178" fontId="24" fillId="0" borderId="18" xfId="0" applyNumberFormat="1" applyFont="1" applyFill="1" applyBorder="1" applyAlignment="1">
      <alignment/>
    </xf>
    <xf numFmtId="178" fontId="2" fillId="0" borderId="6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/>
    </xf>
    <xf numFmtId="176" fontId="2" fillId="0" borderId="18" xfId="0" applyNumberFormat="1" applyFont="1" applyFill="1" applyBorder="1" applyAlignment="1">
      <alignment/>
    </xf>
    <xf numFmtId="2" fontId="2" fillId="0" borderId="8" xfId="0" applyNumberFormat="1" applyFont="1" applyFill="1" applyBorder="1" applyAlignment="1">
      <alignment/>
    </xf>
    <xf numFmtId="178" fontId="2" fillId="0" borderId="5" xfId="0" applyNumberFormat="1" applyFont="1" applyFill="1" applyBorder="1" applyAlignment="1">
      <alignment/>
    </xf>
    <xf numFmtId="0" fontId="22" fillId="0" borderId="33" xfId="0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right"/>
    </xf>
    <xf numFmtId="178" fontId="2" fillId="0" borderId="9" xfId="0" applyNumberFormat="1" applyFont="1" applyFill="1" applyBorder="1" applyAlignment="1">
      <alignment horizontal="right"/>
    </xf>
    <xf numFmtId="178" fontId="2" fillId="0" borderId="7" xfId="0" applyNumberFormat="1" applyFont="1" applyFill="1" applyBorder="1" applyAlignment="1">
      <alignment horizontal="right"/>
    </xf>
    <xf numFmtId="178" fontId="2" fillId="0" borderId="6" xfId="0" applyNumberFormat="1" applyFont="1" applyFill="1" applyBorder="1" applyAlignment="1">
      <alignment horizontal="right"/>
    </xf>
    <xf numFmtId="178" fontId="2" fillId="0" borderId="5" xfId="0" applyNumberFormat="1" applyFont="1" applyFill="1" applyBorder="1" applyAlignment="1">
      <alignment horizontal="right"/>
    </xf>
    <xf numFmtId="178" fontId="2" fillId="0" borderId="8" xfId="0" applyNumberFormat="1" applyFont="1" applyFill="1" applyBorder="1" applyAlignment="1">
      <alignment horizontal="right"/>
    </xf>
    <xf numFmtId="2" fontId="28" fillId="0" borderId="18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8" fillId="0" borderId="2" xfId="0" applyFont="1" applyFill="1" applyBorder="1" applyAlignment="1">
      <alignment/>
    </xf>
    <xf numFmtId="0" fontId="28" fillId="0" borderId="9" xfId="0" applyFont="1" applyFill="1" applyBorder="1" applyAlignment="1">
      <alignment/>
    </xf>
    <xf numFmtId="2" fontId="2" fillId="0" borderId="2" xfId="0" applyNumberFormat="1" applyFont="1" applyFill="1" applyBorder="1" applyAlignment="1">
      <alignment/>
    </xf>
    <xf numFmtId="2" fontId="2" fillId="0" borderId="7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2" fillId="0" borderId="2" xfId="0" applyFont="1" applyFill="1" applyBorder="1" applyAlignment="1">
      <alignment/>
    </xf>
    <xf numFmtId="0" fontId="22" fillId="0" borderId="8" xfId="0" applyFont="1" applyFill="1" applyBorder="1" applyAlignment="1">
      <alignment/>
    </xf>
    <xf numFmtId="0" fontId="28" fillId="0" borderId="31" xfId="0" applyFont="1" applyFill="1" applyBorder="1" applyAlignment="1">
      <alignment/>
    </xf>
    <xf numFmtId="0" fontId="28" fillId="0" borderId="32" xfId="0" applyFont="1" applyFill="1" applyBorder="1" applyAlignment="1">
      <alignment/>
    </xf>
    <xf numFmtId="0" fontId="2" fillId="0" borderId="32" xfId="0" applyFont="1" applyBorder="1" applyAlignment="1">
      <alignment/>
    </xf>
    <xf numFmtId="178" fontId="28" fillId="0" borderId="0" xfId="0" applyNumberFormat="1" applyFont="1" applyFill="1" applyBorder="1" applyAlignment="1">
      <alignment horizontal="right"/>
    </xf>
    <xf numFmtId="178" fontId="2" fillId="0" borderId="2" xfId="0" applyNumberFormat="1" applyFont="1" applyFill="1" applyBorder="1" applyAlignment="1">
      <alignment horizontal="right"/>
    </xf>
    <xf numFmtId="178" fontId="28" fillId="0" borderId="8" xfId="0" applyNumberFormat="1" applyFont="1" applyFill="1" applyBorder="1" applyAlignment="1">
      <alignment horizontal="right"/>
    </xf>
    <xf numFmtId="178" fontId="28" fillId="0" borderId="9" xfId="0" applyNumberFormat="1" applyFont="1" applyFill="1" applyBorder="1" applyAlignment="1">
      <alignment horizontal="right"/>
    </xf>
    <xf numFmtId="178" fontId="2" fillId="0" borderId="18" xfId="0" applyNumberFormat="1" applyFont="1" applyFill="1" applyBorder="1" applyAlignment="1">
      <alignment horizontal="right"/>
    </xf>
    <xf numFmtId="178" fontId="28" fillId="0" borderId="7" xfId="0" applyNumberFormat="1" applyFont="1" applyFill="1" applyBorder="1" applyAlignment="1">
      <alignment horizontal="right"/>
    </xf>
    <xf numFmtId="178" fontId="2" fillId="0" borderId="10" xfId="0" applyNumberFormat="1" applyFont="1" applyFill="1" applyBorder="1" applyAlignment="1">
      <alignment horizontal="right"/>
    </xf>
    <xf numFmtId="178" fontId="28" fillId="0" borderId="5" xfId="0" applyNumberFormat="1" applyFont="1" applyFill="1" applyBorder="1" applyAlignment="1">
      <alignment horizontal="right"/>
    </xf>
    <xf numFmtId="178" fontId="28" fillId="0" borderId="18" xfId="0" applyNumberFormat="1" applyFont="1" applyFill="1" applyBorder="1" applyAlignment="1">
      <alignment horizontal="right"/>
    </xf>
    <xf numFmtId="178" fontId="28" fillId="0" borderId="6" xfId="0" applyNumberFormat="1" applyFont="1" applyFill="1" applyBorder="1" applyAlignment="1">
      <alignment horizontal="right"/>
    </xf>
    <xf numFmtId="178" fontId="2" fillId="0" borderId="5" xfId="0" applyNumberFormat="1" applyFont="1" applyBorder="1" applyAlignment="1">
      <alignment horizontal="right"/>
    </xf>
    <xf numFmtId="178" fontId="2" fillId="0" borderId="6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178" fontId="28" fillId="0" borderId="10" xfId="0" applyNumberFormat="1" applyFont="1" applyFill="1" applyBorder="1" applyAlignment="1">
      <alignment horizontal="right"/>
    </xf>
    <xf numFmtId="178" fontId="28" fillId="0" borderId="2" xfId="0" applyNumberFormat="1" applyFont="1" applyFill="1" applyBorder="1" applyAlignment="1">
      <alignment horizontal="right"/>
    </xf>
    <xf numFmtId="1" fontId="2" fillId="0" borderId="10" xfId="0" applyNumberFormat="1" applyFont="1" applyBorder="1" applyAlignment="1">
      <alignment/>
    </xf>
    <xf numFmtId="1" fontId="2" fillId="0" borderId="5" xfId="0" applyNumberFormat="1" applyFont="1" applyBorder="1" applyAlignment="1">
      <alignment/>
    </xf>
    <xf numFmtId="178" fontId="2" fillId="0" borderId="6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0" fontId="28" fillId="0" borderId="10" xfId="0" applyFont="1" applyFill="1" applyBorder="1" applyAlignment="1">
      <alignment horizontal="right"/>
    </xf>
    <xf numFmtId="178" fontId="28" fillId="0" borderId="10" xfId="0" applyNumberFormat="1" applyFont="1" applyBorder="1" applyAlignment="1">
      <alignment horizontal="right"/>
    </xf>
    <xf numFmtId="178" fontId="28" fillId="0" borderId="5" xfId="0" applyNumberFormat="1" applyFont="1" applyBorder="1" applyAlignment="1">
      <alignment horizontal="right"/>
    </xf>
    <xf numFmtId="178" fontId="28" fillId="0" borderId="6" xfId="0" applyNumberFormat="1" applyFont="1" applyBorder="1" applyAlignment="1">
      <alignment horizontal="right"/>
    </xf>
    <xf numFmtId="178" fontId="28" fillId="0" borderId="10" xfId="0" applyNumberFormat="1" applyFont="1" applyBorder="1" applyAlignment="1">
      <alignment/>
    </xf>
    <xf numFmtId="178" fontId="28" fillId="0" borderId="5" xfId="0" applyNumberFormat="1" applyFont="1" applyBorder="1" applyAlignment="1">
      <alignment/>
    </xf>
    <xf numFmtId="178" fontId="28" fillId="0" borderId="6" xfId="0" applyNumberFormat="1" applyFont="1" applyBorder="1" applyAlignment="1">
      <alignment/>
    </xf>
    <xf numFmtId="0" fontId="29" fillId="0" borderId="1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10" xfId="0" applyFont="1" applyBorder="1" applyAlignment="1">
      <alignment/>
    </xf>
    <xf numFmtId="1" fontId="2" fillId="0" borderId="8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0" fontId="0" fillId="0" borderId="18" xfId="0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176" fontId="2" fillId="0" borderId="2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2" fillId="0" borderId="31" xfId="0" applyNumberFormat="1" applyFont="1" applyBorder="1" applyAlignment="1">
      <alignment/>
    </xf>
    <xf numFmtId="176" fontId="2" fillId="0" borderId="33" xfId="0" applyNumberFormat="1" applyFont="1" applyBorder="1" applyAlignment="1">
      <alignment/>
    </xf>
    <xf numFmtId="176" fontId="2" fillId="0" borderId="32" xfId="0" applyNumberFormat="1" applyFont="1" applyBorder="1" applyAlignment="1">
      <alignment/>
    </xf>
    <xf numFmtId="176" fontId="2" fillId="0" borderId="5" xfId="0" applyNumberFormat="1" applyFont="1" applyFill="1" applyBorder="1" applyAlignment="1">
      <alignment/>
    </xf>
    <xf numFmtId="176" fontId="2" fillId="0" borderId="6" xfId="0" applyNumberFormat="1" applyFont="1" applyFill="1" applyBorder="1" applyAlignment="1">
      <alignment/>
    </xf>
    <xf numFmtId="0" fontId="0" fillId="0" borderId="0" xfId="0" applyBorder="1" applyAlignment="1">
      <alignment textRotation="90"/>
    </xf>
    <xf numFmtId="0" fontId="0" fillId="0" borderId="0" xfId="0" applyBorder="1" applyAlignment="1">
      <alignment horizontal="center" textRotation="90"/>
    </xf>
    <xf numFmtId="176" fontId="30" fillId="0" borderId="5" xfId="0" applyNumberFormat="1" applyFont="1" applyFill="1" applyBorder="1" applyAlignment="1">
      <alignment/>
    </xf>
    <xf numFmtId="176" fontId="30" fillId="0" borderId="0" xfId="0" applyNumberFormat="1" applyFont="1" applyFill="1" applyBorder="1" applyAlignment="1">
      <alignment/>
    </xf>
    <xf numFmtId="176" fontId="30" fillId="0" borderId="8" xfId="0" applyNumberFormat="1" applyFont="1" applyFill="1" applyBorder="1" applyAlignment="1">
      <alignment/>
    </xf>
    <xf numFmtId="176" fontId="30" fillId="0" borderId="18" xfId="0" applyNumberFormat="1" applyFont="1" applyFill="1" applyBorder="1" applyAlignment="1">
      <alignment/>
    </xf>
    <xf numFmtId="176" fontId="30" fillId="0" borderId="14" xfId="0" applyNumberFormat="1" applyFont="1" applyFill="1" applyBorder="1" applyAlignment="1">
      <alignment/>
    </xf>
    <xf numFmtId="176" fontId="30" fillId="0" borderId="23" xfId="0" applyNumberFormat="1" applyFont="1" applyFill="1" applyBorder="1" applyAlignment="1">
      <alignment/>
    </xf>
    <xf numFmtId="176" fontId="30" fillId="2" borderId="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0" fillId="0" borderId="0" xfId="0" applyFont="1" applyBorder="1" applyAlignment="1">
      <alignment horizontal="center" textRotation="90"/>
    </xf>
    <xf numFmtId="14" fontId="2" fillId="0" borderId="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/>
    </xf>
    <xf numFmtId="0" fontId="2" fillId="3" borderId="18" xfId="0" applyFont="1" applyFill="1" applyBorder="1" applyAlignment="1">
      <alignment horizontal="center"/>
    </xf>
    <xf numFmtId="176" fontId="3" fillId="2" borderId="8" xfId="0" applyNumberFormat="1" applyFont="1" applyFill="1" applyBorder="1" applyAlignment="1">
      <alignment/>
    </xf>
    <xf numFmtId="176" fontId="30" fillId="2" borderId="5" xfId="0" applyNumberFormat="1" applyFont="1" applyFill="1" applyBorder="1" applyAlignment="1">
      <alignment/>
    </xf>
    <xf numFmtId="176" fontId="3" fillId="2" borderId="9" xfId="0" applyNumberFormat="1" applyFont="1" applyFill="1" applyBorder="1" applyAlignment="1">
      <alignment/>
    </xf>
    <xf numFmtId="176" fontId="3" fillId="2" borderId="2" xfId="0" applyNumberFormat="1" applyFont="1" applyFill="1" applyBorder="1" applyAlignment="1">
      <alignment/>
    </xf>
    <xf numFmtId="176" fontId="30" fillId="4" borderId="32" xfId="0" applyNumberFormat="1" applyFont="1" applyFill="1" applyBorder="1" applyAlignment="1">
      <alignment/>
    </xf>
    <xf numFmtId="176" fontId="2" fillId="4" borderId="6" xfId="0" applyNumberFormat="1" applyFont="1" applyFill="1" applyBorder="1" applyAlignment="1">
      <alignment/>
    </xf>
    <xf numFmtId="176" fontId="3" fillId="4" borderId="6" xfId="0" applyNumberFormat="1" applyFont="1" applyFill="1" applyBorder="1" applyAlignment="1">
      <alignment/>
    </xf>
    <xf numFmtId="0" fontId="2" fillId="5" borderId="18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180" fontId="1" fillId="6" borderId="8" xfId="0" applyNumberFormat="1" applyFont="1" applyFill="1" applyBorder="1" applyAlignment="1">
      <alignment/>
    </xf>
    <xf numFmtId="180" fontId="1" fillId="6" borderId="0" xfId="0" applyNumberFormat="1" applyFont="1" applyFill="1" applyBorder="1" applyAlignment="1">
      <alignment/>
    </xf>
    <xf numFmtId="180" fontId="1" fillId="6" borderId="5" xfId="0" applyNumberFormat="1" applyFont="1" applyFill="1" applyBorder="1" applyAlignment="1">
      <alignment/>
    </xf>
    <xf numFmtId="180" fontId="1" fillId="6" borderId="12" xfId="0" applyNumberFormat="1" applyFont="1" applyFill="1" applyBorder="1" applyAlignment="1">
      <alignment/>
    </xf>
    <xf numFmtId="0" fontId="2" fillId="7" borderId="2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76" fontId="27" fillId="2" borderId="18" xfId="0" applyNumberFormat="1" applyFont="1" applyFill="1" applyBorder="1" applyAlignment="1">
      <alignment/>
    </xf>
    <xf numFmtId="176" fontId="0" fillId="2" borderId="3" xfId="0" applyNumberFormat="1" applyFont="1" applyFill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3" xfId="0" applyFont="1" applyBorder="1" applyAlignment="1">
      <alignment horizontal="center" textRotation="90"/>
    </xf>
    <xf numFmtId="0" fontId="0" fillId="0" borderId="4" xfId="0" applyFont="1" applyBorder="1" applyAlignment="1">
      <alignment horizontal="center" textRotation="90"/>
    </xf>
    <xf numFmtId="14" fontId="0" fillId="0" borderId="33" xfId="0" applyNumberFormat="1" applyFill="1" applyBorder="1" applyAlignment="1">
      <alignment horizontal="center"/>
    </xf>
    <xf numFmtId="14" fontId="0" fillId="0" borderId="32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 textRotation="90"/>
    </xf>
    <xf numFmtId="0" fontId="22" fillId="0" borderId="10" xfId="0" applyFont="1" applyBorder="1" applyAlignment="1">
      <alignment/>
    </xf>
    <xf numFmtId="178" fontId="0" fillId="0" borderId="7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4" fontId="0" fillId="0" borderId="31" xfId="0" applyNumberFormat="1" applyFill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176" fontId="2" fillId="0" borderId="0" xfId="0" applyNumberFormat="1" applyFont="1" applyFill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81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179" fontId="0" fillId="0" borderId="5" xfId="0" applyNumberFormat="1" applyBorder="1" applyAlignment="1">
      <alignment horizontal="center"/>
    </xf>
    <xf numFmtId="179" fontId="0" fillId="0" borderId="6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19" fontId="0" fillId="2" borderId="0" xfId="0" applyNumberForma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0" fontId="1" fillId="0" borderId="22" xfId="0" applyFont="1" applyBorder="1" applyAlignment="1">
      <alignment horizontal="center"/>
    </xf>
    <xf numFmtId="181" fontId="0" fillId="2" borderId="23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9" fontId="0" fillId="2" borderId="23" xfId="0" applyNumberForma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181" fontId="0" fillId="2" borderId="0" xfId="0" applyNumberFormat="1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1" xfId="0" applyFont="1" applyBorder="1" applyAlignment="1" quotePrefix="1">
      <alignment horizontal="center"/>
    </xf>
    <xf numFmtId="0" fontId="26" fillId="0" borderId="31" xfId="0" applyFont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18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21" fillId="0" borderId="27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worksheet" Target="worksheets/sheet10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HCMBBRA001-3000084 (Noell 84) Cold mass - Main field relative module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065"/>
          <c:w val="0.94625"/>
          <c:h val="0.821"/>
        </c:manualLayout>
      </c:layout>
      <c:scatterChart>
        <c:scatterStyle val="lineMarker"/>
        <c:varyColors val="0"/>
        <c:ser>
          <c:idx val="0"/>
          <c:order val="0"/>
          <c:tx>
            <c:v>Aperture 1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sheet'!$C$127:$T$127</c:f>
              <c:num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numCache>
            </c:numRef>
          </c:xVal>
          <c:yVal>
            <c:numRef>
              <c:f>'Work sheet'!$C$147:$T$147</c:f>
              <c:numCache>
                <c:ptCount val="18"/>
                <c:pt idx="0">
                  <c:v>-0.0008255353676749344</c:v>
                </c:pt>
                <c:pt idx="1">
                  <c:v>-9.160779563699428E-06</c:v>
                </c:pt>
                <c:pt idx="2">
                  <c:v>0.00015090431452136066</c:v>
                </c:pt>
                <c:pt idx="3">
                  <c:v>5.972260165298948E-05</c:v>
                </c:pt>
                <c:pt idx="4">
                  <c:v>0.0001682316805180495</c:v>
                </c:pt>
                <c:pt idx="5">
                  <c:v>0.0001280378725092568</c:v>
                </c:pt>
                <c:pt idx="6">
                  <c:v>0.00013471316924573706</c:v>
                </c:pt>
                <c:pt idx="7">
                  <c:v>0.00018271849471207524</c:v>
                </c:pt>
                <c:pt idx="8">
                  <c:v>7.918038150189766E-05</c:v>
                </c:pt>
                <c:pt idx="9">
                  <c:v>2.911565597951693E-06</c:v>
                </c:pt>
                <c:pt idx="10">
                  <c:v>0.00011596552734749466</c:v>
                </c:pt>
                <c:pt idx="11">
                  <c:v>6.888338121679993E-06</c:v>
                </c:pt>
                <c:pt idx="12">
                  <c:v>6.796020188093443E-05</c:v>
                </c:pt>
                <c:pt idx="13">
                  <c:v>0.00011837999637975827</c:v>
                </c:pt>
                <c:pt idx="14">
                  <c:v>-4.1116987344658185E-05</c:v>
                </c:pt>
                <c:pt idx="15">
                  <c:v>0.00013144653467245249</c:v>
                </c:pt>
                <c:pt idx="16">
                  <c:v>1.5836076300512758E-05</c:v>
                </c:pt>
                <c:pt idx="17">
                  <c:v>-0.0004870836203769713</c:v>
                </c:pt>
              </c:numCache>
            </c:numRef>
          </c:yVal>
          <c:smooth val="0"/>
        </c:ser>
        <c:ser>
          <c:idx val="1"/>
          <c:order val="1"/>
          <c:tx>
            <c:v>Aperture 2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sheet'!$C$127:$T$127</c:f>
              <c:num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numCache>
            </c:numRef>
          </c:xVal>
          <c:yVal>
            <c:numRef>
              <c:f>'Work sheet'!$C$148:$T$148</c:f>
              <c:numCache>
                <c:ptCount val="18"/>
                <c:pt idx="0">
                  <c:v>-0.0015946267117377122</c:v>
                </c:pt>
                <c:pt idx="1">
                  <c:v>1.2643365464803935E-05</c:v>
                </c:pt>
                <c:pt idx="2">
                  <c:v>5.412496901313624E-05</c:v>
                </c:pt>
                <c:pt idx="3">
                  <c:v>2.713351464955771E-05</c:v>
                </c:pt>
                <c:pt idx="4">
                  <c:v>0.00010782375716789083</c:v>
                </c:pt>
                <c:pt idx="5">
                  <c:v>0.00014149204497915235</c:v>
                </c:pt>
                <c:pt idx="6">
                  <c:v>5.2988486723970496E-05</c:v>
                </c:pt>
                <c:pt idx="7">
                  <c:v>0.00015754485731100942</c:v>
                </c:pt>
                <c:pt idx="8">
                  <c:v>0.00013282636752554033</c:v>
                </c:pt>
                <c:pt idx="9">
                  <c:v>0.00017714917679612086</c:v>
                </c:pt>
                <c:pt idx="10">
                  <c:v>0.0001625169673253879</c:v>
                </c:pt>
                <c:pt idx="11">
                  <c:v>0.00016351138932813036</c:v>
                </c:pt>
                <c:pt idx="12">
                  <c:v>0.00011222762603768643</c:v>
                </c:pt>
                <c:pt idx="13">
                  <c:v>2.9406479227445104E-05</c:v>
                </c:pt>
                <c:pt idx="14">
                  <c:v>0.00010072074286160415</c:v>
                </c:pt>
                <c:pt idx="15">
                  <c:v>0.0002648003733343174</c:v>
                </c:pt>
                <c:pt idx="16">
                  <c:v>0.00019575907427826778</c:v>
                </c:pt>
                <c:pt idx="17">
                  <c:v>-0.00029804248028753033</c:v>
                </c:pt>
              </c:numCache>
            </c:numRef>
          </c:yVal>
          <c:smooth val="0"/>
        </c:ser>
        <c:axId val="40308071"/>
        <c:axId val="27228320"/>
      </c:scatterChart>
      <c:valAx>
        <c:axId val="40308071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7228320"/>
        <c:crossesAt val="0"/>
        <c:crossBetween val="midCat"/>
        <c:dispUnits/>
      </c:valAx>
      <c:valAx>
        <c:axId val="27228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DB/B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0308071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37475"/>
          <c:y val="0.292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HCMBBRA001-3000084 (Noell 84) - Cold mass - Main field direction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085"/>
          <c:w val="0.94675"/>
          <c:h val="0.819"/>
        </c:manualLayout>
      </c:layout>
      <c:scatterChart>
        <c:scatterStyle val="lineMarker"/>
        <c:varyColors val="0"/>
        <c:ser>
          <c:idx val="0"/>
          <c:order val="0"/>
          <c:tx>
            <c:v>Aperture 1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'Summary Data'!$B$3:$U$3</c:f>
              <c:numCache>
                <c:ptCount val="20"/>
                <c:pt idx="0">
                  <c:v>1.768336</c:v>
                </c:pt>
                <c:pt idx="1">
                  <c:v>-1.216655</c:v>
                </c:pt>
                <c:pt idx="2">
                  <c:v>-0.263556</c:v>
                </c:pt>
                <c:pt idx="3">
                  <c:v>0.155672</c:v>
                </c:pt>
                <c:pt idx="4">
                  <c:v>0.285235</c:v>
                </c:pt>
                <c:pt idx="5">
                  <c:v>-0.03733</c:v>
                </c:pt>
                <c:pt idx="6">
                  <c:v>-0.114387</c:v>
                </c:pt>
                <c:pt idx="7">
                  <c:v>-0.005437</c:v>
                </c:pt>
                <c:pt idx="8">
                  <c:v>0.097954</c:v>
                </c:pt>
                <c:pt idx="9">
                  <c:v>0.465525</c:v>
                </c:pt>
                <c:pt idx="10">
                  <c:v>0.074494</c:v>
                </c:pt>
                <c:pt idx="11">
                  <c:v>0.29914</c:v>
                </c:pt>
                <c:pt idx="12">
                  <c:v>0.639079</c:v>
                </c:pt>
                <c:pt idx="13">
                  <c:v>0.144986</c:v>
                </c:pt>
                <c:pt idx="14">
                  <c:v>-0.050058</c:v>
                </c:pt>
                <c:pt idx="15">
                  <c:v>-0.525775</c:v>
                </c:pt>
                <c:pt idx="16">
                  <c:v>-0.075407</c:v>
                </c:pt>
                <c:pt idx="17">
                  <c:v>-0.366238</c:v>
                </c:pt>
                <c:pt idx="18">
                  <c:v>-0.383954</c:v>
                </c:pt>
                <c:pt idx="19">
                  <c:v>-0.184021</c:v>
                </c:pt>
              </c:numCache>
            </c:numRef>
          </c:yVal>
          <c:smooth val="0"/>
        </c:ser>
        <c:ser>
          <c:idx val="1"/>
          <c:order val="1"/>
          <c:tx>
            <c:v>Aperture 2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'Summary Data'!$Y$3:$AR$3</c:f>
              <c:numCache>
                <c:ptCount val="20"/>
                <c:pt idx="0">
                  <c:v>3.857682</c:v>
                </c:pt>
                <c:pt idx="1">
                  <c:v>-0.571115</c:v>
                </c:pt>
                <c:pt idx="2">
                  <c:v>-0.149976</c:v>
                </c:pt>
                <c:pt idx="3">
                  <c:v>0.430028</c:v>
                </c:pt>
                <c:pt idx="4">
                  <c:v>0.191107</c:v>
                </c:pt>
                <c:pt idx="5">
                  <c:v>-0.061467</c:v>
                </c:pt>
                <c:pt idx="6">
                  <c:v>-0.100065</c:v>
                </c:pt>
                <c:pt idx="7">
                  <c:v>0.190028</c:v>
                </c:pt>
                <c:pt idx="8">
                  <c:v>0.634451</c:v>
                </c:pt>
                <c:pt idx="9">
                  <c:v>0.777917</c:v>
                </c:pt>
                <c:pt idx="10">
                  <c:v>0.38994</c:v>
                </c:pt>
                <c:pt idx="11">
                  <c:v>0.238574</c:v>
                </c:pt>
                <c:pt idx="12">
                  <c:v>0.394031</c:v>
                </c:pt>
                <c:pt idx="13">
                  <c:v>-0.034189</c:v>
                </c:pt>
                <c:pt idx="14">
                  <c:v>-0.307155</c:v>
                </c:pt>
                <c:pt idx="15">
                  <c:v>-0.801183</c:v>
                </c:pt>
                <c:pt idx="16">
                  <c:v>-0.725768</c:v>
                </c:pt>
                <c:pt idx="17">
                  <c:v>-0.985073</c:v>
                </c:pt>
                <c:pt idx="18">
                  <c:v>-0.91458</c:v>
                </c:pt>
                <c:pt idx="19">
                  <c:v>-1.00747</c:v>
                </c:pt>
              </c:numCache>
            </c:numRef>
          </c:yVal>
          <c:smooth val="0"/>
        </c:ser>
        <c:axId val="43728289"/>
        <c:axId val="58010282"/>
      </c:scatterChart>
      <c:valAx>
        <c:axId val="43728289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58010282"/>
        <c:crosses val="autoZero"/>
        <c:crossBetween val="midCat"/>
        <c:dispUnits/>
      </c:valAx>
      <c:valAx>
        <c:axId val="58010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Angle (mrad)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43728289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55125"/>
          <c:y val="0.6542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HCMBBRA001-3000084 (Noell 84) - Cold mass - Harmonics along the axis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sheet'!$C$68:$C$83</c:f>
              <c:numCache>
                <c:ptCount val="16"/>
                <c:pt idx="0">
                  <c:v>0.8318987987538671</c:v>
                </c:pt>
                <c:pt idx="1">
                  <c:v>0.9147363989791648</c:v>
                </c:pt>
                <c:pt idx="2">
                  <c:v>-0.22217320125197718</c:v>
                </c:pt>
                <c:pt idx="3">
                  <c:v>-0.6441076505920862</c:v>
                </c:pt>
                <c:pt idx="4">
                  <c:v>-0.03580921903793224</c:v>
                </c:pt>
                <c:pt idx="5">
                  <c:v>0.7161958145462726</c:v>
                </c:pt>
                <c:pt idx="6">
                  <c:v>0.005583906148867175</c:v>
                </c:pt>
                <c:pt idx="7">
                  <c:v>0.4698870440759745</c:v>
                </c:pt>
                <c:pt idx="8">
                  <c:v>-3.8340204385270416E-06</c:v>
                </c:pt>
                <c:pt idx="9">
                  <c:v>0.6329182716729509</c:v>
                </c:pt>
                <c:pt idx="10">
                  <c:v>0.019496207593235875</c:v>
                </c:pt>
                <c:pt idx="11">
                  <c:v>0.5921249961359192</c:v>
                </c:pt>
                <c:pt idx="12">
                  <c:v>-0.03212800697616329</c:v>
                </c:pt>
                <c:pt idx="13">
                  <c:v>0.2074721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sheet'!$D$68:$D$83</c:f>
              <c:numCache>
                <c:ptCount val="16"/>
                <c:pt idx="0">
                  <c:v>0.6547763310440183</c:v>
                </c:pt>
                <c:pt idx="1">
                  <c:v>1.4946832949595117</c:v>
                </c:pt>
                <c:pt idx="2">
                  <c:v>-0.09265901833098861</c:v>
                </c:pt>
                <c:pt idx="3">
                  <c:v>-0.6581342913546768</c:v>
                </c:pt>
                <c:pt idx="4">
                  <c:v>-0.06516239184606727</c:v>
                </c:pt>
                <c:pt idx="5">
                  <c:v>0.758653640882792</c:v>
                </c:pt>
                <c:pt idx="6">
                  <c:v>0.012570021391252292</c:v>
                </c:pt>
                <c:pt idx="7">
                  <c:v>0.4568302426834407</c:v>
                </c:pt>
                <c:pt idx="8">
                  <c:v>4.442488288234833E-07</c:v>
                </c:pt>
                <c:pt idx="9">
                  <c:v>0.632069251085486</c:v>
                </c:pt>
                <c:pt idx="10">
                  <c:v>0.02368893571732212</c:v>
                </c:pt>
                <c:pt idx="11">
                  <c:v>0.6035010034949009</c:v>
                </c:pt>
                <c:pt idx="12">
                  <c:v>-0.032734160553326966</c:v>
                </c:pt>
                <c:pt idx="13">
                  <c:v>0.2010996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sheet'!$E$68:$E$83</c:f>
              <c:numCache>
                <c:ptCount val="16"/>
                <c:pt idx="0">
                  <c:v>1.1309645972755344</c:v>
                </c:pt>
                <c:pt idx="1">
                  <c:v>0.932600498876685</c:v>
                </c:pt>
                <c:pt idx="2">
                  <c:v>0.08418838845065219</c:v>
                </c:pt>
                <c:pt idx="3">
                  <c:v>-0.20544006476230336</c:v>
                </c:pt>
                <c:pt idx="4">
                  <c:v>-0.049939403074931624</c:v>
                </c:pt>
                <c:pt idx="5">
                  <c:v>0.9779971528760546</c:v>
                </c:pt>
                <c:pt idx="6">
                  <c:v>0.02789395825149741</c:v>
                </c:pt>
                <c:pt idx="7">
                  <c:v>0.45390704120931874</c:v>
                </c:pt>
                <c:pt idx="8">
                  <c:v>1.3481875966354223E-05</c:v>
                </c:pt>
                <c:pt idx="9">
                  <c:v>0.6478014017535092</c:v>
                </c:pt>
                <c:pt idx="10">
                  <c:v>0.021782462155022966</c:v>
                </c:pt>
                <c:pt idx="11">
                  <c:v>0.5956564907803229</c:v>
                </c:pt>
                <c:pt idx="12">
                  <c:v>-0.021332178396532047</c:v>
                </c:pt>
                <c:pt idx="13">
                  <c:v>0.2102251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sheet'!$F$68:$F$83</c:f>
              <c:numCache>
                <c:ptCount val="16"/>
                <c:pt idx="0">
                  <c:v>0.9828674</c:v>
                </c:pt>
                <c:pt idx="1">
                  <c:v>1.495008</c:v>
                </c:pt>
                <c:pt idx="2">
                  <c:v>0.1365142</c:v>
                </c:pt>
                <c:pt idx="3">
                  <c:v>-0.2676573</c:v>
                </c:pt>
                <c:pt idx="4">
                  <c:v>0.01772784</c:v>
                </c:pt>
                <c:pt idx="5">
                  <c:v>1.015294</c:v>
                </c:pt>
                <c:pt idx="6">
                  <c:v>-0.00359143</c:v>
                </c:pt>
                <c:pt idx="7">
                  <c:v>0.4775066</c:v>
                </c:pt>
                <c:pt idx="8">
                  <c:v>-0.0005356703</c:v>
                </c:pt>
                <c:pt idx="9">
                  <c:v>0.6394642</c:v>
                </c:pt>
                <c:pt idx="10">
                  <c:v>0.02550868</c:v>
                </c:pt>
                <c:pt idx="11">
                  <c:v>0.5907125</c:v>
                </c:pt>
                <c:pt idx="12">
                  <c:v>-0.016771130000000002</c:v>
                </c:pt>
                <c:pt idx="13">
                  <c:v>0.1896969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sheet'!$G$68:$G$83</c:f>
              <c:numCache>
                <c:ptCount val="16"/>
                <c:pt idx="0">
                  <c:v>1.4857975216453558</c:v>
                </c:pt>
                <c:pt idx="1">
                  <c:v>0.09244822037182313</c:v>
                </c:pt>
                <c:pt idx="2">
                  <c:v>0.27294848131461247</c:v>
                </c:pt>
                <c:pt idx="3">
                  <c:v>-0.07777465619931555</c:v>
                </c:pt>
                <c:pt idx="4">
                  <c:v>-0.04930025205769341</c:v>
                </c:pt>
                <c:pt idx="5">
                  <c:v>1.0239902392058624</c:v>
                </c:pt>
                <c:pt idx="6">
                  <c:v>0.02204885131847332</c:v>
                </c:pt>
                <c:pt idx="7">
                  <c:v>0.4416286039163214</c:v>
                </c:pt>
                <c:pt idx="8">
                  <c:v>2.3555873195253707E-06</c:v>
                </c:pt>
                <c:pt idx="9">
                  <c:v>0.6416630990076494</c:v>
                </c:pt>
                <c:pt idx="10">
                  <c:v>-0.011595783807421744</c:v>
                </c:pt>
                <c:pt idx="11">
                  <c:v>0.6004539197217517</c:v>
                </c:pt>
                <c:pt idx="12">
                  <c:v>-0.015857011263590636</c:v>
                </c:pt>
                <c:pt idx="13">
                  <c:v>0.1952205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sheet'!$H$68:$H$83</c:f>
              <c:numCache>
                <c:ptCount val="16"/>
                <c:pt idx="0">
                  <c:v>2.0745242878797696</c:v>
                </c:pt>
                <c:pt idx="1">
                  <c:v>1.0092193494426038</c:v>
                </c:pt>
                <c:pt idx="2">
                  <c:v>0.3657794605132261</c:v>
                </c:pt>
                <c:pt idx="3">
                  <c:v>-0.0405738267679077</c:v>
                </c:pt>
                <c:pt idx="4">
                  <c:v>-0.09007995138705435</c:v>
                </c:pt>
                <c:pt idx="5">
                  <c:v>0.9967612820679619</c:v>
                </c:pt>
                <c:pt idx="6">
                  <c:v>0.019001805088009693</c:v>
                </c:pt>
                <c:pt idx="7">
                  <c:v>0.46395642494053113</c:v>
                </c:pt>
                <c:pt idx="8">
                  <c:v>-9.409148988212546E-07</c:v>
                </c:pt>
                <c:pt idx="9">
                  <c:v>0.640612625116067</c:v>
                </c:pt>
                <c:pt idx="10">
                  <c:v>0.004568879699471952</c:v>
                </c:pt>
                <c:pt idx="11">
                  <c:v>0.5867864203181536</c:v>
                </c:pt>
                <c:pt idx="12">
                  <c:v>-0.02156937604581499</c:v>
                </c:pt>
                <c:pt idx="13">
                  <c:v>0.194438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sheet'!$I$68:$I$83</c:f>
              <c:numCache>
                <c:ptCount val="16"/>
                <c:pt idx="0">
                  <c:v>1.7290782222435388</c:v>
                </c:pt>
                <c:pt idx="1">
                  <c:v>1.058355933361607</c:v>
                </c:pt>
                <c:pt idx="2">
                  <c:v>0.2510583455138424</c:v>
                </c:pt>
                <c:pt idx="3">
                  <c:v>-0.067566694902499</c:v>
                </c:pt>
                <c:pt idx="4">
                  <c:v>3.341638312282305E-05</c:v>
                </c:pt>
                <c:pt idx="5">
                  <c:v>1.025072662643143</c:v>
                </c:pt>
                <c:pt idx="6">
                  <c:v>-0.0023963744520480008</c:v>
                </c:pt>
                <c:pt idx="7">
                  <c:v>0.45853427269017866</c:v>
                </c:pt>
                <c:pt idx="8">
                  <c:v>-4.532687458824042E-07</c:v>
                </c:pt>
                <c:pt idx="9">
                  <c:v>0.6415656997134609</c:v>
                </c:pt>
                <c:pt idx="10">
                  <c:v>0.017801317633481882</c:v>
                </c:pt>
                <c:pt idx="11">
                  <c:v>0.6071753944850188</c:v>
                </c:pt>
                <c:pt idx="12">
                  <c:v>-0.02315948662132118</c:v>
                </c:pt>
                <c:pt idx="13">
                  <c:v>0.1881727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8"/>
          <c:order val="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sheet'!$J$68:$J$83</c:f>
              <c:numCache>
                <c:ptCount val="16"/>
                <c:pt idx="0">
                  <c:v>1.274097</c:v>
                </c:pt>
                <c:pt idx="1">
                  <c:v>1.80603</c:v>
                </c:pt>
                <c:pt idx="2">
                  <c:v>0.09265702</c:v>
                </c:pt>
                <c:pt idx="3">
                  <c:v>-0.2567245</c:v>
                </c:pt>
                <c:pt idx="4">
                  <c:v>-0.005771765</c:v>
                </c:pt>
                <c:pt idx="5">
                  <c:v>0.9233417</c:v>
                </c:pt>
                <c:pt idx="6">
                  <c:v>0.008840103</c:v>
                </c:pt>
                <c:pt idx="7">
                  <c:v>0.4680238</c:v>
                </c:pt>
                <c:pt idx="8">
                  <c:v>-0.001116845</c:v>
                </c:pt>
                <c:pt idx="9">
                  <c:v>0.6463499</c:v>
                </c:pt>
                <c:pt idx="10">
                  <c:v>0.01871796</c:v>
                </c:pt>
                <c:pt idx="11">
                  <c:v>0.5979391</c:v>
                </c:pt>
                <c:pt idx="12">
                  <c:v>-0.003932931</c:v>
                </c:pt>
                <c:pt idx="13">
                  <c:v>0.1960305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9"/>
          <c:order val="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sheet'!$K$68:$K$83</c:f>
              <c:numCache>
                <c:ptCount val="16"/>
                <c:pt idx="0">
                  <c:v>0.8918411695851567</c:v>
                </c:pt>
                <c:pt idx="1">
                  <c:v>1.8175105113960381</c:v>
                </c:pt>
                <c:pt idx="2">
                  <c:v>0.021209895202773176</c:v>
                </c:pt>
                <c:pt idx="3">
                  <c:v>-0.22114088171327353</c:v>
                </c:pt>
                <c:pt idx="4">
                  <c:v>0.09888186796143067</c:v>
                </c:pt>
                <c:pt idx="5">
                  <c:v>0.9908101936989118</c:v>
                </c:pt>
                <c:pt idx="6">
                  <c:v>0.015889892750382304</c:v>
                </c:pt>
                <c:pt idx="7">
                  <c:v>0.4826869656038236</c:v>
                </c:pt>
                <c:pt idx="8">
                  <c:v>0.001487598487252706</c:v>
                </c:pt>
                <c:pt idx="9">
                  <c:v>0.6373950478666109</c:v>
                </c:pt>
                <c:pt idx="10">
                  <c:v>0.003796833854512141</c:v>
                </c:pt>
                <c:pt idx="11">
                  <c:v>0.6059950311273822</c:v>
                </c:pt>
                <c:pt idx="12">
                  <c:v>-0.015953126495069365</c:v>
                </c:pt>
                <c:pt idx="13">
                  <c:v>0.1739046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0"/>
          <c:order val="9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sheet'!$L$68:$L$83</c:f>
              <c:numCache>
                <c:ptCount val="16"/>
                <c:pt idx="0">
                  <c:v>1.4654608890815863</c:v>
                </c:pt>
                <c:pt idx="1">
                  <c:v>0.2905249028145218</c:v>
                </c:pt>
                <c:pt idx="2">
                  <c:v>0.2517673390226755</c:v>
                </c:pt>
                <c:pt idx="3">
                  <c:v>0.03519609287781071</c:v>
                </c:pt>
                <c:pt idx="4">
                  <c:v>-0.008612510634553787</c:v>
                </c:pt>
                <c:pt idx="5">
                  <c:v>0.9744656031992678</c:v>
                </c:pt>
                <c:pt idx="6">
                  <c:v>-0.003278917697074073</c:v>
                </c:pt>
                <c:pt idx="7">
                  <c:v>0.4620761049991648</c:v>
                </c:pt>
                <c:pt idx="8">
                  <c:v>1.3860558497884312E-05</c:v>
                </c:pt>
                <c:pt idx="9">
                  <c:v>0.650358782130136</c:v>
                </c:pt>
                <c:pt idx="10">
                  <c:v>-0.02008830051984734</c:v>
                </c:pt>
                <c:pt idx="11">
                  <c:v>0.6152127462784982</c:v>
                </c:pt>
                <c:pt idx="12">
                  <c:v>-0.02255894371103718</c:v>
                </c:pt>
                <c:pt idx="13">
                  <c:v>0.2194239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1"/>
          <c:order val="1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sheet'!$M$68:$M$83</c:f>
              <c:numCache>
                <c:ptCount val="16"/>
                <c:pt idx="0">
                  <c:v>1.4349367604436343</c:v>
                </c:pt>
                <c:pt idx="1">
                  <c:v>-0.1546481985083054</c:v>
                </c:pt>
                <c:pt idx="2">
                  <c:v>0.1780428588084016</c:v>
                </c:pt>
                <c:pt idx="3">
                  <c:v>0.08039267849661906</c:v>
                </c:pt>
                <c:pt idx="4">
                  <c:v>-0.06310877299255649</c:v>
                </c:pt>
                <c:pt idx="5">
                  <c:v>0.9299189517097886</c:v>
                </c:pt>
                <c:pt idx="6">
                  <c:v>-0.009202086094907524</c:v>
                </c:pt>
                <c:pt idx="7">
                  <c:v>0.444499829830396</c:v>
                </c:pt>
                <c:pt idx="8">
                  <c:v>-6.527581901766277E-05</c:v>
                </c:pt>
                <c:pt idx="9">
                  <c:v>0.6536445428174971</c:v>
                </c:pt>
                <c:pt idx="10">
                  <c:v>-0.02290975446260949</c:v>
                </c:pt>
                <c:pt idx="11">
                  <c:v>0.5942514151232337</c:v>
                </c:pt>
                <c:pt idx="12">
                  <c:v>-0.007565179911384187</c:v>
                </c:pt>
                <c:pt idx="13">
                  <c:v>0.2032139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2"/>
          <c:order val="1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sheet'!$N$68:$N$83</c:f>
              <c:numCache>
                <c:ptCount val="16"/>
                <c:pt idx="0">
                  <c:v>1.1159887810684979</c:v>
                </c:pt>
                <c:pt idx="1">
                  <c:v>1.043309033702199</c:v>
                </c:pt>
                <c:pt idx="2">
                  <c:v>0.20781630627085057</c:v>
                </c:pt>
                <c:pt idx="3">
                  <c:v>-0.28445874516001474</c:v>
                </c:pt>
                <c:pt idx="4">
                  <c:v>-0.052482839588960516</c:v>
                </c:pt>
                <c:pt idx="5">
                  <c:v>0.9691357512086907</c:v>
                </c:pt>
                <c:pt idx="6">
                  <c:v>-0.004291356337334117</c:v>
                </c:pt>
                <c:pt idx="7">
                  <c:v>0.47825454559269254</c:v>
                </c:pt>
                <c:pt idx="8">
                  <c:v>-2.5065695958802203E-06</c:v>
                </c:pt>
                <c:pt idx="9">
                  <c:v>0.6464989926713411</c:v>
                </c:pt>
                <c:pt idx="10">
                  <c:v>-0.01961178201192309</c:v>
                </c:pt>
                <c:pt idx="11">
                  <c:v>0.6094932099046533</c:v>
                </c:pt>
                <c:pt idx="12">
                  <c:v>-0.01882426218960995</c:v>
                </c:pt>
                <c:pt idx="13">
                  <c:v>0.1873447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3"/>
          <c:order val="1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sheet'!$O$68:$O$83</c:f>
              <c:numCache>
                <c:ptCount val="16"/>
                <c:pt idx="0">
                  <c:v>1.3147455038252986</c:v>
                </c:pt>
                <c:pt idx="1">
                  <c:v>-0.4453366717948574</c:v>
                </c:pt>
                <c:pt idx="2">
                  <c:v>0.2592111764951153</c:v>
                </c:pt>
                <c:pt idx="3">
                  <c:v>-0.3182679388988007</c:v>
                </c:pt>
                <c:pt idx="4">
                  <c:v>-0.06208840586999576</c:v>
                </c:pt>
                <c:pt idx="5">
                  <c:v>0.8697154493746836</c:v>
                </c:pt>
                <c:pt idx="6">
                  <c:v>-0.005137958522339012</c:v>
                </c:pt>
                <c:pt idx="7">
                  <c:v>0.4756489212169033</c:v>
                </c:pt>
                <c:pt idx="8">
                  <c:v>0.0030797156767463528</c:v>
                </c:pt>
                <c:pt idx="9">
                  <c:v>0.6580621746501836</c:v>
                </c:pt>
                <c:pt idx="10">
                  <c:v>-0.01444667294140576</c:v>
                </c:pt>
                <c:pt idx="11">
                  <c:v>0.5955034062770557</c:v>
                </c:pt>
                <c:pt idx="12">
                  <c:v>-0.01858965349851699</c:v>
                </c:pt>
                <c:pt idx="13">
                  <c:v>0.2179859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4"/>
          <c:order val="1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sheet'!$P$68:$P$83</c:f>
              <c:numCache>
                <c:ptCount val="16"/>
                <c:pt idx="0">
                  <c:v>0.9730230154406104</c:v>
                </c:pt>
                <c:pt idx="1">
                  <c:v>0.08414628642862024</c:v>
                </c:pt>
                <c:pt idx="2">
                  <c:v>0.21223051897735049</c:v>
                </c:pt>
                <c:pt idx="3">
                  <c:v>-0.23191777078195283</c:v>
                </c:pt>
                <c:pt idx="4">
                  <c:v>-0.002541663944751485</c:v>
                </c:pt>
                <c:pt idx="5">
                  <c:v>0.8680851659728314</c:v>
                </c:pt>
                <c:pt idx="6">
                  <c:v>-0.01812854269552132</c:v>
                </c:pt>
                <c:pt idx="7">
                  <c:v>0.4464407615032754</c:v>
                </c:pt>
                <c:pt idx="8">
                  <c:v>2.8573413975524486E-05</c:v>
                </c:pt>
                <c:pt idx="9">
                  <c:v>0.6581583036082487</c:v>
                </c:pt>
                <c:pt idx="10">
                  <c:v>-0.020840086633627096</c:v>
                </c:pt>
                <c:pt idx="11">
                  <c:v>0.6050552009254468</c:v>
                </c:pt>
                <c:pt idx="12">
                  <c:v>-0.02059355070886118</c:v>
                </c:pt>
                <c:pt idx="13">
                  <c:v>0.1536255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5"/>
          <c:order val="14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sheet'!$Q$68:$Q$83</c:f>
              <c:numCache>
                <c:ptCount val="16"/>
                <c:pt idx="0">
                  <c:v>0.6256540182933388</c:v>
                </c:pt>
                <c:pt idx="1">
                  <c:v>0.6893279752164163</c:v>
                </c:pt>
                <c:pt idx="2">
                  <c:v>0.08999421947643195</c:v>
                </c:pt>
                <c:pt idx="3">
                  <c:v>-0.528273788926332</c:v>
                </c:pt>
                <c:pt idx="4">
                  <c:v>-0.05481621291611769</c:v>
                </c:pt>
                <c:pt idx="5">
                  <c:v>0.8961928450535366</c:v>
                </c:pt>
                <c:pt idx="6">
                  <c:v>0.01087452788525525</c:v>
                </c:pt>
                <c:pt idx="7">
                  <c:v>0.47334751738235176</c:v>
                </c:pt>
                <c:pt idx="8">
                  <c:v>-7.828750698823939E-06</c:v>
                </c:pt>
                <c:pt idx="9">
                  <c:v>0.6428539711084297</c:v>
                </c:pt>
                <c:pt idx="10">
                  <c:v>-0.004347360514204883</c:v>
                </c:pt>
                <c:pt idx="11">
                  <c:v>0.5993310593092324</c:v>
                </c:pt>
                <c:pt idx="12">
                  <c:v>-0.022346580425327712</c:v>
                </c:pt>
                <c:pt idx="13">
                  <c:v>0.18929859999999998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6"/>
          <c:order val="1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sheet'!$R$68:$R$83</c:f>
              <c:numCache>
                <c:ptCount val="16"/>
                <c:pt idx="0">
                  <c:v>0.7559279563529958</c:v>
                </c:pt>
                <c:pt idx="1">
                  <c:v>1.2381971788676183</c:v>
                </c:pt>
                <c:pt idx="2">
                  <c:v>0.2845648291108988</c:v>
                </c:pt>
                <c:pt idx="3">
                  <c:v>-0.5567673397404512</c:v>
                </c:pt>
                <c:pt idx="4">
                  <c:v>-0.1352996905766481</c:v>
                </c:pt>
                <c:pt idx="5">
                  <c:v>0.9502816080748772</c:v>
                </c:pt>
                <c:pt idx="6">
                  <c:v>0.009636815025468159</c:v>
                </c:pt>
                <c:pt idx="7">
                  <c:v>0.47895851742798295</c:v>
                </c:pt>
                <c:pt idx="8">
                  <c:v>1.2119172056457295E-06</c:v>
                </c:pt>
                <c:pt idx="9">
                  <c:v>0.6390955195603267</c:v>
                </c:pt>
                <c:pt idx="10">
                  <c:v>-0.0009745153956626832</c:v>
                </c:pt>
                <c:pt idx="11">
                  <c:v>0.6025256463984529</c:v>
                </c:pt>
                <c:pt idx="12">
                  <c:v>-0.02281505107820405</c:v>
                </c:pt>
                <c:pt idx="13">
                  <c:v>0.179923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7"/>
          <c:order val="1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sheet'!$S$68:$S$83</c:f>
              <c:numCache>
                <c:ptCount val="16"/>
                <c:pt idx="0">
                  <c:v>1.1481924884561698</c:v>
                </c:pt>
                <c:pt idx="1">
                  <c:v>0.7129685296469578</c:v>
                </c:pt>
                <c:pt idx="2">
                  <c:v>0.17849946399397704</c:v>
                </c:pt>
                <c:pt idx="3">
                  <c:v>-0.45126553217271803</c:v>
                </c:pt>
                <c:pt idx="4">
                  <c:v>-0.02008007863073257</c:v>
                </c:pt>
                <c:pt idx="5">
                  <c:v>0.9610975019842413</c:v>
                </c:pt>
                <c:pt idx="6">
                  <c:v>-0.021725954355995294</c:v>
                </c:pt>
                <c:pt idx="7">
                  <c:v>0.47746009198414413</c:v>
                </c:pt>
                <c:pt idx="8">
                  <c:v>-1.1845785907536877E-05</c:v>
                </c:pt>
                <c:pt idx="9">
                  <c:v>0.643036115291261</c:v>
                </c:pt>
                <c:pt idx="10">
                  <c:v>0.042538393132186145</c:v>
                </c:pt>
                <c:pt idx="11">
                  <c:v>0.6163735895833651</c:v>
                </c:pt>
                <c:pt idx="12">
                  <c:v>-0.018818223766009504</c:v>
                </c:pt>
                <c:pt idx="13">
                  <c:v>0.18941929999999998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8"/>
          <c:order val="1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sheet'!$T$68:$T$83</c:f>
              <c:numCache>
                <c:ptCount val="16"/>
                <c:pt idx="0">
                  <c:v>1.2184287963474234</c:v>
                </c:pt>
                <c:pt idx="1">
                  <c:v>1.852663860582083</c:v>
                </c:pt>
                <c:pt idx="2">
                  <c:v>0.011883439645991763</c:v>
                </c:pt>
                <c:pt idx="3">
                  <c:v>-0.49951521272934485</c:v>
                </c:pt>
                <c:pt idx="4">
                  <c:v>0.0035362817688658864</c:v>
                </c:pt>
                <c:pt idx="5">
                  <c:v>0.9070304858580677</c:v>
                </c:pt>
                <c:pt idx="6">
                  <c:v>0.006971899677681888</c:v>
                </c:pt>
                <c:pt idx="7">
                  <c:v>0.46714100220040894</c:v>
                </c:pt>
                <c:pt idx="8">
                  <c:v>-1.2177685698819274E-05</c:v>
                </c:pt>
                <c:pt idx="9">
                  <c:v>0.6354185869365062</c:v>
                </c:pt>
                <c:pt idx="10">
                  <c:v>0.020818863534945192</c:v>
                </c:pt>
                <c:pt idx="11">
                  <c:v>0.6366679624499969</c:v>
                </c:pt>
                <c:pt idx="12">
                  <c:v>-0.006150755419144822</c:v>
                </c:pt>
                <c:pt idx="13">
                  <c:v>0.1578059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0"/>
          <c:order val="1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2"/>
          <c:order val="1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sheet'!$C$88:$C$103</c:f>
              <c:numCache>
                <c:ptCount val="16"/>
                <c:pt idx="0">
                  <c:v>0.24207790505761295</c:v>
                </c:pt>
                <c:pt idx="1">
                  <c:v>1.1314210980068893</c:v>
                </c:pt>
                <c:pt idx="2">
                  <c:v>-0.16617554462670225</c:v>
                </c:pt>
                <c:pt idx="3">
                  <c:v>0.08302328431671935</c:v>
                </c:pt>
                <c:pt idx="4">
                  <c:v>0.0538073230743793</c:v>
                </c:pt>
                <c:pt idx="5">
                  <c:v>-0.11175244656395249</c:v>
                </c:pt>
                <c:pt idx="6">
                  <c:v>-0.005406962250297199</c:v>
                </c:pt>
                <c:pt idx="7">
                  <c:v>-0.0010487771853691986</c:v>
                </c:pt>
                <c:pt idx="8">
                  <c:v>5.162112174763797E-06</c:v>
                </c:pt>
                <c:pt idx="9">
                  <c:v>-0.06099602311462401</c:v>
                </c:pt>
                <c:pt idx="10">
                  <c:v>-0.017866347527894896</c:v>
                </c:pt>
                <c:pt idx="11">
                  <c:v>-0.01524157765795107</c:v>
                </c:pt>
                <c:pt idx="12">
                  <c:v>-0.07470013300827705</c:v>
                </c:pt>
                <c:pt idx="13">
                  <c:v>-0.013288620000000001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3"/>
          <c:order val="2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sheet'!$D$88:$D$103</c:f>
              <c:numCache>
                <c:ptCount val="16"/>
                <c:pt idx="0">
                  <c:v>-0.5144980419316673</c:v>
                </c:pt>
                <c:pt idx="1">
                  <c:v>0.9529344083609887</c:v>
                </c:pt>
                <c:pt idx="2">
                  <c:v>-0.4135596605013208</c:v>
                </c:pt>
                <c:pt idx="3">
                  <c:v>0.0323609317362962</c:v>
                </c:pt>
                <c:pt idx="4">
                  <c:v>0.026570572095846366</c:v>
                </c:pt>
                <c:pt idx="5">
                  <c:v>-0.03162904254164893</c:v>
                </c:pt>
                <c:pt idx="6">
                  <c:v>-0.005877577064526325</c:v>
                </c:pt>
                <c:pt idx="7">
                  <c:v>0.007719079901741313</c:v>
                </c:pt>
                <c:pt idx="8">
                  <c:v>1.8727895558824648E-07</c:v>
                </c:pt>
                <c:pt idx="9">
                  <c:v>-0.04637430564588382</c:v>
                </c:pt>
                <c:pt idx="10">
                  <c:v>-0.04860713313912129</c:v>
                </c:pt>
                <c:pt idx="11">
                  <c:v>-0.021509682797376403</c:v>
                </c:pt>
                <c:pt idx="12">
                  <c:v>-0.07870751023739878</c:v>
                </c:pt>
                <c:pt idx="13">
                  <c:v>-0.02396816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4"/>
          <c:order val="2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sheet'!$E$88:$E$103</c:f>
              <c:numCache>
                <c:ptCount val="16"/>
                <c:pt idx="0">
                  <c:v>-0.6690935538619315</c:v>
                </c:pt>
                <c:pt idx="1">
                  <c:v>0.7178169978800717</c:v>
                </c:pt>
                <c:pt idx="2">
                  <c:v>-0.21996921785450635</c:v>
                </c:pt>
                <c:pt idx="3">
                  <c:v>0.042944988145746765</c:v>
                </c:pt>
                <c:pt idx="4">
                  <c:v>-0.011355560212143533</c:v>
                </c:pt>
                <c:pt idx="5">
                  <c:v>-0.03769808842955714</c:v>
                </c:pt>
                <c:pt idx="6">
                  <c:v>-0.004436123842553413</c:v>
                </c:pt>
                <c:pt idx="7">
                  <c:v>-0.022195181292700084</c:v>
                </c:pt>
                <c:pt idx="8">
                  <c:v>1.3073733763524498E-05</c:v>
                </c:pt>
                <c:pt idx="9">
                  <c:v>-0.039929214410574176</c:v>
                </c:pt>
                <c:pt idx="10">
                  <c:v>-0.06954576142966401</c:v>
                </c:pt>
                <c:pt idx="11">
                  <c:v>-0.007937648524651234</c:v>
                </c:pt>
                <c:pt idx="12">
                  <c:v>-0.07361332947423506</c:v>
                </c:pt>
                <c:pt idx="13">
                  <c:v>-0.00277708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5"/>
          <c:order val="2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sheet'!$F$88:$F$103</c:f>
              <c:numCache>
                <c:ptCount val="16"/>
                <c:pt idx="0">
                  <c:v>-0.7753694</c:v>
                </c:pt>
                <c:pt idx="1">
                  <c:v>0.1995867</c:v>
                </c:pt>
                <c:pt idx="2">
                  <c:v>-0.09720095</c:v>
                </c:pt>
                <c:pt idx="3">
                  <c:v>0.1855044</c:v>
                </c:pt>
                <c:pt idx="4">
                  <c:v>-0.001047452</c:v>
                </c:pt>
                <c:pt idx="5">
                  <c:v>-0.01165586</c:v>
                </c:pt>
                <c:pt idx="6">
                  <c:v>-0.04717572</c:v>
                </c:pt>
                <c:pt idx="7">
                  <c:v>-0.07922244</c:v>
                </c:pt>
                <c:pt idx="8">
                  <c:v>0.001728931</c:v>
                </c:pt>
                <c:pt idx="9">
                  <c:v>-0.03850101</c:v>
                </c:pt>
                <c:pt idx="10">
                  <c:v>-0.03402069</c:v>
                </c:pt>
                <c:pt idx="11">
                  <c:v>-0.03994857</c:v>
                </c:pt>
                <c:pt idx="12">
                  <c:v>-0.09636379</c:v>
                </c:pt>
                <c:pt idx="13">
                  <c:v>-0.04386901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6"/>
          <c:order val="2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sheet'!$G$88:$G$103</c:f>
              <c:numCache>
                <c:ptCount val="16"/>
                <c:pt idx="0">
                  <c:v>-0.43240198174182254</c:v>
                </c:pt>
                <c:pt idx="1">
                  <c:v>0.49421771596884445</c:v>
                </c:pt>
                <c:pt idx="2">
                  <c:v>-0.777597811605874</c:v>
                </c:pt>
                <c:pt idx="3">
                  <c:v>0.04977053334930292</c:v>
                </c:pt>
                <c:pt idx="4">
                  <c:v>-0.055852317693138115</c:v>
                </c:pt>
                <c:pt idx="5">
                  <c:v>-0.12252567362218686</c:v>
                </c:pt>
                <c:pt idx="6">
                  <c:v>-0.019707301921906215</c:v>
                </c:pt>
                <c:pt idx="7">
                  <c:v>-0.0455737638480311</c:v>
                </c:pt>
                <c:pt idx="8">
                  <c:v>3.2763797423555896E-07</c:v>
                </c:pt>
                <c:pt idx="9">
                  <c:v>-0.04577628985791969</c:v>
                </c:pt>
                <c:pt idx="10">
                  <c:v>-0.02594284855317233</c:v>
                </c:pt>
                <c:pt idx="11">
                  <c:v>-0.04137631583468257</c:v>
                </c:pt>
                <c:pt idx="12">
                  <c:v>-0.08330817550178399</c:v>
                </c:pt>
                <c:pt idx="13">
                  <c:v>-0.02727019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7"/>
          <c:order val="2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sheet'!$H$88:$H$103</c:f>
              <c:numCache>
                <c:ptCount val="16"/>
                <c:pt idx="0">
                  <c:v>-0.7078641587787967</c:v>
                </c:pt>
                <c:pt idx="1">
                  <c:v>0.76660955077355</c:v>
                </c:pt>
                <c:pt idx="2">
                  <c:v>-0.48300024249623114</c:v>
                </c:pt>
                <c:pt idx="3">
                  <c:v>0.056447725832486056</c:v>
                </c:pt>
                <c:pt idx="4">
                  <c:v>0.01357217322897247</c:v>
                </c:pt>
                <c:pt idx="5">
                  <c:v>-0.10151058782533694</c:v>
                </c:pt>
                <c:pt idx="6">
                  <c:v>-0.010031947742121319</c:v>
                </c:pt>
                <c:pt idx="7">
                  <c:v>0.010801894682033507</c:v>
                </c:pt>
                <c:pt idx="8">
                  <c:v>3.8345753176471237E-07</c:v>
                </c:pt>
                <c:pt idx="9">
                  <c:v>-0.05013717228786151</c:v>
                </c:pt>
                <c:pt idx="10">
                  <c:v>-0.02090950647617539</c:v>
                </c:pt>
                <c:pt idx="11">
                  <c:v>-0.028701327635731518</c:v>
                </c:pt>
                <c:pt idx="12">
                  <c:v>-0.08726409623429926</c:v>
                </c:pt>
                <c:pt idx="13">
                  <c:v>-0.01995663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8"/>
          <c:order val="2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sheet'!$I$88:$I$103</c:f>
              <c:numCache>
                <c:ptCount val="16"/>
                <c:pt idx="0">
                  <c:v>-0.4482774535151908</c:v>
                </c:pt>
                <c:pt idx="1">
                  <c:v>0.8146835430185717</c:v>
                </c:pt>
                <c:pt idx="2">
                  <c:v>-0.46449576299204975</c:v>
                </c:pt>
                <c:pt idx="3">
                  <c:v>-0.09621418441540006</c:v>
                </c:pt>
                <c:pt idx="4">
                  <c:v>0.022671136884479387</c:v>
                </c:pt>
                <c:pt idx="5">
                  <c:v>-0.01211956482371527</c:v>
                </c:pt>
                <c:pt idx="6">
                  <c:v>-0.023103577735146166</c:v>
                </c:pt>
                <c:pt idx="7">
                  <c:v>0.021802941895554803</c:v>
                </c:pt>
                <c:pt idx="8">
                  <c:v>-3.0254999870520105E-07</c:v>
                </c:pt>
                <c:pt idx="9">
                  <c:v>-0.03476032684547832</c:v>
                </c:pt>
                <c:pt idx="10">
                  <c:v>-0.017833272554519247</c:v>
                </c:pt>
                <c:pt idx="11">
                  <c:v>-0.009869799011276492</c:v>
                </c:pt>
                <c:pt idx="12">
                  <c:v>-0.08274220873165025</c:v>
                </c:pt>
                <c:pt idx="13">
                  <c:v>-0.01666044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9"/>
          <c:order val="2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sheet'!$J$88:$J$103</c:f>
              <c:numCache>
                <c:ptCount val="16"/>
                <c:pt idx="0">
                  <c:v>-1.942865</c:v>
                </c:pt>
                <c:pt idx="1">
                  <c:v>0.7745673</c:v>
                </c:pt>
                <c:pt idx="2">
                  <c:v>0.5088499</c:v>
                </c:pt>
                <c:pt idx="3">
                  <c:v>0.1708327</c:v>
                </c:pt>
                <c:pt idx="4">
                  <c:v>-0.02402451</c:v>
                </c:pt>
                <c:pt idx="5">
                  <c:v>-0.06107258</c:v>
                </c:pt>
                <c:pt idx="6">
                  <c:v>-0.04224405</c:v>
                </c:pt>
                <c:pt idx="7">
                  <c:v>-0.03404368</c:v>
                </c:pt>
                <c:pt idx="8">
                  <c:v>0.00378407</c:v>
                </c:pt>
                <c:pt idx="9">
                  <c:v>-0.04581587</c:v>
                </c:pt>
                <c:pt idx="10">
                  <c:v>-0.07405555999999999</c:v>
                </c:pt>
                <c:pt idx="11">
                  <c:v>-0.03852777</c:v>
                </c:pt>
                <c:pt idx="12">
                  <c:v>-0.07418069000000001</c:v>
                </c:pt>
                <c:pt idx="13">
                  <c:v>-0.023475330000000003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0"/>
          <c:order val="2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sheet'!$K$88:$K$103</c:f>
              <c:numCache>
                <c:ptCount val="16"/>
                <c:pt idx="0">
                  <c:v>-0.8681542051876353</c:v>
                </c:pt>
                <c:pt idx="1">
                  <c:v>0.5273845321095392</c:v>
                </c:pt>
                <c:pt idx="2">
                  <c:v>-0.14161847457217508</c:v>
                </c:pt>
                <c:pt idx="3">
                  <c:v>0.22017519508090558</c:v>
                </c:pt>
                <c:pt idx="4">
                  <c:v>0.09948015371346164</c:v>
                </c:pt>
                <c:pt idx="5">
                  <c:v>-0.01734155210156167</c:v>
                </c:pt>
                <c:pt idx="6">
                  <c:v>-0.02201498849294494</c:v>
                </c:pt>
                <c:pt idx="7">
                  <c:v>-0.04460687676766832</c:v>
                </c:pt>
                <c:pt idx="8">
                  <c:v>-8.404844307999607E-05</c:v>
                </c:pt>
                <c:pt idx="9">
                  <c:v>-0.03553707747252029</c:v>
                </c:pt>
                <c:pt idx="10">
                  <c:v>-0.036493269963850355</c:v>
                </c:pt>
                <c:pt idx="11">
                  <c:v>-0.01540272461176946</c:v>
                </c:pt>
                <c:pt idx="12">
                  <c:v>-0.08184475628840424</c:v>
                </c:pt>
                <c:pt idx="13">
                  <c:v>-0.03001856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1"/>
          <c:order val="2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sheet'!$L$88:$L$103</c:f>
              <c:numCache>
                <c:ptCount val="16"/>
                <c:pt idx="0">
                  <c:v>-1.0711881445579177</c:v>
                </c:pt>
                <c:pt idx="1">
                  <c:v>0.9340417161379719</c:v>
                </c:pt>
                <c:pt idx="2">
                  <c:v>-0.044258332510908986</c:v>
                </c:pt>
                <c:pt idx="3">
                  <c:v>0.24714637355412727</c:v>
                </c:pt>
                <c:pt idx="4">
                  <c:v>0.08229016887606602</c:v>
                </c:pt>
                <c:pt idx="5">
                  <c:v>-0.05697934613512969</c:v>
                </c:pt>
                <c:pt idx="6">
                  <c:v>-0.04346955889483935</c:v>
                </c:pt>
                <c:pt idx="7">
                  <c:v>-0.003773183626400424</c:v>
                </c:pt>
                <c:pt idx="8">
                  <c:v>-2.034309479058416E-06</c:v>
                </c:pt>
                <c:pt idx="9">
                  <c:v>-0.040430869027076134</c:v>
                </c:pt>
                <c:pt idx="10">
                  <c:v>-0.03223143791441431</c:v>
                </c:pt>
                <c:pt idx="11">
                  <c:v>-0.006994367507124894</c:v>
                </c:pt>
                <c:pt idx="12">
                  <c:v>-0.08548915860893437</c:v>
                </c:pt>
                <c:pt idx="13">
                  <c:v>-0.023525450000000003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2"/>
          <c:order val="2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sheet'!$M$88:$M$103</c:f>
              <c:numCache>
                <c:ptCount val="16"/>
                <c:pt idx="0">
                  <c:v>-1.9956343668613084</c:v>
                </c:pt>
                <c:pt idx="1">
                  <c:v>0.7427799204543252</c:v>
                </c:pt>
                <c:pt idx="2">
                  <c:v>0.43458937085061927</c:v>
                </c:pt>
                <c:pt idx="3">
                  <c:v>0.06322339555385494</c:v>
                </c:pt>
                <c:pt idx="4">
                  <c:v>-0.07288462685571327</c:v>
                </c:pt>
                <c:pt idx="5">
                  <c:v>0.009016938744176754</c:v>
                </c:pt>
                <c:pt idx="6">
                  <c:v>-0.03846981523090598</c:v>
                </c:pt>
                <c:pt idx="7">
                  <c:v>-0.003969696296582212</c:v>
                </c:pt>
                <c:pt idx="8">
                  <c:v>5.727211901176282E-05</c:v>
                </c:pt>
                <c:pt idx="9">
                  <c:v>-0.03346146919909854</c:v>
                </c:pt>
                <c:pt idx="10">
                  <c:v>-0.08120500288233261</c:v>
                </c:pt>
                <c:pt idx="11">
                  <c:v>0.005323962342477155</c:v>
                </c:pt>
                <c:pt idx="12">
                  <c:v>-0.0767054747315713</c:v>
                </c:pt>
                <c:pt idx="13">
                  <c:v>0.01696618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3"/>
          <c:order val="3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sheet'!$N$88:$N$103</c:f>
              <c:numCache>
                <c:ptCount val="16"/>
                <c:pt idx="0">
                  <c:v>-1.387988930755025</c:v>
                </c:pt>
                <c:pt idx="1">
                  <c:v>0.5660309716770854</c:v>
                </c:pt>
                <c:pt idx="2">
                  <c:v>-0.06126964660970186</c:v>
                </c:pt>
                <c:pt idx="3">
                  <c:v>-0.00870256476288547</c:v>
                </c:pt>
                <c:pt idx="4">
                  <c:v>-0.041262588139698304</c:v>
                </c:pt>
                <c:pt idx="5">
                  <c:v>0.02103585649599813</c:v>
                </c:pt>
                <c:pt idx="6">
                  <c:v>-0.024256736065667292</c:v>
                </c:pt>
                <c:pt idx="7">
                  <c:v>0.017504586518071942</c:v>
                </c:pt>
                <c:pt idx="8">
                  <c:v>9.739484252944963E-07</c:v>
                </c:pt>
                <c:pt idx="9">
                  <c:v>-0.02411431716876594</c:v>
                </c:pt>
                <c:pt idx="10">
                  <c:v>-0.07259079885508443</c:v>
                </c:pt>
                <c:pt idx="11">
                  <c:v>0.0096220009272904</c:v>
                </c:pt>
                <c:pt idx="12">
                  <c:v>-0.08356686506347216</c:v>
                </c:pt>
                <c:pt idx="13">
                  <c:v>-0.01705813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4"/>
          <c:order val="3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sheet'!$O$88:$O$103</c:f>
              <c:numCache>
                <c:ptCount val="16"/>
                <c:pt idx="0">
                  <c:v>-0.14357799800217788</c:v>
                </c:pt>
                <c:pt idx="1">
                  <c:v>1.0112738400337304</c:v>
                </c:pt>
                <c:pt idx="2">
                  <c:v>-0.21529330077585318</c:v>
                </c:pt>
                <c:pt idx="3">
                  <c:v>0.11920943865907742</c:v>
                </c:pt>
                <c:pt idx="4">
                  <c:v>-0.04906596527918683</c:v>
                </c:pt>
                <c:pt idx="5">
                  <c:v>0.04883635506818924</c:v>
                </c:pt>
                <c:pt idx="6">
                  <c:v>-0.020362110072286117</c:v>
                </c:pt>
                <c:pt idx="7">
                  <c:v>-0.020858226079858405</c:v>
                </c:pt>
                <c:pt idx="8">
                  <c:v>-0.00019482904245176139</c:v>
                </c:pt>
                <c:pt idx="9">
                  <c:v>-0.04029045498299603</c:v>
                </c:pt>
                <c:pt idx="10">
                  <c:v>-0.051992361262936465</c:v>
                </c:pt>
                <c:pt idx="11">
                  <c:v>0.005288435164224988</c:v>
                </c:pt>
                <c:pt idx="12">
                  <c:v>-0.07771512233633601</c:v>
                </c:pt>
                <c:pt idx="13">
                  <c:v>-0.02341841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5"/>
          <c:order val="3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sheet'!$P$88:$P$103</c:f>
              <c:numCache>
                <c:ptCount val="16"/>
                <c:pt idx="0">
                  <c:v>0.05363628728595464</c:v>
                </c:pt>
                <c:pt idx="1">
                  <c:v>1.0454281659026308</c:v>
                </c:pt>
                <c:pt idx="2">
                  <c:v>-0.4946737583352885</c:v>
                </c:pt>
                <c:pt idx="3">
                  <c:v>0.04417776293569947</c:v>
                </c:pt>
                <c:pt idx="4">
                  <c:v>0.012967050899012934</c:v>
                </c:pt>
                <c:pt idx="5">
                  <c:v>0.018102580832145766</c:v>
                </c:pt>
                <c:pt idx="6">
                  <c:v>-0.04704746814377035</c:v>
                </c:pt>
                <c:pt idx="7">
                  <c:v>-0.04919887985436015</c:v>
                </c:pt>
                <c:pt idx="8">
                  <c:v>-4.01159005941204E-05</c:v>
                </c:pt>
                <c:pt idx="9">
                  <c:v>-0.04765091158507008</c:v>
                </c:pt>
                <c:pt idx="10">
                  <c:v>-0.014234646053308937</c:v>
                </c:pt>
                <c:pt idx="11">
                  <c:v>-0.024210031382480783</c:v>
                </c:pt>
                <c:pt idx="12">
                  <c:v>-0.09102985385620765</c:v>
                </c:pt>
                <c:pt idx="13">
                  <c:v>-0.05665025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6"/>
          <c:order val="3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sheet'!$Q$88:$Q$103</c:f>
              <c:numCache>
                <c:ptCount val="16"/>
                <c:pt idx="0">
                  <c:v>-1.2335720289165824</c:v>
                </c:pt>
                <c:pt idx="1">
                  <c:v>0.8210885020948085</c:v>
                </c:pt>
                <c:pt idx="2">
                  <c:v>0.07425705059025477</c:v>
                </c:pt>
                <c:pt idx="3">
                  <c:v>-0.06534402306547518</c:v>
                </c:pt>
                <c:pt idx="4">
                  <c:v>0.023148025054699484</c:v>
                </c:pt>
                <c:pt idx="5">
                  <c:v>-0.08674256557146237</c:v>
                </c:pt>
                <c:pt idx="6">
                  <c:v>-0.04255638335036028</c:v>
                </c:pt>
                <c:pt idx="7">
                  <c:v>0.011936371722142364</c:v>
                </c:pt>
                <c:pt idx="8">
                  <c:v>1.4617083007061049E-05</c:v>
                </c:pt>
                <c:pt idx="9">
                  <c:v>-0.047136864445068295</c:v>
                </c:pt>
                <c:pt idx="10">
                  <c:v>-0.05751728703160819</c:v>
                </c:pt>
                <c:pt idx="11">
                  <c:v>-0.0342542565758771</c:v>
                </c:pt>
                <c:pt idx="12">
                  <c:v>-0.07892167689727407</c:v>
                </c:pt>
                <c:pt idx="13">
                  <c:v>-0.05283996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7"/>
          <c:order val="3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sheet'!$R$88:$R$103</c:f>
              <c:numCache>
                <c:ptCount val="16"/>
                <c:pt idx="0">
                  <c:v>-0.9846366827575332</c:v>
                </c:pt>
                <c:pt idx="1">
                  <c:v>0.7453454662035203</c:v>
                </c:pt>
                <c:pt idx="2">
                  <c:v>-0.03154474304508235</c:v>
                </c:pt>
                <c:pt idx="3">
                  <c:v>-0.24216663373714495</c:v>
                </c:pt>
                <c:pt idx="4">
                  <c:v>0.08518360669582287</c:v>
                </c:pt>
                <c:pt idx="5">
                  <c:v>-0.06007748426476169</c:v>
                </c:pt>
                <c:pt idx="6">
                  <c:v>-0.04597417322387196</c:v>
                </c:pt>
                <c:pt idx="7">
                  <c:v>-0.003396653827863854</c:v>
                </c:pt>
                <c:pt idx="8">
                  <c:v>9.367845599933533E-08</c:v>
                </c:pt>
                <c:pt idx="9">
                  <c:v>-0.04527844780014189</c:v>
                </c:pt>
                <c:pt idx="10">
                  <c:v>-0.05194097514218749</c:v>
                </c:pt>
                <c:pt idx="11">
                  <c:v>-0.028710716801235624</c:v>
                </c:pt>
                <c:pt idx="12">
                  <c:v>-0.08640898348265327</c:v>
                </c:pt>
                <c:pt idx="13">
                  <c:v>-0.03453577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8"/>
          <c:order val="3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sheet'!$S$88:$S$103</c:f>
              <c:numCache>
                <c:ptCount val="16"/>
                <c:pt idx="0">
                  <c:v>-0.25983448042940754</c:v>
                </c:pt>
                <c:pt idx="1">
                  <c:v>0.9992819879542484</c:v>
                </c:pt>
                <c:pt idx="2">
                  <c:v>-0.013519408659584942</c:v>
                </c:pt>
                <c:pt idx="3">
                  <c:v>-0.013982755823774</c:v>
                </c:pt>
                <c:pt idx="4">
                  <c:v>0.02977577003336306</c:v>
                </c:pt>
                <c:pt idx="5">
                  <c:v>-0.09681097950847406</c:v>
                </c:pt>
                <c:pt idx="6">
                  <c:v>-0.04422453690352282</c:v>
                </c:pt>
                <c:pt idx="7">
                  <c:v>-0.028581886858578966</c:v>
                </c:pt>
                <c:pt idx="8">
                  <c:v>7.386087634116828E-06</c:v>
                </c:pt>
                <c:pt idx="9">
                  <c:v>-0.045430863842789715</c:v>
                </c:pt>
                <c:pt idx="10">
                  <c:v>-0.022989697643807056</c:v>
                </c:pt>
                <c:pt idx="11">
                  <c:v>-0.05289046451993553</c:v>
                </c:pt>
                <c:pt idx="12">
                  <c:v>-0.07279832689768519</c:v>
                </c:pt>
                <c:pt idx="13">
                  <c:v>-0.06778136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9"/>
          <c:order val="3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sheet'!$T$88:$T$103</c:f>
              <c:numCache>
                <c:ptCount val="16"/>
                <c:pt idx="0">
                  <c:v>-0.5216099841443295</c:v>
                </c:pt>
                <c:pt idx="1">
                  <c:v>1.0575139287885362</c:v>
                </c:pt>
                <c:pt idx="2">
                  <c:v>0.03312222863286235</c:v>
                </c:pt>
                <c:pt idx="3">
                  <c:v>0.19452822109121737</c:v>
                </c:pt>
                <c:pt idx="4">
                  <c:v>0.056933746482815004</c:v>
                </c:pt>
                <c:pt idx="5">
                  <c:v>-0.015491158731885822</c:v>
                </c:pt>
                <c:pt idx="6">
                  <c:v>-0.016890521478257647</c:v>
                </c:pt>
                <c:pt idx="7">
                  <c:v>-0.02958844820599353</c:v>
                </c:pt>
                <c:pt idx="8">
                  <c:v>2.045348955891091E-06</c:v>
                </c:pt>
                <c:pt idx="9">
                  <c:v>-0.04128644763276028</c:v>
                </c:pt>
                <c:pt idx="10">
                  <c:v>-0.02493736583321882</c:v>
                </c:pt>
                <c:pt idx="11">
                  <c:v>-0.02756820537368053</c:v>
                </c:pt>
                <c:pt idx="12">
                  <c:v>-0.06387175099655294</c:v>
                </c:pt>
                <c:pt idx="13">
                  <c:v>-0.03199644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1"/>
          <c:order val="3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3"/>
          <c:order val="3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sheet'!$C$108:$C$123</c:f>
              <c:numCache>
                <c:ptCount val="16"/>
                <c:pt idx="0">
                  <c:v>-1.9267871371241714</c:v>
                </c:pt>
                <c:pt idx="1">
                  <c:v>0.6491700026655624</c:v>
                </c:pt>
                <c:pt idx="2">
                  <c:v>-0.0705939241678607</c:v>
                </c:pt>
                <c:pt idx="3">
                  <c:v>-0.4721164808349967</c:v>
                </c:pt>
                <c:pt idx="4">
                  <c:v>0.07904907984850372</c:v>
                </c:pt>
                <c:pt idx="5">
                  <c:v>0.6799752892366969</c:v>
                </c:pt>
                <c:pt idx="6">
                  <c:v>0.031696717358157704</c:v>
                </c:pt>
                <c:pt idx="7">
                  <c:v>0.48870098010064716</c:v>
                </c:pt>
                <c:pt idx="8">
                  <c:v>-0.003038634856839529</c:v>
                </c:pt>
                <c:pt idx="9">
                  <c:v>0.64305185083329</c:v>
                </c:pt>
                <c:pt idx="10">
                  <c:v>0.007471532041522448</c:v>
                </c:pt>
                <c:pt idx="11">
                  <c:v>0.6049613057018428</c:v>
                </c:pt>
                <c:pt idx="12">
                  <c:v>-0.024664347406698917</c:v>
                </c:pt>
                <c:pt idx="13">
                  <c:v>0.1882105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4"/>
          <c:order val="39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sheet'!$D$108:$D$123</c:f>
              <c:numCache>
                <c:ptCount val="16"/>
                <c:pt idx="0">
                  <c:v>-0.9414030641798518</c:v>
                </c:pt>
                <c:pt idx="1">
                  <c:v>1.1814032087235395</c:v>
                </c:pt>
                <c:pt idx="2">
                  <c:v>0.06895090873389036</c:v>
                </c:pt>
                <c:pt idx="3">
                  <c:v>-0.5536956995198825</c:v>
                </c:pt>
                <c:pt idx="4">
                  <c:v>0.05066416748961988</c:v>
                </c:pt>
                <c:pt idx="5">
                  <c:v>0.8472814817830796</c:v>
                </c:pt>
                <c:pt idx="6">
                  <c:v>0.0036004319753285526</c:v>
                </c:pt>
                <c:pt idx="7">
                  <c:v>0.4681096401409871</c:v>
                </c:pt>
                <c:pt idx="8">
                  <c:v>7.900732129396959E-07</c:v>
                </c:pt>
                <c:pt idx="9">
                  <c:v>0.6389031324890724</c:v>
                </c:pt>
                <c:pt idx="10">
                  <c:v>0.0026580494078696495</c:v>
                </c:pt>
                <c:pt idx="11">
                  <c:v>0.6385611736116554</c:v>
                </c:pt>
                <c:pt idx="12">
                  <c:v>-0.018510951216902587</c:v>
                </c:pt>
                <c:pt idx="13">
                  <c:v>0.15778380000000003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5"/>
          <c:order val="4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sheet'!$E$108:$E$123</c:f>
              <c:numCache>
                <c:ptCount val="16"/>
                <c:pt idx="0">
                  <c:v>-1.0902467510949996</c:v>
                </c:pt>
                <c:pt idx="1">
                  <c:v>0.9769567657215991</c:v>
                </c:pt>
                <c:pt idx="2">
                  <c:v>-0.06935169982462232</c:v>
                </c:pt>
                <c:pt idx="3">
                  <c:v>-0.2567153650880353</c:v>
                </c:pt>
                <c:pt idx="4">
                  <c:v>-0.032170950313434636</c:v>
                </c:pt>
                <c:pt idx="5">
                  <c:v>1.0016441559340237</c:v>
                </c:pt>
                <c:pt idx="6">
                  <c:v>-0.010599214977747953</c:v>
                </c:pt>
                <c:pt idx="7">
                  <c:v>0.4811127131174317</c:v>
                </c:pt>
                <c:pt idx="8">
                  <c:v>0.0024766872721077647</c:v>
                </c:pt>
                <c:pt idx="9">
                  <c:v>0.6450039542879039</c:v>
                </c:pt>
                <c:pt idx="10">
                  <c:v>0.0005679361493144471</c:v>
                </c:pt>
                <c:pt idx="11">
                  <c:v>0.6003140572089115</c:v>
                </c:pt>
                <c:pt idx="12">
                  <c:v>-0.014389179146893083</c:v>
                </c:pt>
                <c:pt idx="13">
                  <c:v>0.14653370000000002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6"/>
          <c:order val="4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sheet'!$F$108:$F$123</c:f>
              <c:numCache>
                <c:ptCount val="16"/>
                <c:pt idx="0">
                  <c:v>-1.776816779932282</c:v>
                </c:pt>
                <c:pt idx="1">
                  <c:v>1.4058732075637526</c:v>
                </c:pt>
                <c:pt idx="2">
                  <c:v>-0.4133275149175937</c:v>
                </c:pt>
                <c:pt idx="3">
                  <c:v>-0.28423165389596944</c:v>
                </c:pt>
                <c:pt idx="4">
                  <c:v>0.09988940267979443</c:v>
                </c:pt>
                <c:pt idx="5">
                  <c:v>0.9855200074188069</c:v>
                </c:pt>
                <c:pt idx="6">
                  <c:v>0.01418019473920146</c:v>
                </c:pt>
                <c:pt idx="7">
                  <c:v>0.49976040537114047</c:v>
                </c:pt>
                <c:pt idx="8">
                  <c:v>-0.003696400863391412</c:v>
                </c:pt>
                <c:pt idx="9">
                  <c:v>0.6468203279225266</c:v>
                </c:pt>
                <c:pt idx="10">
                  <c:v>0.025879438980068826</c:v>
                </c:pt>
                <c:pt idx="11">
                  <c:v>0.6051679656485212</c:v>
                </c:pt>
                <c:pt idx="12">
                  <c:v>-0.02060393712715361</c:v>
                </c:pt>
                <c:pt idx="13">
                  <c:v>0.1510399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7"/>
          <c:order val="4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sheet'!$G$108:$G$123</c:f>
              <c:numCache>
                <c:ptCount val="16"/>
                <c:pt idx="0">
                  <c:v>-0.6875179434696254</c:v>
                </c:pt>
                <c:pt idx="1">
                  <c:v>-0.3969905722635877</c:v>
                </c:pt>
                <c:pt idx="2">
                  <c:v>-0.2857200319144501</c:v>
                </c:pt>
                <c:pt idx="3">
                  <c:v>0.31171154446092336</c:v>
                </c:pt>
                <c:pt idx="4">
                  <c:v>-0.0073810349100724894</c:v>
                </c:pt>
                <c:pt idx="5">
                  <c:v>0.9320580673011455</c:v>
                </c:pt>
                <c:pt idx="6">
                  <c:v>0.08345390024632876</c:v>
                </c:pt>
                <c:pt idx="7">
                  <c:v>0.47196604343069015</c:v>
                </c:pt>
                <c:pt idx="8">
                  <c:v>8.864555581176471E-06</c:v>
                </c:pt>
                <c:pt idx="9">
                  <c:v>0.6604176792114268</c:v>
                </c:pt>
                <c:pt idx="10">
                  <c:v>0.11138749992747247</c:v>
                </c:pt>
                <c:pt idx="11">
                  <c:v>0.5199165046883927</c:v>
                </c:pt>
                <c:pt idx="12">
                  <c:v>-0.020042992384891788</c:v>
                </c:pt>
                <c:pt idx="13">
                  <c:v>0.1608007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8"/>
          <c:order val="4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sheet'!$H$108:$H$123</c:f>
              <c:numCache>
                <c:ptCount val="16"/>
                <c:pt idx="0">
                  <c:v>-1.4579778284442513</c:v>
                </c:pt>
                <c:pt idx="1">
                  <c:v>1.5864721555629147</c:v>
                </c:pt>
                <c:pt idx="2">
                  <c:v>-0.08372415848743858</c:v>
                </c:pt>
                <c:pt idx="3">
                  <c:v>-0.08561560227678293</c:v>
                </c:pt>
                <c:pt idx="4">
                  <c:v>-0.027870155121317724</c:v>
                </c:pt>
                <c:pt idx="5">
                  <c:v>1.0041377076416769</c:v>
                </c:pt>
                <c:pt idx="6">
                  <c:v>-0.01271704082143163</c:v>
                </c:pt>
                <c:pt idx="7">
                  <c:v>0.4935947447530461</c:v>
                </c:pt>
                <c:pt idx="8">
                  <c:v>2.6744593623062585E-07</c:v>
                </c:pt>
                <c:pt idx="9">
                  <c:v>0.6419460142471295</c:v>
                </c:pt>
                <c:pt idx="10">
                  <c:v>-0.031309248400683345</c:v>
                </c:pt>
                <c:pt idx="11">
                  <c:v>0.5772969108536627</c:v>
                </c:pt>
                <c:pt idx="12">
                  <c:v>-0.026502781741869263</c:v>
                </c:pt>
                <c:pt idx="13">
                  <c:v>0.1497019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9"/>
          <c:order val="4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sheet'!$I$108:$I$123</c:f>
              <c:numCache>
                <c:ptCount val="16"/>
                <c:pt idx="0">
                  <c:v>-1.1520102719916505</c:v>
                </c:pt>
                <c:pt idx="1">
                  <c:v>0.9968663989491017</c:v>
                </c:pt>
                <c:pt idx="2">
                  <c:v>-0.18593430970213784</c:v>
                </c:pt>
                <c:pt idx="3">
                  <c:v>-0.06324684367959127</c:v>
                </c:pt>
                <c:pt idx="4">
                  <c:v>0.0032864357917232016</c:v>
                </c:pt>
                <c:pt idx="5">
                  <c:v>1.0004708377914857</c:v>
                </c:pt>
                <c:pt idx="6">
                  <c:v>-0.0019399837039927523</c:v>
                </c:pt>
                <c:pt idx="7">
                  <c:v>0.4798597718385548</c:v>
                </c:pt>
                <c:pt idx="8">
                  <c:v>1.4261276197677364E-06</c:v>
                </c:pt>
                <c:pt idx="9">
                  <c:v>0.6470948628175675</c:v>
                </c:pt>
                <c:pt idx="10">
                  <c:v>-0.002466423291059459</c:v>
                </c:pt>
                <c:pt idx="11">
                  <c:v>0.5803109310969028</c:v>
                </c:pt>
                <c:pt idx="12">
                  <c:v>-0.018060073539542837</c:v>
                </c:pt>
                <c:pt idx="13">
                  <c:v>0.1392273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0"/>
          <c:order val="4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sheet'!$J$108:$J$123</c:f>
              <c:numCache>
                <c:ptCount val="16"/>
                <c:pt idx="0">
                  <c:v>-1.5284419850500885</c:v>
                </c:pt>
                <c:pt idx="1">
                  <c:v>0.8442576206140572</c:v>
                </c:pt>
                <c:pt idx="2">
                  <c:v>-0.2919330899882735</c:v>
                </c:pt>
                <c:pt idx="3">
                  <c:v>-0.03509367016652603</c:v>
                </c:pt>
                <c:pt idx="4">
                  <c:v>0.04458454830786141</c:v>
                </c:pt>
                <c:pt idx="5">
                  <c:v>0.9796077991700132</c:v>
                </c:pt>
                <c:pt idx="6">
                  <c:v>0.009925491471146823</c:v>
                </c:pt>
                <c:pt idx="7">
                  <c:v>0.4918236262564337</c:v>
                </c:pt>
                <c:pt idx="8">
                  <c:v>0.00016529166492529508</c:v>
                </c:pt>
                <c:pt idx="9">
                  <c:v>0.6554581089857258</c:v>
                </c:pt>
                <c:pt idx="10">
                  <c:v>0.029730639112732</c:v>
                </c:pt>
                <c:pt idx="11">
                  <c:v>0.5769184981075708</c:v>
                </c:pt>
                <c:pt idx="12">
                  <c:v>-0.019335093118455764</c:v>
                </c:pt>
                <c:pt idx="13">
                  <c:v>0.16115259999999998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1"/>
          <c:order val="4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sheet'!$K$108:$K$123</c:f>
              <c:numCache>
                <c:ptCount val="16"/>
                <c:pt idx="0">
                  <c:v>-0.8546845583474267</c:v>
                </c:pt>
                <c:pt idx="1">
                  <c:v>0.8211892698175571</c:v>
                </c:pt>
                <c:pt idx="2">
                  <c:v>-0.25562814722618066</c:v>
                </c:pt>
                <c:pt idx="3">
                  <c:v>-0.019594180204607677</c:v>
                </c:pt>
                <c:pt idx="4">
                  <c:v>-0.020558834236939647</c:v>
                </c:pt>
                <c:pt idx="5">
                  <c:v>0.9907115603544983</c:v>
                </c:pt>
                <c:pt idx="6">
                  <c:v>0.016339747549293744</c:v>
                </c:pt>
                <c:pt idx="7">
                  <c:v>0.48041106003445955</c:v>
                </c:pt>
                <c:pt idx="8">
                  <c:v>1.77467234211727E-06</c:v>
                </c:pt>
                <c:pt idx="9">
                  <c:v>0.6513103429858601</c:v>
                </c:pt>
                <c:pt idx="10">
                  <c:v>0.004834521691490213</c:v>
                </c:pt>
                <c:pt idx="11">
                  <c:v>0.599984295980613</c:v>
                </c:pt>
                <c:pt idx="12">
                  <c:v>-0.018066019717621708</c:v>
                </c:pt>
                <c:pt idx="13">
                  <c:v>0.1519045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2"/>
          <c:order val="4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sheet'!$L$108:$L$123</c:f>
              <c:numCache>
                <c:ptCount val="16"/>
                <c:pt idx="0">
                  <c:v>-1.1444841338958753</c:v>
                </c:pt>
                <c:pt idx="1">
                  <c:v>-0.017555658292784704</c:v>
                </c:pt>
                <c:pt idx="2">
                  <c:v>-0.17683069679614846</c:v>
                </c:pt>
                <c:pt idx="3">
                  <c:v>0.146352887181085</c:v>
                </c:pt>
                <c:pt idx="4">
                  <c:v>0.01756189245994812</c:v>
                </c:pt>
                <c:pt idx="5">
                  <c:v>1.0391100191313847</c:v>
                </c:pt>
                <c:pt idx="6">
                  <c:v>-0.008235098725128941</c:v>
                </c:pt>
                <c:pt idx="7">
                  <c:v>0.4754932676957777</c:v>
                </c:pt>
                <c:pt idx="8">
                  <c:v>-0.001985012187424705</c:v>
                </c:pt>
                <c:pt idx="9">
                  <c:v>0.6557958495395482</c:v>
                </c:pt>
                <c:pt idx="10">
                  <c:v>0.011040090699217176</c:v>
                </c:pt>
                <c:pt idx="11">
                  <c:v>0.6005573001917233</c:v>
                </c:pt>
                <c:pt idx="12">
                  <c:v>-0.012858724410738825</c:v>
                </c:pt>
                <c:pt idx="13">
                  <c:v>0.171846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3"/>
          <c:order val="4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sheet'!$M$108:$M$123</c:f>
              <c:numCache>
                <c:ptCount val="16"/>
                <c:pt idx="0">
                  <c:v>-1.2858321436625844</c:v>
                </c:pt>
                <c:pt idx="1">
                  <c:v>1.0808880461257009</c:v>
                </c:pt>
                <c:pt idx="2">
                  <c:v>-0.06031332578830626</c:v>
                </c:pt>
                <c:pt idx="3">
                  <c:v>-0.09431113288125395</c:v>
                </c:pt>
                <c:pt idx="4">
                  <c:v>0.014449320206928323</c:v>
                </c:pt>
                <c:pt idx="5">
                  <c:v>0.9652541706257264</c:v>
                </c:pt>
                <c:pt idx="6">
                  <c:v>-0.029950139062902902</c:v>
                </c:pt>
                <c:pt idx="7">
                  <c:v>0.47670687220215724</c:v>
                </c:pt>
                <c:pt idx="8">
                  <c:v>1.0990575341138231E-07</c:v>
                </c:pt>
                <c:pt idx="9">
                  <c:v>0.6449578079827224</c:v>
                </c:pt>
                <c:pt idx="10">
                  <c:v>-0.012868391920139053</c:v>
                </c:pt>
                <c:pt idx="11">
                  <c:v>0.5956670018496749</c:v>
                </c:pt>
                <c:pt idx="12">
                  <c:v>-0.018231760010255713</c:v>
                </c:pt>
                <c:pt idx="13">
                  <c:v>0.1567265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4"/>
          <c:order val="49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sheet'!$N$108:$N$123</c:f>
              <c:numCache>
                <c:ptCount val="16"/>
                <c:pt idx="0">
                  <c:v>-0.5385441886779995</c:v>
                </c:pt>
                <c:pt idx="1">
                  <c:v>0.630603744047615</c:v>
                </c:pt>
                <c:pt idx="2">
                  <c:v>0.03492015750609223</c:v>
                </c:pt>
                <c:pt idx="3">
                  <c:v>-0.110866487599764</c:v>
                </c:pt>
                <c:pt idx="4">
                  <c:v>-0.02204528029986636</c:v>
                </c:pt>
                <c:pt idx="5">
                  <c:v>0.9666529578837376</c:v>
                </c:pt>
                <c:pt idx="6">
                  <c:v>-0.02185948680245226</c:v>
                </c:pt>
                <c:pt idx="7">
                  <c:v>0.48237819999174475</c:v>
                </c:pt>
                <c:pt idx="8">
                  <c:v>-3.2109759072959654E-06</c:v>
                </c:pt>
                <c:pt idx="9">
                  <c:v>0.6506291041782627</c:v>
                </c:pt>
                <c:pt idx="10">
                  <c:v>0.014415462369724418</c:v>
                </c:pt>
                <c:pt idx="11">
                  <c:v>0.6055952620015822</c:v>
                </c:pt>
                <c:pt idx="12">
                  <c:v>-0.014385175158036237</c:v>
                </c:pt>
                <c:pt idx="13">
                  <c:v>0.1368502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5"/>
          <c:order val="5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sheet'!$O$108:$O$123</c:f>
              <c:numCache>
                <c:ptCount val="16"/>
                <c:pt idx="0">
                  <c:v>-1.6736561016398832</c:v>
                </c:pt>
                <c:pt idx="1">
                  <c:v>-0.11873002181488188</c:v>
                </c:pt>
                <c:pt idx="2">
                  <c:v>-0.277325587060175</c:v>
                </c:pt>
                <c:pt idx="3">
                  <c:v>-0.217731156158904</c:v>
                </c:pt>
                <c:pt idx="4">
                  <c:v>0.05889563433210165</c:v>
                </c:pt>
                <c:pt idx="5">
                  <c:v>0.9395961739609301</c:v>
                </c:pt>
                <c:pt idx="6">
                  <c:v>-0.02946404899182306</c:v>
                </c:pt>
                <c:pt idx="7">
                  <c:v>0.5012649756185853</c:v>
                </c:pt>
                <c:pt idx="8">
                  <c:v>0.0001487061828799978</c:v>
                </c:pt>
                <c:pt idx="9">
                  <c:v>0.6550260116333113</c:v>
                </c:pt>
                <c:pt idx="10">
                  <c:v>0.007604003053276234</c:v>
                </c:pt>
                <c:pt idx="11">
                  <c:v>0.5780447768987198</c:v>
                </c:pt>
                <c:pt idx="12">
                  <c:v>-0.022941861849837177</c:v>
                </c:pt>
                <c:pt idx="13">
                  <c:v>0.1527132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6"/>
          <c:order val="5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sheet'!$P$108:$P$123</c:f>
              <c:numCache>
                <c:ptCount val="16"/>
                <c:pt idx="0">
                  <c:v>-0.7719169284308197</c:v>
                </c:pt>
                <c:pt idx="1">
                  <c:v>0.16439342977393062</c:v>
                </c:pt>
                <c:pt idx="2">
                  <c:v>-0.06495877102798031</c:v>
                </c:pt>
                <c:pt idx="3">
                  <c:v>-0.22657707495615326</c:v>
                </c:pt>
                <c:pt idx="4">
                  <c:v>-0.024947076222995773</c:v>
                </c:pt>
                <c:pt idx="5">
                  <c:v>0.9340247616082301</c:v>
                </c:pt>
                <c:pt idx="6">
                  <c:v>0.0028841835631770382</c:v>
                </c:pt>
                <c:pt idx="7">
                  <c:v>0.46356882259395704</c:v>
                </c:pt>
                <c:pt idx="8">
                  <c:v>-8.047246258233165E-06</c:v>
                </c:pt>
                <c:pt idx="9">
                  <c:v>0.6521201030917259</c:v>
                </c:pt>
                <c:pt idx="10">
                  <c:v>0.02447086975697968</c:v>
                </c:pt>
                <c:pt idx="11">
                  <c:v>0.622595630973486</c:v>
                </c:pt>
                <c:pt idx="12">
                  <c:v>-0.020320656965679</c:v>
                </c:pt>
                <c:pt idx="13">
                  <c:v>0.1201836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7"/>
          <c:order val="5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sheet'!$Q$108:$Q$123</c:f>
              <c:numCache>
                <c:ptCount val="16"/>
                <c:pt idx="0">
                  <c:v>-0.9856225742196383</c:v>
                </c:pt>
                <c:pt idx="1">
                  <c:v>0.9579435790098921</c:v>
                </c:pt>
                <c:pt idx="2">
                  <c:v>-0.2006123282964793</c:v>
                </c:pt>
                <c:pt idx="3">
                  <c:v>-0.33347371639163786</c:v>
                </c:pt>
                <c:pt idx="4">
                  <c:v>0.036946486242644884</c:v>
                </c:pt>
                <c:pt idx="5">
                  <c:v>0.939676166704555</c:v>
                </c:pt>
                <c:pt idx="6">
                  <c:v>-0.0017453579934507153</c:v>
                </c:pt>
                <c:pt idx="7">
                  <c:v>0.4752430837146809</c:v>
                </c:pt>
                <c:pt idx="8">
                  <c:v>3.4665636095298526E-06</c:v>
                </c:pt>
                <c:pt idx="9">
                  <c:v>0.6461624248476209</c:v>
                </c:pt>
                <c:pt idx="10">
                  <c:v>0.025840271188954825</c:v>
                </c:pt>
                <c:pt idx="11">
                  <c:v>0.6354745340275997</c:v>
                </c:pt>
                <c:pt idx="12">
                  <c:v>-0.017687505726317058</c:v>
                </c:pt>
                <c:pt idx="13">
                  <c:v>0.1632322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8"/>
          <c:order val="5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sheet'!$R$108:$R$123</c:f>
              <c:numCache>
                <c:ptCount val="16"/>
                <c:pt idx="0">
                  <c:v>-1.0064670378535725</c:v>
                </c:pt>
                <c:pt idx="1">
                  <c:v>1.495572786203117</c:v>
                </c:pt>
                <c:pt idx="2">
                  <c:v>-0.06571528813392472</c:v>
                </c:pt>
                <c:pt idx="3">
                  <c:v>-0.41595386542767904</c:v>
                </c:pt>
                <c:pt idx="4">
                  <c:v>-0.037612203772213935</c:v>
                </c:pt>
                <c:pt idx="5">
                  <c:v>0.9315207178490754</c:v>
                </c:pt>
                <c:pt idx="6">
                  <c:v>-0.0004953435995080947</c:v>
                </c:pt>
                <c:pt idx="7">
                  <c:v>0.4820299019789531</c:v>
                </c:pt>
                <c:pt idx="8">
                  <c:v>-1.1856990496397768E-05</c:v>
                </c:pt>
                <c:pt idx="9">
                  <c:v>0.6408276818424652</c:v>
                </c:pt>
                <c:pt idx="10">
                  <c:v>-0.0007950522766602113</c:v>
                </c:pt>
                <c:pt idx="11">
                  <c:v>0.6124853084181369</c:v>
                </c:pt>
                <c:pt idx="12">
                  <c:v>-0.030259332500939755</c:v>
                </c:pt>
                <c:pt idx="13">
                  <c:v>0.15780550000000002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9"/>
          <c:order val="5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sheet'!$S$108:$S$123</c:f>
              <c:numCache>
                <c:ptCount val="16"/>
                <c:pt idx="0">
                  <c:v>-1.2222437504560424</c:v>
                </c:pt>
                <c:pt idx="1">
                  <c:v>1.4154499168587589</c:v>
                </c:pt>
                <c:pt idx="2">
                  <c:v>-0.3817851611304066</c:v>
                </c:pt>
                <c:pt idx="3">
                  <c:v>-0.4357036726272421</c:v>
                </c:pt>
                <c:pt idx="4">
                  <c:v>0.029282536247498492</c:v>
                </c:pt>
                <c:pt idx="5">
                  <c:v>0.99310875780211</c:v>
                </c:pt>
                <c:pt idx="6">
                  <c:v>0.010674717534589175</c:v>
                </c:pt>
                <c:pt idx="7">
                  <c:v>0.49737414716335804</c:v>
                </c:pt>
                <c:pt idx="8">
                  <c:v>1.5899622758832992E-06</c:v>
                </c:pt>
                <c:pt idx="9">
                  <c:v>0.6435888894773723</c:v>
                </c:pt>
                <c:pt idx="10">
                  <c:v>0.011815868182539293</c:v>
                </c:pt>
                <c:pt idx="11">
                  <c:v>0.6248047130828431</c:v>
                </c:pt>
                <c:pt idx="12">
                  <c:v>-0.02272506105035682</c:v>
                </c:pt>
                <c:pt idx="13">
                  <c:v>0.1526238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0"/>
          <c:order val="5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sheet'!$T$108:$T$123</c:f>
              <c:numCache>
                <c:ptCount val="16"/>
                <c:pt idx="0">
                  <c:v>-1.2811434194537261</c:v>
                </c:pt>
                <c:pt idx="1">
                  <c:v>2.014196083727551</c:v>
                </c:pt>
                <c:pt idx="2">
                  <c:v>-0.22929335947974072</c:v>
                </c:pt>
                <c:pt idx="3">
                  <c:v>-0.44087243252723557</c:v>
                </c:pt>
                <c:pt idx="4">
                  <c:v>-9.871721959622826E-05</c:v>
                </c:pt>
                <c:pt idx="5">
                  <c:v>0.9150405665451525</c:v>
                </c:pt>
                <c:pt idx="6">
                  <c:v>-0.020667094869245083</c:v>
                </c:pt>
                <c:pt idx="7">
                  <c:v>0.4859219210290772</c:v>
                </c:pt>
                <c:pt idx="8">
                  <c:v>-4.759564791463611E-06</c:v>
                </c:pt>
                <c:pt idx="9">
                  <c:v>0.6387489290651465</c:v>
                </c:pt>
                <c:pt idx="10">
                  <c:v>0.00934992086064814</c:v>
                </c:pt>
                <c:pt idx="11">
                  <c:v>0.6120285573886468</c:v>
                </c:pt>
                <c:pt idx="12">
                  <c:v>-0.01778381801973411</c:v>
                </c:pt>
                <c:pt idx="13">
                  <c:v>0.1562406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2"/>
          <c:order val="5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4"/>
          <c:order val="5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sheet'!$C$128:$C$143</c:f>
              <c:numCache>
                <c:ptCount val="16"/>
                <c:pt idx="0">
                  <c:v>0.5351751735859802</c:v>
                </c:pt>
                <c:pt idx="1">
                  <c:v>0.8983783448847601</c:v>
                </c:pt>
                <c:pt idx="2">
                  <c:v>-0.020203341012261646</c:v>
                </c:pt>
                <c:pt idx="3">
                  <c:v>0.08546579020950588</c:v>
                </c:pt>
                <c:pt idx="4">
                  <c:v>-0.05105368901199812</c:v>
                </c:pt>
                <c:pt idx="5">
                  <c:v>-0.052994439275075765</c:v>
                </c:pt>
                <c:pt idx="6">
                  <c:v>0.035311868556476236</c:v>
                </c:pt>
                <c:pt idx="7">
                  <c:v>0.0019181882721667012</c:v>
                </c:pt>
                <c:pt idx="8">
                  <c:v>0.00028763050409411767</c:v>
                </c:pt>
                <c:pt idx="9">
                  <c:v>-0.06115249725074357</c:v>
                </c:pt>
                <c:pt idx="10">
                  <c:v>-0.027362659802217415</c:v>
                </c:pt>
                <c:pt idx="11">
                  <c:v>-0.02035269905011501</c:v>
                </c:pt>
                <c:pt idx="12">
                  <c:v>-0.027994951827425882</c:v>
                </c:pt>
                <c:pt idx="13">
                  <c:v>-0.02608232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5"/>
          <c:order val="5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sheet'!$D$128:$D$143</c:f>
              <c:numCache>
                <c:ptCount val="16"/>
                <c:pt idx="0">
                  <c:v>-0.23151868781338306</c:v>
                </c:pt>
                <c:pt idx="1">
                  <c:v>0.8984240771664869</c:v>
                </c:pt>
                <c:pt idx="2">
                  <c:v>0.18420641771164942</c:v>
                </c:pt>
                <c:pt idx="3">
                  <c:v>0.10469363327344611</c:v>
                </c:pt>
                <c:pt idx="4">
                  <c:v>0.08671407268544633</c:v>
                </c:pt>
                <c:pt idx="5">
                  <c:v>0.017912267136412297</c:v>
                </c:pt>
                <c:pt idx="6">
                  <c:v>0.001443573734426347</c:v>
                </c:pt>
                <c:pt idx="7">
                  <c:v>0.0009343643432149105</c:v>
                </c:pt>
                <c:pt idx="8">
                  <c:v>4.134853597639876E-07</c:v>
                </c:pt>
                <c:pt idx="9">
                  <c:v>-0.04811028706685804</c:v>
                </c:pt>
                <c:pt idx="10">
                  <c:v>-0.02438956273897741</c:v>
                </c:pt>
                <c:pt idx="11">
                  <c:v>-0.03165202213067124</c:v>
                </c:pt>
                <c:pt idx="12">
                  <c:v>-0.051280523130528756</c:v>
                </c:pt>
                <c:pt idx="13">
                  <c:v>-0.01492132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6"/>
          <c:order val="5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sheet'!$E$128:$E$143</c:f>
              <c:numCache>
                <c:ptCount val="16"/>
                <c:pt idx="0">
                  <c:v>-0.6589858838515228</c:v>
                </c:pt>
                <c:pt idx="1">
                  <c:v>0.8078205554426636</c:v>
                </c:pt>
                <c:pt idx="2">
                  <c:v>0.4563645386508875</c:v>
                </c:pt>
                <c:pt idx="3">
                  <c:v>0.03578375727684941</c:v>
                </c:pt>
                <c:pt idx="4">
                  <c:v>0.0947790245952753</c:v>
                </c:pt>
                <c:pt idx="5">
                  <c:v>0.041526071517316285</c:v>
                </c:pt>
                <c:pt idx="6">
                  <c:v>-0.01149125765223153</c:v>
                </c:pt>
                <c:pt idx="7">
                  <c:v>-0.03364239944273745</c:v>
                </c:pt>
                <c:pt idx="8">
                  <c:v>-0.00014182924610823232</c:v>
                </c:pt>
                <c:pt idx="9">
                  <c:v>-0.036848179658028654</c:v>
                </c:pt>
                <c:pt idx="10">
                  <c:v>-0.03430599299566117</c:v>
                </c:pt>
                <c:pt idx="11">
                  <c:v>-0.05058706319466305</c:v>
                </c:pt>
                <c:pt idx="12">
                  <c:v>-0.0390983424709073</c:v>
                </c:pt>
                <c:pt idx="13">
                  <c:v>-0.01523537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7"/>
          <c:order val="6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sheet'!$F$128:$F$143</c:f>
              <c:numCache>
                <c:ptCount val="16"/>
                <c:pt idx="0">
                  <c:v>0.7096109364696236</c:v>
                </c:pt>
                <c:pt idx="1">
                  <c:v>0.24815452181227773</c:v>
                </c:pt>
                <c:pt idx="2">
                  <c:v>0.27920675622905133</c:v>
                </c:pt>
                <c:pt idx="3">
                  <c:v>0.3095436011209003</c:v>
                </c:pt>
                <c:pt idx="4">
                  <c:v>0.10889549834761753</c:v>
                </c:pt>
                <c:pt idx="5">
                  <c:v>0.02291576261425309</c:v>
                </c:pt>
                <c:pt idx="6">
                  <c:v>0.020284068527874354</c:v>
                </c:pt>
                <c:pt idx="7">
                  <c:v>-0.08774219935509639</c:v>
                </c:pt>
                <c:pt idx="8">
                  <c:v>0.0001852036692170586</c:v>
                </c:pt>
                <c:pt idx="9">
                  <c:v>-0.0325488015830275</c:v>
                </c:pt>
                <c:pt idx="10">
                  <c:v>-0.006052741039200235</c:v>
                </c:pt>
                <c:pt idx="11">
                  <c:v>-0.06552690336858343</c:v>
                </c:pt>
                <c:pt idx="12">
                  <c:v>-0.029124123008906003</c:v>
                </c:pt>
                <c:pt idx="13">
                  <c:v>-0.020096430000000002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8"/>
          <c:order val="6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sheet'!$G$128:$G$143</c:f>
              <c:numCache>
                <c:ptCount val="16"/>
                <c:pt idx="0">
                  <c:v>-1.3426101126525751</c:v>
                </c:pt>
                <c:pt idx="1">
                  <c:v>-0.130985270548519</c:v>
                </c:pt>
                <c:pt idx="2">
                  <c:v>0.9064158714538144</c:v>
                </c:pt>
                <c:pt idx="3">
                  <c:v>0.16616103142478608</c:v>
                </c:pt>
                <c:pt idx="4">
                  <c:v>-0.042571689465622606</c:v>
                </c:pt>
                <c:pt idx="5">
                  <c:v>-0.0009504652327727062</c:v>
                </c:pt>
                <c:pt idx="6">
                  <c:v>0.030131465640127898</c:v>
                </c:pt>
                <c:pt idx="7">
                  <c:v>-0.09093130342587574</c:v>
                </c:pt>
                <c:pt idx="8">
                  <c:v>-1.1014546212353288E-05</c:v>
                </c:pt>
                <c:pt idx="9">
                  <c:v>-0.03359504610493577</c:v>
                </c:pt>
                <c:pt idx="10">
                  <c:v>-0.09342966450715966</c:v>
                </c:pt>
                <c:pt idx="11">
                  <c:v>-0.07022887475122279</c:v>
                </c:pt>
                <c:pt idx="12">
                  <c:v>0.0011468558365626351</c:v>
                </c:pt>
                <c:pt idx="13">
                  <c:v>-0.02039928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9"/>
          <c:order val="6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sheet'!$H$128:$H$143</c:f>
              <c:numCache>
                <c:ptCount val="16"/>
                <c:pt idx="0">
                  <c:v>0.42871965622734354</c:v>
                </c:pt>
                <c:pt idx="1">
                  <c:v>0.635048333940289</c:v>
                </c:pt>
                <c:pt idx="2">
                  <c:v>-0.09651862541761402</c:v>
                </c:pt>
                <c:pt idx="3">
                  <c:v>0.05977249347754576</c:v>
                </c:pt>
                <c:pt idx="4">
                  <c:v>0.11629514121327836</c:v>
                </c:pt>
                <c:pt idx="5">
                  <c:v>-0.04608720761640341</c:v>
                </c:pt>
                <c:pt idx="6">
                  <c:v>-0.0035887127478098826</c:v>
                </c:pt>
                <c:pt idx="7">
                  <c:v>-0.013264481617107577</c:v>
                </c:pt>
                <c:pt idx="8">
                  <c:v>-2.391258618822563E-06</c:v>
                </c:pt>
                <c:pt idx="9">
                  <c:v>-0.043025683639371294</c:v>
                </c:pt>
                <c:pt idx="10">
                  <c:v>0.0030195672474955283</c:v>
                </c:pt>
                <c:pt idx="11">
                  <c:v>-0.025040361700874057</c:v>
                </c:pt>
                <c:pt idx="12">
                  <c:v>-0.03955754506949044</c:v>
                </c:pt>
                <c:pt idx="13">
                  <c:v>-0.0003114802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0"/>
          <c:order val="6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sheet'!$I$128:$I$143</c:f>
              <c:numCache>
                <c:ptCount val="16"/>
                <c:pt idx="0">
                  <c:v>0.2964222710356726</c:v>
                </c:pt>
                <c:pt idx="1">
                  <c:v>0.5072479504810048</c:v>
                </c:pt>
                <c:pt idx="2">
                  <c:v>-0.1032990442963305</c:v>
                </c:pt>
                <c:pt idx="3">
                  <c:v>0.05240138982976232</c:v>
                </c:pt>
                <c:pt idx="4">
                  <c:v>0.1313386116385772</c:v>
                </c:pt>
                <c:pt idx="5">
                  <c:v>0.041845924606490316</c:v>
                </c:pt>
                <c:pt idx="6">
                  <c:v>0.01252401800092226</c:v>
                </c:pt>
                <c:pt idx="7">
                  <c:v>-0.02236264842361742</c:v>
                </c:pt>
                <c:pt idx="8">
                  <c:v>4.797103724703267E-07</c:v>
                </c:pt>
                <c:pt idx="9">
                  <c:v>-0.03475751047087325</c:v>
                </c:pt>
                <c:pt idx="10">
                  <c:v>0.012907697341887084</c:v>
                </c:pt>
                <c:pt idx="11">
                  <c:v>-0.03277086046365497</c:v>
                </c:pt>
                <c:pt idx="12">
                  <c:v>-0.03682177120658354</c:v>
                </c:pt>
                <c:pt idx="13">
                  <c:v>0.001323833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1"/>
          <c:order val="6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sheet'!$J$128:$J$143</c:f>
              <c:numCache>
                <c:ptCount val="16"/>
                <c:pt idx="0">
                  <c:v>0.12190380244300505</c:v>
                </c:pt>
                <c:pt idx="1">
                  <c:v>0.43911380920119203</c:v>
                </c:pt>
                <c:pt idx="2">
                  <c:v>0.19091507928720095</c:v>
                </c:pt>
                <c:pt idx="3">
                  <c:v>0.1385481437105047</c:v>
                </c:pt>
                <c:pt idx="4">
                  <c:v>0.07473808753763361</c:v>
                </c:pt>
                <c:pt idx="5">
                  <c:v>0.008645056461630732</c:v>
                </c:pt>
                <c:pt idx="6">
                  <c:v>0.006769775183644093</c:v>
                </c:pt>
                <c:pt idx="7">
                  <c:v>-0.03650198139722273</c:v>
                </c:pt>
                <c:pt idx="8">
                  <c:v>0.0033497834241051766</c:v>
                </c:pt>
                <c:pt idx="9">
                  <c:v>-0.03237561123148291</c:v>
                </c:pt>
                <c:pt idx="10">
                  <c:v>0.004553620633422753</c:v>
                </c:pt>
                <c:pt idx="11">
                  <c:v>-0.03448231912281078</c:v>
                </c:pt>
                <c:pt idx="12">
                  <c:v>-0.03933844326602778</c:v>
                </c:pt>
                <c:pt idx="13">
                  <c:v>-0.008666011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2"/>
          <c:order val="6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sheet'!$K$128:$K$143</c:f>
              <c:numCache>
                <c:ptCount val="16"/>
                <c:pt idx="0">
                  <c:v>-0.31396765607129834</c:v>
                </c:pt>
                <c:pt idx="1">
                  <c:v>0.2836492959577382</c:v>
                </c:pt>
                <c:pt idx="2">
                  <c:v>0.04606480319428033</c:v>
                </c:pt>
                <c:pt idx="3">
                  <c:v>0.13799693046137948</c:v>
                </c:pt>
                <c:pt idx="4">
                  <c:v>0.10715987211489518</c:v>
                </c:pt>
                <c:pt idx="5">
                  <c:v>0.06554642753556576</c:v>
                </c:pt>
                <c:pt idx="6">
                  <c:v>-0.028957645123633836</c:v>
                </c:pt>
                <c:pt idx="7">
                  <c:v>-0.06886334678622057</c:v>
                </c:pt>
                <c:pt idx="8">
                  <c:v>1.5026272845927724E-06</c:v>
                </c:pt>
                <c:pt idx="9">
                  <c:v>-0.02900489046660274</c:v>
                </c:pt>
                <c:pt idx="10">
                  <c:v>0.013789522908949697</c:v>
                </c:pt>
                <c:pt idx="11">
                  <c:v>-0.022091197103800243</c:v>
                </c:pt>
                <c:pt idx="12">
                  <c:v>-0.047664248804888114</c:v>
                </c:pt>
                <c:pt idx="13">
                  <c:v>-0.007310299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3"/>
          <c:order val="6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sheet'!$L$128:$L$143</c:f>
              <c:numCache>
                <c:ptCount val="16"/>
                <c:pt idx="0">
                  <c:v>-0.823513484210423</c:v>
                </c:pt>
                <c:pt idx="1">
                  <c:v>0.7223849425212788</c:v>
                </c:pt>
                <c:pt idx="2">
                  <c:v>0.15922534320482826</c:v>
                </c:pt>
                <c:pt idx="3">
                  <c:v>0.05183798550393353</c:v>
                </c:pt>
                <c:pt idx="4">
                  <c:v>0.10734409138250588</c:v>
                </c:pt>
                <c:pt idx="5">
                  <c:v>-0.002866791614726376</c:v>
                </c:pt>
                <c:pt idx="6">
                  <c:v>-0.04401493687923764</c:v>
                </c:pt>
                <c:pt idx="7">
                  <c:v>-0.025733515045579497</c:v>
                </c:pt>
                <c:pt idx="8">
                  <c:v>0.00010087899638824144</c:v>
                </c:pt>
                <c:pt idx="9">
                  <c:v>-0.0360341923624168</c:v>
                </c:pt>
                <c:pt idx="10">
                  <c:v>-0.0007646913942564726</c:v>
                </c:pt>
                <c:pt idx="11">
                  <c:v>-0.02273629040178594</c:v>
                </c:pt>
                <c:pt idx="12">
                  <c:v>-0.06263469060995294</c:v>
                </c:pt>
                <c:pt idx="13">
                  <c:v>-0.020912800000000002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4"/>
          <c:order val="6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sheet'!$M$128:$M$143</c:f>
              <c:numCache>
                <c:ptCount val="16"/>
                <c:pt idx="0">
                  <c:v>-0.1301405349159734</c:v>
                </c:pt>
                <c:pt idx="1">
                  <c:v>0.746771993710587</c:v>
                </c:pt>
                <c:pt idx="2">
                  <c:v>-0.1126334569351104</c:v>
                </c:pt>
                <c:pt idx="3">
                  <c:v>-0.05287230240010159</c:v>
                </c:pt>
                <c:pt idx="4">
                  <c:v>0.15979543031941612</c:v>
                </c:pt>
                <c:pt idx="5">
                  <c:v>0.02039943901860234</c:v>
                </c:pt>
                <c:pt idx="6">
                  <c:v>-0.03283234790685099</c:v>
                </c:pt>
                <c:pt idx="7">
                  <c:v>-0.0041817002035123224</c:v>
                </c:pt>
                <c:pt idx="8">
                  <c:v>-1.8999018569420753E-06</c:v>
                </c:pt>
                <c:pt idx="9">
                  <c:v>-0.03683163623671485</c:v>
                </c:pt>
                <c:pt idx="10">
                  <c:v>0.017959145388457644</c:v>
                </c:pt>
                <c:pt idx="11">
                  <c:v>-0.013109813076134319</c:v>
                </c:pt>
                <c:pt idx="12">
                  <c:v>-0.06033496654149664</c:v>
                </c:pt>
                <c:pt idx="13">
                  <c:v>0.002339379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5"/>
          <c:order val="6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sheet'!$N$128:$N$143</c:f>
              <c:numCache>
                <c:ptCount val="16"/>
                <c:pt idx="0">
                  <c:v>0.47832401561405036</c:v>
                </c:pt>
                <c:pt idx="1">
                  <c:v>0.4104781249690896</c:v>
                </c:pt>
                <c:pt idx="2">
                  <c:v>-0.01909536348837553</c:v>
                </c:pt>
                <c:pt idx="3">
                  <c:v>-0.16814339545943152</c:v>
                </c:pt>
                <c:pt idx="4">
                  <c:v>0.13109554367507148</c:v>
                </c:pt>
                <c:pt idx="5">
                  <c:v>0.0037952572322953932</c:v>
                </c:pt>
                <c:pt idx="6">
                  <c:v>-0.019887568862043147</c:v>
                </c:pt>
                <c:pt idx="7">
                  <c:v>-0.004294708137320682</c:v>
                </c:pt>
                <c:pt idx="8">
                  <c:v>-4.626700582825022E-06</c:v>
                </c:pt>
                <c:pt idx="9">
                  <c:v>-0.03774287726771136</c:v>
                </c:pt>
                <c:pt idx="10">
                  <c:v>-0.003987243750138924</c:v>
                </c:pt>
                <c:pt idx="11">
                  <c:v>-0.03291463219935019</c:v>
                </c:pt>
                <c:pt idx="12">
                  <c:v>-0.05107215406289717</c:v>
                </c:pt>
                <c:pt idx="13">
                  <c:v>-0.01928775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6"/>
          <c:order val="6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sheet'!$O$128:$O$143</c:f>
              <c:numCache>
                <c:ptCount val="16"/>
                <c:pt idx="0">
                  <c:v>-0.5528665977595586</c:v>
                </c:pt>
                <c:pt idx="1">
                  <c:v>0.4503445719966435</c:v>
                </c:pt>
                <c:pt idx="2">
                  <c:v>0.04016869272938142</c:v>
                </c:pt>
                <c:pt idx="3">
                  <c:v>0.004967299213352941</c:v>
                </c:pt>
                <c:pt idx="4">
                  <c:v>0.07263945536920716</c:v>
                </c:pt>
                <c:pt idx="5">
                  <c:v>0.04164249991687539</c:v>
                </c:pt>
                <c:pt idx="6">
                  <c:v>-0.022555588127209036</c:v>
                </c:pt>
                <c:pt idx="7">
                  <c:v>-0.0394462643759427</c:v>
                </c:pt>
                <c:pt idx="8">
                  <c:v>0.0024482140298178823</c:v>
                </c:pt>
                <c:pt idx="9">
                  <c:v>-0.03978045611262091</c:v>
                </c:pt>
                <c:pt idx="10">
                  <c:v>-0.01897843651413346</c:v>
                </c:pt>
                <c:pt idx="11">
                  <c:v>-0.034410342412859056</c:v>
                </c:pt>
                <c:pt idx="12">
                  <c:v>-0.047183459618105605</c:v>
                </c:pt>
                <c:pt idx="13">
                  <c:v>-0.02163148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7"/>
          <c:order val="7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sheet'!$P$128:$P$143</c:f>
              <c:numCache>
                <c:ptCount val="16"/>
                <c:pt idx="0">
                  <c:v>0.2754540309102192</c:v>
                </c:pt>
                <c:pt idx="1">
                  <c:v>0.5422728523589204</c:v>
                </c:pt>
                <c:pt idx="2">
                  <c:v>-0.22176680460164727</c:v>
                </c:pt>
                <c:pt idx="3">
                  <c:v>-0.02159625908171068</c:v>
                </c:pt>
                <c:pt idx="4">
                  <c:v>0.07780680842436612</c:v>
                </c:pt>
                <c:pt idx="5">
                  <c:v>0.009038656553425029</c:v>
                </c:pt>
                <c:pt idx="6">
                  <c:v>-0.028779280065559056</c:v>
                </c:pt>
                <c:pt idx="7">
                  <c:v>-0.05199381377293834</c:v>
                </c:pt>
                <c:pt idx="8">
                  <c:v>-3.5898965274699934E-05</c:v>
                </c:pt>
                <c:pt idx="9">
                  <c:v>-0.048438288202629354</c:v>
                </c:pt>
                <c:pt idx="10">
                  <c:v>0.00981150957018612</c:v>
                </c:pt>
                <c:pt idx="11">
                  <c:v>-0.043233553972074935</c:v>
                </c:pt>
                <c:pt idx="12">
                  <c:v>-0.05935784963943047</c:v>
                </c:pt>
                <c:pt idx="13">
                  <c:v>-0.026132350000000002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8"/>
          <c:order val="7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sheet'!$Q$128:$Q$143</c:f>
              <c:numCache>
                <c:ptCount val="16"/>
                <c:pt idx="0">
                  <c:v>0.3422252058440526</c:v>
                </c:pt>
                <c:pt idx="1">
                  <c:v>0.6068446689937581</c:v>
                </c:pt>
                <c:pt idx="2">
                  <c:v>0.03237889797247741</c:v>
                </c:pt>
                <c:pt idx="3">
                  <c:v>0.13177362078791122</c:v>
                </c:pt>
                <c:pt idx="4">
                  <c:v>0.1323326576112247</c:v>
                </c:pt>
                <c:pt idx="5">
                  <c:v>-0.040003851660805494</c:v>
                </c:pt>
                <c:pt idx="6">
                  <c:v>-0.029859082222162436</c:v>
                </c:pt>
                <c:pt idx="7">
                  <c:v>-0.0037403295270409297</c:v>
                </c:pt>
                <c:pt idx="8">
                  <c:v>2.6966972235115128E-08</c:v>
                </c:pt>
                <c:pt idx="9">
                  <c:v>-0.04940818293822274</c:v>
                </c:pt>
                <c:pt idx="10">
                  <c:v>0.015408084280047769</c:v>
                </c:pt>
                <c:pt idx="11">
                  <c:v>-0.03778536210007501</c:v>
                </c:pt>
                <c:pt idx="12">
                  <c:v>-0.05109507436001741</c:v>
                </c:pt>
                <c:pt idx="13">
                  <c:v>-0.0151033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9"/>
          <c:order val="7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sheet'!$R$128:$R$143</c:f>
              <c:numCache>
                <c:ptCount val="16"/>
                <c:pt idx="0">
                  <c:v>0.5358163146750318</c:v>
                </c:pt>
                <c:pt idx="1">
                  <c:v>0.5450716300204048</c:v>
                </c:pt>
                <c:pt idx="2">
                  <c:v>-0.29549169471746306</c:v>
                </c:pt>
                <c:pt idx="3">
                  <c:v>-0.228095503377817</c:v>
                </c:pt>
                <c:pt idx="4">
                  <c:v>0.08228965829272325</c:v>
                </c:pt>
                <c:pt idx="5">
                  <c:v>-0.006760025330321147</c:v>
                </c:pt>
                <c:pt idx="6">
                  <c:v>-0.020891509584987766</c:v>
                </c:pt>
                <c:pt idx="7">
                  <c:v>-0.027226689168610006</c:v>
                </c:pt>
                <c:pt idx="8">
                  <c:v>5.420875057055366E-06</c:v>
                </c:pt>
                <c:pt idx="9">
                  <c:v>-0.04826085229817457</c:v>
                </c:pt>
                <c:pt idx="10">
                  <c:v>0.013250594736587294</c:v>
                </c:pt>
                <c:pt idx="11">
                  <c:v>-0.0468293911816614</c:v>
                </c:pt>
                <c:pt idx="12">
                  <c:v>-0.0500401435407616</c:v>
                </c:pt>
                <c:pt idx="13">
                  <c:v>-6.754937E-05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80"/>
          <c:order val="7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sheet'!$S$128:$S$143</c:f>
              <c:numCache>
                <c:ptCount val="16"/>
                <c:pt idx="0">
                  <c:v>1.152223469146917</c:v>
                </c:pt>
                <c:pt idx="1">
                  <c:v>0.6760763766492037</c:v>
                </c:pt>
                <c:pt idx="2">
                  <c:v>0.011180844759056941</c:v>
                </c:pt>
                <c:pt idx="3">
                  <c:v>0.18259155234939958</c:v>
                </c:pt>
                <c:pt idx="4">
                  <c:v>0.03831877933900314</c:v>
                </c:pt>
                <c:pt idx="5">
                  <c:v>-0.0060111007583056346</c:v>
                </c:pt>
                <c:pt idx="6">
                  <c:v>-0.023476237294878306</c:v>
                </c:pt>
                <c:pt idx="7">
                  <c:v>-0.018944335334217265</c:v>
                </c:pt>
                <c:pt idx="8">
                  <c:v>-1.1006951058829817E-06</c:v>
                </c:pt>
                <c:pt idx="9">
                  <c:v>-0.04051246428171663</c:v>
                </c:pt>
                <c:pt idx="10">
                  <c:v>-0.002820085791200469</c:v>
                </c:pt>
                <c:pt idx="11">
                  <c:v>-0.029609746301810874</c:v>
                </c:pt>
                <c:pt idx="12">
                  <c:v>-0.049520977876308284</c:v>
                </c:pt>
                <c:pt idx="13">
                  <c:v>-0.01904007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81"/>
          <c:order val="7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sheet'!$T$128:$T$143</c:f>
              <c:numCache>
                <c:ptCount val="16"/>
                <c:pt idx="0">
                  <c:v>0.6608064009811835</c:v>
                </c:pt>
                <c:pt idx="1">
                  <c:v>0.6749283826724293</c:v>
                </c:pt>
                <c:pt idx="2">
                  <c:v>-0.07202627461850282</c:v>
                </c:pt>
                <c:pt idx="3">
                  <c:v>0.27080687563426864</c:v>
                </c:pt>
                <c:pt idx="4">
                  <c:v>0.11345907196269088</c:v>
                </c:pt>
                <c:pt idx="5">
                  <c:v>-0.006663272942500285</c:v>
                </c:pt>
                <c:pt idx="6">
                  <c:v>0.00823519183053647</c:v>
                </c:pt>
                <c:pt idx="7">
                  <c:v>-0.04078845910029846</c:v>
                </c:pt>
                <c:pt idx="8">
                  <c:v>6.350783154118397E-06</c:v>
                </c:pt>
                <c:pt idx="9">
                  <c:v>-0.04356798305602203</c:v>
                </c:pt>
                <c:pt idx="10">
                  <c:v>-0.007070363677344235</c:v>
                </c:pt>
                <c:pt idx="11">
                  <c:v>-0.030870074958672198</c:v>
                </c:pt>
                <c:pt idx="12">
                  <c:v>-0.05076525632589658</c:v>
                </c:pt>
                <c:pt idx="13">
                  <c:v>-0.003901717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83"/>
          <c:order val="7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52330491"/>
        <c:axId val="1212372"/>
      </c:barChart>
      <c:catAx>
        <c:axId val="52330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212372"/>
        <c:crosses val="autoZero"/>
        <c:auto val="1"/>
        <c:lblOffset val="100"/>
        <c:noMultiLvlLbl val="0"/>
      </c:catAx>
      <c:valAx>
        <c:axId val="1212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Harmonics (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2330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HCMBBRA001-3000084 (Noell 84) - Cold mass - Harmonics sigma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0875"/>
          <c:w val="0.80125"/>
          <c:h val="0.8175"/>
        </c:manualLayout>
      </c:layout>
      <c:scatterChart>
        <c:scatterStyle val="lineMarker"/>
        <c:varyColors val="0"/>
        <c:ser>
          <c:idx val="0"/>
          <c:order val="0"/>
          <c:tx>
            <c:v>d = 0.1 mm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sheet'!$B$48:$B$63</c:f>
              <c:numCache>
                <c:ptCount val="16"/>
                <c:pt idx="0">
                  <c:v>2.831365799785555</c:v>
                </c:pt>
                <c:pt idx="1">
                  <c:v>1.7206788694474822</c:v>
                </c:pt>
                <c:pt idx="2">
                  <c:v>1.0329731907290605</c:v>
                </c:pt>
                <c:pt idx="3">
                  <c:v>0.6125811885796193</c:v>
                </c:pt>
                <c:pt idx="4">
                  <c:v>0.3588588353501367</c:v>
                </c:pt>
                <c:pt idx="5">
                  <c:v>0.20766772808982645</c:v>
                </c:pt>
                <c:pt idx="6">
                  <c:v>0.11871340484644312</c:v>
                </c:pt>
                <c:pt idx="7">
                  <c:v>0.06703720394927364</c:v>
                </c:pt>
                <c:pt idx="8">
                  <c:v>0.03739533292320034</c:v>
                </c:pt>
                <c:pt idx="9">
                  <c:v>0.020606503025911577</c:v>
                </c:pt>
                <c:pt idx="10">
                  <c:v>0.011216996169766442</c:v>
                </c:pt>
                <c:pt idx="11">
                  <c:v>0.006031623535458944</c:v>
                </c:pt>
                <c:pt idx="12">
                  <c:v>0.0032038875436137954</c:v>
                </c:pt>
                <c:pt idx="13">
                  <c:v>0.001681146969051629</c:v>
                </c:pt>
                <c:pt idx="14">
                  <c:v>0.000871403863554749</c:v>
                </c:pt>
                <c:pt idx="15">
                  <c:v>0.00044618879680557424</c:v>
                </c:pt>
              </c:numCache>
            </c:numRef>
          </c:yVal>
          <c:smooth val="0"/>
        </c:ser>
        <c:ser>
          <c:idx val="1"/>
          <c:order val="1"/>
          <c:tx>
            <c:v>d = 0.025 mm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sheet'!$C$48:$C$63</c:f>
              <c:numCache>
                <c:ptCount val="16"/>
                <c:pt idx="0">
                  <c:v>0.7078414499463888</c:v>
                </c:pt>
                <c:pt idx="1">
                  <c:v>0.43016971736187054</c:v>
                </c:pt>
                <c:pt idx="2">
                  <c:v>0.2582432976822651</c:v>
                </c:pt>
                <c:pt idx="3">
                  <c:v>0.15314529714490482</c:v>
                </c:pt>
                <c:pt idx="4">
                  <c:v>0.08971470883753417</c:v>
                </c:pt>
                <c:pt idx="5">
                  <c:v>0.05191693202245661</c:v>
                </c:pt>
                <c:pt idx="6">
                  <c:v>0.02967835121161078</c:v>
                </c:pt>
                <c:pt idx="7">
                  <c:v>0.01675930098731841</c:v>
                </c:pt>
                <c:pt idx="8">
                  <c:v>0.009348833230800085</c:v>
                </c:pt>
                <c:pt idx="9">
                  <c:v>0.005151625756477894</c:v>
                </c:pt>
                <c:pt idx="10">
                  <c:v>0.0028042490424416105</c:v>
                </c:pt>
                <c:pt idx="11">
                  <c:v>0.001507905883864736</c:v>
                </c:pt>
                <c:pt idx="12">
                  <c:v>0.0008009718859034488</c:v>
                </c:pt>
                <c:pt idx="13">
                  <c:v>0.00042028674226290725</c:v>
                </c:pt>
                <c:pt idx="14">
                  <c:v>0.00021785096588868724</c:v>
                </c:pt>
                <c:pt idx="15">
                  <c:v>0.00011154719920139356</c:v>
                </c:pt>
              </c:numCache>
            </c:numRef>
          </c:yVal>
          <c:smooth val="0"/>
        </c:ser>
        <c:ser>
          <c:idx val="2"/>
          <c:order val="2"/>
          <c:tx>
            <c:v>d = 0.006 mm</c:v>
          </c:tx>
          <c:spPr>
            <a:ln w="3175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sheet'!$D$48:$D$63</c:f>
              <c:numCache>
                <c:ptCount val="16"/>
                <c:pt idx="0">
                  <c:v>0.1698819479871333</c:v>
                </c:pt>
                <c:pt idx="1">
                  <c:v>0.10324073216684893</c:v>
                </c:pt>
                <c:pt idx="2">
                  <c:v>0.06197839144374362</c:v>
                </c:pt>
                <c:pt idx="3">
                  <c:v>0.03675487131477716</c:v>
                </c:pt>
                <c:pt idx="4">
                  <c:v>0.0215315301210082</c:v>
                </c:pt>
                <c:pt idx="5">
                  <c:v>0.012460063685389586</c:v>
                </c:pt>
                <c:pt idx="6">
                  <c:v>0.0071228042907865875</c:v>
                </c:pt>
                <c:pt idx="7">
                  <c:v>0.004022232236956418</c:v>
                </c:pt>
                <c:pt idx="8">
                  <c:v>0.00224371997539202</c:v>
                </c:pt>
                <c:pt idx="9">
                  <c:v>0.0012363901815546946</c:v>
                </c:pt>
                <c:pt idx="10">
                  <c:v>0.0006730197701859866</c:v>
                </c:pt>
                <c:pt idx="11">
                  <c:v>0.0003618974121275366</c:v>
                </c:pt>
                <c:pt idx="12">
                  <c:v>0.00019223325261682773</c:v>
                </c:pt>
                <c:pt idx="13">
                  <c:v>0.00010086881814309774</c:v>
                </c:pt>
                <c:pt idx="14">
                  <c:v>5.2284231813284933E-05</c:v>
                </c:pt>
                <c:pt idx="15">
                  <c:v>2.677132780833445E-05</c:v>
                </c:pt>
              </c:numCache>
            </c:numRef>
          </c:yVal>
          <c:smooth val="0"/>
        </c:ser>
        <c:ser>
          <c:idx val="3"/>
          <c:order val="3"/>
          <c:tx>
            <c:v>Ap. 1 - normal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sheet'!$A$6:$A$19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'Work sheet'!$E$6:$E$19</c:f>
              <c:numCache>
                <c:ptCount val="14"/>
                <c:pt idx="0">
                  <c:v>0.3777329065105622</c:v>
                </c:pt>
                <c:pt idx="1">
                  <c:v>0.6918841962637085</c:v>
                </c:pt>
                <c:pt idx="2">
                  <c:v>0.14648890310555546</c:v>
                </c:pt>
                <c:pt idx="3">
                  <c:v>0.22701315016442677</c:v>
                </c:pt>
                <c:pt idx="4">
                  <c:v>0.05013468469045434</c:v>
                </c:pt>
                <c:pt idx="5">
                  <c:v>0.08565914041757894</c:v>
                </c:pt>
                <c:pt idx="6">
                  <c:v>0.013459979791884907</c:v>
                </c:pt>
                <c:pt idx="7">
                  <c:v>0.012754050868328919</c:v>
                </c:pt>
                <c:pt idx="8">
                  <c:v>0.0008670488045743866</c:v>
                </c:pt>
                <c:pt idx="9">
                  <c:v>0.007702590573243526</c:v>
                </c:pt>
                <c:pt idx="10">
                  <c:v>0.0019898498724226095</c:v>
                </c:pt>
                <c:pt idx="11">
                  <c:v>0.0011629370016317411</c:v>
                </c:pt>
                <c:pt idx="12">
                  <c:v>0.0007586773519546531</c:v>
                </c:pt>
                <c:pt idx="13">
                  <c:v>0.0017840056920262505</c:v>
                </c:pt>
              </c:numCache>
            </c:numRef>
          </c:yVal>
          <c:smooth val="0"/>
        </c:ser>
        <c:ser>
          <c:idx val="4"/>
          <c:order val="4"/>
          <c:tx>
            <c:v>Ap. 1 - skew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sheet'!$A$6:$A$19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'Work sheet'!$I$6:$I$19</c:f>
              <c:numCache>
                <c:ptCount val="14"/>
                <c:pt idx="0">
                  <c:v>0.6103372094323953</c:v>
                </c:pt>
                <c:pt idx="1">
                  <c:v>0.2376425813116806</c:v>
                </c:pt>
                <c:pt idx="2">
                  <c:v>0.31759138248853275</c:v>
                </c:pt>
                <c:pt idx="3">
                  <c:v>0.12220841391741143</c:v>
                </c:pt>
                <c:pt idx="4">
                  <c:v>0.05018034532036629</c:v>
                </c:pt>
                <c:pt idx="5">
                  <c:v>0.04997292892298563</c:v>
                </c:pt>
                <c:pt idx="6">
                  <c:v>0.015872253263316708</c:v>
                </c:pt>
                <c:pt idx="7">
                  <c:v>0.027448875709549472</c:v>
                </c:pt>
                <c:pt idx="8">
                  <c:v>0.0009641279444162272</c:v>
                </c:pt>
                <c:pt idx="9">
                  <c:v>0.007906132147410878</c:v>
                </c:pt>
                <c:pt idx="10">
                  <c:v>0.0021994872972248103</c:v>
                </c:pt>
                <c:pt idx="11">
                  <c:v>0.0017693578540853307</c:v>
                </c:pt>
                <c:pt idx="12">
                  <c:v>0.0007580523514528762</c:v>
                </c:pt>
                <c:pt idx="13">
                  <c:v>0.0019693274650979787</c:v>
                </c:pt>
              </c:numCache>
            </c:numRef>
          </c:yVal>
          <c:smooth val="0"/>
        </c:ser>
        <c:ser>
          <c:idx val="5"/>
          <c:order val="5"/>
          <c:tx>
            <c:v>Ap. 2 - normal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sheet'!$A$6:$A$19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'Work sheet'!$M$6:$M$19</c:f>
              <c:numCache>
                <c:ptCount val="14"/>
                <c:pt idx="0">
                  <c:v>0.3788805830799259</c:v>
                </c:pt>
                <c:pt idx="1">
                  <c:v>0.6395225564518016</c:v>
                </c:pt>
                <c:pt idx="2">
                  <c:v>0.1363960450726846</c:v>
                </c:pt>
                <c:pt idx="3">
                  <c:v>0.2276411758078355</c:v>
                </c:pt>
                <c:pt idx="4">
                  <c:v>0.04058471053633425</c:v>
                </c:pt>
                <c:pt idx="5">
                  <c:v>0.07967004159288729</c:v>
                </c:pt>
                <c:pt idx="6">
                  <c:v>0.02614632543250105</c:v>
                </c:pt>
                <c:pt idx="7">
                  <c:v>0.010712287403691678</c:v>
                </c:pt>
                <c:pt idx="8">
                  <c:v>0.0013517135234664389</c:v>
                </c:pt>
                <c:pt idx="9">
                  <c:v>0.006310145071798144</c:v>
                </c:pt>
                <c:pt idx="10">
                  <c:v>0.002858529404270528</c:v>
                </c:pt>
                <c:pt idx="11">
                  <c:v>0.0027224608794636815</c:v>
                </c:pt>
                <c:pt idx="12">
                  <c:v>0.00043590052556351526</c:v>
                </c:pt>
                <c:pt idx="13">
                  <c:v>0.0014264692369670797</c:v>
                </c:pt>
              </c:numCache>
            </c:numRef>
          </c:yVal>
          <c:smooth val="0"/>
        </c:ser>
        <c:ser>
          <c:idx val="6"/>
          <c:order val="6"/>
          <c:tx>
            <c:v>Ap. 2 - skew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sheet'!$A$6:$A$19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'Work sheet'!$Q$6:$Q$19</c:f>
              <c:numCache>
                <c:ptCount val="14"/>
                <c:pt idx="0">
                  <c:v>0.6332583889138529</c:v>
                </c:pt>
                <c:pt idx="1">
                  <c:v>0.2530782909736485</c:v>
                </c:pt>
                <c:pt idx="2">
                  <c:v>0.2744041292623299</c:v>
                </c:pt>
                <c:pt idx="3">
                  <c:v>0.13491049300350075</c:v>
                </c:pt>
                <c:pt idx="4">
                  <c:v>0.055746408196785134</c:v>
                </c:pt>
                <c:pt idx="5">
                  <c:v>0.03155140267201441</c:v>
                </c:pt>
                <c:pt idx="6">
                  <c:v>0.023227640959151304</c:v>
                </c:pt>
                <c:pt idx="7">
                  <c:v>0.028430793859288272</c:v>
                </c:pt>
                <c:pt idx="8">
                  <c:v>0.000946725965104106</c:v>
                </c:pt>
                <c:pt idx="9">
                  <c:v>0.008041119739522467</c:v>
                </c:pt>
                <c:pt idx="10">
                  <c:v>0.0026593241207774933</c:v>
                </c:pt>
                <c:pt idx="11">
                  <c:v>0.0014945708800347094</c:v>
                </c:pt>
                <c:pt idx="12">
                  <c:v>0.0014896325986502455</c:v>
                </c:pt>
                <c:pt idx="13">
                  <c:v>0.0009632956750438888</c:v>
                </c:pt>
              </c:numCache>
            </c:numRef>
          </c:yVal>
          <c:smooth val="0"/>
        </c:ser>
        <c:axId val="10911349"/>
        <c:axId val="31093278"/>
      </c:scatterChart>
      <c:valAx>
        <c:axId val="10911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1093278"/>
        <c:crossesAt val="0.001"/>
        <c:crossBetween val="midCat"/>
        <c:dispUnits/>
      </c:valAx>
      <c:valAx>
        <c:axId val="31093278"/>
        <c:scaling>
          <c:logBase val="10"/>
          <c:orientation val="minMax"/>
          <c:max val="1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Sigma (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units)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09113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75"/>
          <c:y val="0.202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HCMBBRA001-3000084 (Noell 84) 
Cold mass - Magnetic centre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675"/>
          <c:y val="0.1175"/>
          <c:w val="0.703"/>
          <c:h val="0.68375"/>
        </c:manualLayout>
      </c:layout>
      <c:lineChart>
        <c:grouping val="standard"/>
        <c:varyColors val="0"/>
        <c:ser>
          <c:idx val="0"/>
          <c:order val="0"/>
          <c:tx>
            <c:v>Aperture 2 - dx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'Summary Data'!$Y$39:$AR$39</c:f>
              <c:numCache>
                <c:ptCount val="20"/>
                <c:pt idx="0">
                  <c:v>0.17001319999999998</c:v>
                </c:pt>
                <c:pt idx="1">
                  <c:v>0</c:v>
                </c:pt>
                <c:pt idx="2">
                  <c:v>-0.04375806</c:v>
                </c:pt>
                <c:pt idx="3">
                  <c:v>0</c:v>
                </c:pt>
                <c:pt idx="4">
                  <c:v>0</c:v>
                </c:pt>
                <c:pt idx="5">
                  <c:v>0.01143049</c:v>
                </c:pt>
                <c:pt idx="6">
                  <c:v>0.12216660000000001</c:v>
                </c:pt>
                <c:pt idx="7">
                  <c:v>0.02707597</c:v>
                </c:pt>
                <c:pt idx="8">
                  <c:v>0.01794057</c:v>
                </c:pt>
                <c:pt idx="9">
                  <c:v>0.01659571</c:v>
                </c:pt>
                <c:pt idx="10">
                  <c:v>0</c:v>
                </c:pt>
                <c:pt idx="11">
                  <c:v>0.06709282</c:v>
                </c:pt>
                <c:pt idx="12">
                  <c:v>-0.09675508</c:v>
                </c:pt>
                <c:pt idx="13">
                  <c:v>-0.03457416</c:v>
                </c:pt>
                <c:pt idx="14">
                  <c:v>-0.1832335</c:v>
                </c:pt>
                <c:pt idx="15">
                  <c:v>0.01152046</c:v>
                </c:pt>
                <c:pt idx="16">
                  <c:v>0.13319809999999999</c:v>
                </c:pt>
                <c:pt idx="17">
                  <c:v>0.01153804</c:v>
                </c:pt>
                <c:pt idx="18">
                  <c:v>0.0981329</c:v>
                </c:pt>
                <c:pt idx="19">
                  <c:v>-0.4479656</c:v>
                </c:pt>
              </c:numCache>
            </c:numRef>
          </c:val>
          <c:smooth val="0"/>
        </c:ser>
        <c:ser>
          <c:idx val="1"/>
          <c:order val="1"/>
          <c:tx>
            <c:v>Aperture 2 - dy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'Summary Data'!$Y$40:$AR$40</c:f>
              <c:numCache>
                <c:ptCount val="20"/>
                <c:pt idx="0">
                  <c:v>-0.162308</c:v>
                </c:pt>
                <c:pt idx="1">
                  <c:v>-0.043054079999999995</c:v>
                </c:pt>
                <c:pt idx="2">
                  <c:v>0.013630699999999999</c:v>
                </c:pt>
                <c:pt idx="3">
                  <c:v>0.02689768</c:v>
                </c:pt>
                <c:pt idx="4">
                  <c:v>-0.04789443</c:v>
                </c:pt>
                <c:pt idx="5">
                  <c:v>0.07213052</c:v>
                </c:pt>
                <c:pt idx="6">
                  <c:v>0.02399366</c:v>
                </c:pt>
                <c:pt idx="7">
                  <c:v>0.04790519</c:v>
                </c:pt>
                <c:pt idx="8">
                  <c:v>0</c:v>
                </c:pt>
                <c:pt idx="9">
                  <c:v>0.059459780000000004</c:v>
                </c:pt>
                <c:pt idx="10">
                  <c:v>-0.1152857</c:v>
                </c:pt>
                <c:pt idx="11">
                  <c:v>0.011617820000000001</c:v>
                </c:pt>
                <c:pt idx="12">
                  <c:v>0.06847624000000001</c:v>
                </c:pt>
                <c:pt idx="13">
                  <c:v>0</c:v>
                </c:pt>
                <c:pt idx="14">
                  <c:v>0.08411566999999999</c:v>
                </c:pt>
                <c:pt idx="15">
                  <c:v>-0.07836619</c:v>
                </c:pt>
                <c:pt idx="16">
                  <c:v>-0.03102097</c:v>
                </c:pt>
                <c:pt idx="17">
                  <c:v>-0.0620519</c:v>
                </c:pt>
                <c:pt idx="18">
                  <c:v>-0.02594737</c:v>
                </c:pt>
                <c:pt idx="19">
                  <c:v>0.05417756</c:v>
                </c:pt>
              </c:numCache>
            </c:numRef>
          </c:val>
          <c:smooth val="0"/>
        </c:ser>
        <c:axId val="51312585"/>
        <c:axId val="59160082"/>
      </c:lineChart>
      <c:catAx>
        <c:axId val="51312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375" b="1" i="0" u="none" baseline="0">
                <a:latin typeface="Arial"/>
                <a:ea typeface="Arial"/>
                <a:cs typeface="Arial"/>
              </a:defRPr>
            </a:pPr>
          </a:p>
        </c:txPr>
        <c:crossAx val="59160082"/>
        <c:crosses val="autoZero"/>
        <c:auto val="1"/>
        <c:lblOffset val="100"/>
        <c:noMultiLvlLbl val="0"/>
      </c:catAx>
      <c:valAx>
        <c:axId val="59160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Centre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513125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2"/>
          <c:y val="0.20975"/>
          <c:w val="0.37975"/>
          <c:h val="0.119"/>
        </c:manualLayout>
      </c:layout>
      <c:overlay val="0"/>
      <c:txPr>
        <a:bodyPr vert="horz" rot="0"/>
        <a:lstStyle/>
        <a:p>
          <a:pPr>
            <a:defRPr lang="en-US" cap="none" sz="13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HCMBBRA001-3000084 (Noell 84) Cold mass - Magnetic centre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25"/>
          <c:y val="0.12"/>
          <c:w val="0.657"/>
          <c:h val="0.65675"/>
        </c:manualLayout>
      </c:layout>
      <c:lineChart>
        <c:grouping val="standard"/>
        <c:varyColors val="0"/>
        <c:ser>
          <c:idx val="0"/>
          <c:order val="0"/>
          <c:tx>
            <c:v>Aperture 1 - dx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'Summary Data'!$B$39:$U$39</c:f>
              <c:numCache>
                <c:ptCount val="20"/>
                <c:pt idx="0">
                  <c:v>0.3486821</c:v>
                </c:pt>
                <c:pt idx="1">
                  <c:v>0.08186303</c:v>
                </c:pt>
                <c:pt idx="2">
                  <c:v>0.01399277</c:v>
                </c:pt>
                <c:pt idx="3">
                  <c:v>0.08111800000000001</c:v>
                </c:pt>
                <c:pt idx="4">
                  <c:v>0</c:v>
                </c:pt>
                <c:pt idx="5">
                  <c:v>0.043548170000000004</c:v>
                </c:pt>
                <c:pt idx="6">
                  <c:v>0.04470482</c:v>
                </c:pt>
                <c:pt idx="7">
                  <c:v>0.02700966</c:v>
                </c:pt>
                <c:pt idx="8">
                  <c:v>0</c:v>
                </c:pt>
                <c:pt idx="9">
                  <c:v>0</c:v>
                </c:pt>
                <c:pt idx="10">
                  <c:v>0.07373708</c:v>
                </c:pt>
                <c:pt idx="11">
                  <c:v>0.23116440000000002</c:v>
                </c:pt>
                <c:pt idx="12">
                  <c:v>0.036574659999999995</c:v>
                </c:pt>
                <c:pt idx="13">
                  <c:v>0</c:v>
                </c:pt>
                <c:pt idx="14">
                  <c:v>-0.1745447</c:v>
                </c:pt>
                <c:pt idx="15">
                  <c:v>-0.09554188000000001</c:v>
                </c:pt>
                <c:pt idx="16">
                  <c:v>-0.02966152</c:v>
                </c:pt>
                <c:pt idx="17">
                  <c:v>-0.125571</c:v>
                </c:pt>
                <c:pt idx="18">
                  <c:v>-0.09366925000000001</c:v>
                </c:pt>
                <c:pt idx="19">
                  <c:v>-0.5225128</c:v>
                </c:pt>
              </c:numCache>
            </c:numRef>
          </c:val>
          <c:smooth val="0"/>
        </c:ser>
        <c:ser>
          <c:idx val="1"/>
          <c:order val="1"/>
          <c:tx>
            <c:v>Aperture 1 - dy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'Summary Data'!$B$40:$U$40</c:f>
              <c:numCache>
                <c:ptCount val="20"/>
                <c:pt idx="0">
                  <c:v>0.120978</c:v>
                </c:pt>
                <c:pt idx="1">
                  <c:v>-0.01755545</c:v>
                </c:pt>
                <c:pt idx="2">
                  <c:v>-0.01509904</c:v>
                </c:pt>
                <c:pt idx="3">
                  <c:v>-0.059773459999999994</c:v>
                </c:pt>
                <c:pt idx="4">
                  <c:v>0</c:v>
                </c:pt>
                <c:pt idx="5">
                  <c:v>-0.03782562</c:v>
                </c:pt>
                <c:pt idx="6">
                  <c:v>0.01014114</c:v>
                </c:pt>
                <c:pt idx="7">
                  <c:v>0.0160582</c:v>
                </c:pt>
                <c:pt idx="8">
                  <c:v>0</c:v>
                </c:pt>
                <c:pt idx="9">
                  <c:v>0.05276638</c:v>
                </c:pt>
                <c:pt idx="10">
                  <c:v>-0.08611672</c:v>
                </c:pt>
                <c:pt idx="11">
                  <c:v>0.03645244</c:v>
                </c:pt>
                <c:pt idx="12">
                  <c:v>0.029011659999999998</c:v>
                </c:pt>
                <c:pt idx="13">
                  <c:v>-0.06796088</c:v>
                </c:pt>
                <c:pt idx="14">
                  <c:v>0.07617844</c:v>
                </c:pt>
                <c:pt idx="15">
                  <c:v>-0.04738022</c:v>
                </c:pt>
                <c:pt idx="16">
                  <c:v>0.02237296</c:v>
                </c:pt>
                <c:pt idx="17">
                  <c:v>-0.05952996</c:v>
                </c:pt>
                <c:pt idx="18">
                  <c:v>0.1468157</c:v>
                </c:pt>
                <c:pt idx="19">
                  <c:v>-0.22154649999999998</c:v>
                </c:pt>
              </c:numCache>
            </c:numRef>
          </c:val>
          <c:smooth val="0"/>
        </c:ser>
        <c:axId val="62678691"/>
        <c:axId val="27237308"/>
      </c:lineChart>
      <c:catAx>
        <c:axId val="6267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27237308"/>
        <c:crosses val="autoZero"/>
        <c:auto val="1"/>
        <c:lblOffset val="100"/>
        <c:noMultiLvlLbl val="0"/>
      </c:catAx>
      <c:valAx>
        <c:axId val="27237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Centre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62678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5"/>
          <c:y val="0.5195"/>
          <c:w val="0.44425"/>
          <c:h val="0.10975"/>
        </c:manualLayout>
      </c:layout>
      <c:overlay val="0"/>
      <c:txPr>
        <a:bodyPr vert="horz" rot="0"/>
        <a:lstStyle/>
        <a:p>
          <a:pPr>
            <a:defRPr lang="en-US" cap="none" sz="13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375"/>
          <c:w val="0.393"/>
          <c:h val="0.82575"/>
        </c:manualLayout>
      </c:layout>
      <c:lineChart>
        <c:grouping val="standard"/>
        <c:varyColors val="0"/>
        <c:axId val="11404047"/>
        <c:axId val="35527560"/>
      </c:lineChart>
      <c:catAx>
        <c:axId val="11404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27560"/>
        <c:crosses val="autoZero"/>
        <c:auto val="1"/>
        <c:lblOffset val="100"/>
        <c:noMultiLvlLbl val="0"/>
      </c:catAx>
      <c:valAx>
        <c:axId val="35527560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114040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8"/>
  </sheetViews>
  <pageMargins left="0.75" right="0.75" top="1" bottom="1" header="0.5" footer="0.5"/>
  <pageSetup horizontalDpi="409" verticalDpi="409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.5" footer="0.5"/>
  <pageSetup horizontalDpi="409" verticalDpi="409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8"/>
  </sheetViews>
  <pageMargins left="0.75" right="0.75" top="1" bottom="1" header="0.5" footer="0.5"/>
  <pageSetup horizontalDpi="409" verticalDpi="409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9"/>
  </sheetViews>
  <pageMargins left="0.75" right="0.75" top="1" bottom="1" header="0.5" footer="0.5"/>
  <pageSetup horizontalDpi="409" verticalDpi="409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</cdr:x>
      <cdr:y>0.19175</cdr:y>
    </cdr:from>
    <cdr:to>
      <cdr:x>0.903</cdr:x>
      <cdr:y>0.29175</cdr:y>
    </cdr:to>
    <cdr:sp>
      <cdr:nvSpPr>
        <cdr:cNvPr id="1" name="TextBox 1"/>
        <cdr:cNvSpPr txBox="1">
          <a:spLocks noChangeArrowheads="1"/>
        </cdr:cNvSpPr>
      </cdr:nvSpPr>
      <cdr:spPr>
        <a:xfrm>
          <a:off x="7820025" y="1095375"/>
          <a:ext cx="5810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Normal: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Skew: </a:t>
          </a:r>
        </a:p>
      </cdr:txBody>
    </cdr:sp>
  </cdr:relSizeAnchor>
  <cdr:relSizeAnchor xmlns:cdr="http://schemas.openxmlformats.org/drawingml/2006/chartDrawing">
    <cdr:from>
      <cdr:x>0.90075</cdr:x>
      <cdr:y>0.201</cdr:y>
    </cdr:from>
    <cdr:to>
      <cdr:x>0.933</cdr:x>
      <cdr:y>0.21475</cdr:y>
    </cdr:to>
    <cdr:sp>
      <cdr:nvSpPr>
        <cdr:cNvPr id="2" name="Rectangle 2"/>
        <cdr:cNvSpPr>
          <a:spLocks/>
        </cdr:cNvSpPr>
      </cdr:nvSpPr>
      <cdr:spPr>
        <a:xfrm>
          <a:off x="8382000" y="1143000"/>
          <a:ext cx="304800" cy="762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0.90075</cdr:x>
      <cdr:y>0.2445</cdr:y>
    </cdr:from>
    <cdr:to>
      <cdr:x>0.933</cdr:x>
      <cdr:y>0.259</cdr:y>
    </cdr:to>
    <cdr:sp>
      <cdr:nvSpPr>
        <cdr:cNvPr id="3" name="Rectangle 3"/>
        <cdr:cNvSpPr>
          <a:spLocks/>
        </cdr:cNvSpPr>
      </cdr:nvSpPr>
      <cdr:spPr>
        <a:xfrm>
          <a:off x="8382000" y="1390650"/>
          <a:ext cx="304800" cy="85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0.65425</cdr:x>
      <cdr:y>0.1375</cdr:y>
    </cdr:from>
    <cdr:to>
      <cdr:x>0.65525</cdr:x>
      <cdr:y>0.8985</cdr:y>
    </cdr:to>
    <cdr:sp>
      <cdr:nvSpPr>
        <cdr:cNvPr id="4" name="Line 4"/>
        <cdr:cNvSpPr>
          <a:spLocks/>
        </cdr:cNvSpPr>
      </cdr:nvSpPr>
      <cdr:spPr>
        <a:xfrm flipH="1">
          <a:off x="6086475" y="781050"/>
          <a:ext cx="9525" cy="43529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0.65875</cdr:x>
      <cdr:y>0.1895</cdr:y>
    </cdr:from>
    <cdr:to>
      <cdr:x>0.7115</cdr:x>
      <cdr:y>0.2555</cdr:y>
    </cdr:to>
    <cdr:sp>
      <cdr:nvSpPr>
        <cdr:cNvPr id="5" name="TextBox 5"/>
        <cdr:cNvSpPr txBox="1">
          <a:spLocks noChangeArrowheads="1"/>
        </cdr:cNvSpPr>
      </cdr:nvSpPr>
      <cdr:spPr>
        <a:xfrm>
          <a:off x="6124575" y="1076325"/>
          <a:ext cx="4953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*10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0.35225</cdr:x>
      <cdr:y>0.24725</cdr:y>
    </cdr:from>
    <cdr:to>
      <cdr:x>0.37175</cdr:x>
      <cdr:y>0.26625</cdr:y>
    </cdr:to>
    <cdr:sp>
      <cdr:nvSpPr>
        <cdr:cNvPr id="1" name="TextBox 1"/>
        <cdr:cNvSpPr txBox="1">
          <a:spLocks noChangeArrowheads="1"/>
        </cdr:cNvSpPr>
      </cdr:nvSpPr>
      <cdr:spPr>
        <a:xfrm>
          <a:off x="1771650" y="1285875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0.3615</cdr:x>
      <cdr:y>0.251</cdr:y>
    </cdr:from>
    <cdr:to>
      <cdr:x>0.38225</cdr:x>
      <cdr:y>0.2695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0" y="1323975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0.47075</cdr:x>
      <cdr:y>0.00275</cdr:y>
    </cdr:from>
    <cdr:to>
      <cdr:x>0.99875</cdr:x>
      <cdr:y>0.925</cdr:y>
    </cdr:to>
    <cdr:graphicFrame>
      <cdr:nvGraphicFramePr>
        <cdr:cNvPr id="1" name="Chart 2"/>
        <cdr:cNvGraphicFramePr/>
      </cdr:nvGraphicFramePr>
      <cdr:xfrm>
        <a:off x="4495800" y="9525"/>
        <a:ext cx="5048250" cy="52197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0.001</cdr:x>
      <cdr:y>0.00275</cdr:y>
    </cdr:from>
    <cdr:to>
      <cdr:x>0.49725</cdr:x>
      <cdr:y>0.93825</cdr:y>
    </cdr:to>
    <cdr:graphicFrame>
      <cdr:nvGraphicFramePr>
        <cdr:cNvPr id="2" name="Chart 3"/>
        <cdr:cNvGraphicFramePr/>
      </cdr:nvGraphicFramePr>
      <cdr:xfrm>
        <a:off x="9525" y="9525"/>
        <a:ext cx="4743450" cy="5295900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0.18325</cdr:x>
      <cdr:y>0.27925</cdr:y>
    </cdr:from>
    <cdr:to>
      <cdr:x>0.19325</cdr:x>
      <cdr:y>0.29625</cdr:y>
    </cdr:to>
    <cdr:sp>
      <cdr:nvSpPr>
        <cdr:cNvPr id="3" name="TextBox 4"/>
        <cdr:cNvSpPr txBox="1">
          <a:spLocks noChangeArrowheads="1"/>
        </cdr:cNvSpPr>
      </cdr:nvSpPr>
      <cdr:spPr>
        <a:xfrm>
          <a:off x="1743075" y="1571625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657850"/>
    <xdr:graphicFrame>
      <xdr:nvGraphicFramePr>
        <xdr:cNvPr id="1" name="Shape 1025"/>
        <xdr:cNvGraphicFramePr/>
      </xdr:nvGraphicFramePr>
      <xdr:xfrm>
        <a:off x="0" y="0"/>
        <a:ext cx="95631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9"/>
  <sheetViews>
    <sheetView workbookViewId="0" topLeftCell="A1">
      <selection activeCell="G26" sqref="G26"/>
    </sheetView>
  </sheetViews>
  <sheetFormatPr defaultColWidth="9.140625" defaultRowHeight="12.75"/>
  <cols>
    <col min="1" max="1" width="16.00390625" style="0" bestFit="1" customWidth="1"/>
    <col min="2" max="2" width="14.28125" style="0" bestFit="1" customWidth="1"/>
    <col min="3" max="3" width="14.7109375" style="0" bestFit="1" customWidth="1"/>
    <col min="4" max="4" width="8.421875" style="0" bestFit="1" customWidth="1"/>
    <col min="5" max="5" width="9.421875" style="0" bestFit="1" customWidth="1"/>
    <col min="6" max="6" width="16.00390625" style="0" bestFit="1" customWidth="1"/>
    <col min="7" max="7" width="14.28125" style="0" bestFit="1" customWidth="1"/>
    <col min="8" max="8" width="14.7109375" style="0" bestFit="1" customWidth="1"/>
    <col min="9" max="9" width="8.421875" style="0" bestFit="1" customWidth="1"/>
    <col min="10" max="10" width="9.421875" style="0" bestFit="1" customWidth="1"/>
  </cols>
  <sheetData>
    <row r="1" spans="1:10" ht="13.5" thickBot="1">
      <c r="A1" s="128" t="s">
        <v>77</v>
      </c>
      <c r="B1" s="509" t="str">
        <f>'Original data'!C2&amp;"-"&amp;'Original data'!I2&amp;"_cm.xls"</f>
        <v>HCMBBLA001-3000084_cm.xls</v>
      </c>
      <c r="C1" s="510"/>
      <c r="D1" s="510"/>
      <c r="E1" s="510"/>
      <c r="F1" s="510"/>
      <c r="G1" s="510"/>
      <c r="H1" s="510"/>
      <c r="I1" s="510"/>
      <c r="J1" s="511"/>
    </row>
    <row r="2" spans="1:10" ht="13.5" thickBot="1">
      <c r="A2" s="128" t="s">
        <v>78</v>
      </c>
      <c r="B2" s="512" t="str">
        <f>'Original data'!C2</f>
        <v>HCMBBLA001</v>
      </c>
      <c r="C2" s="513"/>
      <c r="D2" s="513"/>
      <c r="E2" s="514"/>
      <c r="F2" s="128" t="s">
        <v>79</v>
      </c>
      <c r="G2" s="512">
        <f>'Original data'!I2</f>
        <v>3000084</v>
      </c>
      <c r="H2" s="513"/>
      <c r="I2" s="513"/>
      <c r="J2" s="514"/>
    </row>
    <row r="3" spans="1:10" ht="13.5" thickBot="1">
      <c r="A3" s="129" t="s">
        <v>138</v>
      </c>
      <c r="B3" s="515">
        <f>'Original data'!C9</f>
        <v>37942</v>
      </c>
      <c r="C3" s="487"/>
      <c r="D3" s="487"/>
      <c r="E3" s="488"/>
      <c r="F3" s="129" t="s">
        <v>139</v>
      </c>
      <c r="G3" s="515">
        <f>'Original data'!O9</f>
        <v>37942</v>
      </c>
      <c r="H3" s="487"/>
      <c r="I3" s="487"/>
      <c r="J3" s="488"/>
    </row>
    <row r="4" spans="1:10" ht="13.5" thickBot="1">
      <c r="A4" s="114"/>
      <c r="B4" s="503" t="s">
        <v>107</v>
      </c>
      <c r="C4" s="504"/>
      <c r="D4" s="504"/>
      <c r="E4" s="505"/>
      <c r="F4" s="130"/>
      <c r="G4" s="503" t="s">
        <v>108</v>
      </c>
      <c r="H4" s="504"/>
      <c r="I4" s="504"/>
      <c r="J4" s="505"/>
    </row>
    <row r="5" spans="1:10" ht="13.5" thickBot="1">
      <c r="A5" s="131" t="s">
        <v>105</v>
      </c>
      <c r="B5" s="506" t="s">
        <v>140</v>
      </c>
      <c r="C5" s="507"/>
      <c r="D5" s="507"/>
      <c r="E5" s="508"/>
      <c r="F5" s="441" t="s">
        <v>105</v>
      </c>
      <c r="G5" s="506" t="s">
        <v>140</v>
      </c>
      <c r="H5" s="507"/>
      <c r="I5" s="507"/>
      <c r="J5" s="508"/>
    </row>
    <row r="6" spans="1:10" ht="12.75">
      <c r="A6" s="114"/>
      <c r="B6" s="132" t="s">
        <v>141</v>
      </c>
      <c r="C6" s="132" t="s">
        <v>142</v>
      </c>
      <c r="D6" s="132" t="s">
        <v>143</v>
      </c>
      <c r="E6" s="132" t="s">
        <v>144</v>
      </c>
      <c r="F6" s="133"/>
      <c r="G6" s="132" t="s">
        <v>141</v>
      </c>
      <c r="H6" s="132" t="s">
        <v>142</v>
      </c>
      <c r="I6" s="132" t="s">
        <v>143</v>
      </c>
      <c r="J6" s="134" t="s">
        <v>144</v>
      </c>
    </row>
    <row r="7" spans="1:10" ht="13.5" thickBot="1">
      <c r="A7" s="135"/>
      <c r="B7" s="136" t="s">
        <v>145</v>
      </c>
      <c r="C7" s="137" t="s">
        <v>145</v>
      </c>
      <c r="D7" s="137" t="s">
        <v>52</v>
      </c>
      <c r="E7" s="136" t="s">
        <v>75</v>
      </c>
      <c r="F7" s="133"/>
      <c r="G7" s="136" t="s">
        <v>145</v>
      </c>
      <c r="H7" s="137" t="s">
        <v>145</v>
      </c>
      <c r="I7" s="137" t="s">
        <v>52</v>
      </c>
      <c r="J7" s="137" t="s">
        <v>75</v>
      </c>
    </row>
    <row r="8" spans="1:10" ht="12.75">
      <c r="A8" s="114" t="s">
        <v>146</v>
      </c>
      <c r="B8" s="459" t="s">
        <v>140</v>
      </c>
      <c r="C8" s="460" t="s">
        <v>140</v>
      </c>
      <c r="D8" s="460" t="s">
        <v>140</v>
      </c>
      <c r="E8" s="461" t="s">
        <v>140</v>
      </c>
      <c r="F8" s="454" t="s">
        <v>146</v>
      </c>
      <c r="G8" s="459" t="s">
        <v>140</v>
      </c>
      <c r="H8" s="468" t="s">
        <v>335</v>
      </c>
      <c r="I8" s="468" t="s">
        <v>335</v>
      </c>
      <c r="J8" s="469" t="s">
        <v>335</v>
      </c>
    </row>
    <row r="9" spans="1:10" ht="13.5" thickBot="1">
      <c r="A9" s="115" t="s">
        <v>147</v>
      </c>
      <c r="B9" s="443"/>
      <c r="C9" s="462" t="s">
        <v>140</v>
      </c>
      <c r="D9" s="462" t="s">
        <v>140</v>
      </c>
      <c r="E9" s="463" t="s">
        <v>140</v>
      </c>
      <c r="F9" s="138" t="s">
        <v>147</v>
      </c>
      <c r="G9" s="443"/>
      <c r="H9" s="462" t="s">
        <v>140</v>
      </c>
      <c r="I9" s="462" t="s">
        <v>140</v>
      </c>
      <c r="J9" s="463" t="s">
        <v>140</v>
      </c>
    </row>
    <row r="10" spans="1:10" ht="12.75">
      <c r="A10" s="139" t="s">
        <v>3</v>
      </c>
      <c r="B10" s="459" t="s">
        <v>140</v>
      </c>
      <c r="C10" s="460" t="s">
        <v>140</v>
      </c>
      <c r="D10" s="460" t="s">
        <v>140</v>
      </c>
      <c r="E10" s="461" t="s">
        <v>140</v>
      </c>
      <c r="F10" s="455" t="s">
        <v>3</v>
      </c>
      <c r="G10" s="459" t="s">
        <v>140</v>
      </c>
      <c r="H10" s="460" t="s">
        <v>140</v>
      </c>
      <c r="I10" s="460" t="s">
        <v>140</v>
      </c>
      <c r="J10" s="461" t="s">
        <v>140</v>
      </c>
    </row>
    <row r="11" spans="1:10" ht="12.75">
      <c r="A11" s="139" t="s">
        <v>4</v>
      </c>
      <c r="B11" s="464" t="s">
        <v>140</v>
      </c>
      <c r="C11" s="462" t="s">
        <v>140</v>
      </c>
      <c r="D11" s="462" t="s">
        <v>140</v>
      </c>
      <c r="E11" s="463" t="s">
        <v>140</v>
      </c>
      <c r="F11" s="456" t="s">
        <v>4</v>
      </c>
      <c r="G11" s="464" t="s">
        <v>140</v>
      </c>
      <c r="H11" s="462" t="s">
        <v>140</v>
      </c>
      <c r="I11" s="462" t="s">
        <v>140</v>
      </c>
      <c r="J11" s="463" t="s">
        <v>140</v>
      </c>
    </row>
    <row r="12" spans="1:10" ht="12.75">
      <c r="A12" s="139" t="s">
        <v>5</v>
      </c>
      <c r="B12" s="464" t="s">
        <v>140</v>
      </c>
      <c r="C12" s="462" t="s">
        <v>140</v>
      </c>
      <c r="D12" s="462" t="s">
        <v>140</v>
      </c>
      <c r="E12" s="463" t="s">
        <v>140</v>
      </c>
      <c r="F12" s="456" t="s">
        <v>5</v>
      </c>
      <c r="G12" s="464" t="s">
        <v>140</v>
      </c>
      <c r="H12" s="462" t="s">
        <v>140</v>
      </c>
      <c r="I12" s="462" t="s">
        <v>140</v>
      </c>
      <c r="J12" s="463" t="s">
        <v>140</v>
      </c>
    </row>
    <row r="13" spans="1:10" ht="12.75">
      <c r="A13" s="139" t="s">
        <v>6</v>
      </c>
      <c r="B13" s="464" t="s">
        <v>140</v>
      </c>
      <c r="C13" s="462" t="s">
        <v>140</v>
      </c>
      <c r="D13" s="462" t="s">
        <v>140</v>
      </c>
      <c r="E13" s="463" t="s">
        <v>140</v>
      </c>
      <c r="F13" s="456" t="s">
        <v>6</v>
      </c>
      <c r="G13" s="464" t="s">
        <v>140</v>
      </c>
      <c r="H13" s="462" t="s">
        <v>140</v>
      </c>
      <c r="I13" s="462" t="s">
        <v>140</v>
      </c>
      <c r="J13" s="463" t="s">
        <v>140</v>
      </c>
    </row>
    <row r="14" spans="1:10" ht="12.75">
      <c r="A14" s="139" t="s">
        <v>7</v>
      </c>
      <c r="B14" s="464" t="s">
        <v>140</v>
      </c>
      <c r="C14" s="462" t="s">
        <v>140</v>
      </c>
      <c r="D14" s="462" t="s">
        <v>140</v>
      </c>
      <c r="E14" s="463" t="s">
        <v>140</v>
      </c>
      <c r="F14" s="456" t="s">
        <v>7</v>
      </c>
      <c r="G14" s="464" t="s">
        <v>140</v>
      </c>
      <c r="H14" s="462" t="s">
        <v>140</v>
      </c>
      <c r="I14" s="462" t="s">
        <v>140</v>
      </c>
      <c r="J14" s="463" t="s">
        <v>140</v>
      </c>
    </row>
    <row r="15" spans="1:10" ht="12.75">
      <c r="A15" s="139" t="s">
        <v>8</v>
      </c>
      <c r="B15" s="464" t="s">
        <v>140</v>
      </c>
      <c r="C15" s="462" t="s">
        <v>140</v>
      </c>
      <c r="D15" s="462" t="s">
        <v>140</v>
      </c>
      <c r="E15" s="463" t="s">
        <v>140</v>
      </c>
      <c r="F15" s="456" t="s">
        <v>8</v>
      </c>
      <c r="G15" s="464" t="s">
        <v>140</v>
      </c>
      <c r="H15" s="462" t="s">
        <v>140</v>
      </c>
      <c r="I15" s="462" t="s">
        <v>140</v>
      </c>
      <c r="J15" s="463" t="s">
        <v>140</v>
      </c>
    </row>
    <row r="16" spans="1:10" ht="12.75">
      <c r="A16" s="139" t="s">
        <v>9</v>
      </c>
      <c r="B16" s="464" t="s">
        <v>140</v>
      </c>
      <c r="C16" s="462" t="s">
        <v>140</v>
      </c>
      <c r="D16" s="462" t="s">
        <v>140</v>
      </c>
      <c r="E16" s="463" t="s">
        <v>140</v>
      </c>
      <c r="F16" s="456" t="s">
        <v>9</v>
      </c>
      <c r="G16" s="464" t="s">
        <v>140</v>
      </c>
      <c r="H16" s="462" t="s">
        <v>140</v>
      </c>
      <c r="I16" s="462" t="s">
        <v>140</v>
      </c>
      <c r="J16" s="463" t="s">
        <v>140</v>
      </c>
    </row>
    <row r="17" spans="1:10" ht="12.75">
      <c r="A17" s="139" t="s">
        <v>10</v>
      </c>
      <c r="B17" s="464" t="s">
        <v>140</v>
      </c>
      <c r="C17" s="462" t="s">
        <v>140</v>
      </c>
      <c r="D17" s="462" t="s">
        <v>140</v>
      </c>
      <c r="E17" s="463" t="s">
        <v>140</v>
      </c>
      <c r="F17" s="456" t="s">
        <v>10</v>
      </c>
      <c r="G17" s="464" t="s">
        <v>140</v>
      </c>
      <c r="H17" s="462" t="s">
        <v>140</v>
      </c>
      <c r="I17" s="462" t="s">
        <v>140</v>
      </c>
      <c r="J17" s="463" t="s">
        <v>140</v>
      </c>
    </row>
    <row r="18" spans="1:10" ht="12.75">
      <c r="A18" s="139" t="s">
        <v>11</v>
      </c>
      <c r="B18" s="451"/>
      <c r="C18" s="452"/>
      <c r="D18" s="452"/>
      <c r="E18" s="453"/>
      <c r="F18" s="440" t="s">
        <v>11</v>
      </c>
      <c r="G18" s="451"/>
      <c r="H18" s="452"/>
      <c r="I18" s="452"/>
      <c r="J18" s="453"/>
    </row>
    <row r="19" spans="1:10" ht="12.75">
      <c r="A19" s="139" t="s">
        <v>12</v>
      </c>
      <c r="B19" s="464" t="s">
        <v>140</v>
      </c>
      <c r="C19" s="462" t="s">
        <v>140</v>
      </c>
      <c r="D19" s="462" t="s">
        <v>140</v>
      </c>
      <c r="E19" s="463" t="s">
        <v>140</v>
      </c>
      <c r="F19" s="456" t="s">
        <v>12</v>
      </c>
      <c r="G19" s="464" t="s">
        <v>140</v>
      </c>
      <c r="H19" s="462" t="s">
        <v>140</v>
      </c>
      <c r="I19" s="462" t="s">
        <v>140</v>
      </c>
      <c r="J19" s="463" t="s">
        <v>140</v>
      </c>
    </row>
    <row r="20" spans="1:10" ht="12.75">
      <c r="A20" s="139" t="s">
        <v>13</v>
      </c>
      <c r="B20" s="464" t="s">
        <v>140</v>
      </c>
      <c r="C20" s="462" t="s">
        <v>140</v>
      </c>
      <c r="D20" s="462" t="s">
        <v>140</v>
      </c>
      <c r="E20" s="463" t="s">
        <v>140</v>
      </c>
      <c r="F20" s="456" t="s">
        <v>13</v>
      </c>
      <c r="G20" s="464" t="s">
        <v>140</v>
      </c>
      <c r="H20" s="462" t="s">
        <v>140</v>
      </c>
      <c r="I20" s="462" t="s">
        <v>140</v>
      </c>
      <c r="J20" s="463" t="s">
        <v>140</v>
      </c>
    </row>
    <row r="21" spans="1:10" ht="12.75">
      <c r="A21" s="139" t="s">
        <v>14</v>
      </c>
      <c r="B21" s="464" t="s">
        <v>140</v>
      </c>
      <c r="C21" s="462" t="s">
        <v>140</v>
      </c>
      <c r="D21" s="462" t="s">
        <v>140</v>
      </c>
      <c r="E21" s="463" t="s">
        <v>140</v>
      </c>
      <c r="F21" s="456" t="s">
        <v>14</v>
      </c>
      <c r="G21" s="464" t="s">
        <v>140</v>
      </c>
      <c r="H21" s="462" t="s">
        <v>140</v>
      </c>
      <c r="I21" s="462" t="s">
        <v>140</v>
      </c>
      <c r="J21" s="463" t="s">
        <v>140</v>
      </c>
    </row>
    <row r="22" spans="1:10" ht="12.75">
      <c r="A22" s="139" t="s">
        <v>15</v>
      </c>
      <c r="B22" s="464" t="s">
        <v>140</v>
      </c>
      <c r="C22" s="462" t="s">
        <v>140</v>
      </c>
      <c r="D22" s="462" t="s">
        <v>140</v>
      </c>
      <c r="E22" s="463" t="s">
        <v>140</v>
      </c>
      <c r="F22" s="456" t="s">
        <v>15</v>
      </c>
      <c r="G22" s="464" t="s">
        <v>140</v>
      </c>
      <c r="H22" s="462" t="s">
        <v>140</v>
      </c>
      <c r="I22" s="462" t="s">
        <v>140</v>
      </c>
      <c r="J22" s="463" t="s">
        <v>140</v>
      </c>
    </row>
    <row r="23" spans="1:10" ht="13.5" thickBot="1">
      <c r="A23" s="140" t="s">
        <v>16</v>
      </c>
      <c r="B23" s="464" t="s">
        <v>140</v>
      </c>
      <c r="C23" s="462" t="s">
        <v>140</v>
      </c>
      <c r="D23" s="462" t="s">
        <v>140</v>
      </c>
      <c r="E23" s="463" t="s">
        <v>140</v>
      </c>
      <c r="F23" s="457" t="s">
        <v>16</v>
      </c>
      <c r="G23" s="464" t="s">
        <v>140</v>
      </c>
      <c r="H23" s="462" t="s">
        <v>140</v>
      </c>
      <c r="I23" s="462" t="s">
        <v>140</v>
      </c>
      <c r="J23" s="463" t="s">
        <v>140</v>
      </c>
    </row>
    <row r="24" spans="1:10" ht="12.75">
      <c r="A24" s="139" t="s">
        <v>20</v>
      </c>
      <c r="B24" s="459" t="s">
        <v>140</v>
      </c>
      <c r="C24" s="460" t="s">
        <v>140</v>
      </c>
      <c r="D24" s="460" t="s">
        <v>140</v>
      </c>
      <c r="E24" s="461" t="s">
        <v>140</v>
      </c>
      <c r="F24" s="456" t="s">
        <v>20</v>
      </c>
      <c r="G24" s="459" t="s">
        <v>140</v>
      </c>
      <c r="H24" s="460" t="s">
        <v>140</v>
      </c>
      <c r="I24" s="460" t="s">
        <v>140</v>
      </c>
      <c r="J24" s="461" t="s">
        <v>140</v>
      </c>
    </row>
    <row r="25" spans="1:10" ht="12.75">
      <c r="A25" s="139" t="s">
        <v>21</v>
      </c>
      <c r="B25" s="464" t="s">
        <v>140</v>
      </c>
      <c r="C25" s="462" t="s">
        <v>140</v>
      </c>
      <c r="D25" s="462" t="s">
        <v>140</v>
      </c>
      <c r="E25" s="463" t="s">
        <v>140</v>
      </c>
      <c r="F25" s="456" t="s">
        <v>21</v>
      </c>
      <c r="G25" s="464" t="s">
        <v>140</v>
      </c>
      <c r="H25" s="462" t="s">
        <v>140</v>
      </c>
      <c r="I25" s="462" t="s">
        <v>140</v>
      </c>
      <c r="J25" s="463" t="s">
        <v>140</v>
      </c>
    </row>
    <row r="26" spans="1:10" ht="12.75">
      <c r="A26" s="139" t="s">
        <v>22</v>
      </c>
      <c r="B26" s="464" t="s">
        <v>140</v>
      </c>
      <c r="C26" s="462" t="s">
        <v>140</v>
      </c>
      <c r="D26" s="462" t="s">
        <v>140</v>
      </c>
      <c r="E26" s="463" t="s">
        <v>140</v>
      </c>
      <c r="F26" s="456" t="s">
        <v>22</v>
      </c>
      <c r="G26" s="470" t="s">
        <v>335</v>
      </c>
      <c r="H26" s="462" t="s">
        <v>140</v>
      </c>
      <c r="I26" s="462" t="s">
        <v>140</v>
      </c>
      <c r="J26" s="463" t="s">
        <v>140</v>
      </c>
    </row>
    <row r="27" spans="1:10" ht="12.75">
      <c r="A27" s="139" t="s">
        <v>23</v>
      </c>
      <c r="B27" s="464" t="s">
        <v>140</v>
      </c>
      <c r="C27" s="462" t="s">
        <v>140</v>
      </c>
      <c r="D27" s="462" t="s">
        <v>140</v>
      </c>
      <c r="E27" s="463" t="s">
        <v>140</v>
      </c>
      <c r="F27" s="456" t="s">
        <v>23</v>
      </c>
      <c r="G27" s="464" t="s">
        <v>140</v>
      </c>
      <c r="H27" s="462" t="s">
        <v>140</v>
      </c>
      <c r="I27" s="462" t="s">
        <v>140</v>
      </c>
      <c r="J27" s="463" t="s">
        <v>140</v>
      </c>
    </row>
    <row r="28" spans="1:10" ht="12.75">
      <c r="A28" s="139" t="s">
        <v>24</v>
      </c>
      <c r="B28" s="464" t="s">
        <v>140</v>
      </c>
      <c r="C28" s="462" t="s">
        <v>140</v>
      </c>
      <c r="D28" s="462" t="s">
        <v>140</v>
      </c>
      <c r="E28" s="463" t="s">
        <v>140</v>
      </c>
      <c r="F28" s="456" t="s">
        <v>24</v>
      </c>
      <c r="G28" s="464" t="s">
        <v>140</v>
      </c>
      <c r="H28" s="462" t="s">
        <v>140</v>
      </c>
      <c r="I28" s="462" t="s">
        <v>140</v>
      </c>
      <c r="J28" s="463" t="s">
        <v>140</v>
      </c>
    </row>
    <row r="29" spans="1:10" ht="12.75">
      <c r="A29" s="139" t="s">
        <v>25</v>
      </c>
      <c r="B29" s="464" t="s">
        <v>140</v>
      </c>
      <c r="C29" s="462" t="s">
        <v>140</v>
      </c>
      <c r="D29" s="462" t="s">
        <v>140</v>
      </c>
      <c r="E29" s="463" t="s">
        <v>140</v>
      </c>
      <c r="F29" s="456" t="s">
        <v>25</v>
      </c>
      <c r="G29" s="464" t="s">
        <v>140</v>
      </c>
      <c r="H29" s="462" t="s">
        <v>140</v>
      </c>
      <c r="I29" s="462" t="s">
        <v>140</v>
      </c>
      <c r="J29" s="463" t="s">
        <v>140</v>
      </c>
    </row>
    <row r="30" spans="1:10" ht="12.75">
      <c r="A30" s="139" t="s">
        <v>26</v>
      </c>
      <c r="B30" s="464" t="s">
        <v>140</v>
      </c>
      <c r="C30" s="462" t="s">
        <v>140</v>
      </c>
      <c r="D30" s="462" t="s">
        <v>140</v>
      </c>
      <c r="E30" s="463" t="s">
        <v>140</v>
      </c>
      <c r="F30" s="456" t="s">
        <v>26</v>
      </c>
      <c r="G30" s="464" t="s">
        <v>140</v>
      </c>
      <c r="H30" s="462" t="s">
        <v>140</v>
      </c>
      <c r="I30" s="462" t="s">
        <v>140</v>
      </c>
      <c r="J30" s="463" t="s">
        <v>140</v>
      </c>
    </row>
    <row r="31" spans="1:10" ht="12.75">
      <c r="A31" s="139" t="s">
        <v>27</v>
      </c>
      <c r="B31" s="464" t="s">
        <v>140</v>
      </c>
      <c r="C31" s="462" t="s">
        <v>140</v>
      </c>
      <c r="D31" s="462" t="s">
        <v>140</v>
      </c>
      <c r="E31" s="463" t="s">
        <v>140</v>
      </c>
      <c r="F31" s="456" t="s">
        <v>27</v>
      </c>
      <c r="G31" s="464" t="s">
        <v>140</v>
      </c>
      <c r="H31" s="462" t="s">
        <v>140</v>
      </c>
      <c r="I31" s="462" t="s">
        <v>140</v>
      </c>
      <c r="J31" s="463" t="s">
        <v>140</v>
      </c>
    </row>
    <row r="32" spans="1:10" ht="12.75">
      <c r="A32" s="139" t="s">
        <v>28</v>
      </c>
      <c r="B32" s="451"/>
      <c r="C32" s="452"/>
      <c r="D32" s="452"/>
      <c r="E32" s="453"/>
      <c r="F32" s="440" t="s">
        <v>28</v>
      </c>
      <c r="G32" s="451"/>
      <c r="H32" s="452"/>
      <c r="I32" s="452"/>
      <c r="J32" s="453"/>
    </row>
    <row r="33" spans="1:10" ht="12.75">
      <c r="A33" s="139" t="s">
        <v>29</v>
      </c>
      <c r="B33" s="464" t="s">
        <v>140</v>
      </c>
      <c r="C33" s="462" t="s">
        <v>140</v>
      </c>
      <c r="D33" s="462" t="s">
        <v>140</v>
      </c>
      <c r="E33" s="463" t="s">
        <v>140</v>
      </c>
      <c r="F33" s="456" t="s">
        <v>29</v>
      </c>
      <c r="G33" s="464" t="s">
        <v>140</v>
      </c>
      <c r="H33" s="462" t="s">
        <v>140</v>
      </c>
      <c r="I33" s="462" t="s">
        <v>140</v>
      </c>
      <c r="J33" s="463" t="s">
        <v>140</v>
      </c>
    </row>
    <row r="34" spans="1:10" ht="12.75">
      <c r="A34" s="139" t="s">
        <v>30</v>
      </c>
      <c r="B34" s="464" t="s">
        <v>140</v>
      </c>
      <c r="C34" s="462" t="s">
        <v>140</v>
      </c>
      <c r="D34" s="462" t="s">
        <v>140</v>
      </c>
      <c r="E34" s="463" t="s">
        <v>140</v>
      </c>
      <c r="F34" s="456" t="s">
        <v>30</v>
      </c>
      <c r="G34" s="464" t="s">
        <v>140</v>
      </c>
      <c r="H34" s="462" t="s">
        <v>140</v>
      </c>
      <c r="I34" s="462" t="s">
        <v>140</v>
      </c>
      <c r="J34" s="463" t="s">
        <v>140</v>
      </c>
    </row>
    <row r="35" spans="1:10" ht="12.75">
      <c r="A35" s="139" t="s">
        <v>31</v>
      </c>
      <c r="B35" s="464" t="s">
        <v>140</v>
      </c>
      <c r="C35" s="462" t="s">
        <v>140</v>
      </c>
      <c r="D35" s="462" t="s">
        <v>140</v>
      </c>
      <c r="E35" s="463" t="s">
        <v>140</v>
      </c>
      <c r="F35" s="456" t="s">
        <v>31</v>
      </c>
      <c r="G35" s="464" t="s">
        <v>140</v>
      </c>
      <c r="H35" s="462" t="s">
        <v>140</v>
      </c>
      <c r="I35" s="462" t="s">
        <v>140</v>
      </c>
      <c r="J35" s="463" t="s">
        <v>140</v>
      </c>
    </row>
    <row r="36" spans="1:10" ht="12.75">
      <c r="A36" s="139" t="s">
        <v>32</v>
      </c>
      <c r="B36" s="464" t="s">
        <v>140</v>
      </c>
      <c r="C36" s="462" t="s">
        <v>140</v>
      </c>
      <c r="D36" s="462" t="s">
        <v>140</v>
      </c>
      <c r="E36" s="463" t="s">
        <v>140</v>
      </c>
      <c r="F36" s="456" t="s">
        <v>32</v>
      </c>
      <c r="G36" s="464" t="s">
        <v>140</v>
      </c>
      <c r="H36" s="462" t="s">
        <v>140</v>
      </c>
      <c r="I36" s="462" t="s">
        <v>140</v>
      </c>
      <c r="J36" s="463" t="s">
        <v>140</v>
      </c>
    </row>
    <row r="37" spans="1:10" ht="13.5" thickBot="1">
      <c r="A37" s="140" t="s">
        <v>33</v>
      </c>
      <c r="B37" s="465" t="s">
        <v>140</v>
      </c>
      <c r="C37" s="466" t="s">
        <v>140</v>
      </c>
      <c r="D37" s="466" t="s">
        <v>140</v>
      </c>
      <c r="E37" s="467" t="s">
        <v>140</v>
      </c>
      <c r="F37" s="457" t="s">
        <v>33</v>
      </c>
      <c r="G37" s="465" t="s">
        <v>140</v>
      </c>
      <c r="H37" s="466" t="s">
        <v>140</v>
      </c>
      <c r="I37" s="466" t="s">
        <v>140</v>
      </c>
      <c r="J37" s="467" t="s">
        <v>140</v>
      </c>
    </row>
    <row r="38" spans="1:10" ht="13.5" thickBot="1">
      <c r="A38" s="141" t="s">
        <v>148</v>
      </c>
      <c r="B38" s="497" t="s">
        <v>140</v>
      </c>
      <c r="C38" s="498"/>
      <c r="D38" s="498"/>
      <c r="E38" s="499"/>
      <c r="F38" s="458" t="s">
        <v>148</v>
      </c>
      <c r="G38" s="497" t="s">
        <v>140</v>
      </c>
      <c r="H38" s="498"/>
      <c r="I38" s="498"/>
      <c r="J38" s="499"/>
    </row>
    <row r="39" spans="1:10" ht="13.5" thickBot="1">
      <c r="A39" s="141" t="s">
        <v>149</v>
      </c>
      <c r="B39" s="500"/>
      <c r="C39" s="501"/>
      <c r="D39" s="501"/>
      <c r="E39" s="501"/>
      <c r="F39" s="501"/>
      <c r="G39" s="501"/>
      <c r="H39" s="501"/>
      <c r="I39" s="501"/>
      <c r="J39" s="502"/>
    </row>
  </sheetData>
  <sheetProtection sheet="1" objects="1" scenarios="1"/>
  <mergeCells count="12">
    <mergeCell ref="B1:J1"/>
    <mergeCell ref="B2:E2"/>
    <mergeCell ref="G2:J2"/>
    <mergeCell ref="B3:E3"/>
    <mergeCell ref="G3:J3"/>
    <mergeCell ref="B38:E38"/>
    <mergeCell ref="G38:J38"/>
    <mergeCell ref="B39:J39"/>
    <mergeCell ref="B4:E4"/>
    <mergeCell ref="G4:J4"/>
    <mergeCell ref="B5:E5"/>
    <mergeCell ref="G5:J5"/>
  </mergeCells>
  <printOptions heading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P11"/>
  <sheetViews>
    <sheetView zoomScale="75" zoomScaleNormal="75" workbookViewId="0" topLeftCell="A1">
      <pane xSplit="14955" topLeftCell="T1" activePane="topLeft" state="split"/>
      <selection pane="topLeft" activeCell="P52" sqref="P52"/>
      <selection pane="topRight" activeCell="T1" sqref="T1"/>
    </sheetView>
  </sheetViews>
  <sheetFormatPr defaultColWidth="9.140625" defaultRowHeight="12.75"/>
  <cols>
    <col min="1" max="5" width="9.421875" style="116" bestFit="1" customWidth="1"/>
    <col min="6" max="6" width="10.28125" style="116" bestFit="1" customWidth="1"/>
    <col min="7" max="8" width="9.421875" style="116" bestFit="1" customWidth="1"/>
    <col min="9" max="10" width="9.421875" style="116" customWidth="1"/>
    <col min="11" max="15" width="9.421875" style="116" bestFit="1" customWidth="1"/>
    <col min="16" max="16" width="10.28125" style="116" bestFit="1" customWidth="1"/>
    <col min="17" max="20" width="9.421875" style="116" bestFit="1" customWidth="1"/>
    <col min="21" max="22" width="9.28125" style="116" bestFit="1" customWidth="1"/>
    <col min="23" max="23" width="9.421875" style="116" bestFit="1" customWidth="1"/>
    <col min="24" max="24" width="9.28125" style="116" bestFit="1" customWidth="1"/>
    <col min="25" max="25" width="11.140625" style="116" bestFit="1" customWidth="1"/>
    <col min="26" max="26" width="9.421875" style="116" bestFit="1" customWidth="1"/>
    <col min="27" max="28" width="9.28125" style="116" bestFit="1" customWidth="1"/>
    <col min="29" max="29" width="11.140625" style="116" bestFit="1" customWidth="1"/>
    <col min="30" max="30" width="9.8515625" style="116" bestFit="1" customWidth="1"/>
    <col min="31" max="31" width="9.28125" style="116" bestFit="1" customWidth="1"/>
    <col min="32" max="32" width="10.7109375" style="116" customWidth="1"/>
    <col min="33" max="38" width="9.28125" style="116" bestFit="1" customWidth="1"/>
    <col min="39" max="39" width="11.140625" style="116" bestFit="1" customWidth="1"/>
    <col min="40" max="40" width="9.8515625" style="116" bestFit="1" customWidth="1"/>
    <col min="41" max="41" width="9.140625" style="116" customWidth="1"/>
    <col min="42" max="42" width="9.8515625" style="116" bestFit="1" customWidth="1"/>
    <col min="43" max="16384" width="9.140625" style="116" customWidth="1"/>
  </cols>
  <sheetData>
    <row r="1" spans="1:42" ht="15">
      <c r="A1" s="623" t="s">
        <v>130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5"/>
      <c r="W1" s="624" t="s">
        <v>131</v>
      </c>
      <c r="X1" s="624"/>
      <c r="Y1" s="624"/>
      <c r="Z1" s="624"/>
      <c r="AA1" s="624"/>
      <c r="AB1" s="624"/>
      <c r="AC1" s="624"/>
      <c r="AD1" s="624"/>
      <c r="AE1" s="624"/>
      <c r="AF1" s="624"/>
      <c r="AG1" s="624"/>
      <c r="AH1" s="624"/>
      <c r="AI1" s="624"/>
      <c r="AJ1" s="624"/>
      <c r="AK1" s="624"/>
      <c r="AL1" s="624"/>
      <c r="AM1" s="624"/>
      <c r="AN1" s="624"/>
      <c r="AO1" s="624"/>
      <c r="AP1" s="625"/>
    </row>
    <row r="2" spans="1:42" ht="15">
      <c r="A2" s="626" t="s">
        <v>107</v>
      </c>
      <c r="B2" s="627"/>
      <c r="C2" s="627"/>
      <c r="D2" s="627"/>
      <c r="E2" s="627"/>
      <c r="F2" s="627"/>
      <c r="G2" s="627"/>
      <c r="H2" s="627"/>
      <c r="I2" s="627"/>
      <c r="J2" s="627"/>
      <c r="K2" s="628"/>
      <c r="L2" s="626" t="s">
        <v>108</v>
      </c>
      <c r="M2" s="627"/>
      <c r="N2" s="627"/>
      <c r="O2" s="627"/>
      <c r="P2" s="627"/>
      <c r="Q2" s="627"/>
      <c r="R2" s="627"/>
      <c r="S2" s="627"/>
      <c r="T2" s="627"/>
      <c r="U2" s="627"/>
      <c r="V2" s="628"/>
      <c r="W2" s="626" t="s">
        <v>107</v>
      </c>
      <c r="X2" s="627"/>
      <c r="Y2" s="627"/>
      <c r="Z2" s="627"/>
      <c r="AA2" s="627"/>
      <c r="AB2" s="627"/>
      <c r="AC2" s="627"/>
      <c r="AD2" s="627"/>
      <c r="AE2" s="627"/>
      <c r="AF2" s="628"/>
      <c r="AG2" s="626" t="s">
        <v>108</v>
      </c>
      <c r="AH2" s="627"/>
      <c r="AI2" s="627"/>
      <c r="AJ2" s="627"/>
      <c r="AK2" s="627"/>
      <c r="AL2" s="627"/>
      <c r="AM2" s="627"/>
      <c r="AN2" s="627"/>
      <c r="AO2" s="627"/>
      <c r="AP2" s="628"/>
    </row>
    <row r="3" spans="1:42" ht="15">
      <c r="A3" s="117" t="s">
        <v>3</v>
      </c>
      <c r="B3" s="118" t="s">
        <v>4</v>
      </c>
      <c r="C3" s="118" t="s">
        <v>5</v>
      </c>
      <c r="D3" s="118" t="s">
        <v>6</v>
      </c>
      <c r="E3" s="118" t="s">
        <v>8</v>
      </c>
      <c r="F3" s="118" t="s">
        <v>19</v>
      </c>
      <c r="G3" s="118" t="s">
        <v>20</v>
      </c>
      <c r="H3" s="118" t="s">
        <v>21</v>
      </c>
      <c r="I3" s="118" t="s">
        <v>22</v>
      </c>
      <c r="J3" s="119" t="s">
        <v>132</v>
      </c>
      <c r="K3" s="120" t="s">
        <v>133</v>
      </c>
      <c r="L3" s="121" t="s">
        <v>3</v>
      </c>
      <c r="M3" s="119" t="s">
        <v>4</v>
      </c>
      <c r="N3" s="119" t="s">
        <v>5</v>
      </c>
      <c r="O3" s="119" t="s">
        <v>6</v>
      </c>
      <c r="P3" s="119" t="s">
        <v>8</v>
      </c>
      <c r="Q3" s="119" t="s">
        <v>19</v>
      </c>
      <c r="R3" s="119" t="s">
        <v>20</v>
      </c>
      <c r="S3" s="119" t="s">
        <v>21</v>
      </c>
      <c r="T3" s="119" t="s">
        <v>22</v>
      </c>
      <c r="U3" s="119" t="s">
        <v>132</v>
      </c>
      <c r="V3" s="120" t="s">
        <v>133</v>
      </c>
      <c r="W3" s="121" t="s">
        <v>3</v>
      </c>
      <c r="X3" s="119" t="s">
        <v>4</v>
      </c>
      <c r="Y3" s="119" t="s">
        <v>5</v>
      </c>
      <c r="Z3" s="119" t="s">
        <v>6</v>
      </c>
      <c r="AA3" s="119" t="s">
        <v>8</v>
      </c>
      <c r="AB3" s="119" t="s">
        <v>19</v>
      </c>
      <c r="AC3" s="119" t="s">
        <v>20</v>
      </c>
      <c r="AD3" s="119" t="s">
        <v>21</v>
      </c>
      <c r="AE3" s="119" t="s">
        <v>22</v>
      </c>
      <c r="AF3" s="122" t="s">
        <v>134</v>
      </c>
      <c r="AG3" s="121" t="s">
        <v>3</v>
      </c>
      <c r="AH3" s="119" t="s">
        <v>4</v>
      </c>
      <c r="AI3" s="119" t="s">
        <v>5</v>
      </c>
      <c r="AJ3" s="119" t="s">
        <v>6</v>
      </c>
      <c r="AK3" s="119" t="s">
        <v>8</v>
      </c>
      <c r="AL3" s="119" t="s">
        <v>19</v>
      </c>
      <c r="AM3" s="119" t="s">
        <v>20</v>
      </c>
      <c r="AN3" s="119" t="s">
        <v>21</v>
      </c>
      <c r="AO3" s="119" t="s">
        <v>22</v>
      </c>
      <c r="AP3" s="122" t="s">
        <v>134</v>
      </c>
    </row>
    <row r="4" spans="1:42" ht="15.75" thickBot="1">
      <c r="A4" s="123">
        <f>AVERAGE('Summary Data'!$C$6:$T$6)</f>
        <v>1.1719626333333333</v>
      </c>
      <c r="B4" s="124">
        <f>AVERAGE('Summary Data'!$C$7:$T$7)</f>
        <v>0.884945178888889</v>
      </c>
      <c r="C4" s="124">
        <f>AVERAGE('Summary Data'!$C$8:$T$8)</f>
        <v>0.14522264388888892</v>
      </c>
      <c r="D4" s="124">
        <f>AVERAGE('Summary Data'!$C$9:$T$9)</f>
        <v>-0.2885446794444444</v>
      </c>
      <c r="E4" s="124">
        <f>AVERAGE('Summary Data'!$C$11:$T$11)</f>
        <v>0.9313131666666666</v>
      </c>
      <c r="F4" s="124">
        <f>AVERAGE('Summary Data'!$C$22:$T$22)</f>
        <v>-0.487062753888889</v>
      </c>
      <c r="G4" s="124">
        <f>AVERAGE('Summary Data'!$C$23:$T$23)</f>
        <v>-0.7570872355555556</v>
      </c>
      <c r="H4" s="124">
        <f>AVERAGE('Summary Data'!$C$24:$T$24)</f>
        <v>0.7950772777777778</v>
      </c>
      <c r="I4" s="124">
        <f>AVERAGE('Summary Data'!$C$25:$T$25)</f>
        <v>-0.1427168862777778</v>
      </c>
      <c r="J4" s="125">
        <f>'Summary Data'!$B$43*1000</f>
        <v>20.74752397960716</v>
      </c>
      <c r="K4" s="126">
        <f>'Summary Data'!$B$42/1000</f>
        <v>0.70408855</v>
      </c>
      <c r="L4" s="123">
        <f>AVERAGE('Summary Data'!$Z$6:$AQ$6)</f>
        <v>-1.180216927777778</v>
      </c>
      <c r="M4" s="124">
        <f>AVERAGE('Summary Data'!$Z$7:$AQ$7)</f>
        <v>0.8706562122222224</v>
      </c>
      <c r="N4" s="124">
        <f>AVERAGE('Summary Data'!$Z$8:$AQ$8)</f>
        <v>-0.16724368833333336</v>
      </c>
      <c r="O4" s="124">
        <f>AVERAGE('Summary Data'!$Z$9:$AQ$9)</f>
        <v>-0.19915880166666666</v>
      </c>
      <c r="P4" s="124">
        <f>AVERAGE('Summary Data'!$Z$11:$AQ$11)</f>
        <v>0.9470427555555556</v>
      </c>
      <c r="Q4" s="124">
        <f>AVERAGE('Summary Data'!$Z$22:$AQ$22)</f>
        <v>-0.7802760444444442</v>
      </c>
      <c r="R4" s="124">
        <f>AVERAGE('Summary Data'!$Z$23:$AQ$23)</f>
        <v>0.08220972777777777</v>
      </c>
      <c r="S4" s="124">
        <f>AVERAGE('Summary Data'!$Z$24:$AQ$24)</f>
        <v>0.5536505388888889</v>
      </c>
      <c r="T4" s="124">
        <f>AVERAGE('Summary Data'!$Z$25:$AQ$25)</f>
        <v>0.07712572666666667</v>
      </c>
      <c r="U4" s="125">
        <f>'Summary Data'!$Y$43*1000</f>
        <v>20.97595962345188</v>
      </c>
      <c r="V4" s="126">
        <f>'Summary Data'!$Y$42/1000</f>
        <v>0.7039264999999999</v>
      </c>
      <c r="W4" s="123">
        <f>'Summary Data'!$V$6</f>
        <v>2.644453</v>
      </c>
      <c r="X4" s="124">
        <f>'Summary Data'!$V$7</f>
        <v>2.045437</v>
      </c>
      <c r="Y4" s="124">
        <f>'Summary Data'!$V$8</f>
        <v>0.2044371</v>
      </c>
      <c r="Z4" s="124">
        <f>'Summary Data'!$V$9</f>
        <v>-0.5107567</v>
      </c>
      <c r="AA4" s="124">
        <f>'Summary Data'!$V$11</f>
        <v>0.9745021</v>
      </c>
      <c r="AB4" s="124">
        <f>'Summary Data'!$V$22</f>
        <v>0</v>
      </c>
      <c r="AC4" s="124">
        <f>'Summary Data'!$V$23</f>
        <v>-0.781707</v>
      </c>
      <c r="AD4" s="124">
        <f>'Summary Data'!$V$24</f>
        <v>0.6989864</v>
      </c>
      <c r="AE4" s="124">
        <f>'Summary Data'!$V$25</f>
        <v>-0.1691287</v>
      </c>
      <c r="AF4" s="127">
        <f>'Summary Data'!$B$41*1000</f>
        <v>14355.551</v>
      </c>
      <c r="AG4" s="123">
        <f>'Summary Data'!$AS$6</f>
        <v>-2.555979</v>
      </c>
      <c r="AH4" s="124">
        <f>'Summary Data'!$AS$7</f>
        <v>2.058351</v>
      </c>
      <c r="AI4" s="124">
        <f>'Summary Data'!$AS$8</f>
        <v>-0.2031032</v>
      </c>
      <c r="AJ4" s="124">
        <f>'Summary Data'!$AS$9</f>
        <v>-0.4217469</v>
      </c>
      <c r="AK4" s="124">
        <f>'Summary Data'!$AS$11</f>
        <v>0.9866107</v>
      </c>
      <c r="AL4" s="124">
        <f>'Summary Data'!$AS$22</f>
        <v>0</v>
      </c>
      <c r="AM4" s="124">
        <f>'Summary Data'!$AS$23</f>
        <v>-0.2492589</v>
      </c>
      <c r="AN4" s="124">
        <f>'Summary Data'!$AS$24</f>
        <v>0.4562576</v>
      </c>
      <c r="AO4" s="124">
        <f>'Summary Data'!$AS$25</f>
        <v>0.06447238</v>
      </c>
      <c r="AP4" s="127">
        <f>'Summary Data'!$Y$41*1000</f>
        <v>14358.199</v>
      </c>
    </row>
    <row r="5" ht="15.75" thickBot="1"/>
    <row r="6" spans="1:16" ht="15">
      <c r="A6" s="629" t="s">
        <v>129</v>
      </c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631"/>
    </row>
    <row r="7" spans="1:16" ht="15">
      <c r="A7" s="632" t="s">
        <v>107</v>
      </c>
      <c r="B7" s="633"/>
      <c r="C7" s="633"/>
      <c r="D7" s="633"/>
      <c r="E7" s="633"/>
      <c r="F7" s="633"/>
      <c r="G7" s="633"/>
      <c r="H7" s="633"/>
      <c r="I7" s="633" t="s">
        <v>108</v>
      </c>
      <c r="J7" s="633"/>
      <c r="K7" s="633"/>
      <c r="L7" s="633"/>
      <c r="M7" s="633"/>
      <c r="N7" s="633"/>
      <c r="O7" s="633"/>
      <c r="P7" s="634"/>
    </row>
    <row r="8" spans="1:16" ht="15">
      <c r="A8" s="632" t="s">
        <v>240</v>
      </c>
      <c r="B8" s="633"/>
      <c r="C8" s="633"/>
      <c r="D8" s="633"/>
      <c r="E8" s="633" t="s">
        <v>241</v>
      </c>
      <c r="F8" s="633"/>
      <c r="G8" s="633"/>
      <c r="H8" s="633"/>
      <c r="I8" s="633" t="s">
        <v>240</v>
      </c>
      <c r="J8" s="633"/>
      <c r="K8" s="633"/>
      <c r="L8" s="633"/>
      <c r="M8" s="633" t="s">
        <v>241</v>
      </c>
      <c r="N8" s="633"/>
      <c r="O8" s="633"/>
      <c r="P8" s="634"/>
    </row>
    <row r="9" spans="1:16" ht="15">
      <c r="A9" s="632" t="s">
        <v>242</v>
      </c>
      <c r="B9" s="633"/>
      <c r="C9" s="633" t="s">
        <v>243</v>
      </c>
      <c r="D9" s="633"/>
      <c r="E9" s="633" t="s">
        <v>242</v>
      </c>
      <c r="F9" s="633"/>
      <c r="G9" s="633" t="s">
        <v>243</v>
      </c>
      <c r="H9" s="633"/>
      <c r="I9" s="633" t="s">
        <v>242</v>
      </c>
      <c r="J9" s="633"/>
      <c r="K9" s="633" t="s">
        <v>243</v>
      </c>
      <c r="L9" s="633"/>
      <c r="M9" s="633" t="s">
        <v>242</v>
      </c>
      <c r="N9" s="633"/>
      <c r="O9" s="633" t="s">
        <v>243</v>
      </c>
      <c r="P9" s="634"/>
    </row>
    <row r="10" spans="1:16" ht="15">
      <c r="A10" s="209" t="s">
        <v>244</v>
      </c>
      <c r="B10" s="210" t="s">
        <v>245</v>
      </c>
      <c r="C10" s="210" t="s">
        <v>244</v>
      </c>
      <c r="D10" s="210" t="s">
        <v>245</v>
      </c>
      <c r="E10" s="210" t="s">
        <v>244</v>
      </c>
      <c r="F10" s="210" t="s">
        <v>245</v>
      </c>
      <c r="G10" s="210" t="s">
        <v>244</v>
      </c>
      <c r="H10" s="210" t="s">
        <v>245</v>
      </c>
      <c r="I10" s="210" t="s">
        <v>244</v>
      </c>
      <c r="J10" s="210" t="s">
        <v>245</v>
      </c>
      <c r="K10" s="210" t="s">
        <v>244</v>
      </c>
      <c r="L10" s="210" t="s">
        <v>245</v>
      </c>
      <c r="M10" s="210" t="s">
        <v>244</v>
      </c>
      <c r="N10" s="210" t="s">
        <v>245</v>
      </c>
      <c r="O10" s="210" t="s">
        <v>244</v>
      </c>
      <c r="P10" s="211" t="s">
        <v>245</v>
      </c>
    </row>
    <row r="11" spans="1:16" ht="15.75" thickBot="1">
      <c r="A11" s="212">
        <f>'Assembly Data'!J11</f>
        <v>0</v>
      </c>
      <c r="B11" s="213">
        <f>'Assembly Data'!K11</f>
        <v>0</v>
      </c>
      <c r="C11" s="213">
        <f>'Assembly Data'!I11</f>
        <v>0</v>
      </c>
      <c r="D11" s="213">
        <f>'Assembly Data'!L11</f>
        <v>0</v>
      </c>
      <c r="E11" s="213">
        <f>'Assembly Data'!J12</f>
        <v>0</v>
      </c>
      <c r="F11" s="213">
        <f>'Assembly Data'!K12</f>
        <v>0</v>
      </c>
      <c r="G11" s="213">
        <f>'Assembly Data'!I12</f>
        <v>0</v>
      </c>
      <c r="H11" s="213">
        <f>'Assembly Data'!L12</f>
        <v>0</v>
      </c>
      <c r="I11" s="213">
        <f>'Assembly Data'!P11</f>
        <v>0</v>
      </c>
      <c r="J11" s="213">
        <f>'Assembly Data'!O11</f>
        <v>0</v>
      </c>
      <c r="K11" s="213">
        <f>'Assembly Data'!Q11</f>
        <v>0</v>
      </c>
      <c r="L11" s="213">
        <f>'Assembly Data'!N11</f>
        <v>0</v>
      </c>
      <c r="M11" s="213">
        <f>'Assembly Data'!P12</f>
        <v>0</v>
      </c>
      <c r="N11" s="213" t="str">
        <f>'Assembly Data'!O12</f>
        <v>English</v>
      </c>
      <c r="O11" s="213">
        <f>'Assembly Data'!Q12</f>
        <v>0</v>
      </c>
      <c r="P11" s="214">
        <f>'Assembly Data'!N12</f>
        <v>0</v>
      </c>
    </row>
  </sheetData>
  <mergeCells count="21">
    <mergeCell ref="I9:J9"/>
    <mergeCell ref="K9:L9"/>
    <mergeCell ref="M9:N9"/>
    <mergeCell ref="O9:P9"/>
    <mergeCell ref="A9:B9"/>
    <mergeCell ref="C9:D9"/>
    <mergeCell ref="E9:F9"/>
    <mergeCell ref="G9:H9"/>
    <mergeCell ref="A6:P6"/>
    <mergeCell ref="A7:H7"/>
    <mergeCell ref="I7:P7"/>
    <mergeCell ref="A8:D8"/>
    <mergeCell ref="E8:H8"/>
    <mergeCell ref="I8:L8"/>
    <mergeCell ref="M8:P8"/>
    <mergeCell ref="A1:V1"/>
    <mergeCell ref="W1:AP1"/>
    <mergeCell ref="A2:K2"/>
    <mergeCell ref="L2:V2"/>
    <mergeCell ref="W2:AF2"/>
    <mergeCell ref="AG2:AP2"/>
  </mergeCells>
  <printOptions/>
  <pageMargins left="0.75" right="0.75" top="1" bottom="1" header="0.5" footer="0.5"/>
  <pageSetup fitToHeight="1" fitToWidth="1" horizontalDpi="300" verticalDpi="300" orientation="portrait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66"/>
  <sheetViews>
    <sheetView workbookViewId="0" topLeftCell="A1">
      <selection activeCell="C2" sqref="C2"/>
    </sheetView>
  </sheetViews>
  <sheetFormatPr defaultColWidth="9.140625" defaultRowHeight="12.75"/>
  <cols>
    <col min="1" max="1" width="9.140625" style="109" customWidth="1"/>
    <col min="2" max="2" width="11.8515625" style="109" customWidth="1"/>
    <col min="3" max="3" width="7.8515625" style="109" customWidth="1"/>
    <col min="4" max="4" width="6.28125" style="109" customWidth="1"/>
    <col min="5" max="5" width="7.00390625" style="109" customWidth="1"/>
    <col min="6" max="6" width="8.7109375" style="109" bestFit="1" customWidth="1"/>
    <col min="7" max="7" width="6.28125" style="109" customWidth="1"/>
    <col min="8" max="8" width="6.7109375" style="109" customWidth="1"/>
    <col min="9" max="9" width="8.7109375" style="109" bestFit="1" customWidth="1"/>
    <col min="10" max="10" width="5.28125" style="109" customWidth="1"/>
    <col min="11" max="11" width="6.28125" style="109" customWidth="1"/>
    <col min="12" max="12" width="6.00390625" style="109" customWidth="1"/>
    <col min="13" max="13" width="8.7109375" style="109" bestFit="1" customWidth="1"/>
    <col min="14" max="14" width="6.140625" style="109" customWidth="1"/>
    <col min="15" max="15" width="5.7109375" style="109" customWidth="1"/>
    <col min="16" max="16" width="6.00390625" style="109" customWidth="1"/>
    <col min="17" max="17" width="8.7109375" style="109" bestFit="1" customWidth="1"/>
    <col min="18" max="16384" width="9.140625" style="109" customWidth="1"/>
  </cols>
  <sheetData>
    <row r="1" spans="1:11" ht="12" thickBot="1">
      <c r="A1" s="216"/>
      <c r="B1" s="490" t="s">
        <v>128</v>
      </c>
      <c r="C1" s="492"/>
      <c r="E1" s="489"/>
      <c r="F1" s="489"/>
      <c r="G1" s="112"/>
      <c r="H1" s="489"/>
      <c r="I1" s="489"/>
      <c r="J1" s="112"/>
      <c r="K1" s="112"/>
    </row>
    <row r="2" spans="1:11" ht="12" thickBot="1">
      <c r="A2" s="136"/>
      <c r="B2" s="110" t="str">
        <f>'Original data'!C2</f>
        <v>HCMBBLA001</v>
      </c>
      <c r="C2" s="111">
        <f>'Original data'!I2</f>
        <v>3000084</v>
      </c>
      <c r="E2" s="521" t="s">
        <v>303</v>
      </c>
      <c r="F2" s="522"/>
      <c r="G2" s="435">
        <v>0</v>
      </c>
      <c r="H2" s="217"/>
      <c r="I2" s="217"/>
      <c r="J2" s="112"/>
      <c r="K2" s="112"/>
    </row>
    <row r="3" ht="12" thickBot="1"/>
    <row r="4" spans="2:17" ht="13.5" customHeight="1" thickBot="1">
      <c r="B4" s="208" t="s">
        <v>239</v>
      </c>
      <c r="C4" s="516" t="s">
        <v>336</v>
      </c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7"/>
    </row>
    <row r="5" spans="2:17" ht="13.5" customHeight="1" thickBot="1">
      <c r="B5" s="110" t="s">
        <v>238</v>
      </c>
      <c r="C5" s="111" t="s">
        <v>337</v>
      </c>
      <c r="D5" s="521" t="s">
        <v>246</v>
      </c>
      <c r="E5" s="522"/>
      <c r="F5" s="215">
        <v>37942</v>
      </c>
      <c r="G5" s="521" t="s">
        <v>247</v>
      </c>
      <c r="H5" s="522"/>
      <c r="I5" s="215" t="s">
        <v>329</v>
      </c>
      <c r="J5" s="521" t="s">
        <v>248</v>
      </c>
      <c r="K5" s="522"/>
      <c r="L5" s="522"/>
      <c r="M5" s="215">
        <v>37942</v>
      </c>
      <c r="N5" s="521" t="s">
        <v>249</v>
      </c>
      <c r="O5" s="522"/>
      <c r="P5" s="522"/>
      <c r="Q5" s="215">
        <v>37942</v>
      </c>
    </row>
    <row r="7" spans="2:17" s="217" customFormat="1" ht="11.25">
      <c r="B7" s="477"/>
      <c r="C7" s="477"/>
      <c r="D7" s="477"/>
      <c r="E7" s="477"/>
      <c r="F7" s="477"/>
      <c r="G7" s="477"/>
      <c r="I7" s="518"/>
      <c r="J7" s="518"/>
      <c r="K7" s="518"/>
      <c r="L7" s="518"/>
      <c r="M7" s="518"/>
      <c r="N7" s="518"/>
      <c r="O7" s="518"/>
      <c r="P7" s="518"/>
      <c r="Q7" s="518"/>
    </row>
    <row r="8" spans="2:17" s="217" customFormat="1" ht="11.25">
      <c r="B8" s="477"/>
      <c r="C8" s="477"/>
      <c r="D8" s="477"/>
      <c r="E8" s="477"/>
      <c r="F8" s="477"/>
      <c r="G8" s="477"/>
      <c r="I8" s="518"/>
      <c r="J8" s="518"/>
      <c r="K8" s="518"/>
      <c r="L8" s="518"/>
      <c r="M8" s="233"/>
      <c r="N8" s="518"/>
      <c r="O8" s="518"/>
      <c r="P8" s="518"/>
      <c r="Q8" s="518"/>
    </row>
    <row r="9" spans="9:17" s="217" customFormat="1" ht="11.25">
      <c r="I9" s="477"/>
      <c r="J9" s="477"/>
      <c r="K9" s="477"/>
      <c r="L9" s="477"/>
      <c r="N9" s="477"/>
      <c r="O9" s="477"/>
      <c r="P9" s="477"/>
      <c r="Q9" s="477"/>
    </row>
    <row r="10" spans="2:7" s="217" customFormat="1" ht="11.25">
      <c r="B10" s="233"/>
      <c r="C10" s="233"/>
      <c r="D10" s="233"/>
      <c r="E10" s="233"/>
      <c r="F10" s="233"/>
      <c r="G10" s="233"/>
    </row>
    <row r="11" spans="2:17" s="217" customFormat="1" ht="12" thickBot="1">
      <c r="B11" s="233"/>
      <c r="C11" s="233"/>
      <c r="D11" s="233"/>
      <c r="E11" s="233"/>
      <c r="F11" s="233"/>
      <c r="G11" s="233"/>
      <c r="I11" s="233"/>
      <c r="J11" s="233"/>
      <c r="K11" s="233"/>
      <c r="L11" s="233"/>
      <c r="N11" s="233"/>
      <c r="O11" s="233"/>
      <c r="P11" s="233"/>
      <c r="Q11" s="233"/>
    </row>
    <row r="12" spans="1:15" ht="11.25">
      <c r="A12" s="432">
        <v>1</v>
      </c>
      <c r="B12" s="490" t="s">
        <v>297</v>
      </c>
      <c r="C12" s="491"/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492"/>
      <c r="O12" s="493" t="s">
        <v>298</v>
      </c>
    </row>
    <row r="13" spans="1:15" ht="11.25">
      <c r="A13" s="112">
        <v>2</v>
      </c>
      <c r="B13" s="479" t="s">
        <v>299</v>
      </c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0"/>
      <c r="O13" s="485"/>
    </row>
    <row r="14" spans="1:15" ht="11.25">
      <c r="A14" s="112">
        <v>3</v>
      </c>
      <c r="B14" s="481" t="s">
        <v>314</v>
      </c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3"/>
      <c r="O14" s="485"/>
    </row>
    <row r="15" spans="1:15" ht="11.25">
      <c r="A15" s="112">
        <v>4</v>
      </c>
      <c r="B15" s="479" t="s">
        <v>300</v>
      </c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0"/>
      <c r="O15" s="485"/>
    </row>
    <row r="16" spans="1:15" ht="11.25">
      <c r="A16" s="112">
        <v>5</v>
      </c>
      <c r="B16" s="479" t="s">
        <v>309</v>
      </c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0"/>
      <c r="O16" s="485"/>
    </row>
    <row r="17" spans="1:15" ht="11.25">
      <c r="A17" s="112">
        <v>6</v>
      </c>
      <c r="B17" s="479" t="s">
        <v>301</v>
      </c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0"/>
      <c r="O17" s="485"/>
    </row>
    <row r="18" spans="1:15" ht="12" thickBot="1">
      <c r="A18" s="112">
        <v>7</v>
      </c>
      <c r="B18" s="484" t="s">
        <v>302</v>
      </c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3"/>
      <c r="O18" s="486"/>
    </row>
    <row r="19" ht="12" thickBot="1"/>
    <row r="20" spans="2:14" ht="12" thickBot="1">
      <c r="B20" s="490" t="s">
        <v>286</v>
      </c>
      <c r="C20" s="491"/>
      <c r="D20" s="491"/>
      <c r="E20" s="491"/>
      <c r="F20" s="491"/>
      <c r="G20" s="491"/>
      <c r="H20" s="491"/>
      <c r="I20" s="491"/>
      <c r="J20" s="491"/>
      <c r="K20" s="490" t="s">
        <v>135</v>
      </c>
      <c r="L20" s="491"/>
      <c r="M20" s="519" t="s">
        <v>136</v>
      </c>
      <c r="N20" s="520"/>
    </row>
    <row r="21" spans="1:15" ht="11.25">
      <c r="A21" s="432">
        <v>1</v>
      </c>
      <c r="B21" s="490" t="s">
        <v>287</v>
      </c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2"/>
      <c r="O21" s="493" t="s">
        <v>288</v>
      </c>
    </row>
    <row r="22" spans="1:15" ht="11.25">
      <c r="A22" s="112">
        <v>2</v>
      </c>
      <c r="B22" s="479" t="s">
        <v>137</v>
      </c>
      <c r="C22" s="489"/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480"/>
      <c r="O22" s="485"/>
    </row>
    <row r="23" spans="1:15" ht="11.25">
      <c r="A23" s="112">
        <v>3</v>
      </c>
      <c r="B23" s="481" t="s">
        <v>313</v>
      </c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3"/>
      <c r="O23" s="485"/>
    </row>
    <row r="24" spans="1:15" ht="11.25">
      <c r="A24" s="112">
        <v>4</v>
      </c>
      <c r="B24" s="479" t="s">
        <v>289</v>
      </c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0"/>
      <c r="O24" s="485"/>
    </row>
    <row r="25" spans="1:15" ht="11.25">
      <c r="A25" s="112">
        <v>5</v>
      </c>
      <c r="B25" s="479" t="s">
        <v>310</v>
      </c>
      <c r="C25" s="489"/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0"/>
      <c r="O25" s="485"/>
    </row>
    <row r="26" spans="1:15" ht="11.25">
      <c r="A26" s="112">
        <v>6</v>
      </c>
      <c r="B26" s="479" t="s">
        <v>290</v>
      </c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0"/>
      <c r="O26" s="485"/>
    </row>
    <row r="27" spans="1:15" ht="12" thickBot="1">
      <c r="A27" s="112">
        <v>7</v>
      </c>
      <c r="B27" s="484" t="s">
        <v>291</v>
      </c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3"/>
      <c r="O27" s="486"/>
    </row>
    <row r="28" spans="1:14" ht="12" thickBo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</row>
    <row r="29" spans="1:15" ht="11.25" customHeight="1">
      <c r="A29" s="432">
        <v>1</v>
      </c>
      <c r="B29" s="490" t="s">
        <v>292</v>
      </c>
      <c r="C29" s="491"/>
      <c r="D29" s="491"/>
      <c r="E29" s="491"/>
      <c r="F29" s="491"/>
      <c r="G29" s="491"/>
      <c r="H29" s="491"/>
      <c r="I29" s="491"/>
      <c r="J29" s="491"/>
      <c r="K29" s="491"/>
      <c r="L29" s="491"/>
      <c r="M29" s="491"/>
      <c r="N29" s="492"/>
      <c r="O29" s="493" t="s">
        <v>324</v>
      </c>
    </row>
    <row r="30" spans="1:15" ht="11.25">
      <c r="A30" s="112">
        <v>2</v>
      </c>
      <c r="B30" s="479" t="s">
        <v>293</v>
      </c>
      <c r="C30" s="489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80"/>
      <c r="O30" s="485"/>
    </row>
    <row r="31" spans="1:15" ht="11.25">
      <c r="A31" s="112">
        <v>3</v>
      </c>
      <c r="B31" s="481" t="s">
        <v>312</v>
      </c>
      <c r="C31" s="482"/>
      <c r="D31" s="482"/>
      <c r="E31" s="482"/>
      <c r="F31" s="482"/>
      <c r="G31" s="482"/>
      <c r="H31" s="482"/>
      <c r="I31" s="482"/>
      <c r="J31" s="482"/>
      <c r="K31" s="482"/>
      <c r="L31" s="482"/>
      <c r="M31" s="482"/>
      <c r="N31" s="483"/>
      <c r="O31" s="485"/>
    </row>
    <row r="32" spans="1:15" ht="11.25">
      <c r="A32" s="112">
        <v>4</v>
      </c>
      <c r="B32" s="474" t="s">
        <v>294</v>
      </c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6"/>
      <c r="O32" s="485"/>
    </row>
    <row r="33" spans="1:15" ht="11.25">
      <c r="A33" s="112">
        <v>5</v>
      </c>
      <c r="B33" s="479" t="s">
        <v>311</v>
      </c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0"/>
      <c r="O33" s="485"/>
    </row>
    <row r="34" spans="1:15" ht="11.25">
      <c r="A34" s="112">
        <v>6</v>
      </c>
      <c r="B34" s="479" t="s">
        <v>295</v>
      </c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0"/>
      <c r="O34" s="485"/>
    </row>
    <row r="35" spans="1:15" ht="12" thickBot="1">
      <c r="A35" s="112">
        <v>7</v>
      </c>
      <c r="B35" s="484" t="s">
        <v>296</v>
      </c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3"/>
      <c r="O35" s="486"/>
    </row>
    <row r="36" ht="12" thickBot="1"/>
    <row r="37" spans="1:15" ht="11.25" customHeight="1">
      <c r="A37" s="432">
        <v>1</v>
      </c>
      <c r="B37" s="490" t="s">
        <v>315</v>
      </c>
      <c r="C37" s="491"/>
      <c r="D37" s="491"/>
      <c r="E37" s="491"/>
      <c r="F37" s="491"/>
      <c r="G37" s="491"/>
      <c r="H37" s="491"/>
      <c r="I37" s="491"/>
      <c r="J37" s="491"/>
      <c r="K37" s="491"/>
      <c r="L37" s="491"/>
      <c r="M37" s="491"/>
      <c r="N37" s="492"/>
      <c r="O37" s="493" t="s">
        <v>318</v>
      </c>
    </row>
    <row r="38" spans="1:15" ht="11.25">
      <c r="A38" s="112">
        <v>2</v>
      </c>
      <c r="B38" s="479" t="s">
        <v>316</v>
      </c>
      <c r="C38" s="489"/>
      <c r="D38" s="489"/>
      <c r="E38" s="489"/>
      <c r="F38" s="489"/>
      <c r="G38" s="489"/>
      <c r="H38" s="489"/>
      <c r="I38" s="489"/>
      <c r="J38" s="489"/>
      <c r="K38" s="489"/>
      <c r="L38" s="489"/>
      <c r="M38" s="489"/>
      <c r="N38" s="480"/>
      <c r="O38" s="485"/>
    </row>
    <row r="39" spans="1:15" ht="11.25">
      <c r="A39" s="112">
        <v>3</v>
      </c>
      <c r="B39" s="481" t="s">
        <v>317</v>
      </c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3"/>
      <c r="O39" s="485"/>
    </row>
    <row r="40" spans="1:15" ht="11.25">
      <c r="A40" s="112">
        <v>4</v>
      </c>
      <c r="B40" s="474" t="s">
        <v>319</v>
      </c>
      <c r="C40" s="475"/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6"/>
      <c r="O40" s="485"/>
    </row>
    <row r="41" spans="1:15" ht="11.25">
      <c r="A41" s="112">
        <v>5</v>
      </c>
      <c r="B41" s="523" t="s">
        <v>320</v>
      </c>
      <c r="C41" s="489"/>
      <c r="D41" s="489"/>
      <c r="E41" s="489"/>
      <c r="F41" s="489"/>
      <c r="G41" s="489"/>
      <c r="H41" s="489"/>
      <c r="I41" s="489"/>
      <c r="J41" s="489"/>
      <c r="K41" s="489"/>
      <c r="L41" s="489"/>
      <c r="M41" s="489"/>
      <c r="N41" s="480"/>
      <c r="O41" s="485"/>
    </row>
    <row r="42" spans="1:15" ht="11.25">
      <c r="A42" s="112">
        <v>6</v>
      </c>
      <c r="B42" s="523" t="s">
        <v>321</v>
      </c>
      <c r="C42" s="489"/>
      <c r="D42" s="489"/>
      <c r="E42" s="489"/>
      <c r="F42" s="489"/>
      <c r="G42" s="489"/>
      <c r="H42" s="489"/>
      <c r="I42" s="489"/>
      <c r="J42" s="489"/>
      <c r="K42" s="489"/>
      <c r="L42" s="489"/>
      <c r="M42" s="489"/>
      <c r="N42" s="480"/>
      <c r="O42" s="485"/>
    </row>
    <row r="43" spans="1:15" ht="12" thickBot="1">
      <c r="A43" s="112">
        <v>7</v>
      </c>
      <c r="B43" s="484" t="s">
        <v>322</v>
      </c>
      <c r="C43" s="478"/>
      <c r="D43" s="478"/>
      <c r="E43" s="478"/>
      <c r="F43" s="478"/>
      <c r="G43" s="478"/>
      <c r="H43" s="478"/>
      <c r="I43" s="478"/>
      <c r="J43" s="478"/>
      <c r="K43" s="478"/>
      <c r="L43" s="478"/>
      <c r="M43" s="478"/>
      <c r="N43" s="473"/>
      <c r="O43" s="486"/>
    </row>
    <row r="44" s="112" customFormat="1" ht="11.25">
      <c r="O44" s="436"/>
    </row>
    <row r="45" s="112" customFormat="1" ht="11.25">
      <c r="O45" s="436"/>
    </row>
    <row r="46" s="112" customFormat="1" ht="12" thickBot="1">
      <c r="O46" s="436"/>
    </row>
    <row r="47" spans="2:17" s="112" customFormat="1" ht="11.25">
      <c r="B47" s="433" t="s">
        <v>304</v>
      </c>
      <c r="C47" s="434" t="s">
        <v>305</v>
      </c>
      <c r="D47" s="491" t="s">
        <v>306</v>
      </c>
      <c r="E47" s="491"/>
      <c r="F47" s="491"/>
      <c r="G47" s="491"/>
      <c r="H47" s="491"/>
      <c r="I47" s="491"/>
      <c r="J47" s="491"/>
      <c r="K47" s="491"/>
      <c r="L47" s="491"/>
      <c r="M47" s="491"/>
      <c r="N47" s="491"/>
      <c r="O47" s="491"/>
      <c r="P47" s="491"/>
      <c r="Q47" s="492"/>
    </row>
    <row r="48" spans="2:17" s="112" customFormat="1" ht="11.25">
      <c r="B48" s="439">
        <v>37549</v>
      </c>
      <c r="C48" s="112" t="s">
        <v>307</v>
      </c>
      <c r="D48" s="489" t="s">
        <v>308</v>
      </c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89"/>
      <c r="P48" s="489"/>
      <c r="Q48" s="480"/>
    </row>
    <row r="49" spans="2:17" s="112" customFormat="1" ht="12" thickBot="1">
      <c r="B49" s="438">
        <v>37573</v>
      </c>
      <c r="C49" s="113" t="s">
        <v>285</v>
      </c>
      <c r="D49" s="478" t="s">
        <v>323</v>
      </c>
      <c r="E49" s="478"/>
      <c r="F49" s="478"/>
      <c r="G49" s="478"/>
      <c r="H49" s="478"/>
      <c r="I49" s="478"/>
      <c r="J49" s="478"/>
      <c r="K49" s="478"/>
      <c r="L49" s="478"/>
      <c r="M49" s="478"/>
      <c r="N49" s="478"/>
      <c r="O49" s="478"/>
      <c r="P49" s="478"/>
      <c r="Q49" s="473"/>
    </row>
    <row r="50" s="112" customFormat="1" ht="11.25">
      <c r="O50" s="436"/>
    </row>
    <row r="63" spans="2:17" ht="11.25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ht="11.25">
      <c r="B64" s="112"/>
      <c r="C64" s="112"/>
      <c r="D64" s="489"/>
      <c r="E64" s="489"/>
      <c r="F64" s="489"/>
      <c r="G64" s="489"/>
      <c r="H64" s="489"/>
      <c r="I64" s="489"/>
      <c r="J64" s="489"/>
      <c r="K64" s="489"/>
      <c r="L64" s="489"/>
      <c r="M64" s="489"/>
      <c r="N64" s="489"/>
      <c r="O64" s="489"/>
      <c r="P64" s="489"/>
      <c r="Q64" s="489"/>
    </row>
    <row r="65" spans="2:17" ht="11.25">
      <c r="B65" s="437"/>
      <c r="C65" s="112"/>
      <c r="D65" s="489"/>
      <c r="E65" s="489"/>
      <c r="F65" s="489"/>
      <c r="G65" s="489"/>
      <c r="H65" s="489"/>
      <c r="I65" s="489"/>
      <c r="J65" s="489"/>
      <c r="K65" s="489"/>
      <c r="L65" s="489"/>
      <c r="M65" s="489"/>
      <c r="N65" s="489"/>
      <c r="O65" s="489"/>
      <c r="P65" s="489"/>
      <c r="Q65" s="489"/>
    </row>
    <row r="66" spans="2:17" ht="11.25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</sheetData>
  <sheetProtection/>
  <mergeCells count="59">
    <mergeCell ref="D49:Q49"/>
    <mergeCell ref="B37:N37"/>
    <mergeCell ref="O37:O43"/>
    <mergeCell ref="B38:N38"/>
    <mergeCell ref="B39:N39"/>
    <mergeCell ref="B40:N40"/>
    <mergeCell ref="B41:N41"/>
    <mergeCell ref="B42:N42"/>
    <mergeCell ref="B43:N43"/>
    <mergeCell ref="D47:Q47"/>
    <mergeCell ref="K9:L9"/>
    <mergeCell ref="B7:G7"/>
    <mergeCell ref="B8:D8"/>
    <mergeCell ref="E8:G8"/>
    <mergeCell ref="B1:C1"/>
    <mergeCell ref="E1:F1"/>
    <mergeCell ref="H1:I1"/>
    <mergeCell ref="I7:Q7"/>
    <mergeCell ref="E2:F2"/>
    <mergeCell ref="D5:E5"/>
    <mergeCell ref="G5:H5"/>
    <mergeCell ref="J5:L5"/>
    <mergeCell ref="N5:P5"/>
    <mergeCell ref="P9:Q9"/>
    <mergeCell ref="N9:O9"/>
    <mergeCell ref="B21:N21"/>
    <mergeCell ref="C4:Q4"/>
    <mergeCell ref="I8:L8"/>
    <mergeCell ref="N8:Q8"/>
    <mergeCell ref="I9:J9"/>
    <mergeCell ref="B20:J20"/>
    <mergeCell ref="K20:L20"/>
    <mergeCell ref="M20:N20"/>
    <mergeCell ref="O21:O27"/>
    <mergeCell ref="B25:N25"/>
    <mergeCell ref="B26:N26"/>
    <mergeCell ref="B27:N27"/>
    <mergeCell ref="B22:N22"/>
    <mergeCell ref="B23:N23"/>
    <mergeCell ref="B24:N24"/>
    <mergeCell ref="D48:Q48"/>
    <mergeCell ref="B29:N29"/>
    <mergeCell ref="O29:O35"/>
    <mergeCell ref="B30:N30"/>
    <mergeCell ref="B31:N31"/>
    <mergeCell ref="B32:N32"/>
    <mergeCell ref="B33:N33"/>
    <mergeCell ref="B34:N34"/>
    <mergeCell ref="B35:N35"/>
    <mergeCell ref="D64:Q64"/>
    <mergeCell ref="D65:Q65"/>
    <mergeCell ref="B12:N12"/>
    <mergeCell ref="O12:O18"/>
    <mergeCell ref="B13:N13"/>
    <mergeCell ref="B14:N14"/>
    <mergeCell ref="B15:N15"/>
    <mergeCell ref="B16:N16"/>
    <mergeCell ref="B17:N17"/>
    <mergeCell ref="B18:N1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T64"/>
  <sheetViews>
    <sheetView tabSelected="1" workbookViewId="0" topLeftCell="A1">
      <selection activeCell="C3" sqref="C3:K3"/>
    </sheetView>
  </sheetViews>
  <sheetFormatPr defaultColWidth="9.140625" defaultRowHeight="12.75"/>
  <cols>
    <col min="1" max="1" width="10.57421875" style="0" bestFit="1" customWidth="1"/>
    <col min="3" max="3" width="8.57421875" style="0" bestFit="1" customWidth="1"/>
    <col min="4" max="12" width="8.28125" style="0" bestFit="1" customWidth="1"/>
    <col min="13" max="13" width="9.8515625" style="0" customWidth="1"/>
    <col min="14" max="14" width="9.421875" style="0" customWidth="1"/>
    <col min="15" max="21" width="8.28125" style="0" bestFit="1" customWidth="1"/>
    <col min="22" max="22" width="9.00390625" style="0" bestFit="1" customWidth="1"/>
    <col min="24" max="24" width="12.00390625" style="0" customWidth="1"/>
    <col min="25" max="44" width="8.28125" style="0" bestFit="1" customWidth="1"/>
  </cols>
  <sheetData>
    <row r="1" spans="1:11" ht="13.5" thickBot="1">
      <c r="A1" s="576" t="s">
        <v>77</v>
      </c>
      <c r="B1" s="570"/>
      <c r="C1" s="579" t="s">
        <v>332</v>
      </c>
      <c r="D1" s="579"/>
      <c r="E1" s="579"/>
      <c r="F1" s="579"/>
      <c r="G1" s="579"/>
      <c r="H1" s="579"/>
      <c r="I1" s="579"/>
      <c r="J1" s="579"/>
      <c r="K1" s="580"/>
    </row>
    <row r="2" spans="1:35" ht="12.75">
      <c r="A2" s="552" t="s">
        <v>78</v>
      </c>
      <c r="B2" s="541"/>
      <c r="C2" s="534" t="s">
        <v>345</v>
      </c>
      <c r="D2" s="534"/>
      <c r="E2" s="534"/>
      <c r="F2" s="541" t="s">
        <v>79</v>
      </c>
      <c r="G2" s="541"/>
      <c r="H2" s="541"/>
      <c r="I2" s="534">
        <v>3000084</v>
      </c>
      <c r="J2" s="534"/>
      <c r="K2" s="551"/>
      <c r="L2" s="82"/>
      <c r="N2" s="82"/>
      <c r="O2" s="82"/>
      <c r="P2" s="82"/>
      <c r="Q2" s="82"/>
      <c r="R2" s="82"/>
      <c r="S2" s="82"/>
      <c r="T2" s="105"/>
      <c r="U2" s="106" t="s">
        <v>124</v>
      </c>
      <c r="Z2" s="2"/>
      <c r="AA2" s="273"/>
      <c r="AB2" s="273"/>
      <c r="AC2" s="273"/>
      <c r="AD2" s="273"/>
      <c r="AE2" s="273"/>
      <c r="AF2" s="273"/>
      <c r="AG2" s="273"/>
      <c r="AH2" s="273"/>
      <c r="AI2" s="423"/>
    </row>
    <row r="3" spans="1:35" ht="13.5" thickBot="1">
      <c r="A3" s="552" t="s">
        <v>95</v>
      </c>
      <c r="B3" s="541"/>
      <c r="C3" s="525" t="s">
        <v>96</v>
      </c>
      <c r="D3" s="525"/>
      <c r="E3" s="525"/>
      <c r="F3" s="525"/>
      <c r="G3" s="525"/>
      <c r="H3" s="525"/>
      <c r="I3" s="525"/>
      <c r="J3" s="525"/>
      <c r="K3" s="560"/>
      <c r="L3" s="82"/>
      <c r="M3" s="82"/>
      <c r="N3" s="82"/>
      <c r="O3" s="82"/>
      <c r="P3" s="82"/>
      <c r="Q3" s="82"/>
      <c r="R3" s="82"/>
      <c r="S3" s="82"/>
      <c r="T3" s="98" t="s">
        <v>125</v>
      </c>
      <c r="U3" s="107">
        <v>1</v>
      </c>
      <c r="Z3" s="2"/>
      <c r="AA3" s="2"/>
      <c r="AB3" s="82"/>
      <c r="AC3" s="82"/>
      <c r="AD3" s="82"/>
      <c r="AE3" s="82"/>
      <c r="AF3" s="82"/>
      <c r="AG3" s="82"/>
      <c r="AH3" s="82"/>
      <c r="AI3" s="424"/>
    </row>
    <row r="4" spans="1:35" ht="12.75">
      <c r="A4" s="552" t="s">
        <v>80</v>
      </c>
      <c r="B4" s="541"/>
      <c r="C4" s="525" t="s">
        <v>328</v>
      </c>
      <c r="D4" s="525"/>
      <c r="E4" s="525"/>
      <c r="F4" s="541"/>
      <c r="G4" s="525"/>
      <c r="H4" s="525"/>
      <c r="I4" s="525"/>
      <c r="J4" s="525"/>
      <c r="K4" s="560"/>
      <c r="M4" s="4" t="s">
        <v>259</v>
      </c>
      <c r="N4" s="413"/>
      <c r="O4" s="413"/>
      <c r="P4" s="528" t="s">
        <v>330</v>
      </c>
      <c r="Q4" s="528"/>
      <c r="R4" s="529"/>
      <c r="T4" s="98" t="s">
        <v>126</v>
      </c>
      <c r="U4" s="107">
        <v>1</v>
      </c>
      <c r="Z4" s="2"/>
      <c r="AA4" s="2"/>
      <c r="AB4" s="82"/>
      <c r="AC4" s="82"/>
      <c r="AD4" s="82"/>
      <c r="AE4" s="82"/>
      <c r="AF4" s="82"/>
      <c r="AG4" s="82"/>
      <c r="AH4" s="82"/>
      <c r="AI4" s="424"/>
    </row>
    <row r="5" spans="1:35" ht="13.5" thickBot="1">
      <c r="A5" s="552" t="s">
        <v>85</v>
      </c>
      <c r="B5" s="541"/>
      <c r="C5" s="525" t="s">
        <v>87</v>
      </c>
      <c r="D5" s="525"/>
      <c r="E5" s="525"/>
      <c r="F5" s="541" t="s">
        <v>86</v>
      </c>
      <c r="G5" s="541"/>
      <c r="H5" s="541"/>
      <c r="I5" s="525">
        <v>34</v>
      </c>
      <c r="J5" s="525"/>
      <c r="K5" s="560"/>
      <c r="M5" s="414" t="s">
        <v>260</v>
      </c>
      <c r="N5" s="89"/>
      <c r="O5" s="89"/>
      <c r="P5" s="530" t="s">
        <v>331</v>
      </c>
      <c r="Q5" s="530"/>
      <c r="R5" s="531"/>
      <c r="S5" s="2"/>
      <c r="T5" s="100" t="s">
        <v>127</v>
      </c>
      <c r="U5" s="108">
        <v>1</v>
      </c>
      <c r="Z5" s="2"/>
      <c r="AA5" s="2"/>
      <c r="AB5" s="82"/>
      <c r="AC5" s="82"/>
      <c r="AD5" s="82"/>
      <c r="AE5" s="82"/>
      <c r="AF5" s="82"/>
      <c r="AG5" s="82"/>
      <c r="AH5" s="82"/>
      <c r="AI5" s="424"/>
    </row>
    <row r="6" spans="1:35" ht="13.5" thickBot="1">
      <c r="A6" s="547" t="s">
        <v>81</v>
      </c>
      <c r="B6" s="544"/>
      <c r="C6" s="530" t="s">
        <v>326</v>
      </c>
      <c r="D6" s="530"/>
      <c r="E6" s="530"/>
      <c r="F6" s="544" t="s">
        <v>82</v>
      </c>
      <c r="G6" s="544"/>
      <c r="H6" s="544"/>
      <c r="I6" s="558" t="s">
        <v>329</v>
      </c>
      <c r="J6" s="558"/>
      <c r="K6" s="559"/>
      <c r="Z6" s="2"/>
      <c r="AA6" s="2"/>
      <c r="AB6" s="82"/>
      <c r="AC6" s="82"/>
      <c r="AD6" s="82"/>
      <c r="AE6" s="82"/>
      <c r="AF6" s="82"/>
      <c r="AG6" s="82"/>
      <c r="AH6" s="82"/>
      <c r="AI6" s="424"/>
    </row>
    <row r="7" spans="26:35" ht="13.5" thickBot="1">
      <c r="Z7" s="2"/>
      <c r="AA7" s="2"/>
      <c r="AB7" s="82"/>
      <c r="AC7" s="82"/>
      <c r="AD7" s="82"/>
      <c r="AE7" s="82"/>
      <c r="AF7" s="82"/>
      <c r="AG7" s="82"/>
      <c r="AH7" s="82"/>
      <c r="AI7" s="424"/>
    </row>
    <row r="8" spans="1:35" ht="12.75">
      <c r="A8" s="563" t="s">
        <v>107</v>
      </c>
      <c r="B8" s="564"/>
      <c r="C8" s="564"/>
      <c r="D8" s="564"/>
      <c r="E8" s="564"/>
      <c r="F8" s="564"/>
      <c r="G8" s="564"/>
      <c r="H8" s="564"/>
      <c r="I8" s="564"/>
      <c r="J8" s="564"/>
      <c r="K8" s="565"/>
      <c r="M8" s="563" t="s">
        <v>108</v>
      </c>
      <c r="N8" s="564"/>
      <c r="O8" s="570"/>
      <c r="P8" s="570"/>
      <c r="Q8" s="570"/>
      <c r="R8" s="564"/>
      <c r="S8" s="564"/>
      <c r="T8" s="564"/>
      <c r="U8" s="564"/>
      <c r="V8" s="564"/>
      <c r="W8" s="565"/>
      <c r="Z8" s="2"/>
      <c r="AA8" s="2"/>
      <c r="AB8" s="82"/>
      <c r="AC8" s="82"/>
      <c r="AD8" s="82"/>
      <c r="AE8" s="82"/>
      <c r="AF8" s="82"/>
      <c r="AG8" s="82"/>
      <c r="AH8" s="82"/>
      <c r="AI8" s="424"/>
    </row>
    <row r="9" spans="1:35" ht="12.75">
      <c r="A9" s="552" t="s">
        <v>83</v>
      </c>
      <c r="B9" s="541"/>
      <c r="C9" s="568">
        <v>37942</v>
      </c>
      <c r="D9" s="569"/>
      <c r="E9" s="569"/>
      <c r="F9" s="550" t="s">
        <v>84</v>
      </c>
      <c r="G9" s="550"/>
      <c r="H9" s="550"/>
      <c r="I9" s="555">
        <v>0.2902777777777778</v>
      </c>
      <c r="J9" s="534"/>
      <c r="K9" s="551"/>
      <c r="M9" s="567" t="s">
        <v>83</v>
      </c>
      <c r="N9" s="532"/>
      <c r="O9" s="574">
        <v>37942</v>
      </c>
      <c r="P9" s="575"/>
      <c r="Q9" s="575"/>
      <c r="R9" s="571" t="s">
        <v>84</v>
      </c>
      <c r="S9" s="571"/>
      <c r="T9" s="571"/>
      <c r="U9" s="572">
        <v>0.29097222222222224</v>
      </c>
      <c r="V9" s="569"/>
      <c r="W9" s="573"/>
      <c r="Z9" s="2"/>
      <c r="AA9" s="2"/>
      <c r="AB9" s="82"/>
      <c r="AC9" s="82"/>
      <c r="AD9" s="82"/>
      <c r="AE9" s="82"/>
      <c r="AF9" s="82"/>
      <c r="AG9" s="82"/>
      <c r="AH9" s="82"/>
      <c r="AI9" s="424"/>
    </row>
    <row r="10" spans="1:35" ht="12.75">
      <c r="A10" s="552" t="s">
        <v>97</v>
      </c>
      <c r="B10" s="541"/>
      <c r="C10" s="534" t="s">
        <v>333</v>
      </c>
      <c r="D10" s="534"/>
      <c r="E10" s="534"/>
      <c r="F10" s="535"/>
      <c r="G10" s="535"/>
      <c r="H10" s="535"/>
      <c r="I10" s="536"/>
      <c r="J10" s="537"/>
      <c r="K10" s="538"/>
      <c r="M10" s="552" t="s">
        <v>97</v>
      </c>
      <c r="N10" s="541"/>
      <c r="O10" s="534" t="s">
        <v>334</v>
      </c>
      <c r="P10" s="534"/>
      <c r="Q10" s="534"/>
      <c r="R10" s="535"/>
      <c r="S10" s="535"/>
      <c r="T10" s="535"/>
      <c r="U10" s="536"/>
      <c r="V10" s="537"/>
      <c r="W10" s="538"/>
      <c r="Z10" s="2"/>
      <c r="AA10" s="2"/>
      <c r="AB10" s="82"/>
      <c r="AC10" s="82"/>
      <c r="AD10" s="82"/>
      <c r="AE10" s="82"/>
      <c r="AF10" s="82"/>
      <c r="AG10" s="82"/>
      <c r="AH10" s="82"/>
      <c r="AI10" s="424"/>
    </row>
    <row r="11" spans="1:35" ht="12.75">
      <c r="A11" s="552" t="s">
        <v>263</v>
      </c>
      <c r="B11" s="541"/>
      <c r="C11" s="549">
        <v>0.7499</v>
      </c>
      <c r="D11" s="549"/>
      <c r="E11" s="549"/>
      <c r="F11" s="550" t="s">
        <v>264</v>
      </c>
      <c r="G11" s="550"/>
      <c r="H11" s="550"/>
      <c r="I11" s="534">
        <v>21</v>
      </c>
      <c r="J11" s="534"/>
      <c r="K11" s="551"/>
      <c r="M11" s="552" t="s">
        <v>263</v>
      </c>
      <c r="N11" s="541"/>
      <c r="O11" s="549">
        <v>0.7499</v>
      </c>
      <c r="P11" s="549"/>
      <c r="Q11" s="549"/>
      <c r="R11" s="550" t="s">
        <v>264</v>
      </c>
      <c r="S11" s="550"/>
      <c r="T11" s="550"/>
      <c r="U11" s="534">
        <v>21</v>
      </c>
      <c r="V11" s="534"/>
      <c r="W11" s="551"/>
      <c r="Z11" s="2"/>
      <c r="AA11" s="2"/>
      <c r="AB11" s="82"/>
      <c r="AC11" s="82"/>
      <c r="AD11" s="82"/>
      <c r="AE11" s="82"/>
      <c r="AF11" s="82"/>
      <c r="AG11" s="82"/>
      <c r="AH11" s="82"/>
      <c r="AI11" s="424"/>
    </row>
    <row r="12" spans="1:35" ht="12.75">
      <c r="A12" s="552" t="s">
        <v>252</v>
      </c>
      <c r="B12" s="541"/>
      <c r="C12" s="554">
        <v>10</v>
      </c>
      <c r="D12" s="554"/>
      <c r="E12" s="554"/>
      <c r="F12" s="541" t="s">
        <v>98</v>
      </c>
      <c r="G12" s="541"/>
      <c r="H12" s="541"/>
      <c r="I12" s="549" t="s">
        <v>253</v>
      </c>
      <c r="J12" s="549"/>
      <c r="K12" s="553"/>
      <c r="M12" s="552" t="s">
        <v>252</v>
      </c>
      <c r="N12" s="541"/>
      <c r="O12" s="554">
        <v>10</v>
      </c>
      <c r="P12" s="554"/>
      <c r="Q12" s="554"/>
      <c r="R12" s="541" t="s">
        <v>98</v>
      </c>
      <c r="S12" s="541"/>
      <c r="T12" s="541"/>
      <c r="U12" s="549" t="s">
        <v>253</v>
      </c>
      <c r="V12" s="549"/>
      <c r="W12" s="553"/>
      <c r="Z12" s="2"/>
      <c r="AA12" s="2"/>
      <c r="AB12" s="82"/>
      <c r="AC12" s="82"/>
      <c r="AD12" s="82"/>
      <c r="AE12" s="82"/>
      <c r="AF12" s="82"/>
      <c r="AG12" s="82"/>
      <c r="AH12" s="82"/>
      <c r="AI12" s="424"/>
    </row>
    <row r="13" spans="1:35" ht="12.75">
      <c r="A13" s="552" t="s">
        <v>99</v>
      </c>
      <c r="B13" s="541"/>
      <c r="C13" s="549">
        <v>20</v>
      </c>
      <c r="D13" s="549"/>
      <c r="E13" s="549"/>
      <c r="F13" s="541" t="s">
        <v>100</v>
      </c>
      <c r="G13" s="541"/>
      <c r="H13" s="541"/>
      <c r="I13" s="549" t="s">
        <v>327</v>
      </c>
      <c r="J13" s="549"/>
      <c r="K13" s="553"/>
      <c r="M13" s="552" t="s">
        <v>99</v>
      </c>
      <c r="N13" s="541"/>
      <c r="O13" s="549">
        <v>20</v>
      </c>
      <c r="P13" s="549"/>
      <c r="Q13" s="549"/>
      <c r="R13" s="541" t="s">
        <v>100</v>
      </c>
      <c r="S13" s="541"/>
      <c r="T13" s="541"/>
      <c r="U13" s="549" t="s">
        <v>327</v>
      </c>
      <c r="V13" s="549"/>
      <c r="W13" s="553"/>
      <c r="Z13" s="2"/>
      <c r="AA13" s="2"/>
      <c r="AB13" s="82"/>
      <c r="AC13" s="82"/>
      <c r="AD13" s="82"/>
      <c r="AE13" s="82"/>
      <c r="AF13" s="82"/>
      <c r="AG13" s="82"/>
      <c r="AH13" s="82"/>
      <c r="AI13" s="424"/>
    </row>
    <row r="14" spans="1:35" ht="12.75">
      <c r="A14" s="556" t="s">
        <v>101</v>
      </c>
      <c r="B14" s="557"/>
      <c r="C14" s="539">
        <v>0.51</v>
      </c>
      <c r="D14" s="540"/>
      <c r="E14" s="540"/>
      <c r="F14" s="557" t="s">
        <v>102</v>
      </c>
      <c r="G14" s="557"/>
      <c r="H14" s="557"/>
      <c r="I14" s="540" t="s">
        <v>254</v>
      </c>
      <c r="J14" s="540"/>
      <c r="K14" s="561"/>
      <c r="M14" s="556" t="s">
        <v>101</v>
      </c>
      <c r="N14" s="557"/>
      <c r="O14" s="539">
        <v>0.49</v>
      </c>
      <c r="P14" s="540"/>
      <c r="Q14" s="540"/>
      <c r="R14" s="557" t="s">
        <v>102</v>
      </c>
      <c r="S14" s="557"/>
      <c r="T14" s="557"/>
      <c r="U14" s="540" t="s">
        <v>254</v>
      </c>
      <c r="V14" s="540"/>
      <c r="W14" s="561"/>
      <c r="Z14" s="2"/>
      <c r="AA14" s="2"/>
      <c r="AB14" s="82"/>
      <c r="AC14" s="82"/>
      <c r="AD14" s="82"/>
      <c r="AE14" s="82"/>
      <c r="AF14" s="82"/>
      <c r="AG14" s="82"/>
      <c r="AH14" s="82"/>
      <c r="AI14" s="424"/>
    </row>
    <row r="15" spans="1:23" ht="12.75">
      <c r="A15" s="567" t="s">
        <v>103</v>
      </c>
      <c r="B15" s="532"/>
      <c r="C15" s="533">
        <f>V57</f>
        <v>0.0001022153</v>
      </c>
      <c r="D15" s="533"/>
      <c r="E15" s="533"/>
      <c r="F15" s="532" t="s">
        <v>104</v>
      </c>
      <c r="G15" s="532"/>
      <c r="H15" s="532"/>
      <c r="I15" s="533">
        <f>V58</f>
        <v>0.0005123477</v>
      </c>
      <c r="J15" s="533"/>
      <c r="K15" s="562"/>
      <c r="M15" s="567" t="s">
        <v>103</v>
      </c>
      <c r="N15" s="532"/>
      <c r="O15" s="533">
        <f>AS57</f>
        <v>9.072118E-05</v>
      </c>
      <c r="P15" s="533"/>
      <c r="Q15" s="533"/>
      <c r="R15" s="532" t="s">
        <v>104</v>
      </c>
      <c r="S15" s="532"/>
      <c r="T15" s="532"/>
      <c r="U15" s="533">
        <f>AS58</f>
        <v>0.0002830072</v>
      </c>
      <c r="V15" s="533"/>
      <c r="W15" s="533"/>
    </row>
    <row r="16" spans="1:23" ht="12.75">
      <c r="A16" s="552" t="s">
        <v>105</v>
      </c>
      <c r="B16" s="541"/>
      <c r="C16" s="548">
        <f>C59</f>
        <v>14.355551</v>
      </c>
      <c r="D16" s="548"/>
      <c r="E16" s="548"/>
      <c r="F16" s="541" t="s">
        <v>119</v>
      </c>
      <c r="G16" s="541"/>
      <c r="H16" s="541"/>
      <c r="I16" s="542">
        <f>C60</f>
        <v>704.08855</v>
      </c>
      <c r="J16" s="542"/>
      <c r="K16" s="543"/>
      <c r="M16" s="552" t="s">
        <v>105</v>
      </c>
      <c r="N16" s="541"/>
      <c r="O16" s="548">
        <f>Z59</f>
        <v>14.358199</v>
      </c>
      <c r="P16" s="548"/>
      <c r="Q16" s="548"/>
      <c r="R16" s="541" t="s">
        <v>119</v>
      </c>
      <c r="S16" s="541"/>
      <c r="T16" s="541"/>
      <c r="U16" s="542">
        <f>Z60</f>
        <v>703.9264999999999</v>
      </c>
      <c r="V16" s="542"/>
      <c r="W16" s="543"/>
    </row>
    <row r="17" spans="1:23" ht="13.5" thickBot="1">
      <c r="A17" s="547" t="s">
        <v>106</v>
      </c>
      <c r="B17" s="544"/>
      <c r="C17" s="566">
        <f>V21</f>
        <v>-2.016096969</v>
      </c>
      <c r="D17" s="566"/>
      <c r="E17" s="566"/>
      <c r="F17" s="544" t="s">
        <v>109</v>
      </c>
      <c r="G17" s="544"/>
      <c r="H17" s="544"/>
      <c r="I17" s="545">
        <f>V20</f>
        <v>101.048667695</v>
      </c>
      <c r="J17" s="545"/>
      <c r="K17" s="546"/>
      <c r="M17" s="547" t="s">
        <v>106</v>
      </c>
      <c r="N17" s="544"/>
      <c r="O17" s="566">
        <f>AS21</f>
        <v>-20.090151397</v>
      </c>
      <c r="P17" s="566"/>
      <c r="Q17" s="566"/>
      <c r="R17" s="544" t="s">
        <v>109</v>
      </c>
      <c r="S17" s="544"/>
      <c r="T17" s="544"/>
      <c r="U17" s="545">
        <f>AS20</f>
        <v>100.839574509</v>
      </c>
      <c r="V17" s="545"/>
      <c r="W17" s="546"/>
    </row>
    <row r="18" ht="13.5" thickBot="1">
      <c r="C18" s="87" t="s">
        <v>89</v>
      </c>
    </row>
    <row r="19" spans="1:45" ht="13.5" thickBot="1">
      <c r="A19" s="4" t="s">
        <v>0</v>
      </c>
      <c r="B19" s="570" t="s">
        <v>250</v>
      </c>
      <c r="C19" s="570"/>
      <c r="D19" s="570"/>
      <c r="E19" s="570"/>
      <c r="F19" s="570"/>
      <c r="G19" s="570"/>
      <c r="H19" s="570"/>
      <c r="I19" s="570"/>
      <c r="J19" s="570"/>
      <c r="K19" s="570"/>
      <c r="L19" s="570"/>
      <c r="M19" s="570"/>
      <c r="N19" s="570"/>
      <c r="O19" s="570"/>
      <c r="P19" s="570"/>
      <c r="Q19" s="570"/>
      <c r="R19" s="570"/>
      <c r="S19" s="570"/>
      <c r="T19" s="570"/>
      <c r="U19" s="581"/>
      <c r="V19" s="3" t="s">
        <v>36</v>
      </c>
      <c r="X19" s="4" t="s">
        <v>0</v>
      </c>
      <c r="Y19" s="570" t="s">
        <v>262</v>
      </c>
      <c r="Z19" s="570"/>
      <c r="AA19" s="570"/>
      <c r="AB19" s="570"/>
      <c r="AC19" s="570"/>
      <c r="AD19" s="570"/>
      <c r="AE19" s="570"/>
      <c r="AF19" s="570"/>
      <c r="AG19" s="570"/>
      <c r="AH19" s="570"/>
      <c r="AI19" s="570"/>
      <c r="AJ19" s="570"/>
      <c r="AK19" s="570"/>
      <c r="AL19" s="570"/>
      <c r="AM19" s="570"/>
      <c r="AN19" s="570"/>
      <c r="AO19" s="570"/>
      <c r="AP19" s="570"/>
      <c r="AQ19" s="570"/>
      <c r="AR19" s="581"/>
      <c r="AS19" s="3" t="s">
        <v>36</v>
      </c>
    </row>
    <row r="20" spans="1:45" ht="12.75">
      <c r="A20" s="4" t="s">
        <v>325</v>
      </c>
      <c r="B20" s="15">
        <v>3.912208</v>
      </c>
      <c r="C20" s="16">
        <v>7.035073</v>
      </c>
      <c r="D20" s="16">
        <v>7.040821</v>
      </c>
      <c r="E20" s="16">
        <v>7.041948</v>
      </c>
      <c r="F20" s="16">
        <v>7.041306</v>
      </c>
      <c r="G20" s="16">
        <v>7.04207</v>
      </c>
      <c r="H20" s="16">
        <v>7.041787</v>
      </c>
      <c r="I20" s="16">
        <v>7.041834</v>
      </c>
      <c r="J20" s="16">
        <v>7.042172</v>
      </c>
      <c r="K20" s="16">
        <v>7.041443</v>
      </c>
      <c r="L20" s="16">
        <v>7.040906</v>
      </c>
      <c r="M20" s="16">
        <v>7.041702</v>
      </c>
      <c r="N20" s="16">
        <v>7.040934</v>
      </c>
      <c r="O20" s="16">
        <v>7.041364</v>
      </c>
      <c r="P20" s="16">
        <v>7.041719</v>
      </c>
      <c r="Q20" s="16">
        <v>7.040596</v>
      </c>
      <c r="R20" s="16">
        <v>7.041811</v>
      </c>
      <c r="S20" s="16">
        <v>7.040997</v>
      </c>
      <c r="T20" s="16">
        <v>7.037456</v>
      </c>
      <c r="U20" s="17">
        <v>4.100927</v>
      </c>
      <c r="V20" s="27">
        <v>101.048667695</v>
      </c>
      <c r="W20" s="25"/>
      <c r="X20" s="4" t="s">
        <v>325</v>
      </c>
      <c r="Y20" s="15">
        <v>3.638327</v>
      </c>
      <c r="Z20" s="16">
        <v>7.02804</v>
      </c>
      <c r="AA20" s="16">
        <v>7.039354</v>
      </c>
      <c r="AB20" s="16">
        <v>7.039646</v>
      </c>
      <c r="AC20" s="16">
        <v>7.039456</v>
      </c>
      <c r="AD20" s="16">
        <v>7.040024</v>
      </c>
      <c r="AE20" s="16">
        <v>7.040261</v>
      </c>
      <c r="AF20" s="16">
        <v>7.039638</v>
      </c>
      <c r="AG20" s="16">
        <v>7.040374</v>
      </c>
      <c r="AH20" s="16">
        <v>7.0402</v>
      </c>
      <c r="AI20" s="16">
        <v>7.040512</v>
      </c>
      <c r="AJ20" s="16">
        <v>7.040409</v>
      </c>
      <c r="AK20" s="16">
        <v>7.040416</v>
      </c>
      <c r="AL20" s="16">
        <v>7.040055</v>
      </c>
      <c r="AM20" s="16">
        <v>7.039472</v>
      </c>
      <c r="AN20" s="16">
        <v>7.039974</v>
      </c>
      <c r="AO20" s="16">
        <v>7.041129</v>
      </c>
      <c r="AP20" s="16">
        <v>7.040643</v>
      </c>
      <c r="AQ20" s="16">
        <v>7.037167</v>
      </c>
      <c r="AR20" s="17">
        <v>4.125599</v>
      </c>
      <c r="AS20" s="17">
        <v>100.839574509</v>
      </c>
    </row>
    <row r="21" spans="1:45" ht="13.5" thickBot="1">
      <c r="A21" s="401" t="s">
        <v>39</v>
      </c>
      <c r="B21" s="19">
        <v>1.768336</v>
      </c>
      <c r="C21" s="20">
        <v>-1.216655</v>
      </c>
      <c r="D21" s="20">
        <v>-0.263556</v>
      </c>
      <c r="E21" s="20">
        <v>0.155672</v>
      </c>
      <c r="F21" s="20">
        <v>0.285235</v>
      </c>
      <c r="G21" s="20">
        <v>-0.03733</v>
      </c>
      <c r="H21" s="20">
        <v>-0.114387</v>
      </c>
      <c r="I21" s="20">
        <v>-0.005437</v>
      </c>
      <c r="J21" s="20">
        <v>0.097954</v>
      </c>
      <c r="K21" s="20">
        <v>0.465525</v>
      </c>
      <c r="L21" s="20">
        <v>0.074494</v>
      </c>
      <c r="M21" s="20">
        <v>0.29914</v>
      </c>
      <c r="N21" s="20">
        <v>0.639079</v>
      </c>
      <c r="O21" s="20">
        <v>0.144986</v>
      </c>
      <c r="P21" s="20">
        <v>-0.050058</v>
      </c>
      <c r="Q21" s="20">
        <v>-0.525775</v>
      </c>
      <c r="R21" s="20">
        <v>-0.075407</v>
      </c>
      <c r="S21" s="20">
        <v>-0.366238</v>
      </c>
      <c r="T21" s="20">
        <v>-0.383954</v>
      </c>
      <c r="U21" s="21">
        <v>-0.184021</v>
      </c>
      <c r="V21" s="28">
        <v>-2.016096969</v>
      </c>
      <c r="W21" s="25"/>
      <c r="X21" s="26" t="s">
        <v>39</v>
      </c>
      <c r="Y21" s="19">
        <v>3.857682</v>
      </c>
      <c r="Z21" s="20">
        <v>-0.571115</v>
      </c>
      <c r="AA21" s="20">
        <v>-0.149976</v>
      </c>
      <c r="AB21" s="20">
        <v>0.430028</v>
      </c>
      <c r="AC21" s="20">
        <v>0.191107</v>
      </c>
      <c r="AD21" s="20">
        <v>-0.061467</v>
      </c>
      <c r="AE21" s="20">
        <v>-0.100065</v>
      </c>
      <c r="AF21" s="20">
        <v>0.190028</v>
      </c>
      <c r="AG21" s="20">
        <v>0.634451</v>
      </c>
      <c r="AH21" s="20">
        <v>0.777917</v>
      </c>
      <c r="AI21" s="20">
        <v>0.38994</v>
      </c>
      <c r="AJ21" s="20">
        <v>0.238574</v>
      </c>
      <c r="AK21" s="20">
        <v>0.394031</v>
      </c>
      <c r="AL21" s="20">
        <v>-0.034189</v>
      </c>
      <c r="AM21" s="20">
        <v>-0.307155</v>
      </c>
      <c r="AN21" s="20">
        <v>-0.801183</v>
      </c>
      <c r="AO21" s="20">
        <v>-0.725768</v>
      </c>
      <c r="AP21" s="20">
        <v>-0.985073</v>
      </c>
      <c r="AQ21" s="20">
        <v>-0.91458</v>
      </c>
      <c r="AR21" s="21">
        <v>-1.00747</v>
      </c>
      <c r="AS21" s="21">
        <v>-20.090151397</v>
      </c>
    </row>
    <row r="22" spans="1:45" ht="13.5" thickBot="1">
      <c r="A22" s="9" t="s">
        <v>1</v>
      </c>
      <c r="B22" s="10" t="s">
        <v>265</v>
      </c>
      <c r="C22" s="10" t="s">
        <v>266</v>
      </c>
      <c r="D22" s="10" t="s">
        <v>267</v>
      </c>
      <c r="E22" s="10" t="s">
        <v>268</v>
      </c>
      <c r="F22" s="10" t="s">
        <v>269</v>
      </c>
      <c r="G22" s="10" t="s">
        <v>270</v>
      </c>
      <c r="H22" s="10" t="s">
        <v>271</v>
      </c>
      <c r="I22" s="10" t="s">
        <v>272</v>
      </c>
      <c r="J22" s="10" t="s">
        <v>273</v>
      </c>
      <c r="K22" s="10" t="s">
        <v>274</v>
      </c>
      <c r="L22" s="10" t="s">
        <v>275</v>
      </c>
      <c r="M22" s="10" t="s">
        <v>276</v>
      </c>
      <c r="N22" s="10" t="s">
        <v>277</v>
      </c>
      <c r="O22" s="10" t="s">
        <v>278</v>
      </c>
      <c r="P22" s="10" t="s">
        <v>279</v>
      </c>
      <c r="Q22" s="10" t="s">
        <v>280</v>
      </c>
      <c r="R22" s="10" t="s">
        <v>281</v>
      </c>
      <c r="S22" s="10" t="s">
        <v>282</v>
      </c>
      <c r="T22" s="10" t="s">
        <v>283</v>
      </c>
      <c r="U22" s="11" t="s">
        <v>284</v>
      </c>
      <c r="V22" s="32"/>
      <c r="X22" s="9" t="s">
        <v>1</v>
      </c>
      <c r="Y22" s="10" t="s">
        <v>265</v>
      </c>
      <c r="Z22" s="10" t="s">
        <v>266</v>
      </c>
      <c r="AA22" s="10" t="s">
        <v>267</v>
      </c>
      <c r="AB22" s="10" t="s">
        <v>268</v>
      </c>
      <c r="AC22" s="10" t="s">
        <v>269</v>
      </c>
      <c r="AD22" s="10" t="s">
        <v>270</v>
      </c>
      <c r="AE22" s="10" t="s">
        <v>271</v>
      </c>
      <c r="AF22" s="10" t="s">
        <v>272</v>
      </c>
      <c r="AG22" s="10" t="s">
        <v>273</v>
      </c>
      <c r="AH22" s="10" t="s">
        <v>274</v>
      </c>
      <c r="AI22" s="10" t="s">
        <v>275</v>
      </c>
      <c r="AJ22" s="10" t="s">
        <v>276</v>
      </c>
      <c r="AK22" s="10" t="s">
        <v>277</v>
      </c>
      <c r="AL22" s="10" t="s">
        <v>278</v>
      </c>
      <c r="AM22" s="10" t="s">
        <v>279</v>
      </c>
      <c r="AN22" s="10" t="s">
        <v>280</v>
      </c>
      <c r="AO22" s="10" t="s">
        <v>281</v>
      </c>
      <c r="AP22" s="10" t="s">
        <v>282</v>
      </c>
      <c r="AQ22" s="10" t="s">
        <v>283</v>
      </c>
      <c r="AR22" s="11" t="s">
        <v>284</v>
      </c>
      <c r="AS22" s="33"/>
    </row>
    <row r="23" spans="1:46" ht="12.75">
      <c r="A23" s="5" t="s">
        <v>2</v>
      </c>
      <c r="B23" s="402">
        <v>10000</v>
      </c>
      <c r="C23" s="402">
        <v>10000</v>
      </c>
      <c r="D23" s="402">
        <v>10000</v>
      </c>
      <c r="E23" s="402">
        <v>10000</v>
      </c>
      <c r="F23" s="402">
        <v>10000</v>
      </c>
      <c r="G23" s="402">
        <v>10000</v>
      </c>
      <c r="H23" s="402">
        <v>10000</v>
      </c>
      <c r="I23" s="402">
        <v>10000</v>
      </c>
      <c r="J23" s="402">
        <v>10000</v>
      </c>
      <c r="K23" s="402">
        <v>10000</v>
      </c>
      <c r="L23" s="402">
        <v>10000</v>
      </c>
      <c r="M23" s="402">
        <v>10000</v>
      </c>
      <c r="N23" s="402">
        <v>10000</v>
      </c>
      <c r="O23" s="402">
        <v>10000</v>
      </c>
      <c r="P23" s="402">
        <v>10000</v>
      </c>
      <c r="Q23" s="402">
        <v>10000</v>
      </c>
      <c r="R23" s="402">
        <v>10000</v>
      </c>
      <c r="S23" s="402">
        <v>10000</v>
      </c>
      <c r="T23" s="402">
        <v>10000</v>
      </c>
      <c r="U23" s="402">
        <v>10000</v>
      </c>
      <c r="V23" s="24">
        <v>10000</v>
      </c>
      <c r="W23" s="23"/>
      <c r="X23" s="24" t="s">
        <v>2</v>
      </c>
      <c r="Y23" s="402">
        <v>10000</v>
      </c>
      <c r="Z23" s="402">
        <v>10000</v>
      </c>
      <c r="AA23" s="402">
        <v>10000</v>
      </c>
      <c r="AB23" s="402">
        <v>10000</v>
      </c>
      <c r="AC23" s="402">
        <v>10000</v>
      </c>
      <c r="AD23" s="402">
        <v>10000</v>
      </c>
      <c r="AE23" s="402">
        <v>10000</v>
      </c>
      <c r="AF23" s="402">
        <v>10000</v>
      </c>
      <c r="AG23" s="402">
        <v>10000</v>
      </c>
      <c r="AH23" s="402">
        <v>10000</v>
      </c>
      <c r="AI23" s="402">
        <v>10000</v>
      </c>
      <c r="AJ23" s="402">
        <v>10000</v>
      </c>
      <c r="AK23" s="402">
        <v>10000</v>
      </c>
      <c r="AL23" s="402">
        <v>10000</v>
      </c>
      <c r="AM23" s="402">
        <v>10000</v>
      </c>
      <c r="AN23" s="402">
        <v>10000</v>
      </c>
      <c r="AO23" s="402">
        <v>10000</v>
      </c>
      <c r="AP23" s="402">
        <v>10000</v>
      </c>
      <c r="AQ23" s="402">
        <v>10000</v>
      </c>
      <c r="AR23" s="402">
        <v>10000</v>
      </c>
      <c r="AS23" s="24">
        <v>10000</v>
      </c>
      <c r="AT23" s="22"/>
    </row>
    <row r="24" spans="1:45" ht="12.75">
      <c r="A24" s="5" t="s">
        <v>3</v>
      </c>
      <c r="B24" s="12">
        <v>27.4968</v>
      </c>
      <c r="C24" s="12">
        <v>0.8430046</v>
      </c>
      <c r="D24" s="12">
        <v>0.6589261</v>
      </c>
      <c r="E24" s="12">
        <v>1.144874</v>
      </c>
      <c r="F24" s="12">
        <v>0.9828674</v>
      </c>
      <c r="G24" s="12">
        <v>1.48842</v>
      </c>
      <c r="H24" s="12">
        <v>2.078941</v>
      </c>
      <c r="I24" s="12">
        <v>1.730913</v>
      </c>
      <c r="J24" s="12">
        <v>1.274097</v>
      </c>
      <c r="K24" s="12">
        <v>0.8885662</v>
      </c>
      <c r="L24" s="12">
        <v>1.477423</v>
      </c>
      <c r="M24" s="12">
        <v>1.427589</v>
      </c>
      <c r="N24" s="12">
        <v>1.118551</v>
      </c>
      <c r="O24" s="12">
        <v>1.322806</v>
      </c>
      <c r="P24" s="12">
        <v>0.9617626</v>
      </c>
      <c r="Q24" s="12">
        <v>0.6224818</v>
      </c>
      <c r="R24" s="12">
        <v>0.7496467</v>
      </c>
      <c r="S24" s="12">
        <v>1.144709</v>
      </c>
      <c r="T24" s="12">
        <v>1.179749</v>
      </c>
      <c r="U24" s="12">
        <v>24.44031</v>
      </c>
      <c r="V24" s="30">
        <v>2.644453</v>
      </c>
      <c r="W24" s="1"/>
      <c r="X24" s="6" t="s">
        <v>3</v>
      </c>
      <c r="Y24" s="12">
        <v>-26.27623</v>
      </c>
      <c r="Z24" s="12">
        <v>-1.922234</v>
      </c>
      <c r="AA24" s="12">
        <v>-0.9489185</v>
      </c>
      <c r="AB24" s="12">
        <v>-1.092802</v>
      </c>
      <c r="AC24" s="12">
        <v>-1.775399</v>
      </c>
      <c r="AD24" s="12">
        <v>-0.6869412</v>
      </c>
      <c r="AE24" s="12">
        <v>-1.436983</v>
      </c>
      <c r="AF24" s="12">
        <v>-1.151682</v>
      </c>
      <c r="AG24" s="12">
        <v>-1.526662</v>
      </c>
      <c r="AH24" s="12">
        <v>-0.8550499</v>
      </c>
      <c r="AI24" s="12">
        <v>-1.134638</v>
      </c>
      <c r="AJ24" s="12">
        <v>-1.278323</v>
      </c>
      <c r="AK24" s="12">
        <v>-0.5490299</v>
      </c>
      <c r="AL24" s="12">
        <v>-1.67318</v>
      </c>
      <c r="AM24" s="12">
        <v>-0.7810011</v>
      </c>
      <c r="AN24" s="12">
        <v>-0.9787031</v>
      </c>
      <c r="AO24" s="12">
        <v>-0.981121</v>
      </c>
      <c r="AP24" s="12">
        <v>-1.215357</v>
      </c>
      <c r="AQ24" s="12">
        <v>-1.25588</v>
      </c>
      <c r="AR24" s="12">
        <v>-23.89277</v>
      </c>
      <c r="AS24" s="30">
        <v>-2.555979</v>
      </c>
    </row>
    <row r="25" spans="1:45" ht="12.75">
      <c r="A25" s="5" t="s">
        <v>4</v>
      </c>
      <c r="B25" s="12">
        <v>36.23158</v>
      </c>
      <c r="C25" s="12">
        <v>0.910851</v>
      </c>
      <c r="D25" s="12">
        <v>1.493354</v>
      </c>
      <c r="E25" s="12">
        <v>0.9314767</v>
      </c>
      <c r="F25" s="12">
        <v>1.495008</v>
      </c>
      <c r="G25" s="12">
        <v>0.08936048</v>
      </c>
      <c r="H25" s="12">
        <v>1.012964</v>
      </c>
      <c r="I25" s="12">
        <v>1.060871</v>
      </c>
      <c r="J25" s="12">
        <v>1.80603</v>
      </c>
      <c r="K25" s="12">
        <v>1.818855</v>
      </c>
      <c r="L25" s="12">
        <v>0.2932561</v>
      </c>
      <c r="M25" s="12">
        <v>-0.150045</v>
      </c>
      <c r="N25" s="12">
        <v>1.044959</v>
      </c>
      <c r="O25" s="12">
        <v>-0.4478574</v>
      </c>
      <c r="P25" s="12">
        <v>0.08406924</v>
      </c>
      <c r="Q25" s="12">
        <v>0.6883055</v>
      </c>
      <c r="R25" s="12">
        <v>1.23681</v>
      </c>
      <c r="S25" s="12">
        <v>0.7086516</v>
      </c>
      <c r="T25" s="12">
        <v>1.852094</v>
      </c>
      <c r="U25" s="12">
        <v>5.297068</v>
      </c>
      <c r="V25" s="30">
        <v>2.045437</v>
      </c>
      <c r="W25" s="1"/>
      <c r="X25" s="6" t="s">
        <v>4</v>
      </c>
      <c r="Y25" s="12">
        <v>37.60005</v>
      </c>
      <c r="Z25" s="12">
        <v>0.6490529</v>
      </c>
      <c r="AA25" s="12">
        <v>1.180393</v>
      </c>
      <c r="AB25" s="12">
        <v>0.9747983</v>
      </c>
      <c r="AC25" s="12">
        <v>1.40826</v>
      </c>
      <c r="AD25" s="12">
        <v>-0.4091817</v>
      </c>
      <c r="AE25" s="12">
        <v>1.585009</v>
      </c>
      <c r="AF25" s="12">
        <v>0.9968497</v>
      </c>
      <c r="AG25" s="12">
        <v>0.8433329</v>
      </c>
      <c r="AH25" s="12">
        <v>0.8199489</v>
      </c>
      <c r="AI25" s="12">
        <v>-0.01439828</v>
      </c>
      <c r="AJ25" s="12">
        <v>1.080391</v>
      </c>
      <c r="AK25" s="12">
        <v>0.6301209</v>
      </c>
      <c r="AL25" s="12">
        <v>-0.1170488</v>
      </c>
      <c r="AM25" s="12">
        <v>0.1695011</v>
      </c>
      <c r="AN25" s="12">
        <v>0.9580759</v>
      </c>
      <c r="AO25" s="12">
        <v>1.492044</v>
      </c>
      <c r="AP25" s="12">
        <v>1.414873</v>
      </c>
      <c r="AQ25" s="12">
        <v>2.00979</v>
      </c>
      <c r="AR25" s="12">
        <v>7.191987</v>
      </c>
      <c r="AS25" s="30">
        <v>2.058351</v>
      </c>
    </row>
    <row r="26" spans="1:45" ht="12.75">
      <c r="A26" s="5" t="s">
        <v>5</v>
      </c>
      <c r="B26" s="12">
        <v>1.035983</v>
      </c>
      <c r="C26" s="12">
        <v>-0.2342348</v>
      </c>
      <c r="D26" s="12">
        <v>-0.09471011</v>
      </c>
      <c r="E26" s="12">
        <v>0.08084426</v>
      </c>
      <c r="F26" s="12">
        <v>0.1365142</v>
      </c>
      <c r="G26" s="12">
        <v>0.2725771</v>
      </c>
      <c r="H26" s="12">
        <v>0.3652073</v>
      </c>
      <c r="I26" s="12">
        <v>0.2509911</v>
      </c>
      <c r="J26" s="12">
        <v>0.09265702</v>
      </c>
      <c r="K26" s="12">
        <v>0.01845717</v>
      </c>
      <c r="L26" s="12">
        <v>0.2574288</v>
      </c>
      <c r="M26" s="12">
        <v>0.1819906</v>
      </c>
      <c r="N26" s="12">
        <v>0.2054309</v>
      </c>
      <c r="O26" s="12">
        <v>0.2611369</v>
      </c>
      <c r="P26" s="12">
        <v>0.2209314</v>
      </c>
      <c r="Q26" s="12">
        <v>0.1010935</v>
      </c>
      <c r="R26" s="12">
        <v>0.2897302</v>
      </c>
      <c r="S26" s="12">
        <v>0.1915679</v>
      </c>
      <c r="T26" s="12">
        <v>0.01639415</v>
      </c>
      <c r="U26" s="12">
        <v>1.240316</v>
      </c>
      <c r="V26" s="30">
        <v>0.2044371</v>
      </c>
      <c r="W26" s="1"/>
      <c r="X26" s="6" t="s">
        <v>5</v>
      </c>
      <c r="Y26" s="12">
        <v>-0.9044403</v>
      </c>
      <c r="Z26" s="12">
        <v>-0.06973816</v>
      </c>
      <c r="AA26" s="12">
        <v>0.07432795</v>
      </c>
      <c r="AB26" s="12">
        <v>-0.06957654</v>
      </c>
      <c r="AC26" s="12">
        <v>-0.4098551</v>
      </c>
      <c r="AD26" s="12">
        <v>-0.2876983</v>
      </c>
      <c r="AE26" s="12">
        <v>-0.08655673</v>
      </c>
      <c r="AF26" s="12">
        <v>-0.1869559</v>
      </c>
      <c r="AG26" s="12">
        <v>-0.2920801</v>
      </c>
      <c r="AH26" s="12">
        <v>-0.2576492</v>
      </c>
      <c r="AI26" s="12">
        <v>-0.1754406</v>
      </c>
      <c r="AJ26" s="12">
        <v>-0.06166411</v>
      </c>
      <c r="AK26" s="12">
        <v>0.04027702</v>
      </c>
      <c r="AL26" s="12">
        <v>-0.2755504</v>
      </c>
      <c r="AM26" s="12">
        <v>-0.05469587</v>
      </c>
      <c r="AN26" s="12">
        <v>-0.1990897</v>
      </c>
      <c r="AO26" s="12">
        <v>-0.08036835</v>
      </c>
      <c r="AP26" s="12">
        <v>-0.380309</v>
      </c>
      <c r="AQ26" s="12">
        <v>-0.2377633</v>
      </c>
      <c r="AR26" s="12">
        <v>-0.6856872</v>
      </c>
      <c r="AS26" s="30">
        <v>-0.2031032</v>
      </c>
    </row>
    <row r="27" spans="1:45" ht="12.75">
      <c r="A27" s="5" t="s">
        <v>6</v>
      </c>
      <c r="B27" s="12">
        <v>-5.027343</v>
      </c>
      <c r="C27" s="12">
        <v>-0.6442497</v>
      </c>
      <c r="D27" s="12">
        <v>-0.6582884</v>
      </c>
      <c r="E27" s="12">
        <v>-0.2065652</v>
      </c>
      <c r="F27" s="12">
        <v>-0.2676573</v>
      </c>
      <c r="G27" s="12">
        <v>-0.07902021</v>
      </c>
      <c r="H27" s="12">
        <v>-0.04159291</v>
      </c>
      <c r="I27" s="12">
        <v>-0.0676222</v>
      </c>
      <c r="J27" s="12">
        <v>-0.2567245</v>
      </c>
      <c r="K27" s="12">
        <v>-0.2229712</v>
      </c>
      <c r="L27" s="12">
        <v>0.03681559</v>
      </c>
      <c r="M27" s="12">
        <v>0.081925</v>
      </c>
      <c r="N27" s="12">
        <v>-0.2846259</v>
      </c>
      <c r="O27" s="12">
        <v>-0.3196652</v>
      </c>
      <c r="P27" s="12">
        <v>-0.2297929</v>
      </c>
      <c r="Q27" s="12">
        <v>-0.5256916</v>
      </c>
      <c r="R27" s="12">
        <v>-0.5561183</v>
      </c>
      <c r="S27" s="12">
        <v>-0.4486376</v>
      </c>
      <c r="T27" s="12">
        <v>-0.5033217</v>
      </c>
      <c r="U27" s="12">
        <v>-3.070132</v>
      </c>
      <c r="V27" s="30">
        <v>-0.5107567</v>
      </c>
      <c r="W27" s="1"/>
      <c r="X27" s="6" t="s">
        <v>6</v>
      </c>
      <c r="Y27" s="12">
        <v>-5.114349</v>
      </c>
      <c r="Z27" s="12">
        <v>-0.4728939</v>
      </c>
      <c r="AA27" s="12">
        <v>-0.5545411</v>
      </c>
      <c r="AB27" s="12">
        <v>-0.2575404</v>
      </c>
      <c r="AC27" s="12">
        <v>-0.2829324</v>
      </c>
      <c r="AD27" s="12">
        <v>0.3120993</v>
      </c>
      <c r="AE27" s="12">
        <v>-0.08591294</v>
      </c>
      <c r="AF27" s="12">
        <v>-0.0652447</v>
      </c>
      <c r="AG27" s="12">
        <v>-0.03482568</v>
      </c>
      <c r="AH27" s="12">
        <v>-0.02191753</v>
      </c>
      <c r="AI27" s="12">
        <v>0.1485636</v>
      </c>
      <c r="AJ27" s="12">
        <v>-0.09413778</v>
      </c>
      <c r="AK27" s="12">
        <v>-0.1124059</v>
      </c>
      <c r="AL27" s="12">
        <v>-0.2182134</v>
      </c>
      <c r="AM27" s="12">
        <v>-0.2245542</v>
      </c>
      <c r="AN27" s="12">
        <v>-0.3308911</v>
      </c>
      <c r="AO27" s="12">
        <v>-0.4150594</v>
      </c>
      <c r="AP27" s="12">
        <v>-0.4352888</v>
      </c>
      <c r="AQ27" s="12">
        <v>-0.4391621</v>
      </c>
      <c r="AR27" s="12">
        <v>-3.120687</v>
      </c>
      <c r="AS27" s="30">
        <v>-0.4217469</v>
      </c>
    </row>
    <row r="28" spans="1:45" ht="12.75">
      <c r="A28" s="5" t="s">
        <v>7</v>
      </c>
      <c r="B28" s="12">
        <v>0.3952696</v>
      </c>
      <c r="C28" s="12">
        <v>-0.01579059</v>
      </c>
      <c r="D28" s="12">
        <v>-0.06158487</v>
      </c>
      <c r="E28" s="12">
        <v>-0.02274085</v>
      </c>
      <c r="F28" s="12">
        <v>0.01772784</v>
      </c>
      <c r="G28" s="12">
        <v>-0.03520893</v>
      </c>
      <c r="H28" s="12">
        <v>-0.07398064</v>
      </c>
      <c r="I28" s="12">
        <v>0.009876604</v>
      </c>
      <c r="J28" s="12">
        <v>-0.005771765</v>
      </c>
      <c r="K28" s="12">
        <v>0.09919795</v>
      </c>
      <c r="L28" s="12">
        <v>0.01489723</v>
      </c>
      <c r="M28" s="12">
        <v>0.01302583</v>
      </c>
      <c r="N28" s="12">
        <v>-0.04018231</v>
      </c>
      <c r="O28" s="12">
        <v>-0.06091311</v>
      </c>
      <c r="P28" s="12">
        <v>-0.05679848</v>
      </c>
      <c r="Q28" s="12">
        <v>-0.08642642</v>
      </c>
      <c r="R28" s="12">
        <v>-0.1447813</v>
      </c>
      <c r="S28" s="12">
        <v>-0.06467746</v>
      </c>
      <c r="T28" s="12">
        <v>-0.02555977</v>
      </c>
      <c r="U28" s="12">
        <v>-0.1559636</v>
      </c>
      <c r="V28" s="30">
        <v>-0.02147088</v>
      </c>
      <c r="W28" s="1"/>
      <c r="X28" s="6" t="s">
        <v>7</v>
      </c>
      <c r="Y28" s="12">
        <v>0.2621884</v>
      </c>
      <c r="Z28" s="12">
        <v>0.07823525</v>
      </c>
      <c r="AA28" s="12">
        <v>0.03749181</v>
      </c>
      <c r="AB28" s="12">
        <v>-0.0325641</v>
      </c>
      <c r="AC28" s="12">
        <v>0.1002727</v>
      </c>
      <c r="AD28" s="12">
        <v>-0.003673229</v>
      </c>
      <c r="AE28" s="12">
        <v>0.01584834</v>
      </c>
      <c r="AF28" s="12">
        <v>0.01212989</v>
      </c>
      <c r="AG28" s="12">
        <v>0.05078805</v>
      </c>
      <c r="AH28" s="12">
        <v>-0.01613729</v>
      </c>
      <c r="AI28" s="12">
        <v>0.01746382</v>
      </c>
      <c r="AJ28" s="12">
        <v>0.03722017</v>
      </c>
      <c r="AK28" s="12">
        <v>-0.05518442</v>
      </c>
      <c r="AL28" s="12">
        <v>0.04742354</v>
      </c>
      <c r="AM28" s="12">
        <v>-0.08577811</v>
      </c>
      <c r="AN28" s="12">
        <v>0.03964778</v>
      </c>
      <c r="AO28" s="12">
        <v>0.006141728</v>
      </c>
      <c r="AP28" s="12">
        <v>0.03318023</v>
      </c>
      <c r="AQ28" s="12">
        <v>0.03153482</v>
      </c>
      <c r="AR28" s="12">
        <v>-0.232783</v>
      </c>
      <c r="AS28" s="30">
        <v>0.0163856</v>
      </c>
    </row>
    <row r="29" spans="1:45" ht="12.75">
      <c r="A29" s="5" t="s">
        <v>8</v>
      </c>
      <c r="B29" s="12">
        <v>2.51183</v>
      </c>
      <c r="C29" s="12">
        <v>0.7169276</v>
      </c>
      <c r="D29" s="12">
        <v>0.7586873</v>
      </c>
      <c r="E29" s="12">
        <v>0.979039</v>
      </c>
      <c r="F29" s="12">
        <v>1.015294</v>
      </c>
      <c r="G29" s="12">
        <v>1.024089</v>
      </c>
      <c r="H29" s="12">
        <v>0.9973216</v>
      </c>
      <c r="I29" s="12">
        <v>1.025237</v>
      </c>
      <c r="J29" s="12">
        <v>0.9233417</v>
      </c>
      <c r="K29" s="12">
        <v>0.9910284</v>
      </c>
      <c r="L29" s="12">
        <v>0.9726321</v>
      </c>
      <c r="M29" s="12">
        <v>0.9342212</v>
      </c>
      <c r="N29" s="12">
        <v>0.9693995</v>
      </c>
      <c r="O29" s="12">
        <v>0.8687208</v>
      </c>
      <c r="P29" s="12">
        <v>0.8727361</v>
      </c>
      <c r="Q29" s="12">
        <v>0.8955442</v>
      </c>
      <c r="R29" s="12">
        <v>0.9506217</v>
      </c>
      <c r="S29" s="12">
        <v>0.9623487</v>
      </c>
      <c r="T29" s="12">
        <v>0.9064471</v>
      </c>
      <c r="U29" s="12">
        <v>0.8422175</v>
      </c>
      <c r="V29" s="30">
        <v>0.9745021</v>
      </c>
      <c r="W29" s="1"/>
      <c r="X29" s="6" t="s">
        <v>8</v>
      </c>
      <c r="Y29" s="12">
        <v>2.596395</v>
      </c>
      <c r="Z29" s="12">
        <v>0.6804259</v>
      </c>
      <c r="AA29" s="12">
        <v>0.8473656</v>
      </c>
      <c r="AB29" s="12">
        <v>1.001704</v>
      </c>
      <c r="AC29" s="12">
        <v>0.9856981</v>
      </c>
      <c r="AD29" s="12">
        <v>0.931122</v>
      </c>
      <c r="AE29" s="12">
        <v>1.004928</v>
      </c>
      <c r="AF29" s="12">
        <v>1.000068</v>
      </c>
      <c r="AG29" s="12">
        <v>0.9797118</v>
      </c>
      <c r="AH29" s="12">
        <v>0.9912553</v>
      </c>
      <c r="AI29" s="12">
        <v>1.035803</v>
      </c>
      <c r="AJ29" s="12">
        <v>0.9649891</v>
      </c>
      <c r="AK29" s="12">
        <v>0.968504</v>
      </c>
      <c r="AL29" s="12">
        <v>0.9401318</v>
      </c>
      <c r="AM29" s="12">
        <v>0.9368591</v>
      </c>
      <c r="AN29" s="12">
        <v>0.9381511</v>
      </c>
      <c r="AO29" s="12">
        <v>0.9327578</v>
      </c>
      <c r="AP29" s="12">
        <v>0.9921966</v>
      </c>
      <c r="AQ29" s="12">
        <v>0.9150984</v>
      </c>
      <c r="AR29" s="12">
        <v>0.7813856</v>
      </c>
      <c r="AS29" s="30">
        <v>0.9866107</v>
      </c>
    </row>
    <row r="30" spans="1:45" ht="12.75">
      <c r="A30" s="5" t="s">
        <v>9</v>
      </c>
      <c r="B30" s="12">
        <v>0.09512453</v>
      </c>
      <c r="C30" s="12">
        <v>0.02371783</v>
      </c>
      <c r="D30" s="12">
        <v>0.01563235</v>
      </c>
      <c r="E30" s="12">
        <v>0.04455913</v>
      </c>
      <c r="F30" s="12">
        <v>-0.00359143</v>
      </c>
      <c r="G30" s="12">
        <v>0.03027714</v>
      </c>
      <c r="H30" s="12">
        <v>0.0287183</v>
      </c>
      <c r="I30" s="12">
        <v>0.003267078</v>
      </c>
      <c r="J30" s="12">
        <v>0.008840103</v>
      </c>
      <c r="K30" s="12">
        <v>0.01699574</v>
      </c>
      <c r="L30" s="12">
        <v>0.01247944</v>
      </c>
      <c r="M30" s="12">
        <v>0.04034534</v>
      </c>
      <c r="N30" s="12">
        <v>0.003697401</v>
      </c>
      <c r="O30" s="12">
        <v>-0.005806731</v>
      </c>
      <c r="P30" s="12">
        <v>-0.0532089</v>
      </c>
      <c r="Q30" s="12">
        <v>-0.01017117</v>
      </c>
      <c r="R30" s="12">
        <v>0.002989145</v>
      </c>
      <c r="S30" s="12">
        <v>-0.05081886</v>
      </c>
      <c r="T30" s="12">
        <v>-0.01108364</v>
      </c>
      <c r="U30" s="12">
        <v>-0.1128336</v>
      </c>
      <c r="V30" s="30">
        <v>0.004387884</v>
      </c>
      <c r="W30" s="1"/>
      <c r="X30" s="6" t="s">
        <v>9</v>
      </c>
      <c r="Y30" s="12">
        <v>0.05522285</v>
      </c>
      <c r="Z30" s="12">
        <v>0.0317377</v>
      </c>
      <c r="AA30" s="12">
        <v>-0.006049916</v>
      </c>
      <c r="AB30" s="12">
        <v>-0.01017393</v>
      </c>
      <c r="AC30" s="12">
        <v>0.01220525</v>
      </c>
      <c r="AD30" s="12">
        <v>0.08906036</v>
      </c>
      <c r="AE30" s="12">
        <v>0.01596796</v>
      </c>
      <c r="AF30" s="12">
        <v>0.004662531</v>
      </c>
      <c r="AG30" s="12">
        <v>0.01407834</v>
      </c>
      <c r="AH30" s="12">
        <v>0.02200146</v>
      </c>
      <c r="AI30" s="12">
        <v>-0.009616516</v>
      </c>
      <c r="AJ30" s="12">
        <v>-0.01484935</v>
      </c>
      <c r="AK30" s="12">
        <v>-0.04363232</v>
      </c>
      <c r="AL30" s="12">
        <v>-0.03762365</v>
      </c>
      <c r="AM30" s="12">
        <v>-0.0351898</v>
      </c>
      <c r="AN30" s="12">
        <v>0.0006764973</v>
      </c>
      <c r="AO30" s="12">
        <v>0.02949595</v>
      </c>
      <c r="AP30" s="12">
        <v>0.01281095</v>
      </c>
      <c r="AQ30" s="12">
        <v>0.001340062</v>
      </c>
      <c r="AR30" s="12">
        <v>-0.08264291</v>
      </c>
      <c r="AS30" s="30">
        <v>0.002982143</v>
      </c>
    </row>
    <row r="31" spans="1:45" ht="12.75">
      <c r="A31" s="5" t="s">
        <v>10</v>
      </c>
      <c r="B31" s="12">
        <v>0.3722075</v>
      </c>
      <c r="C31" s="12">
        <v>0.4710928</v>
      </c>
      <c r="D31" s="12">
        <v>0.4568178</v>
      </c>
      <c r="E31" s="12">
        <v>0.4543919</v>
      </c>
      <c r="F31" s="12">
        <v>0.4775066</v>
      </c>
      <c r="G31" s="12">
        <v>0.4416746</v>
      </c>
      <c r="H31" s="12">
        <v>0.4643488</v>
      </c>
      <c r="I31" s="12">
        <v>0.4586379</v>
      </c>
      <c r="J31" s="12">
        <v>0.4680238</v>
      </c>
      <c r="K31" s="12">
        <v>0.4821366</v>
      </c>
      <c r="L31" s="12">
        <v>0.4615145</v>
      </c>
      <c r="M31" s="12">
        <v>0.4552985</v>
      </c>
      <c r="N31" s="12">
        <v>0.4783704</v>
      </c>
      <c r="O31" s="12">
        <v>0.4746959</v>
      </c>
      <c r="P31" s="12">
        <v>0.4511017</v>
      </c>
      <c r="Q31" s="12">
        <v>0.4748576</v>
      </c>
      <c r="R31" s="12">
        <v>0.4790153</v>
      </c>
      <c r="S31" s="12">
        <v>0.4801184</v>
      </c>
      <c r="T31" s="12">
        <v>0.4642561</v>
      </c>
      <c r="U31" s="12">
        <v>0.444935</v>
      </c>
      <c r="V31" s="30">
        <v>0.4629415</v>
      </c>
      <c r="W31" s="1"/>
      <c r="X31" s="6" t="s">
        <v>10</v>
      </c>
      <c r="Y31" s="12">
        <v>0.3787566</v>
      </c>
      <c r="Z31" s="12">
        <v>0.4883364</v>
      </c>
      <c r="AA31" s="12">
        <v>0.4684358</v>
      </c>
      <c r="AB31" s="12">
        <v>0.4809694</v>
      </c>
      <c r="AC31" s="12">
        <v>0.4993031</v>
      </c>
      <c r="AD31" s="12">
        <v>0.4709397</v>
      </c>
      <c r="AE31" s="12">
        <v>0.4965423</v>
      </c>
      <c r="AF31" s="12">
        <v>0.4795731</v>
      </c>
      <c r="AG31" s="12">
        <v>0.4918909</v>
      </c>
      <c r="AH31" s="12">
        <v>0.4797677</v>
      </c>
      <c r="AI31" s="12">
        <v>0.4727866</v>
      </c>
      <c r="AJ31" s="12">
        <v>0.4776018</v>
      </c>
      <c r="AK31" s="12">
        <v>0.4831684</v>
      </c>
      <c r="AL31" s="12">
        <v>0.5015061</v>
      </c>
      <c r="AM31" s="12">
        <v>0.4684819</v>
      </c>
      <c r="AN31" s="12">
        <v>0.4740063</v>
      </c>
      <c r="AO31" s="12">
        <v>0.4852556</v>
      </c>
      <c r="AP31" s="12">
        <v>0.4966111</v>
      </c>
      <c r="AQ31" s="12">
        <v>0.4876348</v>
      </c>
      <c r="AR31" s="12">
        <v>0.4734708</v>
      </c>
      <c r="AS31" s="30">
        <v>0.4803481</v>
      </c>
    </row>
    <row r="32" spans="1:45" ht="12.75">
      <c r="A32" s="5" t="s">
        <v>11</v>
      </c>
      <c r="B32" s="12">
        <v>0.1089708</v>
      </c>
      <c r="C32" s="12">
        <v>0.02985438</v>
      </c>
      <c r="D32" s="12">
        <v>0.004790221</v>
      </c>
      <c r="E32" s="12">
        <v>0.02949149</v>
      </c>
      <c r="F32" s="12">
        <v>-0.0005356703</v>
      </c>
      <c r="G32" s="12">
        <v>0.0154157</v>
      </c>
      <c r="H32" s="12">
        <v>0.0171466</v>
      </c>
      <c r="I32" s="12">
        <v>0.01052201</v>
      </c>
      <c r="J32" s="12">
        <v>-0.001116845</v>
      </c>
      <c r="K32" s="12">
        <v>0.00259017</v>
      </c>
      <c r="L32" s="12">
        <v>0.02614035</v>
      </c>
      <c r="M32" s="12">
        <v>0.08972649</v>
      </c>
      <c r="N32" s="12">
        <v>0.01432289</v>
      </c>
      <c r="O32" s="12">
        <v>0.001471511</v>
      </c>
      <c r="P32" s="12">
        <v>-0.06548014</v>
      </c>
      <c r="Q32" s="12">
        <v>-0.03743653</v>
      </c>
      <c r="R32" s="12">
        <v>-0.01055611</v>
      </c>
      <c r="S32" s="12">
        <v>-0.04908166</v>
      </c>
      <c r="T32" s="12">
        <v>-0.03140325</v>
      </c>
      <c r="U32" s="12">
        <v>-0.1826997</v>
      </c>
      <c r="V32" s="30">
        <v>0</v>
      </c>
      <c r="W32" s="1"/>
      <c r="X32" s="6" t="s">
        <v>11</v>
      </c>
      <c r="Y32" s="12">
        <v>0.07440416</v>
      </c>
      <c r="Z32" s="12">
        <v>-0.004587864</v>
      </c>
      <c r="AA32" s="12">
        <v>-0.01606074</v>
      </c>
      <c r="AB32" s="12">
        <v>0.003059663</v>
      </c>
      <c r="AC32" s="12">
        <v>-0.004615473</v>
      </c>
      <c r="AD32" s="12">
        <v>0.00585605</v>
      </c>
      <c r="AE32" s="12">
        <v>0.04674754</v>
      </c>
      <c r="AF32" s="12">
        <v>0.01128345</v>
      </c>
      <c r="AG32" s="12">
        <v>0.007082976</v>
      </c>
      <c r="AH32" s="12">
        <v>0.007369962</v>
      </c>
      <c r="AI32" s="12">
        <v>-0.004433378</v>
      </c>
      <c r="AJ32" s="12">
        <v>0.02570722</v>
      </c>
      <c r="AK32" s="12">
        <v>-0.03550397</v>
      </c>
      <c r="AL32" s="12">
        <v>-0.01317334</v>
      </c>
      <c r="AM32" s="12">
        <v>-0.06789361</v>
      </c>
      <c r="AN32" s="12">
        <v>0.00209676</v>
      </c>
      <c r="AO32" s="12">
        <v>0.04935133</v>
      </c>
      <c r="AP32" s="12">
        <v>0.002887071</v>
      </c>
      <c r="AQ32" s="12">
        <v>0.03621557</v>
      </c>
      <c r="AR32" s="12">
        <v>-0.1533211</v>
      </c>
      <c r="AS32" s="30">
        <v>0</v>
      </c>
    </row>
    <row r="33" spans="1:45" ht="12.75">
      <c r="A33" s="5" t="s">
        <v>12</v>
      </c>
      <c r="B33" s="12">
        <v>0.5757097</v>
      </c>
      <c r="C33" s="12">
        <v>0.6331709</v>
      </c>
      <c r="D33" s="12">
        <v>0.6320419</v>
      </c>
      <c r="E33" s="12">
        <v>0.6477223</v>
      </c>
      <c r="F33" s="12">
        <v>0.6394642</v>
      </c>
      <c r="G33" s="12">
        <v>0.641573</v>
      </c>
      <c r="H33" s="12">
        <v>0.6406917</v>
      </c>
      <c r="I33" s="12">
        <v>0.6416289</v>
      </c>
      <c r="J33" s="12">
        <v>0.6463499</v>
      </c>
      <c r="K33" s="12">
        <v>0.6374422</v>
      </c>
      <c r="L33" s="12">
        <v>0.6500214</v>
      </c>
      <c r="M33" s="12">
        <v>0.6549295</v>
      </c>
      <c r="N33" s="12">
        <v>0.646602</v>
      </c>
      <c r="O33" s="12">
        <v>0.6577089</v>
      </c>
      <c r="P33" s="12">
        <v>0.6591358</v>
      </c>
      <c r="Q33" s="12">
        <v>0.642904</v>
      </c>
      <c r="R33" s="12">
        <v>0.6391814</v>
      </c>
      <c r="S33" s="12">
        <v>0.6429763</v>
      </c>
      <c r="T33" s="12">
        <v>0.6351214</v>
      </c>
      <c r="U33" s="12">
        <v>0.5868066</v>
      </c>
      <c r="V33" s="30">
        <v>0.6401032</v>
      </c>
      <c r="W33" s="1"/>
      <c r="X33" s="6" t="s">
        <v>12</v>
      </c>
      <c r="Y33" s="12">
        <v>0.5962121</v>
      </c>
      <c r="Z33" s="12">
        <v>0.6429245</v>
      </c>
      <c r="AA33" s="12">
        <v>0.638966</v>
      </c>
      <c r="AB33" s="12">
        <v>0.6450438</v>
      </c>
      <c r="AC33" s="12">
        <v>0.6467383</v>
      </c>
      <c r="AD33" s="12">
        <v>0.6608212</v>
      </c>
      <c r="AE33" s="12">
        <v>0.6420796</v>
      </c>
      <c r="AF33" s="12">
        <v>0.6470131</v>
      </c>
      <c r="AG33" s="12">
        <v>0.6555011</v>
      </c>
      <c r="AH33" s="12">
        <v>0.651175</v>
      </c>
      <c r="AI33" s="12">
        <v>0.6554298</v>
      </c>
      <c r="AJ33" s="12">
        <v>0.6450084</v>
      </c>
      <c r="AK33" s="12">
        <v>0.6506678</v>
      </c>
      <c r="AL33" s="12">
        <v>0.6550406</v>
      </c>
      <c r="AM33" s="12">
        <v>0.6524851</v>
      </c>
      <c r="AN33" s="12">
        <v>0.6460834</v>
      </c>
      <c r="AO33" s="12">
        <v>0.6412952</v>
      </c>
      <c r="AP33" s="12">
        <v>0.6434789</v>
      </c>
      <c r="AQ33" s="12">
        <v>0.6390381</v>
      </c>
      <c r="AR33" s="12">
        <v>0.5874093</v>
      </c>
      <c r="AS33" s="30">
        <v>0.6444678</v>
      </c>
    </row>
    <row r="34" spans="1:45" ht="12.75">
      <c r="A34" s="5" t="s">
        <v>13</v>
      </c>
      <c r="B34" s="12">
        <v>0.01715152</v>
      </c>
      <c r="C34" s="12">
        <v>0.005333846</v>
      </c>
      <c r="D34" s="12">
        <v>0.002940256</v>
      </c>
      <c r="E34" s="12">
        <v>0.005510217</v>
      </c>
      <c r="F34" s="12">
        <v>0.002550868</v>
      </c>
      <c r="G34" s="12">
        <v>0.0005594192</v>
      </c>
      <c r="H34" s="12">
        <v>0.002331887</v>
      </c>
      <c r="I34" s="12">
        <v>0.002952236</v>
      </c>
      <c r="J34" s="12">
        <v>0.001871796</v>
      </c>
      <c r="K34" s="12">
        <v>0.0004392553</v>
      </c>
      <c r="L34" s="12">
        <v>0.001081728</v>
      </c>
      <c r="M34" s="12">
        <v>0.00753941</v>
      </c>
      <c r="N34" s="12">
        <v>-0.0003985525</v>
      </c>
      <c r="O34" s="12">
        <v>-0.001414336</v>
      </c>
      <c r="P34" s="12">
        <v>-0.009565819</v>
      </c>
      <c r="Q34" s="12">
        <v>-0.004565723</v>
      </c>
      <c r="R34" s="12">
        <v>-0.001320087</v>
      </c>
      <c r="S34" s="12">
        <v>-0.001398795</v>
      </c>
      <c r="T34" s="12">
        <v>-0.00189489</v>
      </c>
      <c r="U34" s="12">
        <v>-0.02641242</v>
      </c>
      <c r="V34" s="30">
        <v>0.0003499351</v>
      </c>
      <c r="W34" s="1"/>
      <c r="X34" s="6" t="s">
        <v>13</v>
      </c>
      <c r="Y34" s="12">
        <v>0.008195533</v>
      </c>
      <c r="Z34" s="12">
        <v>0.0006878595</v>
      </c>
      <c r="AA34" s="12">
        <v>-0.001681527</v>
      </c>
      <c r="AB34" s="12">
        <v>0.00015339</v>
      </c>
      <c r="AC34" s="12">
        <v>0.002369061</v>
      </c>
      <c r="AD34" s="12">
        <v>0.01191963</v>
      </c>
      <c r="AE34" s="12">
        <v>0.001892554</v>
      </c>
      <c r="AF34" s="12">
        <v>0.0009789382</v>
      </c>
      <c r="AG34" s="12">
        <v>0.003703375</v>
      </c>
      <c r="AH34" s="12">
        <v>0.001286078</v>
      </c>
      <c r="AI34" s="12">
        <v>0.000929635</v>
      </c>
      <c r="AJ34" s="12">
        <v>0.001547648</v>
      </c>
      <c r="AK34" s="12">
        <v>-0.002571449</v>
      </c>
      <c r="AL34" s="12">
        <v>-0.0006520956</v>
      </c>
      <c r="AM34" s="12">
        <v>-0.005479715</v>
      </c>
      <c r="AN34" s="12">
        <v>0.002891312</v>
      </c>
      <c r="AO34" s="12">
        <v>0.005540819</v>
      </c>
      <c r="AP34" s="12">
        <v>0.001560784</v>
      </c>
      <c r="AQ34" s="12">
        <v>0.005100497</v>
      </c>
      <c r="AR34" s="12">
        <v>-0.01591905</v>
      </c>
      <c r="AS34" s="30">
        <v>0.001313116</v>
      </c>
    </row>
    <row r="35" spans="1:45" ht="12.75">
      <c r="A35" s="5" t="s">
        <v>14</v>
      </c>
      <c r="B35" s="12">
        <v>0.07849401</v>
      </c>
      <c r="C35" s="12">
        <v>0.05899222</v>
      </c>
      <c r="D35" s="12">
        <v>0.06022315</v>
      </c>
      <c r="E35" s="12">
        <v>0.05913496</v>
      </c>
      <c r="F35" s="12">
        <v>0.05907125</v>
      </c>
      <c r="G35" s="12">
        <v>0.05975168</v>
      </c>
      <c r="H35" s="12">
        <v>0.05869693</v>
      </c>
      <c r="I35" s="12">
        <v>0.06077781</v>
      </c>
      <c r="J35" s="12">
        <v>0.05979391</v>
      </c>
      <c r="K35" s="12">
        <v>0.06089926</v>
      </c>
      <c r="L35" s="12">
        <v>0.06078493</v>
      </c>
      <c r="M35" s="12">
        <v>0.06015408</v>
      </c>
      <c r="N35" s="12">
        <v>0.0610902</v>
      </c>
      <c r="O35" s="12">
        <v>0.05908305</v>
      </c>
      <c r="P35" s="12">
        <v>0.06145441</v>
      </c>
      <c r="Q35" s="12">
        <v>0.05992261</v>
      </c>
      <c r="R35" s="12">
        <v>0.06045356</v>
      </c>
      <c r="S35" s="12">
        <v>0.0616963</v>
      </c>
      <c r="T35" s="12">
        <v>0.06424551</v>
      </c>
      <c r="U35" s="12">
        <v>0.04811792</v>
      </c>
      <c r="V35" s="30">
        <v>0.06050057</v>
      </c>
      <c r="W35" s="1"/>
      <c r="X35" s="6" t="s">
        <v>14</v>
      </c>
      <c r="Y35" s="12">
        <v>0.07930829</v>
      </c>
      <c r="Z35" s="12">
        <v>0.06038199</v>
      </c>
      <c r="AA35" s="12">
        <v>0.06398757</v>
      </c>
      <c r="AB35" s="12">
        <v>0.06010515</v>
      </c>
      <c r="AC35" s="12">
        <v>0.06038831</v>
      </c>
      <c r="AD35" s="12">
        <v>0.05191856</v>
      </c>
      <c r="AE35" s="12">
        <v>0.05769007</v>
      </c>
      <c r="AF35" s="12">
        <v>0.05811468</v>
      </c>
      <c r="AG35" s="12">
        <v>0.05766859</v>
      </c>
      <c r="AH35" s="12">
        <v>0.06016195</v>
      </c>
      <c r="AI35" s="12">
        <v>0.05935971</v>
      </c>
      <c r="AJ35" s="12">
        <v>0.05956963</v>
      </c>
      <c r="AK35" s="12">
        <v>0.06095757</v>
      </c>
      <c r="AL35" s="12">
        <v>0.05787663</v>
      </c>
      <c r="AM35" s="12">
        <v>0.06307594</v>
      </c>
      <c r="AN35" s="12">
        <v>0.06316219000000001</v>
      </c>
      <c r="AO35" s="12">
        <v>0.06098833</v>
      </c>
      <c r="AP35" s="12">
        <v>0.06218799</v>
      </c>
      <c r="AQ35" s="12">
        <v>0.06105555</v>
      </c>
      <c r="AR35" s="12">
        <v>0.04692723</v>
      </c>
      <c r="AS35" s="30">
        <v>0.06005059</v>
      </c>
    </row>
    <row r="36" spans="1:45" ht="12.75">
      <c r="A36" s="5" t="s">
        <v>15</v>
      </c>
      <c r="B36" s="12">
        <v>0.001295763</v>
      </c>
      <c r="C36" s="12">
        <v>-0.001833306</v>
      </c>
      <c r="D36" s="12">
        <v>-0.003071483</v>
      </c>
      <c r="E36" s="12">
        <v>-0.0007425201</v>
      </c>
      <c r="F36" s="12">
        <v>-0.001677113</v>
      </c>
      <c r="G36" s="12">
        <v>-0.000970526</v>
      </c>
      <c r="H36" s="12">
        <v>-0.001424433</v>
      </c>
      <c r="I36" s="12">
        <v>-0.001875359</v>
      </c>
      <c r="J36" s="12">
        <v>-0.0003932931</v>
      </c>
      <c r="K36" s="12">
        <v>-0.001464868</v>
      </c>
      <c r="L36" s="12">
        <v>-0.001090292</v>
      </c>
      <c r="M36" s="12">
        <v>0.003061147</v>
      </c>
      <c r="N36" s="12">
        <v>-0.001277383</v>
      </c>
      <c r="O36" s="12">
        <v>-0.001990033</v>
      </c>
      <c r="P36" s="12">
        <v>-0.003912213</v>
      </c>
      <c r="Q36" s="12">
        <v>-0.003930265</v>
      </c>
      <c r="R36" s="12">
        <v>-0.002657374</v>
      </c>
      <c r="S36" s="12">
        <v>-0.00417293</v>
      </c>
      <c r="T36" s="12">
        <v>-0.001445521</v>
      </c>
      <c r="U36" s="12">
        <v>-0.002643376</v>
      </c>
      <c r="V36" s="30">
        <v>-0.001655684</v>
      </c>
      <c r="W36" s="1"/>
      <c r="X36" s="6" t="s">
        <v>15</v>
      </c>
      <c r="Y36" s="12">
        <v>0.003581391</v>
      </c>
      <c r="Z36" s="12">
        <v>-0.002558913</v>
      </c>
      <c r="AA36" s="12">
        <v>-0.002402936</v>
      </c>
      <c r="AB36" s="12">
        <v>-0.00140517</v>
      </c>
      <c r="AC36" s="12">
        <v>-0.002139659</v>
      </c>
      <c r="AD36" s="12">
        <v>-0.001731757</v>
      </c>
      <c r="AE36" s="12">
        <v>-0.001143545</v>
      </c>
      <c r="AF36" s="12">
        <v>-0.001500783</v>
      </c>
      <c r="AG36" s="12">
        <v>-0.001695413</v>
      </c>
      <c r="AH36" s="12">
        <v>-0.001563197</v>
      </c>
      <c r="AI36" s="12">
        <v>-0.001484421</v>
      </c>
      <c r="AJ36" s="12">
        <v>-0.0009594547</v>
      </c>
      <c r="AK36" s="12">
        <v>-0.002420181</v>
      </c>
      <c r="AL36" s="12">
        <v>-0.002729004</v>
      </c>
      <c r="AM36" s="12">
        <v>-0.003664591</v>
      </c>
      <c r="AN36" s="12">
        <v>-0.001711357</v>
      </c>
      <c r="AO36" s="12">
        <v>-0.001295097</v>
      </c>
      <c r="AP36" s="12">
        <v>-0.002224782</v>
      </c>
      <c r="AQ36" s="12">
        <v>-0.0005240556</v>
      </c>
      <c r="AR36" s="12">
        <v>0.00120559</v>
      </c>
      <c r="AS36" s="30">
        <v>-0.001601623</v>
      </c>
    </row>
    <row r="37" spans="1:45" ht="12.75">
      <c r="A37" s="5" t="s">
        <v>16</v>
      </c>
      <c r="B37" s="12">
        <v>-0.01185643</v>
      </c>
      <c r="C37" s="12">
        <v>0.02074721</v>
      </c>
      <c r="D37" s="12">
        <v>0.02010996</v>
      </c>
      <c r="E37" s="12">
        <v>0.02102251</v>
      </c>
      <c r="F37" s="12">
        <v>0.01896969</v>
      </c>
      <c r="G37" s="12">
        <v>0.01952205</v>
      </c>
      <c r="H37" s="12">
        <v>0.0194438</v>
      </c>
      <c r="I37" s="12">
        <v>0.01881727</v>
      </c>
      <c r="J37" s="12">
        <v>0.01960305</v>
      </c>
      <c r="K37" s="12">
        <v>0.01739046</v>
      </c>
      <c r="L37" s="12">
        <v>0.02194239</v>
      </c>
      <c r="M37" s="12">
        <v>0.02032139</v>
      </c>
      <c r="N37" s="12">
        <v>0.01873447</v>
      </c>
      <c r="O37" s="12">
        <v>0.02179859</v>
      </c>
      <c r="P37" s="12">
        <v>0.01536255</v>
      </c>
      <c r="Q37" s="12">
        <v>0.01892986</v>
      </c>
      <c r="R37" s="12">
        <v>0.0179923</v>
      </c>
      <c r="S37" s="12">
        <v>0.01894193</v>
      </c>
      <c r="T37" s="12">
        <v>0.01578059</v>
      </c>
      <c r="U37" s="12">
        <v>0.001672343</v>
      </c>
      <c r="V37" s="30">
        <v>0.01775601</v>
      </c>
      <c r="W37" s="1"/>
      <c r="X37" s="6" t="s">
        <v>16</v>
      </c>
      <c r="Y37" s="12">
        <v>-0.01231592</v>
      </c>
      <c r="Z37" s="12">
        <v>0.01882105</v>
      </c>
      <c r="AA37" s="12">
        <v>0.01577838</v>
      </c>
      <c r="AB37" s="12">
        <v>0.01465337</v>
      </c>
      <c r="AC37" s="12">
        <v>0.01510399</v>
      </c>
      <c r="AD37" s="12">
        <v>0.01608007</v>
      </c>
      <c r="AE37" s="12">
        <v>0.01497019</v>
      </c>
      <c r="AF37" s="12">
        <v>0.01392273</v>
      </c>
      <c r="AG37" s="12">
        <v>0.01611526</v>
      </c>
      <c r="AH37" s="12">
        <v>0.01519045</v>
      </c>
      <c r="AI37" s="12">
        <v>0.0171846</v>
      </c>
      <c r="AJ37" s="12">
        <v>0.01567265</v>
      </c>
      <c r="AK37" s="12">
        <v>0.01368502</v>
      </c>
      <c r="AL37" s="12">
        <v>0.01527132</v>
      </c>
      <c r="AM37" s="12">
        <v>0.01201836</v>
      </c>
      <c r="AN37" s="12">
        <v>0.01632322</v>
      </c>
      <c r="AO37" s="12">
        <v>0.01578055</v>
      </c>
      <c r="AP37" s="12">
        <v>0.01526238</v>
      </c>
      <c r="AQ37" s="12">
        <v>0.01562406</v>
      </c>
      <c r="AR37" s="12">
        <v>-0.006189679</v>
      </c>
      <c r="AS37" s="30">
        <v>0.01400094</v>
      </c>
    </row>
    <row r="38" spans="1:45" ht="12.75">
      <c r="A38" s="5" t="s">
        <v>17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30"/>
      <c r="W38" s="1"/>
      <c r="X38" s="6" t="s">
        <v>17</v>
      </c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30"/>
    </row>
    <row r="39" spans="1:45" ht="13.5" thickBot="1">
      <c r="A39" s="8" t="s">
        <v>18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31"/>
      <c r="W39" s="1"/>
      <c r="X39" s="7" t="s">
        <v>18</v>
      </c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31"/>
    </row>
    <row r="40" spans="1:45" ht="12.75">
      <c r="A40" s="80" t="s">
        <v>19</v>
      </c>
      <c r="B40" s="403">
        <v>17.68337</v>
      </c>
      <c r="C40" s="403">
        <v>-12.16656</v>
      </c>
      <c r="D40" s="403">
        <v>-2.635561</v>
      </c>
      <c r="E40" s="403">
        <v>1.556719</v>
      </c>
      <c r="F40" s="403">
        <v>2.852353</v>
      </c>
      <c r="G40" s="403">
        <v>-0.3732991</v>
      </c>
      <c r="H40" s="403">
        <v>-1.143875</v>
      </c>
      <c r="I40" s="403">
        <v>-0.05437067</v>
      </c>
      <c r="J40" s="403">
        <v>0.9795438</v>
      </c>
      <c r="K40" s="403">
        <v>4.65525</v>
      </c>
      <c r="L40" s="403">
        <v>0.7449421</v>
      </c>
      <c r="M40" s="403">
        <v>2.991403</v>
      </c>
      <c r="N40" s="403">
        <v>6.390788</v>
      </c>
      <c r="O40" s="403">
        <v>1.449865</v>
      </c>
      <c r="P40" s="403">
        <v>-0.500582</v>
      </c>
      <c r="Q40" s="403">
        <v>-5.257753</v>
      </c>
      <c r="R40" s="403">
        <v>-0.7540747</v>
      </c>
      <c r="S40" s="403">
        <v>-3.662379</v>
      </c>
      <c r="T40" s="403">
        <v>-3.839539</v>
      </c>
      <c r="U40" s="403">
        <v>-1.840211</v>
      </c>
      <c r="V40" s="29">
        <v>0</v>
      </c>
      <c r="W40" s="1"/>
      <c r="X40" s="6" t="s">
        <v>19</v>
      </c>
      <c r="Y40" s="12">
        <v>38.57701</v>
      </c>
      <c r="Z40" s="12">
        <v>-5.71115</v>
      </c>
      <c r="AA40" s="12">
        <v>-1.499761</v>
      </c>
      <c r="AB40" s="12">
        <v>4.300278</v>
      </c>
      <c r="AC40" s="12">
        <v>1.911073</v>
      </c>
      <c r="AD40" s="12">
        <v>-0.6146696</v>
      </c>
      <c r="AE40" s="12">
        <v>-1.000651</v>
      </c>
      <c r="AF40" s="12">
        <v>1.900281</v>
      </c>
      <c r="AG40" s="12">
        <v>6.344511</v>
      </c>
      <c r="AH40" s="12">
        <v>7.779168</v>
      </c>
      <c r="AI40" s="12">
        <v>3.899398</v>
      </c>
      <c r="AJ40" s="12">
        <v>2.385745</v>
      </c>
      <c r="AK40" s="12">
        <v>3.940309</v>
      </c>
      <c r="AL40" s="12">
        <v>-0.3418912</v>
      </c>
      <c r="AM40" s="12">
        <v>-3.071554</v>
      </c>
      <c r="AN40" s="12">
        <v>-8.011835</v>
      </c>
      <c r="AO40" s="12">
        <v>-7.257682</v>
      </c>
      <c r="AP40" s="12">
        <v>-9.850733</v>
      </c>
      <c r="AQ40" s="12">
        <v>-9.145805</v>
      </c>
      <c r="AR40" s="12">
        <v>-10.07471</v>
      </c>
      <c r="AS40" s="29">
        <v>0</v>
      </c>
    </row>
    <row r="41" spans="1:45" ht="12.75">
      <c r="A41" s="5" t="s">
        <v>20</v>
      </c>
      <c r="B41" s="12">
        <v>1.427955</v>
      </c>
      <c r="C41" s="12">
        <v>0.2510778</v>
      </c>
      <c r="D41" s="12">
        <v>-0.5155833</v>
      </c>
      <c r="E41" s="12">
        <v>-0.6688312</v>
      </c>
      <c r="F41" s="12">
        <v>-0.7753694</v>
      </c>
      <c r="G41" s="12">
        <v>-0.4303075</v>
      </c>
      <c r="H41" s="12">
        <v>-0.7026403</v>
      </c>
      <c r="I41" s="12">
        <v>-0.4436893</v>
      </c>
      <c r="J41" s="12">
        <v>-1.942865</v>
      </c>
      <c r="K41" s="12">
        <v>-0.8568631</v>
      </c>
      <c r="L41" s="12">
        <v>-1.066095</v>
      </c>
      <c r="M41" s="12">
        <v>-1.975559</v>
      </c>
      <c r="N41" s="12">
        <v>-1.381984</v>
      </c>
      <c r="O41" s="12">
        <v>-0.1399972</v>
      </c>
      <c r="P41" s="12">
        <v>0.03254466</v>
      </c>
      <c r="Q41" s="12">
        <v>-1.246613</v>
      </c>
      <c r="R41" s="12">
        <v>-0.9839868</v>
      </c>
      <c r="S41" s="12">
        <v>-0.2795325</v>
      </c>
      <c r="T41" s="12">
        <v>-0.5012761</v>
      </c>
      <c r="U41" s="12">
        <v>-3.648605</v>
      </c>
      <c r="V41" s="30">
        <v>-0.781707</v>
      </c>
      <c r="W41" s="1"/>
      <c r="X41" s="6" t="s">
        <v>20</v>
      </c>
      <c r="Y41" s="12">
        <v>-0.8498325</v>
      </c>
      <c r="Z41" s="12">
        <v>0.5318876</v>
      </c>
      <c r="AA41" s="12">
        <v>-0.2342446</v>
      </c>
      <c r="AB41" s="12">
        <v>-0.6559012</v>
      </c>
      <c r="AC41" s="12">
        <v>0.7016759</v>
      </c>
      <c r="AD41" s="12">
        <v>-1.346261</v>
      </c>
      <c r="AE41" s="12">
        <v>0.4422863</v>
      </c>
      <c r="AF41" s="12">
        <v>0.3036496</v>
      </c>
      <c r="AG41" s="12">
        <v>0.1228319</v>
      </c>
      <c r="AH41" s="12">
        <v>-0.3076831</v>
      </c>
      <c r="AI41" s="12">
        <v>-0.8233182</v>
      </c>
      <c r="AJ41" s="12">
        <v>-0.122781</v>
      </c>
      <c r="AK41" s="12">
        <v>0.478719</v>
      </c>
      <c r="AL41" s="12">
        <v>-0.5546974</v>
      </c>
      <c r="AM41" s="12">
        <v>0.2653024</v>
      </c>
      <c r="AN41" s="12">
        <v>0.3342185</v>
      </c>
      <c r="AO41" s="12">
        <v>0.5388091</v>
      </c>
      <c r="AP41" s="12">
        <v>1.142818</v>
      </c>
      <c r="AQ41" s="12">
        <v>0.6624633</v>
      </c>
      <c r="AR41" s="12">
        <v>-9.898226</v>
      </c>
      <c r="AS41" s="30">
        <v>-0.2492589</v>
      </c>
    </row>
    <row r="42" spans="1:45" ht="12.75">
      <c r="A42" s="5" t="s">
        <v>21</v>
      </c>
      <c r="B42" s="12">
        <v>-2.089434</v>
      </c>
      <c r="C42" s="12">
        <v>1.129808</v>
      </c>
      <c r="D42" s="12">
        <v>0.9521716</v>
      </c>
      <c r="E42" s="12">
        <v>0.7138686</v>
      </c>
      <c r="F42" s="12">
        <v>0.1995867</v>
      </c>
      <c r="G42" s="12">
        <v>0.4864317</v>
      </c>
      <c r="H42" s="12">
        <v>0.7634566</v>
      </c>
      <c r="I42" s="12">
        <v>0.8131767</v>
      </c>
      <c r="J42" s="12">
        <v>0.7745673</v>
      </c>
      <c r="K42" s="12">
        <v>0.5275564</v>
      </c>
      <c r="L42" s="12">
        <v>0.9295999</v>
      </c>
      <c r="M42" s="12">
        <v>0.7618393</v>
      </c>
      <c r="N42" s="12">
        <v>0.5666742</v>
      </c>
      <c r="O42" s="12">
        <v>1.008142</v>
      </c>
      <c r="P42" s="12">
        <v>1.063814</v>
      </c>
      <c r="Q42" s="12">
        <v>0.818868</v>
      </c>
      <c r="R42" s="12">
        <v>0.7466609</v>
      </c>
      <c r="S42" s="12">
        <v>0.9974211</v>
      </c>
      <c r="T42" s="12">
        <v>1.057748</v>
      </c>
      <c r="U42" s="12">
        <v>0.390367</v>
      </c>
      <c r="V42" s="30">
        <v>0.6989864</v>
      </c>
      <c r="W42" s="1"/>
      <c r="X42" s="6" t="s">
        <v>21</v>
      </c>
      <c r="Y42" s="12">
        <v>-2.493476</v>
      </c>
      <c r="Z42" s="12">
        <v>0.8989082</v>
      </c>
      <c r="AA42" s="12">
        <v>0.8972024</v>
      </c>
      <c r="AB42" s="12">
        <v>0.8074903</v>
      </c>
      <c r="AC42" s="12">
        <v>0.2516186</v>
      </c>
      <c r="AD42" s="12">
        <v>-0.1328074</v>
      </c>
      <c r="AE42" s="12">
        <v>0.6326304</v>
      </c>
      <c r="AF42" s="12">
        <v>0.505172</v>
      </c>
      <c r="AG42" s="12">
        <v>0.4397201</v>
      </c>
      <c r="AH42" s="12">
        <v>0.2810814</v>
      </c>
      <c r="AI42" s="12">
        <v>0.7259542</v>
      </c>
      <c r="AJ42" s="12">
        <v>0.7452997</v>
      </c>
      <c r="AK42" s="12">
        <v>0.4112543</v>
      </c>
      <c r="AL42" s="12">
        <v>0.4500997</v>
      </c>
      <c r="AM42" s="12">
        <v>0.5487346</v>
      </c>
      <c r="AN42" s="12">
        <v>0.6096769</v>
      </c>
      <c r="AO42" s="12">
        <v>0.5384711</v>
      </c>
      <c r="AP42" s="12">
        <v>0.6802776</v>
      </c>
      <c r="AQ42" s="12">
        <v>0.6749256</v>
      </c>
      <c r="AR42" s="12">
        <v>0.06748702</v>
      </c>
      <c r="AS42" s="30">
        <v>0.4562576</v>
      </c>
    </row>
    <row r="43" spans="1:45" ht="12.75">
      <c r="A43" s="5" t="s">
        <v>22</v>
      </c>
      <c r="B43" s="12">
        <v>-0.570212</v>
      </c>
      <c r="C43" s="12">
        <v>-0.16189219999999999</v>
      </c>
      <c r="D43" s="12">
        <v>-0.4111132</v>
      </c>
      <c r="E43" s="12">
        <v>-0.2162518</v>
      </c>
      <c r="F43" s="12">
        <v>-0.09720095</v>
      </c>
      <c r="G43" s="12">
        <v>-0.7763899</v>
      </c>
      <c r="H43" s="12">
        <v>-0.4825059</v>
      </c>
      <c r="I43" s="12">
        <v>-0.465361</v>
      </c>
      <c r="J43" s="12">
        <v>0.5088499</v>
      </c>
      <c r="K43" s="12">
        <v>-0.1443868</v>
      </c>
      <c r="L43" s="12">
        <v>-0.04070364</v>
      </c>
      <c r="M43" s="12">
        <v>0.4385154</v>
      </c>
      <c r="N43" s="12">
        <v>-0.0632933</v>
      </c>
      <c r="O43" s="12">
        <v>-0.2101816</v>
      </c>
      <c r="P43" s="12">
        <v>-0.5004803</v>
      </c>
      <c r="Q43" s="12">
        <v>0.08156646</v>
      </c>
      <c r="R43" s="12">
        <v>-0.03276982</v>
      </c>
      <c r="S43" s="12">
        <v>-0.006840733</v>
      </c>
      <c r="T43" s="12">
        <v>0.01153543</v>
      </c>
      <c r="U43" s="12">
        <v>-0.6025459</v>
      </c>
      <c r="V43" s="30">
        <v>-0.1691287</v>
      </c>
      <c r="W43" s="1"/>
      <c r="X43" s="6" t="s">
        <v>22</v>
      </c>
      <c r="Y43" s="12">
        <v>0.4587082</v>
      </c>
      <c r="Z43" s="12">
        <v>-0.01541275</v>
      </c>
      <c r="AA43" s="12">
        <v>0.1813604</v>
      </c>
      <c r="AB43" s="12">
        <v>0.4547346</v>
      </c>
      <c r="AC43" s="12">
        <v>0.2823952</v>
      </c>
      <c r="AD43" s="12">
        <v>0.9121593</v>
      </c>
      <c r="AE43" s="12">
        <v>-0.09515541</v>
      </c>
      <c r="AF43" s="12">
        <v>-0.103692</v>
      </c>
      <c r="AG43" s="12">
        <v>0.1915016</v>
      </c>
      <c r="AH43" s="12">
        <v>0.04629837</v>
      </c>
      <c r="AI43" s="12">
        <v>0.1551954</v>
      </c>
      <c r="AJ43" s="12">
        <v>-0.1136723</v>
      </c>
      <c r="AK43" s="12">
        <v>-0.01695318</v>
      </c>
      <c r="AL43" s="12">
        <v>0.04013425</v>
      </c>
      <c r="AM43" s="12">
        <v>-0.2249444</v>
      </c>
      <c r="AN43" s="12">
        <v>0.03883593</v>
      </c>
      <c r="AO43" s="12">
        <v>-0.2995246</v>
      </c>
      <c r="AP43" s="12">
        <v>0.01803047</v>
      </c>
      <c r="AQ43" s="12">
        <v>-0.0630278</v>
      </c>
      <c r="AR43" s="12">
        <v>-0.6720263</v>
      </c>
      <c r="AS43" s="30">
        <v>0.06447238</v>
      </c>
    </row>
    <row r="44" spans="1:45" ht="12.75">
      <c r="A44" s="5" t="s">
        <v>23</v>
      </c>
      <c r="B44" s="12">
        <v>1.986059</v>
      </c>
      <c r="C44" s="12">
        <v>0.08421532</v>
      </c>
      <c r="D44" s="12">
        <v>0.03272649</v>
      </c>
      <c r="E44" s="12">
        <v>0.04255417</v>
      </c>
      <c r="F44" s="12">
        <v>0.1855044</v>
      </c>
      <c r="G44" s="12">
        <v>0.04924744</v>
      </c>
      <c r="H44" s="12">
        <v>0.05643139</v>
      </c>
      <c r="I44" s="12">
        <v>-0.09594221</v>
      </c>
      <c r="J44" s="12">
        <v>0.1708327</v>
      </c>
      <c r="K44" s="12">
        <v>0.2217147</v>
      </c>
      <c r="L44" s="12">
        <v>0.2478791</v>
      </c>
      <c r="M44" s="12">
        <v>0.05926197</v>
      </c>
      <c r="N44" s="12">
        <v>-0.009379638</v>
      </c>
      <c r="O44" s="12">
        <v>0.120427</v>
      </c>
      <c r="P44" s="12">
        <v>0.04109284</v>
      </c>
      <c r="Q44" s="12">
        <v>-0.06444929</v>
      </c>
      <c r="R44" s="12">
        <v>-0.2439334</v>
      </c>
      <c r="S44" s="12">
        <v>-0.01335494</v>
      </c>
      <c r="T44" s="12">
        <v>0.1905467</v>
      </c>
      <c r="U44" s="12">
        <v>-0.01328533</v>
      </c>
      <c r="V44" s="30">
        <v>0.113443</v>
      </c>
      <c r="W44" s="1"/>
      <c r="X44" s="6" t="s">
        <v>23</v>
      </c>
      <c r="Y44" s="12">
        <v>2.053347</v>
      </c>
      <c r="Z44" s="12">
        <v>0.0844751</v>
      </c>
      <c r="AA44" s="12">
        <v>0.103679</v>
      </c>
      <c r="AB44" s="12">
        <v>0.03552614</v>
      </c>
      <c r="AC44" s="12">
        <v>0.3081311</v>
      </c>
      <c r="AD44" s="12">
        <v>0.1660197</v>
      </c>
      <c r="AE44" s="12">
        <v>0.0642977</v>
      </c>
      <c r="AF44" s="12">
        <v>0.05375608</v>
      </c>
      <c r="AG44" s="12">
        <v>0.1389428</v>
      </c>
      <c r="AH44" s="12">
        <v>0.1383412</v>
      </c>
      <c r="AI44" s="12">
        <v>0.05124583</v>
      </c>
      <c r="AJ44" s="12">
        <v>-0.04950466</v>
      </c>
      <c r="AK44" s="12">
        <v>-0.1736489</v>
      </c>
      <c r="AL44" s="12">
        <v>0.004233844</v>
      </c>
      <c r="AM44" s="12">
        <v>-0.02938189</v>
      </c>
      <c r="AN44" s="12">
        <v>0.1312197</v>
      </c>
      <c r="AO44" s="12">
        <v>-0.225344</v>
      </c>
      <c r="AP44" s="12">
        <v>0.1820422</v>
      </c>
      <c r="AQ44" s="12">
        <v>0.2735924</v>
      </c>
      <c r="AR44" s="12">
        <v>-0.09186373</v>
      </c>
      <c r="AS44" s="30">
        <v>0.1185621</v>
      </c>
    </row>
    <row r="45" spans="1:45" ht="12.75">
      <c r="A45" s="5" t="s">
        <v>24</v>
      </c>
      <c r="B45" s="12">
        <v>0.09843255</v>
      </c>
      <c r="C45" s="12">
        <v>0.04612229</v>
      </c>
      <c r="D45" s="12">
        <v>0.02237053</v>
      </c>
      <c r="E45" s="12">
        <v>-0.03313791</v>
      </c>
      <c r="F45" s="12">
        <v>-0.001047452</v>
      </c>
      <c r="G45" s="12">
        <v>-0.07142245</v>
      </c>
      <c r="H45" s="12">
        <v>0.01553985</v>
      </c>
      <c r="I45" s="12">
        <v>0.02836439</v>
      </c>
      <c r="J45" s="12">
        <v>-0.02402451</v>
      </c>
      <c r="K45" s="12">
        <v>0.1179365</v>
      </c>
      <c r="L45" s="12">
        <v>0.05118416</v>
      </c>
      <c r="M45" s="12">
        <v>-0.06031928</v>
      </c>
      <c r="N45" s="12">
        <v>-0.03106778</v>
      </c>
      <c r="O45" s="12">
        <v>-0.06990327</v>
      </c>
      <c r="P45" s="12">
        <v>0.03530281</v>
      </c>
      <c r="Q45" s="12">
        <v>0.01101936</v>
      </c>
      <c r="R45" s="12">
        <v>0.09331346</v>
      </c>
      <c r="S45" s="12">
        <v>0.01366297</v>
      </c>
      <c r="T45" s="12">
        <v>0.104459</v>
      </c>
      <c r="U45" s="12">
        <v>-0.09103238</v>
      </c>
      <c r="V45" s="30">
        <v>0.01305941</v>
      </c>
      <c r="W45" s="1"/>
      <c r="X45" s="6" t="s">
        <v>24</v>
      </c>
      <c r="Y45" s="12">
        <v>-0.4471079</v>
      </c>
      <c r="Z45" s="12">
        <v>-0.06139314</v>
      </c>
      <c r="AA45" s="12">
        <v>0.09051573</v>
      </c>
      <c r="AB45" s="12">
        <v>0.1042885</v>
      </c>
      <c r="AC45" s="12">
        <v>0.09223334</v>
      </c>
      <c r="AD45" s="12">
        <v>-0.01885964</v>
      </c>
      <c r="AE45" s="12">
        <v>0.1228277</v>
      </c>
      <c r="AF45" s="12">
        <v>0.1486507</v>
      </c>
      <c r="AG45" s="12">
        <v>0.07479313</v>
      </c>
      <c r="AH45" s="12">
        <v>0.1283486</v>
      </c>
      <c r="AI45" s="12">
        <v>0.06519823</v>
      </c>
      <c r="AJ45" s="12">
        <v>0.1642138</v>
      </c>
      <c r="AK45" s="12">
        <v>0.1544094</v>
      </c>
      <c r="AL45" s="12">
        <v>0.0721275</v>
      </c>
      <c r="AM45" s="12">
        <v>0.1050892</v>
      </c>
      <c r="AN45" s="12">
        <v>0.106221</v>
      </c>
      <c r="AO45" s="12">
        <v>0.07166494</v>
      </c>
      <c r="AP45" s="12">
        <v>0.01656246</v>
      </c>
      <c r="AQ45" s="12">
        <v>0.1048479</v>
      </c>
      <c r="AR45" s="12">
        <v>-0.1217857</v>
      </c>
      <c r="AS45" s="30">
        <v>0.06488581</v>
      </c>
    </row>
    <row r="46" spans="1:45" ht="12.75">
      <c r="A46" s="5" t="s">
        <v>25</v>
      </c>
      <c r="B46" s="12">
        <v>1.238486</v>
      </c>
      <c r="C46" s="12">
        <v>-0.1122396</v>
      </c>
      <c r="D46" s="12">
        <v>-0.03177851</v>
      </c>
      <c r="E46" s="12">
        <v>-0.03940074</v>
      </c>
      <c r="F46" s="12">
        <v>-0.01165586</v>
      </c>
      <c r="G46" s="12">
        <v>-0.1235086</v>
      </c>
      <c r="H46" s="12">
        <v>-0.1015303</v>
      </c>
      <c r="I46" s="12">
        <v>-0.01231326</v>
      </c>
      <c r="J46" s="12">
        <v>-0.06107258</v>
      </c>
      <c r="K46" s="12">
        <v>-0.01697228</v>
      </c>
      <c r="L46" s="12">
        <v>-0.05931623</v>
      </c>
      <c r="M46" s="12">
        <v>0.006692959</v>
      </c>
      <c r="N46" s="12">
        <v>0.02081772</v>
      </c>
      <c r="O46" s="12">
        <v>0.04899885</v>
      </c>
      <c r="P46" s="12">
        <v>0.01832782</v>
      </c>
      <c r="Q46" s="12">
        <v>-0.08442926</v>
      </c>
      <c r="R46" s="12">
        <v>-0.05955066</v>
      </c>
      <c r="S46" s="12">
        <v>-0.09266189</v>
      </c>
      <c r="T46" s="12">
        <v>-0.01680615</v>
      </c>
      <c r="U46" s="12">
        <v>0.003960518</v>
      </c>
      <c r="V46" s="30">
        <v>-0.00197942</v>
      </c>
      <c r="W46" s="1"/>
      <c r="X46" s="6" t="s">
        <v>25</v>
      </c>
      <c r="Y46" s="12">
        <v>1.400227</v>
      </c>
      <c r="Z46" s="12">
        <v>-0.05355709</v>
      </c>
      <c r="AA46" s="12">
        <v>0.01779841</v>
      </c>
      <c r="AB46" s="12">
        <v>0.04141339</v>
      </c>
      <c r="AC46" s="12">
        <v>0.02267506</v>
      </c>
      <c r="AD46" s="12">
        <v>0.001909464</v>
      </c>
      <c r="AE46" s="12">
        <v>-0.04586347</v>
      </c>
      <c r="AF46" s="12">
        <v>0.04219496</v>
      </c>
      <c r="AG46" s="12">
        <v>0.008692792</v>
      </c>
      <c r="AH46" s="12">
        <v>0.0659753</v>
      </c>
      <c r="AI46" s="12">
        <v>-0.00241029</v>
      </c>
      <c r="AJ46" s="12">
        <v>0.01949008</v>
      </c>
      <c r="AK46" s="12">
        <v>0.002724261</v>
      </c>
      <c r="AL46" s="12">
        <v>0.04195446</v>
      </c>
      <c r="AM46" s="12">
        <v>0.008210406</v>
      </c>
      <c r="AN46" s="12">
        <v>-0.04025035</v>
      </c>
      <c r="AO46" s="12">
        <v>-0.008771272</v>
      </c>
      <c r="AP46" s="12">
        <v>-0.006519356</v>
      </c>
      <c r="AQ46" s="12">
        <v>-0.006663655</v>
      </c>
      <c r="AR46" s="12">
        <v>0.06441985</v>
      </c>
      <c r="AS46" s="30">
        <v>0.04557234</v>
      </c>
    </row>
    <row r="47" spans="1:45" ht="12.75">
      <c r="A47" s="5" t="s">
        <v>26</v>
      </c>
      <c r="B47" s="12">
        <v>-0.003182563</v>
      </c>
      <c r="C47" s="12">
        <v>-0.009365763</v>
      </c>
      <c r="D47" s="12">
        <v>-0.00907318</v>
      </c>
      <c r="E47" s="12">
        <v>-0.01814095</v>
      </c>
      <c r="F47" s="12">
        <v>-0.04717572</v>
      </c>
      <c r="G47" s="12">
        <v>-0.02851682</v>
      </c>
      <c r="H47" s="12">
        <v>-0.007585507</v>
      </c>
      <c r="I47" s="12">
        <v>-0.01935848</v>
      </c>
      <c r="J47" s="12">
        <v>-0.04224405</v>
      </c>
      <c r="K47" s="12">
        <v>-0.01004294</v>
      </c>
      <c r="L47" s="12">
        <v>-0.06239196</v>
      </c>
      <c r="M47" s="12">
        <v>-0.03077739</v>
      </c>
      <c r="N47" s="12">
        <v>-0.01741719</v>
      </c>
      <c r="O47" s="12">
        <v>-0.03554364</v>
      </c>
      <c r="P47" s="12">
        <v>-0.02635646</v>
      </c>
      <c r="Q47" s="12">
        <v>-0.05375774</v>
      </c>
      <c r="R47" s="12">
        <v>-0.04087971</v>
      </c>
      <c r="S47" s="12">
        <v>-0.05615242</v>
      </c>
      <c r="T47" s="12">
        <v>0.01672158</v>
      </c>
      <c r="U47" s="12">
        <v>-0.04039716</v>
      </c>
      <c r="V47" s="30">
        <v>-0.0273482</v>
      </c>
      <c r="W47" s="1"/>
      <c r="X47" s="6" t="s">
        <v>26</v>
      </c>
      <c r="Y47" s="12">
        <v>-0.03275351</v>
      </c>
      <c r="Z47" s="12">
        <v>0.02541781</v>
      </c>
      <c r="AA47" s="12">
        <v>0.004434511</v>
      </c>
      <c r="AB47" s="12">
        <v>-0.005403276</v>
      </c>
      <c r="AC47" s="12">
        <v>0.009030498</v>
      </c>
      <c r="AD47" s="12">
        <v>0.04562992</v>
      </c>
      <c r="AE47" s="12">
        <v>0.001311594</v>
      </c>
      <c r="AF47" s="12">
        <v>0.02305727</v>
      </c>
      <c r="AG47" s="12">
        <v>0.006461844</v>
      </c>
      <c r="AH47" s="12">
        <v>-0.01606768</v>
      </c>
      <c r="AI47" s="12">
        <v>-0.0696646</v>
      </c>
      <c r="AJ47" s="12">
        <v>-0.03034492</v>
      </c>
      <c r="AK47" s="12">
        <v>-0.003997582</v>
      </c>
      <c r="AL47" s="12">
        <v>-0.02191282</v>
      </c>
      <c r="AM47" s="12">
        <v>-0.005176717</v>
      </c>
      <c r="AN47" s="12">
        <v>-0.04736133</v>
      </c>
      <c r="AO47" s="12">
        <v>-0.0298012</v>
      </c>
      <c r="AP47" s="12">
        <v>-0.03808189</v>
      </c>
      <c r="AQ47" s="12">
        <v>0.0003448714</v>
      </c>
      <c r="AR47" s="12">
        <v>0.04317794</v>
      </c>
      <c r="AS47" s="30">
        <v>-0.007528813</v>
      </c>
    </row>
    <row r="48" spans="1:45" ht="12.75">
      <c r="A48" s="5" t="s">
        <v>27</v>
      </c>
      <c r="B48" s="12">
        <v>-0.2411539</v>
      </c>
      <c r="C48" s="12">
        <v>-0.001737115</v>
      </c>
      <c r="D48" s="12">
        <v>0.007636372</v>
      </c>
      <c r="E48" s="12">
        <v>-0.0241892</v>
      </c>
      <c r="F48" s="12">
        <v>-0.07922244</v>
      </c>
      <c r="G48" s="12">
        <v>-0.04623869</v>
      </c>
      <c r="H48" s="12">
        <v>0.01095319</v>
      </c>
      <c r="I48" s="12">
        <v>0.02197116</v>
      </c>
      <c r="J48" s="12">
        <v>-0.03404368</v>
      </c>
      <c r="K48" s="12">
        <v>-0.04453452</v>
      </c>
      <c r="L48" s="12">
        <v>-0.00631958</v>
      </c>
      <c r="M48" s="12">
        <v>-0.001082942</v>
      </c>
      <c r="N48" s="12">
        <v>0.01792815</v>
      </c>
      <c r="O48" s="12">
        <v>-0.02091117</v>
      </c>
      <c r="P48" s="12">
        <v>-0.05502412</v>
      </c>
      <c r="Q48" s="12">
        <v>0.01364873</v>
      </c>
      <c r="R48" s="12">
        <v>-0.003666171</v>
      </c>
      <c r="S48" s="12">
        <v>-0.02575975</v>
      </c>
      <c r="T48" s="12">
        <v>-0.03486343</v>
      </c>
      <c r="U48" s="12">
        <v>-0.06256947</v>
      </c>
      <c r="V48" s="30">
        <v>-0.02486706</v>
      </c>
      <c r="W48" s="1"/>
      <c r="X48" s="6" t="s">
        <v>27</v>
      </c>
      <c r="Y48" s="12">
        <v>-0.2879018</v>
      </c>
      <c r="Z48" s="12">
        <v>0.002022761</v>
      </c>
      <c r="AA48" s="12">
        <v>0.0006711031</v>
      </c>
      <c r="AB48" s="12">
        <v>-0.03359883</v>
      </c>
      <c r="AC48" s="12">
        <v>-0.08762517</v>
      </c>
      <c r="AD48" s="12">
        <v>-0.09053942</v>
      </c>
      <c r="AE48" s="12">
        <v>-0.01228417</v>
      </c>
      <c r="AF48" s="12">
        <v>-0.02182304</v>
      </c>
      <c r="AG48" s="12">
        <v>-0.03647341</v>
      </c>
      <c r="AH48" s="12">
        <v>-0.06843371</v>
      </c>
      <c r="AI48" s="12">
        <v>-0.02546293</v>
      </c>
      <c r="AJ48" s="12">
        <v>-0.003918563</v>
      </c>
      <c r="AK48" s="12">
        <v>-0.007034946</v>
      </c>
      <c r="AL48" s="12">
        <v>-0.03950587</v>
      </c>
      <c r="AM48" s="12">
        <v>-0.05866164</v>
      </c>
      <c r="AN48" s="12">
        <v>-0.004011017</v>
      </c>
      <c r="AO48" s="12">
        <v>-0.02912949</v>
      </c>
      <c r="AP48" s="12">
        <v>-0.01918434</v>
      </c>
      <c r="AQ48" s="12">
        <v>-0.04192366</v>
      </c>
      <c r="AR48" s="12">
        <v>-0.1108472</v>
      </c>
      <c r="AS48" s="30">
        <v>-0.0413932</v>
      </c>
    </row>
    <row r="49" spans="1:45" ht="12.75">
      <c r="A49" s="5" t="s">
        <v>28</v>
      </c>
      <c r="B49" s="12">
        <v>0.06656392</v>
      </c>
      <c r="C49" s="12">
        <v>-0.009480306</v>
      </c>
      <c r="D49" s="12">
        <v>-0.005995832</v>
      </c>
      <c r="E49" s="12">
        <v>-0.0247007</v>
      </c>
      <c r="F49" s="12">
        <v>0.001728931</v>
      </c>
      <c r="G49" s="12">
        <v>-0.01545101</v>
      </c>
      <c r="H49" s="12">
        <v>0.002502951</v>
      </c>
      <c r="I49" s="12">
        <v>0.005508428</v>
      </c>
      <c r="J49" s="12">
        <v>0.00378407</v>
      </c>
      <c r="K49" s="12">
        <v>0.01970155</v>
      </c>
      <c r="L49" s="12">
        <v>-0.03470084</v>
      </c>
      <c r="M49" s="12">
        <v>0.009439207</v>
      </c>
      <c r="N49" s="12">
        <v>0.01051366</v>
      </c>
      <c r="O49" s="12">
        <v>-0.02648805</v>
      </c>
      <c r="P49" s="12">
        <v>0.03446141</v>
      </c>
      <c r="Q49" s="12">
        <v>-0.01528862</v>
      </c>
      <c r="R49" s="12">
        <v>0.009201031</v>
      </c>
      <c r="S49" s="12">
        <v>-0.01918336</v>
      </c>
      <c r="T49" s="12">
        <v>0.05715178</v>
      </c>
      <c r="U49" s="12">
        <v>-0.06811207</v>
      </c>
      <c r="V49" s="30">
        <v>0</v>
      </c>
      <c r="W49" s="1"/>
      <c r="X49" s="6" t="s">
        <v>28</v>
      </c>
      <c r="Y49" s="12">
        <v>-0.04153806</v>
      </c>
      <c r="Z49" s="12">
        <v>-0.01599503</v>
      </c>
      <c r="AA49" s="12">
        <v>0.006361162</v>
      </c>
      <c r="AB49" s="12">
        <v>0.01006416</v>
      </c>
      <c r="AC49" s="12">
        <v>-0.01803548</v>
      </c>
      <c r="AD49" s="12">
        <v>0.02780496</v>
      </c>
      <c r="AE49" s="12">
        <v>0.005975898</v>
      </c>
      <c r="AF49" s="12">
        <v>0.01768079</v>
      </c>
      <c r="AG49" s="12">
        <v>0.003008165</v>
      </c>
      <c r="AH49" s="12">
        <v>0.02249496</v>
      </c>
      <c r="AI49" s="12">
        <v>-0.04434717</v>
      </c>
      <c r="AJ49" s="12">
        <v>0.002956726</v>
      </c>
      <c r="AK49" s="12">
        <v>0.02836881</v>
      </c>
      <c r="AL49" s="12">
        <v>0.003256432</v>
      </c>
      <c r="AM49" s="12">
        <v>0.03756882</v>
      </c>
      <c r="AN49" s="12">
        <v>-0.03011889</v>
      </c>
      <c r="AO49" s="12">
        <v>-0.01549011</v>
      </c>
      <c r="AP49" s="12">
        <v>-0.02376434</v>
      </c>
      <c r="AQ49" s="12">
        <v>-0.01227488</v>
      </c>
      <c r="AR49" s="12">
        <v>0.02717925</v>
      </c>
      <c r="AS49" s="30">
        <v>0</v>
      </c>
    </row>
    <row r="50" spans="1:45" ht="12.75">
      <c r="A50" s="5" t="s">
        <v>29</v>
      </c>
      <c r="B50" s="12">
        <v>0.1258751</v>
      </c>
      <c r="C50" s="12">
        <v>-0.06119607</v>
      </c>
      <c r="D50" s="12">
        <v>-0.04645305</v>
      </c>
      <c r="E50" s="12">
        <v>-0.04064218</v>
      </c>
      <c r="F50" s="12">
        <v>-0.03850101</v>
      </c>
      <c r="G50" s="12">
        <v>-0.04591186</v>
      </c>
      <c r="H50" s="12">
        <v>-0.0501731</v>
      </c>
      <c r="I50" s="12">
        <v>-0.03474917</v>
      </c>
      <c r="J50" s="12">
        <v>-0.04581587</v>
      </c>
      <c r="K50" s="12">
        <v>-0.03552208</v>
      </c>
      <c r="L50" s="12">
        <v>-0.04082422</v>
      </c>
      <c r="M50" s="12">
        <v>-0.03428075</v>
      </c>
      <c r="N50" s="12">
        <v>-0.02426355</v>
      </c>
      <c r="O50" s="12">
        <v>-0.04022826</v>
      </c>
      <c r="P50" s="12">
        <v>-0.04835814</v>
      </c>
      <c r="Q50" s="12">
        <v>-0.0465286</v>
      </c>
      <c r="R50" s="12">
        <v>-0.04521729</v>
      </c>
      <c r="S50" s="12">
        <v>-0.04501107</v>
      </c>
      <c r="T50" s="12">
        <v>-0.04172934</v>
      </c>
      <c r="U50" s="12">
        <v>-0.02413249</v>
      </c>
      <c r="V50" s="30">
        <v>-0.03707284</v>
      </c>
      <c r="W50" s="1"/>
      <c r="X50" s="6" t="s">
        <v>29</v>
      </c>
      <c r="Y50" s="12">
        <v>0.1531272</v>
      </c>
      <c r="Z50" s="12">
        <v>-0.06117166</v>
      </c>
      <c r="AA50" s="12">
        <v>-0.04807614</v>
      </c>
      <c r="AB50" s="12">
        <v>-0.03684551</v>
      </c>
      <c r="AC50" s="12">
        <v>-0.03262222</v>
      </c>
      <c r="AD50" s="12">
        <v>-0.0330887</v>
      </c>
      <c r="AE50" s="12">
        <v>-0.04291474</v>
      </c>
      <c r="AF50" s="12">
        <v>-0.03467126</v>
      </c>
      <c r="AG50" s="12">
        <v>-0.03237084</v>
      </c>
      <c r="AH50" s="12">
        <v>-0.02891378</v>
      </c>
      <c r="AI50" s="12">
        <v>-0.03610354</v>
      </c>
      <c r="AJ50" s="12">
        <v>-0.03672416</v>
      </c>
      <c r="AK50" s="12">
        <v>-0.03802961</v>
      </c>
      <c r="AL50" s="12">
        <v>-0.03973981</v>
      </c>
      <c r="AM50" s="12">
        <v>-0.0493567</v>
      </c>
      <c r="AN50" s="12">
        <v>-0.04956958</v>
      </c>
      <c r="AO50" s="12">
        <v>-0.04841513</v>
      </c>
      <c r="AP50" s="12">
        <v>-0.04059775</v>
      </c>
      <c r="AQ50" s="12">
        <v>-0.04378485</v>
      </c>
      <c r="AR50" s="12">
        <v>-0.03201145</v>
      </c>
      <c r="AS50" s="30">
        <v>-0.03520804</v>
      </c>
    </row>
    <row r="51" spans="1:45" ht="12.75">
      <c r="A51" s="5" t="s">
        <v>30</v>
      </c>
      <c r="B51" s="12">
        <v>0.00327564</v>
      </c>
      <c r="C51" s="12">
        <v>-0.002632755</v>
      </c>
      <c r="D51" s="12">
        <v>-0.005524337</v>
      </c>
      <c r="E51" s="12">
        <v>-0.009523055</v>
      </c>
      <c r="F51" s="12">
        <v>-0.003402069</v>
      </c>
      <c r="G51" s="12">
        <v>-0.004325259</v>
      </c>
      <c r="H51" s="12">
        <v>-0.001771009</v>
      </c>
      <c r="I51" s="12">
        <v>-0.00111683</v>
      </c>
      <c r="J51" s="12">
        <v>-0.007405556</v>
      </c>
      <c r="K51" s="12">
        <v>-0.001381021</v>
      </c>
      <c r="L51" s="12">
        <v>-0.0069809</v>
      </c>
      <c r="M51" s="12">
        <v>-0.006666213</v>
      </c>
      <c r="N51" s="12">
        <v>-0.005989663</v>
      </c>
      <c r="O51" s="12">
        <v>-0.008033591</v>
      </c>
      <c r="P51" s="12">
        <v>0.002087031</v>
      </c>
      <c r="Q51" s="12">
        <v>-0.007574899</v>
      </c>
      <c r="R51" s="12">
        <v>-0.004182215</v>
      </c>
      <c r="S51" s="12">
        <v>-0.004503445</v>
      </c>
      <c r="T51" s="12">
        <v>0.0043372870000000004</v>
      </c>
      <c r="U51" s="12">
        <v>-0.003069334</v>
      </c>
      <c r="V51" s="30">
        <v>-0.003895983</v>
      </c>
      <c r="W51" s="1"/>
      <c r="X51" s="6" t="s">
        <v>30</v>
      </c>
      <c r="Y51" s="12">
        <v>-0.0195145</v>
      </c>
      <c r="Z51" s="12">
        <v>-0.004571342</v>
      </c>
      <c r="AA51" s="12">
        <v>-0.00172981</v>
      </c>
      <c r="AB51" s="12">
        <v>-0.002289407</v>
      </c>
      <c r="AC51" s="12">
        <v>-0.002646872</v>
      </c>
      <c r="AD51" s="12">
        <v>-0.00675686</v>
      </c>
      <c r="AE51" s="12">
        <v>0.00103178</v>
      </c>
      <c r="AF51" s="12">
        <v>0.00319102</v>
      </c>
      <c r="AG51" s="12">
        <v>0.0004110082</v>
      </c>
      <c r="AH51" s="12">
        <v>0.003876735</v>
      </c>
      <c r="AI51" s="12">
        <v>-0.004907052</v>
      </c>
      <c r="AJ51" s="12">
        <v>0.002207678</v>
      </c>
      <c r="AK51" s="12">
        <v>0.002760054</v>
      </c>
      <c r="AL51" s="12">
        <v>-0.001816869</v>
      </c>
      <c r="AM51" s="12">
        <v>0.005230669</v>
      </c>
      <c r="AN51" s="12">
        <v>-0.00198349</v>
      </c>
      <c r="AO51" s="12">
        <v>-0.0004996137</v>
      </c>
      <c r="AP51" s="12">
        <v>-0.003029595</v>
      </c>
      <c r="AQ51" s="12">
        <v>-0.002066723</v>
      </c>
      <c r="AR51" s="12">
        <v>-0.002127378</v>
      </c>
      <c r="AS51" s="30">
        <v>-0.001304239</v>
      </c>
    </row>
    <row r="52" spans="1:45" ht="12.75">
      <c r="A52" s="5" t="s">
        <v>31</v>
      </c>
      <c r="B52" s="12">
        <v>-0.02486741</v>
      </c>
      <c r="C52" s="12">
        <v>-0.001991563</v>
      </c>
      <c r="D52" s="12">
        <v>-0.002202695</v>
      </c>
      <c r="E52" s="12">
        <v>-0.001281802</v>
      </c>
      <c r="F52" s="12">
        <v>-0.003994857</v>
      </c>
      <c r="G52" s="12">
        <v>-0.004410496</v>
      </c>
      <c r="H52" s="12">
        <v>-0.003176461</v>
      </c>
      <c r="I52" s="12">
        <v>-0.001176534</v>
      </c>
      <c r="J52" s="12">
        <v>-0.003852777</v>
      </c>
      <c r="K52" s="12">
        <v>-0.001599381</v>
      </c>
      <c r="L52" s="12">
        <v>-0.001205488</v>
      </c>
      <c r="M52" s="12">
        <v>-0.0005732832</v>
      </c>
      <c r="N52" s="12">
        <v>0.0007112158</v>
      </c>
      <c r="O52" s="12">
        <v>0.0006322657</v>
      </c>
      <c r="P52" s="12">
        <v>-0.001671211</v>
      </c>
      <c r="Q52" s="12">
        <v>-0.002682822</v>
      </c>
      <c r="R52" s="12">
        <v>-0.002729973</v>
      </c>
      <c r="S52" s="12">
        <v>-0.004378174</v>
      </c>
      <c r="T52" s="12">
        <v>-0.002615948</v>
      </c>
      <c r="U52" s="12">
        <v>-0.005547942</v>
      </c>
      <c r="V52" s="30">
        <v>-0.002886865</v>
      </c>
      <c r="W52" s="1"/>
      <c r="X52" s="6" t="s">
        <v>31</v>
      </c>
      <c r="Y52" s="12">
        <v>-0.02794495</v>
      </c>
      <c r="Z52" s="12">
        <v>-0.001951021</v>
      </c>
      <c r="AA52" s="12">
        <v>-0.00302638</v>
      </c>
      <c r="AB52" s="12">
        <v>-0.005087609</v>
      </c>
      <c r="AC52" s="12">
        <v>-0.006474325</v>
      </c>
      <c r="AD52" s="12">
        <v>-0.007109225</v>
      </c>
      <c r="AE52" s="12">
        <v>-0.002867229</v>
      </c>
      <c r="AF52" s="12">
        <v>-0.003396871</v>
      </c>
      <c r="AG52" s="12">
        <v>-0.003502377</v>
      </c>
      <c r="AH52" s="12">
        <v>-0.002331374</v>
      </c>
      <c r="AI52" s="12">
        <v>-0.002142763</v>
      </c>
      <c r="AJ52" s="12">
        <v>-0.001620705</v>
      </c>
      <c r="AK52" s="12">
        <v>-0.003108786</v>
      </c>
      <c r="AL52" s="12">
        <v>-0.003317914</v>
      </c>
      <c r="AM52" s="12">
        <v>-0.003899263</v>
      </c>
      <c r="AN52" s="12">
        <v>-0.0037304</v>
      </c>
      <c r="AO52" s="12">
        <v>-0.005203051</v>
      </c>
      <c r="AP52" s="12">
        <v>-0.00290614</v>
      </c>
      <c r="AQ52" s="12">
        <v>-0.003484986</v>
      </c>
      <c r="AR52" s="12">
        <v>-0.005830154</v>
      </c>
      <c r="AS52" s="30">
        <v>-0.004346101</v>
      </c>
    </row>
    <row r="53" spans="1:45" ht="12.75">
      <c r="A53" s="5" t="s">
        <v>32</v>
      </c>
      <c r="B53" s="12">
        <v>0.009950673</v>
      </c>
      <c r="C53" s="12">
        <v>-0.007859552</v>
      </c>
      <c r="D53" s="12">
        <v>-0.008148428</v>
      </c>
      <c r="E53" s="12">
        <v>-0.008414722</v>
      </c>
      <c r="F53" s="12">
        <v>-0.009636379</v>
      </c>
      <c r="G53" s="12">
        <v>-0.009036739</v>
      </c>
      <c r="H53" s="12">
        <v>-0.008637496</v>
      </c>
      <c r="I53" s="12">
        <v>-0.008062432</v>
      </c>
      <c r="J53" s="12">
        <v>-0.007418069</v>
      </c>
      <c r="K53" s="12">
        <v>-0.007428779</v>
      </c>
      <c r="L53" s="12">
        <v>-0.01024792</v>
      </c>
      <c r="M53" s="12">
        <v>-0.00673752</v>
      </c>
      <c r="N53" s="12">
        <v>-0.007960463</v>
      </c>
      <c r="O53" s="12">
        <v>-0.008991531</v>
      </c>
      <c r="P53" s="12">
        <v>-0.007324907</v>
      </c>
      <c r="Q53" s="12">
        <v>-0.008215039</v>
      </c>
      <c r="R53" s="12">
        <v>-0.008225033</v>
      </c>
      <c r="S53" s="12">
        <v>-0.007507518</v>
      </c>
      <c r="T53" s="12">
        <v>-0.004232372</v>
      </c>
      <c r="U53" s="12">
        <v>0.0003652395</v>
      </c>
      <c r="V53" s="30">
        <v>-0.00722878</v>
      </c>
      <c r="W53" s="1"/>
      <c r="X53" s="6" t="s">
        <v>32</v>
      </c>
      <c r="Y53" s="12">
        <v>0.01375689</v>
      </c>
      <c r="Z53" s="12">
        <v>-0.00346682</v>
      </c>
      <c r="AA53" s="12">
        <v>-0.004897165</v>
      </c>
      <c r="AB53" s="12">
        <v>-0.003585247</v>
      </c>
      <c r="AC53" s="12">
        <v>-0.003508151</v>
      </c>
      <c r="AD53" s="12">
        <v>0.001050665</v>
      </c>
      <c r="AE53" s="12">
        <v>-0.003663085</v>
      </c>
      <c r="AF53" s="12">
        <v>-0.003129955</v>
      </c>
      <c r="AG53" s="12">
        <v>-0.003946648</v>
      </c>
      <c r="AH53" s="12">
        <v>-0.004032587</v>
      </c>
      <c r="AI53" s="12">
        <v>-0.007894995</v>
      </c>
      <c r="AJ53" s="12">
        <v>-0.005870621</v>
      </c>
      <c r="AK53" s="12">
        <v>-0.004181801</v>
      </c>
      <c r="AL53" s="12">
        <v>-0.004656755</v>
      </c>
      <c r="AM53" s="12">
        <v>-0.00470892</v>
      </c>
      <c r="AN53" s="12">
        <v>-0.006177286</v>
      </c>
      <c r="AO53" s="12">
        <v>-0.005407896</v>
      </c>
      <c r="AP53" s="12">
        <v>-0.005750121</v>
      </c>
      <c r="AQ53" s="12">
        <v>-0.005441919</v>
      </c>
      <c r="AR53" s="12">
        <v>-5.055215E-06</v>
      </c>
      <c r="AS53" s="30">
        <v>-0.003777628</v>
      </c>
    </row>
    <row r="54" spans="1:45" ht="12.75">
      <c r="A54" s="5" t="s">
        <v>33</v>
      </c>
      <c r="B54" s="12">
        <v>0.0084569</v>
      </c>
      <c r="C54" s="12">
        <v>-0.001328862</v>
      </c>
      <c r="D54" s="12">
        <v>-0.002396816</v>
      </c>
      <c r="E54" s="12">
        <v>-0.000277708</v>
      </c>
      <c r="F54" s="12">
        <v>-0.004386901</v>
      </c>
      <c r="G54" s="12">
        <v>-0.002727019</v>
      </c>
      <c r="H54" s="12">
        <v>-0.001995663</v>
      </c>
      <c r="I54" s="12">
        <v>-0.001666044</v>
      </c>
      <c r="J54" s="12">
        <v>-0.002347533</v>
      </c>
      <c r="K54" s="12">
        <v>-0.003001856</v>
      </c>
      <c r="L54" s="12">
        <v>-0.002352545</v>
      </c>
      <c r="M54" s="12">
        <v>0.001696618</v>
      </c>
      <c r="N54" s="12">
        <v>-0.001705813</v>
      </c>
      <c r="O54" s="12">
        <v>-0.002341841</v>
      </c>
      <c r="P54" s="12">
        <v>-0.005665025</v>
      </c>
      <c r="Q54" s="12">
        <v>-0.005283996</v>
      </c>
      <c r="R54" s="12">
        <v>-0.003453577</v>
      </c>
      <c r="S54" s="12">
        <v>-0.006778136</v>
      </c>
      <c r="T54" s="12">
        <v>-0.003199644</v>
      </c>
      <c r="U54" s="12">
        <v>-0.01918788</v>
      </c>
      <c r="V54" s="30">
        <v>-0.002909883</v>
      </c>
      <c r="W54" s="1"/>
      <c r="X54" s="6" t="s">
        <v>33</v>
      </c>
      <c r="Y54" s="12">
        <v>0.00640762</v>
      </c>
      <c r="Z54" s="12">
        <v>-0.002608232</v>
      </c>
      <c r="AA54" s="12">
        <v>-0.001492132</v>
      </c>
      <c r="AB54" s="12">
        <v>-0.001523537</v>
      </c>
      <c r="AC54" s="12">
        <v>-0.002009643</v>
      </c>
      <c r="AD54" s="12">
        <v>-0.002039928</v>
      </c>
      <c r="AE54" s="12">
        <v>-3.114802E-05</v>
      </c>
      <c r="AF54" s="12">
        <v>0.0001323833</v>
      </c>
      <c r="AG54" s="12">
        <v>-0.0008666011</v>
      </c>
      <c r="AH54" s="12">
        <v>-0.0007310299</v>
      </c>
      <c r="AI54" s="12">
        <v>-0.00209128</v>
      </c>
      <c r="AJ54" s="12">
        <v>0.0002339379</v>
      </c>
      <c r="AK54" s="12">
        <v>-0.001928775</v>
      </c>
      <c r="AL54" s="12">
        <v>-0.002163148</v>
      </c>
      <c r="AM54" s="12">
        <v>-0.002613235</v>
      </c>
      <c r="AN54" s="12">
        <v>-0.00151033</v>
      </c>
      <c r="AO54" s="12">
        <v>-6.754937E-06</v>
      </c>
      <c r="AP54" s="12">
        <v>-0.001904007</v>
      </c>
      <c r="AQ54" s="12">
        <v>-0.0003901717</v>
      </c>
      <c r="AR54" s="12">
        <v>-0.001311428</v>
      </c>
      <c r="AS54" s="30">
        <v>-0.001099217</v>
      </c>
    </row>
    <row r="55" spans="1:45" ht="12.75">
      <c r="A55" s="5" t="s">
        <v>34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30"/>
      <c r="W55" s="1"/>
      <c r="X55" s="6" t="s">
        <v>34</v>
      </c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30"/>
    </row>
    <row r="56" spans="1:45" ht="13.5" thickBot="1">
      <c r="A56" s="8" t="s">
        <v>35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31"/>
      <c r="W56" s="1"/>
      <c r="X56" s="7" t="s">
        <v>35</v>
      </c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31"/>
    </row>
    <row r="57" spans="1:45" ht="12.75">
      <c r="A57" s="404" t="s">
        <v>255</v>
      </c>
      <c r="B57" s="405">
        <v>-0.0003486821</v>
      </c>
      <c r="C57" s="406">
        <v>-8.186303E-05</v>
      </c>
      <c r="D57" s="406">
        <v>-1.399277E-05</v>
      </c>
      <c r="E57" s="406">
        <v>-8.1118E-05</v>
      </c>
      <c r="F57" s="406">
        <v>0</v>
      </c>
      <c r="G57" s="406">
        <v>-4.354817E-05</v>
      </c>
      <c r="H57" s="406">
        <v>-4.470482E-05</v>
      </c>
      <c r="I57" s="406">
        <v>-2.700966E-05</v>
      </c>
      <c r="J57" s="406">
        <v>0</v>
      </c>
      <c r="K57" s="406">
        <v>0</v>
      </c>
      <c r="L57" s="406">
        <v>-7.373708E-05</v>
      </c>
      <c r="M57" s="406">
        <v>-0.0002311644</v>
      </c>
      <c r="N57" s="406">
        <v>-3.657466E-05</v>
      </c>
      <c r="O57" s="406">
        <v>0</v>
      </c>
      <c r="P57" s="406">
        <v>0.0001745447</v>
      </c>
      <c r="Q57" s="406">
        <v>9.554188E-05</v>
      </c>
      <c r="R57" s="406">
        <v>2.966152E-05</v>
      </c>
      <c r="S57" s="406">
        <v>0.000125571</v>
      </c>
      <c r="T57" s="406">
        <v>9.366925E-05</v>
      </c>
      <c r="U57" s="407">
        <v>0.0005225128</v>
      </c>
      <c r="V57" s="408">
        <v>0.0001022153</v>
      </c>
      <c r="X57" s="404" t="s">
        <v>255</v>
      </c>
      <c r="Y57" s="405">
        <v>-0.0001700132</v>
      </c>
      <c r="Z57" s="406">
        <v>0</v>
      </c>
      <c r="AA57" s="406">
        <v>4.375806E-05</v>
      </c>
      <c r="AB57" s="406">
        <v>0</v>
      </c>
      <c r="AC57" s="406">
        <v>0</v>
      </c>
      <c r="AD57" s="406">
        <v>-1.143049E-05</v>
      </c>
      <c r="AE57" s="406">
        <v>-0.0001221666</v>
      </c>
      <c r="AF57" s="406">
        <v>-2.707597E-05</v>
      </c>
      <c r="AG57" s="406">
        <v>-1.794057E-05</v>
      </c>
      <c r="AH57" s="406">
        <v>-1.659571E-05</v>
      </c>
      <c r="AI57" s="406">
        <v>0</v>
      </c>
      <c r="AJ57" s="406">
        <v>-6.709282E-05</v>
      </c>
      <c r="AK57" s="406">
        <v>9.675508E-05</v>
      </c>
      <c r="AL57" s="406">
        <v>3.457416E-05</v>
      </c>
      <c r="AM57" s="406">
        <v>0.0001832335</v>
      </c>
      <c r="AN57" s="406">
        <v>-1.152046E-05</v>
      </c>
      <c r="AO57" s="406">
        <v>-0.0001331981</v>
      </c>
      <c r="AP57" s="406">
        <v>-1.153804E-05</v>
      </c>
      <c r="AQ57" s="406">
        <v>-9.81329E-05</v>
      </c>
      <c r="AR57" s="407">
        <v>0.0004479656</v>
      </c>
      <c r="AS57" s="2">
        <v>9.072118E-05</v>
      </c>
    </row>
    <row r="58" spans="1:45" ht="13.5" thickBot="1">
      <c r="A58" s="404" t="s">
        <v>256</v>
      </c>
      <c r="B58" s="409">
        <v>-0.000120978</v>
      </c>
      <c r="C58" s="410">
        <v>1.755545E-05</v>
      </c>
      <c r="D58" s="411">
        <v>1.509904E-05</v>
      </c>
      <c r="E58" s="411">
        <v>5.977346E-05</v>
      </c>
      <c r="F58" s="411">
        <v>0</v>
      </c>
      <c r="G58" s="411">
        <v>3.782562E-05</v>
      </c>
      <c r="H58" s="411">
        <v>-1.014114E-05</v>
      </c>
      <c r="I58" s="411">
        <v>-1.60582E-05</v>
      </c>
      <c r="J58" s="411">
        <v>0</v>
      </c>
      <c r="K58" s="411">
        <v>-5.276638E-05</v>
      </c>
      <c r="L58" s="411">
        <v>8.611672E-05</v>
      </c>
      <c r="M58" s="411">
        <v>-3.645244E-05</v>
      </c>
      <c r="N58" s="411">
        <v>-2.901166E-05</v>
      </c>
      <c r="O58" s="411">
        <v>6.796088E-05</v>
      </c>
      <c r="P58" s="411">
        <v>-7.617844E-05</v>
      </c>
      <c r="Q58" s="411">
        <v>4.738022E-05</v>
      </c>
      <c r="R58" s="411">
        <v>-2.237296E-05</v>
      </c>
      <c r="S58" s="411">
        <v>5.952996E-05</v>
      </c>
      <c r="T58" s="411">
        <v>-0.0001468157</v>
      </c>
      <c r="U58" s="412">
        <v>0.0002215465</v>
      </c>
      <c r="V58" s="408">
        <v>0.0005123477</v>
      </c>
      <c r="X58" s="404" t="s">
        <v>256</v>
      </c>
      <c r="Y58" s="409">
        <v>0.000162308</v>
      </c>
      <c r="Z58" s="410">
        <v>4.305408E-05</v>
      </c>
      <c r="AA58" s="411">
        <v>-1.36307E-05</v>
      </c>
      <c r="AB58" s="411">
        <v>-2.689768E-05</v>
      </c>
      <c r="AC58" s="411">
        <v>4.789443E-05</v>
      </c>
      <c r="AD58" s="411">
        <v>-7.213052E-05</v>
      </c>
      <c r="AE58" s="411">
        <v>-2.399366E-05</v>
      </c>
      <c r="AF58" s="411">
        <v>-4.790519E-05</v>
      </c>
      <c r="AG58" s="411">
        <v>0</v>
      </c>
      <c r="AH58" s="411">
        <v>-5.945978E-05</v>
      </c>
      <c r="AI58" s="411">
        <v>0.0001152857</v>
      </c>
      <c r="AJ58" s="411">
        <v>-1.161782E-05</v>
      </c>
      <c r="AK58" s="411">
        <v>-6.847624E-05</v>
      </c>
      <c r="AL58" s="411">
        <v>0</v>
      </c>
      <c r="AM58" s="411">
        <v>-8.411567E-05</v>
      </c>
      <c r="AN58" s="411">
        <v>7.836619E-05</v>
      </c>
      <c r="AO58" s="411">
        <v>3.102097E-05</v>
      </c>
      <c r="AP58" s="411">
        <v>6.20519E-05</v>
      </c>
      <c r="AQ58" s="411">
        <v>2.594737E-05</v>
      </c>
      <c r="AR58" s="412">
        <v>-5.417756E-05</v>
      </c>
      <c r="AS58" s="2">
        <v>0.0002830072</v>
      </c>
    </row>
    <row r="59" spans="1:27" ht="12.75">
      <c r="A59" s="582" t="s">
        <v>88</v>
      </c>
      <c r="B59" s="583"/>
      <c r="C59">
        <v>14.355551</v>
      </c>
      <c r="D59" s="91"/>
      <c r="X59" s="582" t="s">
        <v>88</v>
      </c>
      <c r="Y59" s="583"/>
      <c r="Z59">
        <v>14.358199</v>
      </c>
      <c r="AA59" s="91"/>
    </row>
    <row r="60" spans="1:27" ht="12.75">
      <c r="A60" s="524" t="s">
        <v>120</v>
      </c>
      <c r="B60" s="525"/>
      <c r="C60" s="99">
        <f>AVERAGE(C20:T20)/C62*1000</f>
        <v>704.08855</v>
      </c>
      <c r="D60" s="82"/>
      <c r="X60" s="524" t="s">
        <v>120</v>
      </c>
      <c r="Y60" s="525"/>
      <c r="Z60" s="97">
        <f>AVERAGE(Z20:AQ20)/Z62*1000</f>
        <v>703.9264999999999</v>
      </c>
      <c r="AA60" s="82"/>
    </row>
    <row r="61" spans="1:27" ht="12.75">
      <c r="A61" s="526" t="s">
        <v>115</v>
      </c>
      <c r="B61" s="527"/>
      <c r="C61" s="102">
        <f>'Work sheet'!P35</f>
        <v>0.02074752397960716</v>
      </c>
      <c r="D61" s="96"/>
      <c r="E61" s="1"/>
      <c r="X61" s="526" t="s">
        <v>115</v>
      </c>
      <c r="Y61" s="527"/>
      <c r="Z61" s="102">
        <f>'Work sheet'!Q35</f>
        <v>0.020975959623451883</v>
      </c>
      <c r="AA61" s="2"/>
    </row>
    <row r="62" spans="1:27" ht="13.5" thickBot="1">
      <c r="A62" s="577" t="s">
        <v>121</v>
      </c>
      <c r="B62" s="578"/>
      <c r="C62" s="101">
        <f>C12</f>
        <v>10</v>
      </c>
      <c r="D62" s="90"/>
      <c r="E62" s="90"/>
      <c r="F62" s="90"/>
      <c r="G62" s="90"/>
      <c r="H62" s="90"/>
      <c r="I62" s="90"/>
      <c r="J62" s="90"/>
      <c r="X62" s="577" t="s">
        <v>121</v>
      </c>
      <c r="Y62" s="578"/>
      <c r="Z62" s="103">
        <f>O12</f>
        <v>10</v>
      </c>
      <c r="AA62" s="1"/>
    </row>
    <row r="63" spans="2:10" ht="12.75">
      <c r="B63" s="90"/>
      <c r="C63" s="90"/>
      <c r="D63" s="90"/>
      <c r="E63" s="90"/>
      <c r="F63" s="90"/>
      <c r="G63" s="90"/>
      <c r="H63" s="90"/>
      <c r="I63" s="90"/>
      <c r="J63" s="90"/>
    </row>
    <row r="64" ht="12.75">
      <c r="I64" s="88"/>
    </row>
  </sheetData>
  <sheetProtection/>
  <mergeCells count="106">
    <mergeCell ref="B19:U19"/>
    <mergeCell ref="Y19:AR19"/>
    <mergeCell ref="A59:B59"/>
    <mergeCell ref="X59:Y59"/>
    <mergeCell ref="A62:B62"/>
    <mergeCell ref="X62:Y62"/>
    <mergeCell ref="C1:K1"/>
    <mergeCell ref="C2:E2"/>
    <mergeCell ref="C4:E4"/>
    <mergeCell ref="I2:K2"/>
    <mergeCell ref="F2:H2"/>
    <mergeCell ref="C3:K3"/>
    <mergeCell ref="F4:H4"/>
    <mergeCell ref="I4:K4"/>
    <mergeCell ref="A1:B1"/>
    <mergeCell ref="A2:B2"/>
    <mergeCell ref="A4:B4"/>
    <mergeCell ref="A3:B3"/>
    <mergeCell ref="C17:E17"/>
    <mergeCell ref="C9:E9"/>
    <mergeCell ref="F9:H9"/>
    <mergeCell ref="M8:W8"/>
    <mergeCell ref="R9:T9"/>
    <mergeCell ref="U9:W9"/>
    <mergeCell ref="O9:Q9"/>
    <mergeCell ref="M9:N9"/>
    <mergeCell ref="R14:T14"/>
    <mergeCell ref="U14:W14"/>
    <mergeCell ref="C6:E6"/>
    <mergeCell ref="F16:H16"/>
    <mergeCell ref="A6:B6"/>
    <mergeCell ref="F12:H12"/>
    <mergeCell ref="F14:H14"/>
    <mergeCell ref="A5:B5"/>
    <mergeCell ref="A13:B13"/>
    <mergeCell ref="A16:B16"/>
    <mergeCell ref="A11:B11"/>
    <mergeCell ref="A15:B15"/>
    <mergeCell ref="A9:B9"/>
    <mergeCell ref="O15:Q15"/>
    <mergeCell ref="M15:N15"/>
    <mergeCell ref="A12:B12"/>
    <mergeCell ref="C13:E13"/>
    <mergeCell ref="C15:E15"/>
    <mergeCell ref="M12:N12"/>
    <mergeCell ref="M17:N17"/>
    <mergeCell ref="O17:Q17"/>
    <mergeCell ref="M16:N16"/>
    <mergeCell ref="O16:Q16"/>
    <mergeCell ref="I6:K6"/>
    <mergeCell ref="I5:K5"/>
    <mergeCell ref="I14:K14"/>
    <mergeCell ref="F17:H17"/>
    <mergeCell ref="F15:H15"/>
    <mergeCell ref="I15:K15"/>
    <mergeCell ref="I12:K12"/>
    <mergeCell ref="F13:H13"/>
    <mergeCell ref="I13:K13"/>
    <mergeCell ref="A8:K8"/>
    <mergeCell ref="C5:E5"/>
    <mergeCell ref="I10:K10"/>
    <mergeCell ref="C14:E14"/>
    <mergeCell ref="C10:E10"/>
    <mergeCell ref="C12:E12"/>
    <mergeCell ref="F10:H10"/>
    <mergeCell ref="C11:E11"/>
    <mergeCell ref="F11:H11"/>
    <mergeCell ref="F5:H5"/>
    <mergeCell ref="F6:H6"/>
    <mergeCell ref="M10:N10"/>
    <mergeCell ref="I9:K9"/>
    <mergeCell ref="A10:B10"/>
    <mergeCell ref="A14:B14"/>
    <mergeCell ref="I11:K11"/>
    <mergeCell ref="M14:N14"/>
    <mergeCell ref="M11:N11"/>
    <mergeCell ref="O11:Q11"/>
    <mergeCell ref="R11:T11"/>
    <mergeCell ref="U11:W11"/>
    <mergeCell ref="M13:N13"/>
    <mergeCell ref="O13:Q13"/>
    <mergeCell ref="R13:T13"/>
    <mergeCell ref="U13:W13"/>
    <mergeCell ref="O12:Q12"/>
    <mergeCell ref="R12:T12"/>
    <mergeCell ref="U12:W12"/>
    <mergeCell ref="A61:B61"/>
    <mergeCell ref="A60:B60"/>
    <mergeCell ref="R16:T16"/>
    <mergeCell ref="U16:W16"/>
    <mergeCell ref="R17:T17"/>
    <mergeCell ref="U17:W17"/>
    <mergeCell ref="I17:K17"/>
    <mergeCell ref="I16:K16"/>
    <mergeCell ref="A17:B17"/>
    <mergeCell ref="C16:E16"/>
    <mergeCell ref="X60:Y60"/>
    <mergeCell ref="X61:Y61"/>
    <mergeCell ref="P4:R4"/>
    <mergeCell ref="P5:R5"/>
    <mergeCell ref="R15:T15"/>
    <mergeCell ref="U15:W15"/>
    <mergeCell ref="O10:Q10"/>
    <mergeCell ref="R10:T10"/>
    <mergeCell ref="U10:W10"/>
    <mergeCell ref="O14:Q14"/>
  </mergeCells>
  <printOptions/>
  <pageMargins left="0.75" right="0.75" top="1" bottom="1" header="0.5" footer="0.5"/>
  <pageSetup fitToHeight="1" fitToWidth="1" horizontalDpi="300" verticalDpi="3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T48"/>
  <sheetViews>
    <sheetView workbookViewId="0" topLeftCell="AC1">
      <selection activeCell="Y42" sqref="Y42"/>
    </sheetView>
  </sheetViews>
  <sheetFormatPr defaultColWidth="9.140625" defaultRowHeight="12.75"/>
  <cols>
    <col min="1" max="1" width="12.421875" style="88" customWidth="1"/>
    <col min="2" max="2" width="9.421875" style="88" customWidth="1"/>
    <col min="3" max="3" width="7.140625" style="88" bestFit="1" customWidth="1"/>
    <col min="4" max="10" width="6.28125" style="88" customWidth="1"/>
    <col min="11" max="21" width="7.00390625" style="88" customWidth="1"/>
    <col min="22" max="22" width="8.8515625" style="88" customWidth="1"/>
    <col min="23" max="23" width="9.140625" style="88" customWidth="1"/>
    <col min="24" max="24" width="13.28125" style="88" customWidth="1"/>
    <col min="25" max="25" width="9.00390625" style="88" customWidth="1"/>
    <col min="26" max="33" width="6.28125" style="88" customWidth="1"/>
    <col min="34" max="44" width="7.00390625" style="88" customWidth="1"/>
    <col min="45" max="45" width="9.57421875" style="88" customWidth="1"/>
    <col min="46" max="16384" width="9.140625" style="88" customWidth="1"/>
  </cols>
  <sheetData>
    <row r="1" spans="1:45" ht="13.5" thickBot="1">
      <c r="A1" s="234" t="s">
        <v>0</v>
      </c>
      <c r="B1" s="584" t="str">
        <f>'Original data'!C2&amp;"-0"&amp;'Original data'!I2</f>
        <v>HCMBBLA001-03000084</v>
      </c>
      <c r="C1" s="584"/>
      <c r="D1" s="584"/>
      <c r="E1" s="584" t="s">
        <v>250</v>
      </c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5"/>
      <c r="V1" s="235" t="s">
        <v>36</v>
      </c>
      <c r="X1" s="234" t="s">
        <v>0</v>
      </c>
      <c r="Y1" s="584" t="str">
        <f>'Original data'!C2&amp;"-"&amp;'Original data'!I2</f>
        <v>HCMBBLA001-3000084</v>
      </c>
      <c r="Z1" s="584"/>
      <c r="AA1" s="584"/>
      <c r="AB1" s="584" t="s">
        <v>251</v>
      </c>
      <c r="AC1" s="584"/>
      <c r="AD1" s="584"/>
      <c r="AE1" s="584"/>
      <c r="AF1" s="584"/>
      <c r="AG1" s="584"/>
      <c r="AH1" s="584"/>
      <c r="AI1" s="584"/>
      <c r="AJ1" s="584"/>
      <c r="AK1" s="584"/>
      <c r="AL1" s="584"/>
      <c r="AM1" s="584"/>
      <c r="AN1" s="584"/>
      <c r="AO1" s="584"/>
      <c r="AP1" s="584"/>
      <c r="AQ1" s="584"/>
      <c r="AR1" s="585"/>
      <c r="AS1" s="235" t="s">
        <v>36</v>
      </c>
    </row>
    <row r="2" spans="1:45" ht="12.75">
      <c r="A2" s="234" t="s">
        <v>122</v>
      </c>
      <c r="B2" s="178">
        <f>'Original data'!B20/'Original data'!$C62*1000</f>
        <v>391.22080000000005</v>
      </c>
      <c r="C2" s="179">
        <f>'Original data'!C20/'Original data'!$C62*1000</f>
        <v>703.5073</v>
      </c>
      <c r="D2" s="179">
        <f>'Original data'!D20/'Original data'!$C62*1000</f>
        <v>704.0821000000001</v>
      </c>
      <c r="E2" s="179">
        <f>'Original data'!E20/'Original data'!$C62*1000</f>
        <v>704.1948</v>
      </c>
      <c r="F2" s="179">
        <f>'Original data'!F20/'Original data'!$C62*1000</f>
        <v>704.1306</v>
      </c>
      <c r="G2" s="179">
        <f>'Original data'!G20/'Original data'!$C62*1000</f>
        <v>704.207</v>
      </c>
      <c r="H2" s="179">
        <f>'Original data'!H20/'Original data'!$C62*1000</f>
        <v>704.1787</v>
      </c>
      <c r="I2" s="179">
        <f>'Original data'!I20/'Original data'!$C62*1000</f>
        <v>704.1834</v>
      </c>
      <c r="J2" s="179">
        <f>'Original data'!J20/'Original data'!$C62*1000</f>
        <v>704.2171999999999</v>
      </c>
      <c r="K2" s="179">
        <f>'Original data'!K20/'Original data'!$C62*1000</f>
        <v>704.1443</v>
      </c>
      <c r="L2" s="179">
        <f>'Original data'!L20/'Original data'!$C62*1000</f>
        <v>704.0906</v>
      </c>
      <c r="M2" s="179">
        <f>'Original data'!M20/'Original data'!$C62*1000</f>
        <v>704.1702</v>
      </c>
      <c r="N2" s="179">
        <f>'Original data'!N20/'Original data'!$C62*1000</f>
        <v>704.0934</v>
      </c>
      <c r="O2" s="179">
        <f>'Original data'!O20/'Original data'!$C62*1000</f>
        <v>704.1364</v>
      </c>
      <c r="P2" s="179">
        <f>'Original data'!P20/'Original data'!$C62*1000</f>
        <v>704.1718999999999</v>
      </c>
      <c r="Q2" s="179">
        <f>'Original data'!Q20/'Original data'!$C62*1000</f>
        <v>704.0596</v>
      </c>
      <c r="R2" s="179">
        <f>'Original data'!R20/'Original data'!$C62*1000</f>
        <v>704.1811</v>
      </c>
      <c r="S2" s="179">
        <f>'Original data'!S20/'Original data'!$C62*1000</f>
        <v>704.0997</v>
      </c>
      <c r="T2" s="179">
        <f>'Original data'!T20/'Original data'!$C62*1000</f>
        <v>703.7456</v>
      </c>
      <c r="U2" s="180">
        <f>'Original data'!U20/'Original data'!$C62*1000</f>
        <v>410.09270000000004</v>
      </c>
      <c r="V2" s="181">
        <f>'Original data'!V20</f>
        <v>101.048667695</v>
      </c>
      <c r="W2" s="236"/>
      <c r="X2" s="234" t="s">
        <v>122</v>
      </c>
      <c r="Y2" s="447">
        <f>'Original data'!Y20/'Original data'!$Z62*1000</f>
        <v>363.8327</v>
      </c>
      <c r="Z2" s="444">
        <f>'Original data'!Z20/'Original data'!$Z62*1000</f>
        <v>702.804</v>
      </c>
      <c r="AA2" s="179">
        <f>'Original data'!AA20/'Original data'!$Z62*1000</f>
        <v>703.9354</v>
      </c>
      <c r="AB2" s="179">
        <f>'Original data'!AB20/'Original data'!$Z62*1000</f>
        <v>703.9646</v>
      </c>
      <c r="AC2" s="179">
        <f>'Original data'!AC20/'Original data'!$Z62*1000</f>
        <v>703.9456</v>
      </c>
      <c r="AD2" s="179">
        <f>'Original data'!AD20/'Original data'!$Z62*1000</f>
        <v>704.0024000000001</v>
      </c>
      <c r="AE2" s="179">
        <f>'Original data'!AE20/'Original data'!$Z62*1000</f>
        <v>704.0261</v>
      </c>
      <c r="AF2" s="179">
        <f>'Original data'!AF20/'Original data'!$Z62*1000</f>
        <v>703.9638</v>
      </c>
      <c r="AG2" s="179">
        <f>'Original data'!AG20/'Original data'!$Z62*1000</f>
        <v>704.0374</v>
      </c>
      <c r="AH2" s="179">
        <f>'Original data'!AH20/'Original data'!$Z62*1000</f>
        <v>704.02</v>
      </c>
      <c r="AI2" s="179">
        <f>'Original data'!AI20/'Original data'!$Z62*1000</f>
        <v>704.0512</v>
      </c>
      <c r="AJ2" s="179">
        <f>'Original data'!AJ20/'Original data'!$Z62*1000</f>
        <v>704.0409000000001</v>
      </c>
      <c r="AK2" s="179">
        <f>'Original data'!AK20/'Original data'!$Z62*1000</f>
        <v>704.0415999999999</v>
      </c>
      <c r="AL2" s="179">
        <f>'Original data'!AL20/'Original data'!$Z62*1000</f>
        <v>704.0055</v>
      </c>
      <c r="AM2" s="179">
        <f>'Original data'!AM20/'Original data'!$Z62*1000</f>
        <v>703.9472</v>
      </c>
      <c r="AN2" s="179">
        <f>'Original data'!AN20/'Original data'!$Z62*1000</f>
        <v>703.9974</v>
      </c>
      <c r="AO2" s="179">
        <f>'Original data'!AO20/'Original data'!$Z62*1000</f>
        <v>704.1129</v>
      </c>
      <c r="AP2" s="179">
        <f>'Original data'!AP20/'Original data'!$Z62*1000</f>
        <v>704.0643</v>
      </c>
      <c r="AQ2" s="179">
        <f>'Original data'!AQ20/'Original data'!$Z62*1000</f>
        <v>703.7167</v>
      </c>
      <c r="AR2" s="446">
        <f>'Original data'!AR20/'Original data'!$Z62*1000</f>
        <v>412.5599</v>
      </c>
      <c r="AS2" s="180">
        <f>'Original data'!AS20</f>
        <v>100.839574509</v>
      </c>
    </row>
    <row r="3" spans="1:45" ht="13.5" thickBot="1">
      <c r="A3" s="237" t="s">
        <v>39</v>
      </c>
      <c r="B3" s="442">
        <f>'Original data'!B21*'Original data'!$U4</f>
        <v>1.768336</v>
      </c>
      <c r="C3" s="182">
        <f>'Original data'!C21*'Original data'!$U4</f>
        <v>-1.216655</v>
      </c>
      <c r="D3" s="182">
        <f>'Original data'!D21*'Original data'!$U4</f>
        <v>-0.263556</v>
      </c>
      <c r="E3" s="182">
        <f>'Original data'!E21*'Original data'!$U4</f>
        <v>0.155672</v>
      </c>
      <c r="F3" s="182">
        <f>'Original data'!F21*'Original data'!$U4</f>
        <v>0.285235</v>
      </c>
      <c r="G3" s="182">
        <f>'Original data'!G21*'Original data'!$U4</f>
        <v>-0.03733</v>
      </c>
      <c r="H3" s="182">
        <f>'Original data'!H21*'Original data'!$U4</f>
        <v>-0.114387</v>
      </c>
      <c r="I3" s="182">
        <f>'Original data'!I21*'Original data'!$U4</f>
        <v>-0.005437</v>
      </c>
      <c r="J3" s="182">
        <f>'Original data'!J21*'Original data'!$U4</f>
        <v>0.097954</v>
      </c>
      <c r="K3" s="182">
        <f>'Original data'!K21*'Original data'!$U4</f>
        <v>0.465525</v>
      </c>
      <c r="L3" s="182">
        <f>'Original data'!L21*'Original data'!$U4</f>
        <v>0.074494</v>
      </c>
      <c r="M3" s="182">
        <f>'Original data'!M21*'Original data'!$U4</f>
        <v>0.29914</v>
      </c>
      <c r="N3" s="182">
        <f>'Original data'!N21*'Original data'!$U4</f>
        <v>0.639079</v>
      </c>
      <c r="O3" s="182">
        <f>'Original data'!O21*'Original data'!$U4</f>
        <v>0.144986</v>
      </c>
      <c r="P3" s="182">
        <f>'Original data'!P21*'Original data'!$U4</f>
        <v>-0.050058</v>
      </c>
      <c r="Q3" s="182">
        <f>'Original data'!Q21*'Original data'!$U4</f>
        <v>-0.525775</v>
      </c>
      <c r="R3" s="182">
        <f>'Original data'!R21*'Original data'!$U4</f>
        <v>-0.075407</v>
      </c>
      <c r="S3" s="182">
        <f>'Original data'!S21*'Original data'!$U4</f>
        <v>-0.366238</v>
      </c>
      <c r="T3" s="182">
        <f>'Original data'!T21*'Original data'!$U4</f>
        <v>-0.383954</v>
      </c>
      <c r="U3" s="183">
        <f>'Original data'!U21*'Original data'!$U4</f>
        <v>-0.184021</v>
      </c>
      <c r="V3" s="449">
        <f>'Original data'!V21*'Original data'!$U4</f>
        <v>-2.016096969</v>
      </c>
      <c r="W3" s="236"/>
      <c r="X3" s="238" t="str">
        <f>'Original data'!X21</f>
        <v>Angle (mrad)</v>
      </c>
      <c r="Y3" s="442">
        <f>'Original data'!Y21*'Original data'!$U4</f>
        <v>3.857682</v>
      </c>
      <c r="Z3" s="182">
        <f>'Original data'!Z21*'Original data'!$U4</f>
        <v>-0.571115</v>
      </c>
      <c r="AA3" s="182">
        <f>'Original data'!AA21*'Original data'!$U4</f>
        <v>-0.149976</v>
      </c>
      <c r="AB3" s="182">
        <f>'Original data'!AB21*'Original data'!$U4</f>
        <v>0.430028</v>
      </c>
      <c r="AC3" s="182">
        <f>'Original data'!AC21*'Original data'!$U4</f>
        <v>0.191107</v>
      </c>
      <c r="AD3" s="182">
        <f>'Original data'!AD21*'Original data'!$U4</f>
        <v>-0.061467</v>
      </c>
      <c r="AE3" s="182">
        <f>'Original data'!AE21*'Original data'!$U4</f>
        <v>-0.100065</v>
      </c>
      <c r="AF3" s="182">
        <f>'Original data'!AF21*'Original data'!$U4</f>
        <v>0.190028</v>
      </c>
      <c r="AG3" s="182">
        <f>'Original data'!AG21*'Original data'!$U4</f>
        <v>0.634451</v>
      </c>
      <c r="AH3" s="182">
        <f>'Original data'!AH21*'Original data'!$U4</f>
        <v>0.777917</v>
      </c>
      <c r="AI3" s="182">
        <f>'Original data'!AI21*'Original data'!$U4</f>
        <v>0.38994</v>
      </c>
      <c r="AJ3" s="182">
        <f>'Original data'!AJ21*'Original data'!$U4</f>
        <v>0.238574</v>
      </c>
      <c r="AK3" s="182">
        <f>'Original data'!AK21*'Original data'!$U4</f>
        <v>0.394031</v>
      </c>
      <c r="AL3" s="182">
        <f>'Original data'!AL21*'Original data'!$U4</f>
        <v>-0.034189</v>
      </c>
      <c r="AM3" s="182">
        <f>'Original data'!AM21*'Original data'!$U4</f>
        <v>-0.307155</v>
      </c>
      <c r="AN3" s="182">
        <f>'Original data'!AN21*'Original data'!$U4</f>
        <v>-0.801183</v>
      </c>
      <c r="AO3" s="182">
        <f>'Original data'!AO21*'Original data'!$U4</f>
        <v>-0.725768</v>
      </c>
      <c r="AP3" s="182">
        <f>'Original data'!AP21*'Original data'!$U4</f>
        <v>-0.985073</v>
      </c>
      <c r="AQ3" s="182">
        <f>'Original data'!AQ21*'Original data'!$U4</f>
        <v>-0.91458</v>
      </c>
      <c r="AR3" s="183">
        <f>'Original data'!AR21*'Original data'!$U4</f>
        <v>-1.00747</v>
      </c>
      <c r="AS3" s="450">
        <f>'Original data'!AS21*'Original data'!$U4</f>
        <v>-20.090151397</v>
      </c>
    </row>
    <row r="4" spans="1:45" ht="13.5" thickBot="1">
      <c r="A4" s="239" t="s">
        <v>1</v>
      </c>
      <c r="B4" s="184" t="str">
        <f>'Original data'!B22</f>
        <v>Position 1</v>
      </c>
      <c r="C4" s="184" t="str">
        <f>'Original data'!C22</f>
        <v>Position 2</v>
      </c>
      <c r="D4" s="184" t="str">
        <f>'Original data'!D22</f>
        <v>Position 3</v>
      </c>
      <c r="E4" s="184" t="str">
        <f>'Original data'!E22</f>
        <v>Position 4</v>
      </c>
      <c r="F4" s="184" t="str">
        <f>'Original data'!F22</f>
        <v>Position 5</v>
      </c>
      <c r="G4" s="184" t="str">
        <f>'Original data'!G22</f>
        <v>Position 6</v>
      </c>
      <c r="H4" s="184" t="str">
        <f>'Original data'!H22</f>
        <v>Position 7</v>
      </c>
      <c r="I4" s="184" t="str">
        <f>'Original data'!I22</f>
        <v>Position 8</v>
      </c>
      <c r="J4" s="184" t="str">
        <f>'Original data'!J22</f>
        <v>Position 9</v>
      </c>
      <c r="K4" s="184" t="str">
        <f>'Original data'!K22</f>
        <v>Position 10</v>
      </c>
      <c r="L4" s="184" t="str">
        <f>'Original data'!L22</f>
        <v>Position 11</v>
      </c>
      <c r="M4" s="184" t="str">
        <f>'Original data'!M22</f>
        <v>Position 12</v>
      </c>
      <c r="N4" s="184" t="str">
        <f>'Original data'!N22</f>
        <v>Position 13</v>
      </c>
      <c r="O4" s="184" t="str">
        <f>'Original data'!O22</f>
        <v>Position 14</v>
      </c>
      <c r="P4" s="184" t="str">
        <f>'Original data'!P22</f>
        <v>Position 15</v>
      </c>
      <c r="Q4" s="184" t="str">
        <f>'Original data'!Q22</f>
        <v>Position 16</v>
      </c>
      <c r="R4" s="184" t="str">
        <f>'Original data'!R22</f>
        <v>Position 17</v>
      </c>
      <c r="S4" s="184" t="str">
        <f>'Original data'!S22</f>
        <v>Position 18</v>
      </c>
      <c r="T4" s="184" t="str">
        <f>'Original data'!T22</f>
        <v>Position 19</v>
      </c>
      <c r="U4" s="185" t="str">
        <f>'Original data'!U22</f>
        <v>Position 20</v>
      </c>
      <c r="V4" s="186">
        <f>'Original data'!V22</f>
        <v>0</v>
      </c>
      <c r="X4" s="239" t="str">
        <f>'Original data'!X22</f>
        <v>Multipoles</v>
      </c>
      <c r="Y4" s="184" t="str">
        <f>'Original data'!Y22</f>
        <v>Position 1</v>
      </c>
      <c r="Z4" s="184" t="str">
        <f>'Original data'!Z22</f>
        <v>Position 2</v>
      </c>
      <c r="AA4" s="184" t="str">
        <f>'Original data'!AA22</f>
        <v>Position 3</v>
      </c>
      <c r="AB4" s="184" t="str">
        <f>'Original data'!AB22</f>
        <v>Position 4</v>
      </c>
      <c r="AC4" s="184" t="str">
        <f>'Original data'!AC22</f>
        <v>Position 5</v>
      </c>
      <c r="AD4" s="184" t="str">
        <f>'Original data'!AD22</f>
        <v>Position 6</v>
      </c>
      <c r="AE4" s="184" t="str">
        <f>'Original data'!AE22</f>
        <v>Position 7</v>
      </c>
      <c r="AF4" s="184" t="str">
        <f>'Original data'!AF22</f>
        <v>Position 8</v>
      </c>
      <c r="AG4" s="184" t="str">
        <f>'Original data'!AG22</f>
        <v>Position 9</v>
      </c>
      <c r="AH4" s="184" t="str">
        <f>'Original data'!AH22</f>
        <v>Position 10</v>
      </c>
      <c r="AI4" s="184" t="str">
        <f>'Original data'!AI22</f>
        <v>Position 11</v>
      </c>
      <c r="AJ4" s="184" t="str">
        <f>'Original data'!AJ22</f>
        <v>Position 12</v>
      </c>
      <c r="AK4" s="184" t="str">
        <f>'Original data'!AK22</f>
        <v>Position 13</v>
      </c>
      <c r="AL4" s="184" t="str">
        <f>'Original data'!AL22</f>
        <v>Position 14</v>
      </c>
      <c r="AM4" s="184" t="str">
        <f>'Original data'!AM22</f>
        <v>Position 15</v>
      </c>
      <c r="AN4" s="184" t="str">
        <f>'Original data'!AN22</f>
        <v>Position 16</v>
      </c>
      <c r="AO4" s="184" t="str">
        <f>'Original data'!AO22</f>
        <v>Position 17</v>
      </c>
      <c r="AP4" s="184" t="str">
        <f>'Original data'!AP22</f>
        <v>Position 18</v>
      </c>
      <c r="AQ4" s="184" t="str">
        <f>'Original data'!AQ22</f>
        <v>Position 19</v>
      </c>
      <c r="AR4" s="185" t="str">
        <f>'Original data'!AR22</f>
        <v>Position 20</v>
      </c>
      <c r="AS4" s="201">
        <f>'Original data'!AS22</f>
        <v>0</v>
      </c>
    </row>
    <row r="5" spans="1:46" ht="12.75">
      <c r="A5" s="240" t="s">
        <v>2</v>
      </c>
      <c r="B5" s="187">
        <f>'Original data'!B23</f>
        <v>10000</v>
      </c>
      <c r="C5" s="187">
        <f>'Original data'!C23</f>
        <v>10000</v>
      </c>
      <c r="D5" s="187">
        <f>'Original data'!D23</f>
        <v>10000</v>
      </c>
      <c r="E5" s="187">
        <f>'Original data'!E23</f>
        <v>10000</v>
      </c>
      <c r="F5" s="187">
        <f>'Original data'!F23</f>
        <v>10000</v>
      </c>
      <c r="G5" s="187">
        <f>'Original data'!G23</f>
        <v>10000</v>
      </c>
      <c r="H5" s="187">
        <f>'Original data'!H23</f>
        <v>10000</v>
      </c>
      <c r="I5" s="187">
        <f>'Original data'!I23</f>
        <v>10000</v>
      </c>
      <c r="J5" s="187">
        <f>'Original data'!J23</f>
        <v>10000</v>
      </c>
      <c r="K5" s="187">
        <f>'Original data'!K23</f>
        <v>10000</v>
      </c>
      <c r="L5" s="187">
        <f>'Original data'!L23</f>
        <v>10000</v>
      </c>
      <c r="M5" s="187">
        <f>'Original data'!M23</f>
        <v>10000</v>
      </c>
      <c r="N5" s="187">
        <f>'Original data'!N23</f>
        <v>10000</v>
      </c>
      <c r="O5" s="187">
        <f>'Original data'!O23</f>
        <v>10000</v>
      </c>
      <c r="P5" s="187">
        <f>'Original data'!P23</f>
        <v>10000</v>
      </c>
      <c r="Q5" s="187">
        <f>'Original data'!Q23</f>
        <v>10000</v>
      </c>
      <c r="R5" s="187">
        <f>'Original data'!R23</f>
        <v>10000</v>
      </c>
      <c r="S5" s="187">
        <f>'Original data'!S23</f>
        <v>10000</v>
      </c>
      <c r="T5" s="187">
        <f>'Original data'!T23</f>
        <v>10000</v>
      </c>
      <c r="U5" s="187">
        <f>'Original data'!U23</f>
        <v>10000</v>
      </c>
      <c r="V5" s="188">
        <f>'Original data'!V23</f>
        <v>10000</v>
      </c>
      <c r="W5" s="241"/>
      <c r="X5" s="188" t="str">
        <f>'Original data'!X23</f>
        <v>b1</v>
      </c>
      <c r="Y5" s="187">
        <f>'Original data'!Y23</f>
        <v>10000</v>
      </c>
      <c r="Z5" s="187">
        <f>'Original data'!Z23</f>
        <v>10000</v>
      </c>
      <c r="AA5" s="187">
        <f>'Original data'!AA23</f>
        <v>10000</v>
      </c>
      <c r="AB5" s="187">
        <f>'Original data'!AB23</f>
        <v>10000</v>
      </c>
      <c r="AC5" s="187">
        <f>'Original data'!AC23</f>
        <v>10000</v>
      </c>
      <c r="AD5" s="187">
        <f>'Original data'!AD23</f>
        <v>10000</v>
      </c>
      <c r="AE5" s="187">
        <f>'Original data'!AE23</f>
        <v>10000</v>
      </c>
      <c r="AF5" s="187">
        <f>'Original data'!AF23</f>
        <v>10000</v>
      </c>
      <c r="AG5" s="187">
        <f>'Original data'!AG23</f>
        <v>10000</v>
      </c>
      <c r="AH5" s="187">
        <f>'Original data'!AH23</f>
        <v>10000</v>
      </c>
      <c r="AI5" s="187">
        <f>'Original data'!AI23</f>
        <v>10000</v>
      </c>
      <c r="AJ5" s="187">
        <f>'Original data'!AJ23</f>
        <v>10000</v>
      </c>
      <c r="AK5" s="187">
        <f>'Original data'!AK23</f>
        <v>10000</v>
      </c>
      <c r="AL5" s="187">
        <f>'Original data'!AL23</f>
        <v>10000</v>
      </c>
      <c r="AM5" s="187">
        <f>'Original data'!AM23</f>
        <v>10000</v>
      </c>
      <c r="AN5" s="187">
        <f>'Original data'!AN23</f>
        <v>10000</v>
      </c>
      <c r="AO5" s="187">
        <f>'Original data'!AO23</f>
        <v>10000</v>
      </c>
      <c r="AP5" s="187">
        <f>'Original data'!AP23</f>
        <v>10000</v>
      </c>
      <c r="AQ5" s="187">
        <f>'Original data'!AQ23</f>
        <v>10000</v>
      </c>
      <c r="AR5" s="187">
        <f>'Original data'!AR23</f>
        <v>10000</v>
      </c>
      <c r="AS5" s="188">
        <f>'Original data'!AS23</f>
        <v>10000</v>
      </c>
      <c r="AT5" s="242"/>
    </row>
    <row r="6" spans="1:45" ht="12.75">
      <c r="A6" s="240" t="s">
        <v>3</v>
      </c>
      <c r="B6" s="189">
        <f>'Original data'!B24*'Original data'!$U$3</f>
        <v>27.4968</v>
      </c>
      <c r="C6" s="189">
        <f>'Original data'!C24*'Original data'!$U$3</f>
        <v>0.8430046</v>
      </c>
      <c r="D6" s="189">
        <f>'Original data'!D24*'Original data'!$U$3</f>
        <v>0.6589261</v>
      </c>
      <c r="E6" s="189">
        <f>'Original data'!E24*'Original data'!$U$3</f>
        <v>1.144874</v>
      </c>
      <c r="F6" s="189">
        <f>'Original data'!F24*'Original data'!$U$3</f>
        <v>0.9828674</v>
      </c>
      <c r="G6" s="189">
        <f>'Original data'!G24*'Original data'!$U$3</f>
        <v>1.48842</v>
      </c>
      <c r="H6" s="189">
        <f>'Original data'!H24*'Original data'!$U$3</f>
        <v>2.078941</v>
      </c>
      <c r="I6" s="189">
        <f>'Original data'!I24*'Original data'!$U$3</f>
        <v>1.730913</v>
      </c>
      <c r="J6" s="189">
        <f>'Original data'!J24*'Original data'!$U$3</f>
        <v>1.274097</v>
      </c>
      <c r="K6" s="189">
        <f>'Original data'!K24*'Original data'!$U$3</f>
        <v>0.8885662</v>
      </c>
      <c r="L6" s="189">
        <f>'Original data'!L24*'Original data'!$U$3</f>
        <v>1.477423</v>
      </c>
      <c r="M6" s="189">
        <f>'Original data'!M24*'Original data'!$U$3</f>
        <v>1.427589</v>
      </c>
      <c r="N6" s="189">
        <f>'Original data'!N24*'Original data'!$U$3</f>
        <v>1.118551</v>
      </c>
      <c r="O6" s="189">
        <f>'Original data'!O24*'Original data'!$U$3</f>
        <v>1.322806</v>
      </c>
      <c r="P6" s="189">
        <f>'Original data'!P24*'Original data'!$U$3</f>
        <v>0.9617626</v>
      </c>
      <c r="Q6" s="189">
        <f>'Original data'!Q24*'Original data'!$U$3</f>
        <v>0.6224818</v>
      </c>
      <c r="R6" s="189">
        <f>'Original data'!R24*'Original data'!$U$3</f>
        <v>0.7496467</v>
      </c>
      <c r="S6" s="189">
        <f>'Original data'!S24*'Original data'!$U$3</f>
        <v>1.144709</v>
      </c>
      <c r="T6" s="189">
        <f>'Original data'!T24*'Original data'!$U$3</f>
        <v>1.179749</v>
      </c>
      <c r="U6" s="189">
        <f>'Original data'!U24*'Original data'!$U$3</f>
        <v>24.44031</v>
      </c>
      <c r="V6" s="190">
        <f>'Original data'!V24*'Original data'!$U$3</f>
        <v>2.644453</v>
      </c>
      <c r="W6" s="243"/>
      <c r="X6" s="244" t="str">
        <f>'Original data'!X24</f>
        <v>b2</v>
      </c>
      <c r="Y6" s="189">
        <f>'Original data'!Y24*'Original data'!$U$3</f>
        <v>-26.27623</v>
      </c>
      <c r="Z6" s="189">
        <f>'Original data'!Z24*'Original data'!$U$3</f>
        <v>-1.922234</v>
      </c>
      <c r="AA6" s="189">
        <f>'Original data'!AA24*'Original data'!$U$3</f>
        <v>-0.9489185</v>
      </c>
      <c r="AB6" s="189">
        <f>'Original data'!AB24*'Original data'!$U$3</f>
        <v>-1.092802</v>
      </c>
      <c r="AC6" s="189">
        <f>'Original data'!AC24*'Original data'!$U$3</f>
        <v>-1.775399</v>
      </c>
      <c r="AD6" s="189">
        <f>'Original data'!AD24*'Original data'!$U$3</f>
        <v>-0.6869412</v>
      </c>
      <c r="AE6" s="189">
        <f>'Original data'!AE24*'Original data'!$U$3</f>
        <v>-1.436983</v>
      </c>
      <c r="AF6" s="189">
        <f>'Original data'!AF24*'Original data'!$U$3</f>
        <v>-1.151682</v>
      </c>
      <c r="AG6" s="189">
        <f>'Original data'!AG24*'Original data'!$U$3</f>
        <v>-1.526662</v>
      </c>
      <c r="AH6" s="189">
        <f>'Original data'!AH24*'Original data'!$U$3</f>
        <v>-0.8550499</v>
      </c>
      <c r="AI6" s="189">
        <f>'Original data'!AI24*'Original data'!$U$3</f>
        <v>-1.134638</v>
      </c>
      <c r="AJ6" s="189">
        <f>'Original data'!AJ24*'Original data'!$U$3</f>
        <v>-1.278323</v>
      </c>
      <c r="AK6" s="189">
        <f>'Original data'!AK24*'Original data'!$U$3</f>
        <v>-0.5490299</v>
      </c>
      <c r="AL6" s="189">
        <f>'Original data'!AL24*'Original data'!$U$3</f>
        <v>-1.67318</v>
      </c>
      <c r="AM6" s="189">
        <f>'Original data'!AM24*'Original data'!$U$3</f>
        <v>-0.7810011</v>
      </c>
      <c r="AN6" s="189">
        <f>'Original data'!AN24*'Original data'!$U$3</f>
        <v>-0.9787031</v>
      </c>
      <c r="AO6" s="189">
        <f>'Original data'!AO24*'Original data'!$U$3</f>
        <v>-0.981121</v>
      </c>
      <c r="AP6" s="189">
        <f>'Original data'!AP24*'Original data'!$U$3</f>
        <v>-1.215357</v>
      </c>
      <c r="AQ6" s="189">
        <f>'Original data'!AQ24*'Original data'!$U$3</f>
        <v>-1.25588</v>
      </c>
      <c r="AR6" s="189">
        <f>'Original data'!AR24*'Original data'!$U$3</f>
        <v>-23.89277</v>
      </c>
      <c r="AS6" s="190">
        <f>'Original data'!AS24*'Original data'!$U$3</f>
        <v>-2.555979</v>
      </c>
    </row>
    <row r="7" spans="1:45" ht="12.75">
      <c r="A7" s="240" t="s">
        <v>4</v>
      </c>
      <c r="B7" s="189">
        <f>'Original data'!B25</f>
        <v>36.23158</v>
      </c>
      <c r="C7" s="189">
        <f>'Original data'!C25</f>
        <v>0.910851</v>
      </c>
      <c r="D7" s="189">
        <f>'Original data'!D25</f>
        <v>1.493354</v>
      </c>
      <c r="E7" s="189">
        <f>'Original data'!E25</f>
        <v>0.9314767</v>
      </c>
      <c r="F7" s="189">
        <f>'Original data'!F25</f>
        <v>1.495008</v>
      </c>
      <c r="G7" s="189">
        <f>'Original data'!G25</f>
        <v>0.08936048</v>
      </c>
      <c r="H7" s="189">
        <f>'Original data'!H25</f>
        <v>1.012964</v>
      </c>
      <c r="I7" s="189">
        <f>'Original data'!I25</f>
        <v>1.060871</v>
      </c>
      <c r="J7" s="189">
        <f>'Original data'!J25</f>
        <v>1.80603</v>
      </c>
      <c r="K7" s="189">
        <f>'Original data'!K25</f>
        <v>1.818855</v>
      </c>
      <c r="L7" s="189">
        <f>'Original data'!L25</f>
        <v>0.2932561</v>
      </c>
      <c r="M7" s="189">
        <f>'Original data'!M25</f>
        <v>-0.150045</v>
      </c>
      <c r="N7" s="189">
        <f>'Original data'!N25</f>
        <v>1.044959</v>
      </c>
      <c r="O7" s="189">
        <f>'Original data'!O25</f>
        <v>-0.4478574</v>
      </c>
      <c r="P7" s="189">
        <f>'Original data'!P25</f>
        <v>0.08406924</v>
      </c>
      <c r="Q7" s="189">
        <f>'Original data'!Q25</f>
        <v>0.6883055</v>
      </c>
      <c r="R7" s="189">
        <f>'Original data'!R25</f>
        <v>1.23681</v>
      </c>
      <c r="S7" s="189">
        <f>'Original data'!S25</f>
        <v>0.7086516</v>
      </c>
      <c r="T7" s="189">
        <f>'Original data'!T25</f>
        <v>1.852094</v>
      </c>
      <c r="U7" s="189">
        <f>'Original data'!U25</f>
        <v>5.297068</v>
      </c>
      <c r="V7" s="190">
        <f>'Original data'!V25</f>
        <v>2.045437</v>
      </c>
      <c r="W7" s="243"/>
      <c r="X7" s="244" t="str">
        <f>'Original data'!X25</f>
        <v>b3</v>
      </c>
      <c r="Y7" s="189">
        <f>'Original data'!Y25</f>
        <v>37.60005</v>
      </c>
      <c r="Z7" s="189">
        <f>'Original data'!Z25</f>
        <v>0.6490529</v>
      </c>
      <c r="AA7" s="189">
        <f>'Original data'!AA25</f>
        <v>1.180393</v>
      </c>
      <c r="AB7" s="189">
        <f>'Original data'!AB25</f>
        <v>0.9747983</v>
      </c>
      <c r="AC7" s="189">
        <f>'Original data'!AC25</f>
        <v>1.40826</v>
      </c>
      <c r="AD7" s="189">
        <f>'Original data'!AD25</f>
        <v>-0.4091817</v>
      </c>
      <c r="AE7" s="189">
        <f>'Original data'!AE25</f>
        <v>1.585009</v>
      </c>
      <c r="AF7" s="189">
        <f>'Original data'!AF25</f>
        <v>0.9968497</v>
      </c>
      <c r="AG7" s="189">
        <f>'Original data'!AG25</f>
        <v>0.8433329</v>
      </c>
      <c r="AH7" s="189">
        <f>'Original data'!AH25</f>
        <v>0.8199489</v>
      </c>
      <c r="AI7" s="189">
        <f>'Original data'!AI25</f>
        <v>-0.01439828</v>
      </c>
      <c r="AJ7" s="189">
        <f>'Original data'!AJ25</f>
        <v>1.080391</v>
      </c>
      <c r="AK7" s="189">
        <f>'Original data'!AK25</f>
        <v>0.6301209</v>
      </c>
      <c r="AL7" s="189">
        <f>'Original data'!AL25</f>
        <v>-0.1170488</v>
      </c>
      <c r="AM7" s="189">
        <f>'Original data'!AM25</f>
        <v>0.1695011</v>
      </c>
      <c r="AN7" s="189">
        <f>'Original data'!AN25</f>
        <v>0.9580759</v>
      </c>
      <c r="AO7" s="189">
        <f>'Original data'!AO25</f>
        <v>1.492044</v>
      </c>
      <c r="AP7" s="189">
        <f>'Original data'!AP25</f>
        <v>1.414873</v>
      </c>
      <c r="AQ7" s="189">
        <f>'Original data'!AQ25</f>
        <v>2.00979</v>
      </c>
      <c r="AR7" s="189">
        <f>'Original data'!AR25</f>
        <v>7.191987</v>
      </c>
      <c r="AS7" s="190">
        <f>'Original data'!AS25</f>
        <v>2.058351</v>
      </c>
    </row>
    <row r="8" spans="1:45" ht="12.75">
      <c r="A8" s="240" t="s">
        <v>5</v>
      </c>
      <c r="B8" s="189">
        <f>'Original data'!B26*'Original data'!$U$3</f>
        <v>1.035983</v>
      </c>
      <c r="C8" s="189">
        <f>'Original data'!C26*'Original data'!$U$3</f>
        <v>-0.2342348</v>
      </c>
      <c r="D8" s="189">
        <f>'Original data'!D26*'Original data'!$U$3</f>
        <v>-0.09471011</v>
      </c>
      <c r="E8" s="189">
        <f>'Original data'!E26*'Original data'!$U$3</f>
        <v>0.08084426</v>
      </c>
      <c r="F8" s="189">
        <f>'Original data'!F26*'Original data'!$U$3</f>
        <v>0.1365142</v>
      </c>
      <c r="G8" s="189">
        <f>'Original data'!G26*'Original data'!$U$3</f>
        <v>0.2725771</v>
      </c>
      <c r="H8" s="189">
        <f>'Original data'!H26*'Original data'!$U$3</f>
        <v>0.3652073</v>
      </c>
      <c r="I8" s="189">
        <f>'Original data'!I26*'Original data'!$U$3</f>
        <v>0.2509911</v>
      </c>
      <c r="J8" s="189">
        <f>'Original data'!J26*'Original data'!$U$3</f>
        <v>0.09265702</v>
      </c>
      <c r="K8" s="189">
        <f>'Original data'!K26*'Original data'!$U$3</f>
        <v>0.01845717</v>
      </c>
      <c r="L8" s="189">
        <f>'Original data'!L26*'Original data'!$U$3</f>
        <v>0.2574288</v>
      </c>
      <c r="M8" s="189">
        <f>'Original data'!M26*'Original data'!$U$3</f>
        <v>0.1819906</v>
      </c>
      <c r="N8" s="189">
        <f>'Original data'!N26*'Original data'!$U$3</f>
        <v>0.2054309</v>
      </c>
      <c r="O8" s="189">
        <f>'Original data'!O26*'Original data'!$U$3</f>
        <v>0.2611369</v>
      </c>
      <c r="P8" s="189">
        <f>'Original data'!P26*'Original data'!$U$3</f>
        <v>0.2209314</v>
      </c>
      <c r="Q8" s="189">
        <f>'Original data'!Q26*'Original data'!$U$3</f>
        <v>0.1010935</v>
      </c>
      <c r="R8" s="189">
        <f>'Original data'!R26*'Original data'!$U$3</f>
        <v>0.2897302</v>
      </c>
      <c r="S8" s="189">
        <f>'Original data'!S26*'Original data'!$U$3</f>
        <v>0.1915679</v>
      </c>
      <c r="T8" s="189">
        <f>'Original data'!T26*'Original data'!$U$3</f>
        <v>0.01639415</v>
      </c>
      <c r="U8" s="189">
        <f>'Original data'!U26*'Original data'!$U$3</f>
        <v>1.240316</v>
      </c>
      <c r="V8" s="190">
        <f>'Original data'!V26*'Original data'!$U$3</f>
        <v>0.2044371</v>
      </c>
      <c r="W8" s="243"/>
      <c r="X8" s="244" t="str">
        <f>'Original data'!X26</f>
        <v>b4</v>
      </c>
      <c r="Y8" s="189">
        <f>'Original data'!Y26*'Original data'!$U$3</f>
        <v>-0.9044403</v>
      </c>
      <c r="Z8" s="189">
        <f>'Original data'!Z26*'Original data'!$U$3</f>
        <v>-0.06973816</v>
      </c>
      <c r="AA8" s="189">
        <f>'Original data'!AA26*'Original data'!$U$3</f>
        <v>0.07432795</v>
      </c>
      <c r="AB8" s="189">
        <f>'Original data'!AB26*'Original data'!$U$3</f>
        <v>-0.06957654</v>
      </c>
      <c r="AC8" s="189">
        <f>'Original data'!AC26*'Original data'!$U$3</f>
        <v>-0.4098551</v>
      </c>
      <c r="AD8" s="189">
        <f>'Original data'!AD26*'Original data'!$U$3</f>
        <v>-0.2876983</v>
      </c>
      <c r="AE8" s="189">
        <f>'Original data'!AE26*'Original data'!$U$3</f>
        <v>-0.08655673</v>
      </c>
      <c r="AF8" s="189">
        <f>'Original data'!AF26*'Original data'!$U$3</f>
        <v>-0.1869559</v>
      </c>
      <c r="AG8" s="189">
        <f>'Original data'!AG26*'Original data'!$U$3</f>
        <v>-0.2920801</v>
      </c>
      <c r="AH8" s="189">
        <f>'Original data'!AH26*'Original data'!$U$3</f>
        <v>-0.2576492</v>
      </c>
      <c r="AI8" s="189">
        <f>'Original data'!AI26*'Original data'!$U$3</f>
        <v>-0.1754406</v>
      </c>
      <c r="AJ8" s="189">
        <f>'Original data'!AJ26*'Original data'!$U$3</f>
        <v>-0.06166411</v>
      </c>
      <c r="AK8" s="189">
        <f>'Original data'!AK26*'Original data'!$U$3</f>
        <v>0.04027702</v>
      </c>
      <c r="AL8" s="189">
        <f>'Original data'!AL26*'Original data'!$U$3</f>
        <v>-0.2755504</v>
      </c>
      <c r="AM8" s="189">
        <f>'Original data'!AM26*'Original data'!$U$3</f>
        <v>-0.05469587</v>
      </c>
      <c r="AN8" s="189">
        <f>'Original data'!AN26*'Original data'!$U$3</f>
        <v>-0.1990897</v>
      </c>
      <c r="AO8" s="189">
        <f>'Original data'!AO26*'Original data'!$U$3</f>
        <v>-0.08036835</v>
      </c>
      <c r="AP8" s="189">
        <f>'Original data'!AP26*'Original data'!$U$3</f>
        <v>-0.380309</v>
      </c>
      <c r="AQ8" s="189">
        <f>'Original data'!AQ26*'Original data'!$U$3</f>
        <v>-0.2377633</v>
      </c>
      <c r="AR8" s="189">
        <f>'Original data'!AR26*'Original data'!$U$3</f>
        <v>-0.6856872</v>
      </c>
      <c r="AS8" s="190">
        <f>'Original data'!AS26*'Original data'!$U$3</f>
        <v>-0.2031032</v>
      </c>
    </row>
    <row r="9" spans="1:45" ht="12.75">
      <c r="A9" s="240" t="s">
        <v>6</v>
      </c>
      <c r="B9" s="189">
        <f>'Original data'!B27</f>
        <v>-5.027343</v>
      </c>
      <c r="C9" s="189">
        <f>'Original data'!C27</f>
        <v>-0.6442497</v>
      </c>
      <c r="D9" s="189">
        <f>'Original data'!D27</f>
        <v>-0.6582884</v>
      </c>
      <c r="E9" s="189">
        <f>'Original data'!E27</f>
        <v>-0.2065652</v>
      </c>
      <c r="F9" s="189">
        <f>'Original data'!F27</f>
        <v>-0.2676573</v>
      </c>
      <c r="G9" s="189">
        <f>'Original data'!G27</f>
        <v>-0.07902021</v>
      </c>
      <c r="H9" s="189">
        <f>'Original data'!H27</f>
        <v>-0.04159291</v>
      </c>
      <c r="I9" s="189">
        <f>'Original data'!I27</f>
        <v>-0.0676222</v>
      </c>
      <c r="J9" s="189">
        <f>'Original data'!J27</f>
        <v>-0.2567245</v>
      </c>
      <c r="K9" s="189">
        <f>'Original data'!K27</f>
        <v>-0.2229712</v>
      </c>
      <c r="L9" s="189">
        <f>'Original data'!L27</f>
        <v>0.03681559</v>
      </c>
      <c r="M9" s="189">
        <f>'Original data'!M27</f>
        <v>0.081925</v>
      </c>
      <c r="N9" s="189">
        <f>'Original data'!N27</f>
        <v>-0.2846259</v>
      </c>
      <c r="O9" s="189">
        <f>'Original data'!O27</f>
        <v>-0.3196652</v>
      </c>
      <c r="P9" s="189">
        <f>'Original data'!P27</f>
        <v>-0.2297929</v>
      </c>
      <c r="Q9" s="189">
        <f>'Original data'!Q27</f>
        <v>-0.5256916</v>
      </c>
      <c r="R9" s="189">
        <f>'Original data'!R27</f>
        <v>-0.5561183</v>
      </c>
      <c r="S9" s="189">
        <f>'Original data'!S27</f>
        <v>-0.4486376</v>
      </c>
      <c r="T9" s="189">
        <f>'Original data'!T27</f>
        <v>-0.5033217</v>
      </c>
      <c r="U9" s="189">
        <f>'Original data'!U27</f>
        <v>-3.070132</v>
      </c>
      <c r="V9" s="190">
        <f>'Original data'!V27</f>
        <v>-0.5107567</v>
      </c>
      <c r="W9" s="243"/>
      <c r="X9" s="244" t="str">
        <f>'Original data'!X27</f>
        <v>b5</v>
      </c>
      <c r="Y9" s="189">
        <f>'Original data'!Y27</f>
        <v>-5.114349</v>
      </c>
      <c r="Z9" s="189">
        <f>'Original data'!Z27</f>
        <v>-0.4728939</v>
      </c>
      <c r="AA9" s="189">
        <f>'Original data'!AA27</f>
        <v>-0.5545411</v>
      </c>
      <c r="AB9" s="189">
        <f>'Original data'!AB27</f>
        <v>-0.2575404</v>
      </c>
      <c r="AC9" s="189">
        <f>'Original data'!AC27</f>
        <v>-0.2829324</v>
      </c>
      <c r="AD9" s="189">
        <f>'Original data'!AD27</f>
        <v>0.3120993</v>
      </c>
      <c r="AE9" s="189">
        <f>'Original data'!AE27</f>
        <v>-0.08591294</v>
      </c>
      <c r="AF9" s="189">
        <f>'Original data'!AF27</f>
        <v>-0.0652447</v>
      </c>
      <c r="AG9" s="189">
        <f>'Original data'!AG27</f>
        <v>-0.03482568</v>
      </c>
      <c r="AH9" s="189">
        <f>'Original data'!AH27</f>
        <v>-0.02191753</v>
      </c>
      <c r="AI9" s="189">
        <f>'Original data'!AI27</f>
        <v>0.1485636</v>
      </c>
      <c r="AJ9" s="189">
        <f>'Original data'!AJ27</f>
        <v>-0.09413778</v>
      </c>
      <c r="AK9" s="189">
        <f>'Original data'!AK27</f>
        <v>-0.1124059</v>
      </c>
      <c r="AL9" s="189">
        <f>'Original data'!AL27</f>
        <v>-0.2182134</v>
      </c>
      <c r="AM9" s="189">
        <f>'Original data'!AM27</f>
        <v>-0.2245542</v>
      </c>
      <c r="AN9" s="189">
        <f>'Original data'!AN27</f>
        <v>-0.3308911</v>
      </c>
      <c r="AO9" s="189">
        <f>'Original data'!AO27</f>
        <v>-0.4150594</v>
      </c>
      <c r="AP9" s="189">
        <f>'Original data'!AP27</f>
        <v>-0.4352888</v>
      </c>
      <c r="AQ9" s="189">
        <f>'Original data'!AQ27</f>
        <v>-0.4391621</v>
      </c>
      <c r="AR9" s="189">
        <f>'Original data'!AR27</f>
        <v>-3.120687</v>
      </c>
      <c r="AS9" s="190">
        <f>'Original data'!AS27</f>
        <v>-0.4217469</v>
      </c>
    </row>
    <row r="10" spans="1:45" ht="12.75">
      <c r="A10" s="240" t="s">
        <v>7</v>
      </c>
      <c r="B10" s="189">
        <f>'Original data'!B28*'Original data'!$U$3</f>
        <v>0.3952696</v>
      </c>
      <c r="C10" s="189">
        <f>'Original data'!C28*'Original data'!$U$3</f>
        <v>-0.01579059</v>
      </c>
      <c r="D10" s="189">
        <f>'Original data'!D28*'Original data'!$U$3</f>
        <v>-0.06158487</v>
      </c>
      <c r="E10" s="189">
        <f>'Original data'!E28*'Original data'!$U$3</f>
        <v>-0.02274085</v>
      </c>
      <c r="F10" s="189">
        <f>'Original data'!F28*'Original data'!$U$3</f>
        <v>0.01772784</v>
      </c>
      <c r="G10" s="189">
        <f>'Original data'!G28*'Original data'!$U$3</f>
        <v>-0.03520893</v>
      </c>
      <c r="H10" s="189">
        <f>'Original data'!H28*'Original data'!$U$3</f>
        <v>-0.07398064</v>
      </c>
      <c r="I10" s="189">
        <f>'Original data'!I28*'Original data'!$U$3</f>
        <v>0.009876604</v>
      </c>
      <c r="J10" s="189">
        <f>'Original data'!J28*'Original data'!$U$3</f>
        <v>-0.005771765</v>
      </c>
      <c r="K10" s="189">
        <f>'Original data'!K28*'Original data'!$U$3</f>
        <v>0.09919795</v>
      </c>
      <c r="L10" s="189">
        <f>'Original data'!L28*'Original data'!$U$3</f>
        <v>0.01489723</v>
      </c>
      <c r="M10" s="189">
        <f>'Original data'!M28*'Original data'!$U$3</f>
        <v>0.01302583</v>
      </c>
      <c r="N10" s="189">
        <f>'Original data'!N28*'Original data'!$U$3</f>
        <v>-0.04018231</v>
      </c>
      <c r="O10" s="189">
        <f>'Original data'!O28*'Original data'!$U$3</f>
        <v>-0.06091311</v>
      </c>
      <c r="P10" s="189">
        <f>'Original data'!P28*'Original data'!$U$3</f>
        <v>-0.05679848</v>
      </c>
      <c r="Q10" s="189">
        <f>'Original data'!Q28*'Original data'!$U$3</f>
        <v>-0.08642642</v>
      </c>
      <c r="R10" s="189">
        <f>'Original data'!R28*'Original data'!$U$3</f>
        <v>-0.1447813</v>
      </c>
      <c r="S10" s="189">
        <f>'Original data'!S28*'Original data'!$U$3</f>
        <v>-0.06467746</v>
      </c>
      <c r="T10" s="189">
        <f>'Original data'!T28*'Original data'!$U$3</f>
        <v>-0.02555977</v>
      </c>
      <c r="U10" s="189">
        <f>'Original data'!U28*'Original data'!$U$3</f>
        <v>-0.1559636</v>
      </c>
      <c r="V10" s="190">
        <f>'Original data'!V28*'Original data'!$U$3</f>
        <v>-0.02147088</v>
      </c>
      <c r="W10" s="243"/>
      <c r="X10" s="244" t="str">
        <f>'Original data'!X28</f>
        <v>b6</v>
      </c>
      <c r="Y10" s="189">
        <f>'Original data'!Y28*'Original data'!$U$3</f>
        <v>0.2621884</v>
      </c>
      <c r="Z10" s="189">
        <f>'Original data'!Z28*'Original data'!$U$3</f>
        <v>0.07823525</v>
      </c>
      <c r="AA10" s="189">
        <f>'Original data'!AA28*'Original data'!$U$3</f>
        <v>0.03749181</v>
      </c>
      <c r="AB10" s="189">
        <f>'Original data'!AB28*'Original data'!$U$3</f>
        <v>-0.0325641</v>
      </c>
      <c r="AC10" s="189">
        <f>'Original data'!AC28*'Original data'!$U$3</f>
        <v>0.1002727</v>
      </c>
      <c r="AD10" s="189">
        <f>'Original data'!AD28*'Original data'!$U$3</f>
        <v>-0.003673229</v>
      </c>
      <c r="AE10" s="189">
        <f>'Original data'!AE28*'Original data'!$U$3</f>
        <v>0.01584834</v>
      </c>
      <c r="AF10" s="189">
        <f>'Original data'!AF28*'Original data'!$U$3</f>
        <v>0.01212989</v>
      </c>
      <c r="AG10" s="189">
        <f>'Original data'!AG28*'Original data'!$U$3</f>
        <v>0.05078805</v>
      </c>
      <c r="AH10" s="189">
        <f>'Original data'!AH28*'Original data'!$U$3</f>
        <v>-0.01613729</v>
      </c>
      <c r="AI10" s="189">
        <f>'Original data'!AI28*'Original data'!$U$3</f>
        <v>0.01746382</v>
      </c>
      <c r="AJ10" s="189">
        <f>'Original data'!AJ28*'Original data'!$U$3</f>
        <v>0.03722017</v>
      </c>
      <c r="AK10" s="189">
        <f>'Original data'!AK28*'Original data'!$U$3</f>
        <v>-0.05518442</v>
      </c>
      <c r="AL10" s="189">
        <f>'Original data'!AL28*'Original data'!$U$3</f>
        <v>0.04742354</v>
      </c>
      <c r="AM10" s="189">
        <f>'Original data'!AM28*'Original data'!$U$3</f>
        <v>-0.08577811</v>
      </c>
      <c r="AN10" s="189">
        <f>'Original data'!AN28*'Original data'!$U$3</f>
        <v>0.03964778</v>
      </c>
      <c r="AO10" s="189">
        <f>'Original data'!AO28*'Original data'!$U$3</f>
        <v>0.006141728</v>
      </c>
      <c r="AP10" s="189">
        <f>'Original data'!AP28*'Original data'!$U$3</f>
        <v>0.03318023</v>
      </c>
      <c r="AQ10" s="189">
        <f>'Original data'!AQ28*'Original data'!$U$3</f>
        <v>0.03153482</v>
      </c>
      <c r="AR10" s="189">
        <f>'Original data'!AR28*'Original data'!$U$3</f>
        <v>-0.232783</v>
      </c>
      <c r="AS10" s="190">
        <f>'Original data'!AS28*'Original data'!$U$3</f>
        <v>0.0163856</v>
      </c>
    </row>
    <row r="11" spans="1:45" ht="12.75">
      <c r="A11" s="240" t="s">
        <v>8</v>
      </c>
      <c r="B11" s="189">
        <f>'Original data'!B29</f>
        <v>2.51183</v>
      </c>
      <c r="C11" s="189">
        <f>'Original data'!C29</f>
        <v>0.7169276</v>
      </c>
      <c r="D11" s="189">
        <f>'Original data'!D29</f>
        <v>0.7586873</v>
      </c>
      <c r="E11" s="189">
        <f>'Original data'!E29</f>
        <v>0.979039</v>
      </c>
      <c r="F11" s="189">
        <f>'Original data'!F29</f>
        <v>1.015294</v>
      </c>
      <c r="G11" s="189">
        <f>'Original data'!G29</f>
        <v>1.024089</v>
      </c>
      <c r="H11" s="189">
        <f>'Original data'!H29</f>
        <v>0.9973216</v>
      </c>
      <c r="I11" s="189">
        <f>'Original data'!I29</f>
        <v>1.025237</v>
      </c>
      <c r="J11" s="189">
        <f>'Original data'!J29</f>
        <v>0.9233417</v>
      </c>
      <c r="K11" s="189">
        <f>'Original data'!K29</f>
        <v>0.9910284</v>
      </c>
      <c r="L11" s="189">
        <f>'Original data'!L29</f>
        <v>0.9726321</v>
      </c>
      <c r="M11" s="189">
        <f>'Original data'!M29</f>
        <v>0.9342212</v>
      </c>
      <c r="N11" s="189">
        <f>'Original data'!N29</f>
        <v>0.9693995</v>
      </c>
      <c r="O11" s="189">
        <f>'Original data'!O29</f>
        <v>0.8687208</v>
      </c>
      <c r="P11" s="189">
        <f>'Original data'!P29</f>
        <v>0.8727361</v>
      </c>
      <c r="Q11" s="189">
        <f>'Original data'!Q29</f>
        <v>0.8955442</v>
      </c>
      <c r="R11" s="189">
        <f>'Original data'!R29</f>
        <v>0.9506217</v>
      </c>
      <c r="S11" s="189">
        <f>'Original data'!S29</f>
        <v>0.9623487</v>
      </c>
      <c r="T11" s="189">
        <f>'Original data'!T29</f>
        <v>0.9064471</v>
      </c>
      <c r="U11" s="189">
        <f>'Original data'!U29</f>
        <v>0.8422175</v>
      </c>
      <c r="V11" s="190">
        <f>'Original data'!V29</f>
        <v>0.9745021</v>
      </c>
      <c r="W11" s="243"/>
      <c r="X11" s="244" t="str">
        <f>'Original data'!X29</f>
        <v>b7</v>
      </c>
      <c r="Y11" s="189">
        <f>'Original data'!Y29</f>
        <v>2.596395</v>
      </c>
      <c r="Z11" s="189">
        <f>'Original data'!Z29</f>
        <v>0.6804259</v>
      </c>
      <c r="AA11" s="189">
        <f>'Original data'!AA29</f>
        <v>0.8473656</v>
      </c>
      <c r="AB11" s="189">
        <f>'Original data'!AB29</f>
        <v>1.001704</v>
      </c>
      <c r="AC11" s="189">
        <f>'Original data'!AC29</f>
        <v>0.9856981</v>
      </c>
      <c r="AD11" s="189">
        <f>'Original data'!AD29</f>
        <v>0.931122</v>
      </c>
      <c r="AE11" s="189">
        <f>'Original data'!AE29</f>
        <v>1.004928</v>
      </c>
      <c r="AF11" s="189">
        <f>'Original data'!AF29</f>
        <v>1.000068</v>
      </c>
      <c r="AG11" s="189">
        <f>'Original data'!AG29</f>
        <v>0.9797118</v>
      </c>
      <c r="AH11" s="189">
        <f>'Original data'!AH29</f>
        <v>0.9912553</v>
      </c>
      <c r="AI11" s="189">
        <f>'Original data'!AI29</f>
        <v>1.035803</v>
      </c>
      <c r="AJ11" s="189">
        <f>'Original data'!AJ29</f>
        <v>0.9649891</v>
      </c>
      <c r="AK11" s="189">
        <f>'Original data'!AK29</f>
        <v>0.968504</v>
      </c>
      <c r="AL11" s="189">
        <f>'Original data'!AL29</f>
        <v>0.9401318</v>
      </c>
      <c r="AM11" s="189">
        <f>'Original data'!AM29</f>
        <v>0.9368591</v>
      </c>
      <c r="AN11" s="189">
        <f>'Original data'!AN29</f>
        <v>0.9381511</v>
      </c>
      <c r="AO11" s="189">
        <f>'Original data'!AO29</f>
        <v>0.9327578</v>
      </c>
      <c r="AP11" s="189">
        <f>'Original data'!AP29</f>
        <v>0.9921966</v>
      </c>
      <c r="AQ11" s="189">
        <f>'Original data'!AQ29</f>
        <v>0.9150984</v>
      </c>
      <c r="AR11" s="189">
        <f>'Original data'!AR29</f>
        <v>0.7813856</v>
      </c>
      <c r="AS11" s="190">
        <f>'Original data'!AS29</f>
        <v>0.9866107</v>
      </c>
    </row>
    <row r="12" spans="1:45" ht="12.75">
      <c r="A12" s="240" t="s">
        <v>9</v>
      </c>
      <c r="B12" s="189">
        <f>'Original data'!B30*'Original data'!$U$3</f>
        <v>0.09512453</v>
      </c>
      <c r="C12" s="189">
        <f>'Original data'!C30*'Original data'!$U$3</f>
        <v>0.02371783</v>
      </c>
      <c r="D12" s="189">
        <f>'Original data'!D30*'Original data'!$U$3</f>
        <v>0.01563235</v>
      </c>
      <c r="E12" s="189">
        <f>'Original data'!E30*'Original data'!$U$3</f>
        <v>0.04455913</v>
      </c>
      <c r="F12" s="189">
        <f>'Original data'!F30*'Original data'!$U$3</f>
        <v>-0.00359143</v>
      </c>
      <c r="G12" s="189">
        <f>'Original data'!G30*'Original data'!$U$3</f>
        <v>0.03027714</v>
      </c>
      <c r="H12" s="189">
        <f>'Original data'!H30*'Original data'!$U$3</f>
        <v>0.0287183</v>
      </c>
      <c r="I12" s="189">
        <f>'Original data'!I30*'Original data'!$U$3</f>
        <v>0.003267078</v>
      </c>
      <c r="J12" s="189">
        <f>'Original data'!J30*'Original data'!$U$3</f>
        <v>0.008840103</v>
      </c>
      <c r="K12" s="189">
        <f>'Original data'!K30*'Original data'!$U$3</f>
        <v>0.01699574</v>
      </c>
      <c r="L12" s="189">
        <f>'Original data'!L30*'Original data'!$U$3</f>
        <v>0.01247944</v>
      </c>
      <c r="M12" s="189">
        <f>'Original data'!M30*'Original data'!$U$3</f>
        <v>0.04034534</v>
      </c>
      <c r="N12" s="189">
        <f>'Original data'!N30*'Original data'!$U$3</f>
        <v>0.003697401</v>
      </c>
      <c r="O12" s="189">
        <f>'Original data'!O30*'Original data'!$U$3</f>
        <v>-0.005806731</v>
      </c>
      <c r="P12" s="189">
        <f>'Original data'!P30*'Original data'!$U$3</f>
        <v>-0.0532089</v>
      </c>
      <c r="Q12" s="189">
        <f>'Original data'!Q30*'Original data'!$U$3</f>
        <v>-0.01017117</v>
      </c>
      <c r="R12" s="189">
        <f>'Original data'!R30*'Original data'!$U$3</f>
        <v>0.002989145</v>
      </c>
      <c r="S12" s="189">
        <f>'Original data'!S30*'Original data'!$U$3</f>
        <v>-0.05081886</v>
      </c>
      <c r="T12" s="189">
        <f>'Original data'!T30*'Original data'!$U$3</f>
        <v>-0.01108364</v>
      </c>
      <c r="U12" s="189">
        <f>'Original data'!U30*'Original data'!$U$3</f>
        <v>-0.1128336</v>
      </c>
      <c r="V12" s="190">
        <f>'Original data'!V30*'Original data'!$U$3</f>
        <v>0.004387884</v>
      </c>
      <c r="W12" s="243"/>
      <c r="X12" s="244" t="str">
        <f>'Original data'!X30</f>
        <v>b8</v>
      </c>
      <c r="Y12" s="189">
        <f>'Original data'!Y30*'Original data'!$U$3</f>
        <v>0.05522285</v>
      </c>
      <c r="Z12" s="189">
        <f>'Original data'!Z30*'Original data'!$U$3</f>
        <v>0.0317377</v>
      </c>
      <c r="AA12" s="189">
        <f>'Original data'!AA30*'Original data'!$U$3</f>
        <v>-0.006049916</v>
      </c>
      <c r="AB12" s="189">
        <f>'Original data'!AB30*'Original data'!$U$3</f>
        <v>-0.01017393</v>
      </c>
      <c r="AC12" s="189">
        <f>'Original data'!AC30*'Original data'!$U$3</f>
        <v>0.01220525</v>
      </c>
      <c r="AD12" s="189">
        <f>'Original data'!AD30*'Original data'!$U$3</f>
        <v>0.08906036</v>
      </c>
      <c r="AE12" s="189">
        <f>'Original data'!AE30*'Original data'!$U$3</f>
        <v>0.01596796</v>
      </c>
      <c r="AF12" s="189">
        <f>'Original data'!AF30*'Original data'!$U$3</f>
        <v>0.004662531</v>
      </c>
      <c r="AG12" s="189">
        <f>'Original data'!AG30*'Original data'!$U$3</f>
        <v>0.01407834</v>
      </c>
      <c r="AH12" s="189">
        <f>'Original data'!AH30*'Original data'!$U$3</f>
        <v>0.02200146</v>
      </c>
      <c r="AI12" s="189">
        <f>'Original data'!AI30*'Original data'!$U$3</f>
        <v>-0.009616516</v>
      </c>
      <c r="AJ12" s="189">
        <f>'Original data'!AJ30*'Original data'!$U$3</f>
        <v>-0.01484935</v>
      </c>
      <c r="AK12" s="189">
        <f>'Original data'!AK30*'Original data'!$U$3</f>
        <v>-0.04363232</v>
      </c>
      <c r="AL12" s="189">
        <f>'Original data'!AL30*'Original data'!$U$3</f>
        <v>-0.03762365</v>
      </c>
      <c r="AM12" s="189">
        <f>'Original data'!AM30*'Original data'!$U$3</f>
        <v>-0.0351898</v>
      </c>
      <c r="AN12" s="189">
        <f>'Original data'!AN30*'Original data'!$U$3</f>
        <v>0.0006764973</v>
      </c>
      <c r="AO12" s="189">
        <f>'Original data'!AO30*'Original data'!$U$3</f>
        <v>0.02949595</v>
      </c>
      <c r="AP12" s="189">
        <f>'Original data'!AP30*'Original data'!$U$3</f>
        <v>0.01281095</v>
      </c>
      <c r="AQ12" s="189">
        <f>'Original data'!AQ30*'Original data'!$U$3</f>
        <v>0.001340062</v>
      </c>
      <c r="AR12" s="189">
        <f>'Original data'!AR30*'Original data'!$U$3</f>
        <v>-0.08264291</v>
      </c>
      <c r="AS12" s="190">
        <f>'Original data'!AS30*'Original data'!$U$3</f>
        <v>0.002982143</v>
      </c>
    </row>
    <row r="13" spans="1:45" ht="12.75">
      <c r="A13" s="240" t="s">
        <v>10</v>
      </c>
      <c r="B13" s="189">
        <f>'Original data'!B31</f>
        <v>0.3722075</v>
      </c>
      <c r="C13" s="189">
        <f>'Original data'!C31</f>
        <v>0.4710928</v>
      </c>
      <c r="D13" s="189">
        <f>'Original data'!D31</f>
        <v>0.4568178</v>
      </c>
      <c r="E13" s="189">
        <f>'Original data'!E31</f>
        <v>0.4543919</v>
      </c>
      <c r="F13" s="189">
        <f>'Original data'!F31</f>
        <v>0.4775066</v>
      </c>
      <c r="G13" s="189">
        <f>'Original data'!G31</f>
        <v>0.4416746</v>
      </c>
      <c r="H13" s="189">
        <f>'Original data'!H31</f>
        <v>0.4643488</v>
      </c>
      <c r="I13" s="189">
        <f>'Original data'!I31</f>
        <v>0.4586379</v>
      </c>
      <c r="J13" s="189">
        <f>'Original data'!J31</f>
        <v>0.4680238</v>
      </c>
      <c r="K13" s="189">
        <f>'Original data'!K31</f>
        <v>0.4821366</v>
      </c>
      <c r="L13" s="189">
        <f>'Original data'!L31</f>
        <v>0.4615145</v>
      </c>
      <c r="M13" s="189">
        <f>'Original data'!M31</f>
        <v>0.4552985</v>
      </c>
      <c r="N13" s="189">
        <f>'Original data'!N31</f>
        <v>0.4783704</v>
      </c>
      <c r="O13" s="189">
        <f>'Original data'!O31</f>
        <v>0.4746959</v>
      </c>
      <c r="P13" s="189">
        <f>'Original data'!P31</f>
        <v>0.4511017</v>
      </c>
      <c r="Q13" s="189">
        <f>'Original data'!Q31</f>
        <v>0.4748576</v>
      </c>
      <c r="R13" s="189">
        <f>'Original data'!R31</f>
        <v>0.4790153</v>
      </c>
      <c r="S13" s="189">
        <f>'Original data'!S31</f>
        <v>0.4801184</v>
      </c>
      <c r="T13" s="189">
        <f>'Original data'!T31</f>
        <v>0.4642561</v>
      </c>
      <c r="U13" s="189">
        <f>'Original data'!U31</f>
        <v>0.444935</v>
      </c>
      <c r="V13" s="190">
        <f>'Original data'!V31</f>
        <v>0.4629415</v>
      </c>
      <c r="W13" s="243"/>
      <c r="X13" s="244" t="str">
        <f>'Original data'!X31</f>
        <v>b9</v>
      </c>
      <c r="Y13" s="189">
        <f>'Original data'!Y31</f>
        <v>0.3787566</v>
      </c>
      <c r="Z13" s="189">
        <f>'Original data'!Z31</f>
        <v>0.4883364</v>
      </c>
      <c r="AA13" s="189">
        <f>'Original data'!AA31</f>
        <v>0.4684358</v>
      </c>
      <c r="AB13" s="189">
        <f>'Original data'!AB31</f>
        <v>0.4809694</v>
      </c>
      <c r="AC13" s="189">
        <f>'Original data'!AC31</f>
        <v>0.4993031</v>
      </c>
      <c r="AD13" s="189">
        <f>'Original data'!AD31</f>
        <v>0.4709397</v>
      </c>
      <c r="AE13" s="189">
        <f>'Original data'!AE31</f>
        <v>0.4965423</v>
      </c>
      <c r="AF13" s="189">
        <f>'Original data'!AF31</f>
        <v>0.4795731</v>
      </c>
      <c r="AG13" s="189">
        <f>'Original data'!AG31</f>
        <v>0.4918909</v>
      </c>
      <c r="AH13" s="189">
        <f>'Original data'!AH31</f>
        <v>0.4797677</v>
      </c>
      <c r="AI13" s="189">
        <f>'Original data'!AI31</f>
        <v>0.4727866</v>
      </c>
      <c r="AJ13" s="189">
        <f>'Original data'!AJ31</f>
        <v>0.4776018</v>
      </c>
      <c r="AK13" s="189">
        <f>'Original data'!AK31</f>
        <v>0.4831684</v>
      </c>
      <c r="AL13" s="189">
        <f>'Original data'!AL31</f>
        <v>0.5015061</v>
      </c>
      <c r="AM13" s="189">
        <f>'Original data'!AM31</f>
        <v>0.4684819</v>
      </c>
      <c r="AN13" s="189">
        <f>'Original data'!AN31</f>
        <v>0.4740063</v>
      </c>
      <c r="AO13" s="189">
        <f>'Original data'!AO31</f>
        <v>0.4852556</v>
      </c>
      <c r="AP13" s="189">
        <f>'Original data'!AP31</f>
        <v>0.4966111</v>
      </c>
      <c r="AQ13" s="189">
        <f>'Original data'!AQ31</f>
        <v>0.4876348</v>
      </c>
      <c r="AR13" s="189">
        <f>'Original data'!AR31</f>
        <v>0.4734708</v>
      </c>
      <c r="AS13" s="190">
        <f>'Original data'!AS31</f>
        <v>0.4803481</v>
      </c>
    </row>
    <row r="14" spans="1:45" ht="12.75">
      <c r="A14" s="240" t="s">
        <v>11</v>
      </c>
      <c r="B14" s="189">
        <f>'Original data'!B32*'Original data'!$U$3</f>
        <v>0.1089708</v>
      </c>
      <c r="C14" s="189">
        <f>'Original data'!C32*'Original data'!$U$3</f>
        <v>0.02985438</v>
      </c>
      <c r="D14" s="189">
        <f>'Original data'!D32*'Original data'!$U$3</f>
        <v>0.004790221</v>
      </c>
      <c r="E14" s="189">
        <f>'Original data'!E32*'Original data'!$U$3</f>
        <v>0.02949149</v>
      </c>
      <c r="F14" s="189">
        <f>'Original data'!F32*'Original data'!$U$3</f>
        <v>-0.0005356703</v>
      </c>
      <c r="G14" s="189">
        <f>'Original data'!G32*'Original data'!$U$3</f>
        <v>0.0154157</v>
      </c>
      <c r="H14" s="189">
        <f>'Original data'!H32*'Original data'!$U$3</f>
        <v>0.0171466</v>
      </c>
      <c r="I14" s="189">
        <f>'Original data'!I32*'Original data'!$U$3</f>
        <v>0.01052201</v>
      </c>
      <c r="J14" s="189">
        <f>'Original data'!J32*'Original data'!$U$3</f>
        <v>-0.001116845</v>
      </c>
      <c r="K14" s="189">
        <f>'Original data'!K32*'Original data'!$U$3</f>
        <v>0.00259017</v>
      </c>
      <c r="L14" s="189">
        <f>'Original data'!L32*'Original data'!$U$3</f>
        <v>0.02614035</v>
      </c>
      <c r="M14" s="189">
        <f>'Original data'!M32*'Original data'!$U$3</f>
        <v>0.08972649</v>
      </c>
      <c r="N14" s="189">
        <f>'Original data'!N32*'Original data'!$U$3</f>
        <v>0.01432289</v>
      </c>
      <c r="O14" s="189">
        <f>'Original data'!O32*'Original data'!$U$3</f>
        <v>0.001471511</v>
      </c>
      <c r="P14" s="189">
        <f>'Original data'!P32*'Original data'!$U$3</f>
        <v>-0.06548014</v>
      </c>
      <c r="Q14" s="189">
        <f>'Original data'!Q32*'Original data'!$U$3</f>
        <v>-0.03743653</v>
      </c>
      <c r="R14" s="189">
        <f>'Original data'!R32*'Original data'!$U$3</f>
        <v>-0.01055611</v>
      </c>
      <c r="S14" s="189">
        <f>'Original data'!S32*'Original data'!$U$3</f>
        <v>-0.04908166</v>
      </c>
      <c r="T14" s="189">
        <f>'Original data'!T32*'Original data'!$U$3</f>
        <v>-0.03140325</v>
      </c>
      <c r="U14" s="189">
        <f>'Original data'!U32*'Original data'!$U$3</f>
        <v>-0.1826997</v>
      </c>
      <c r="V14" s="190">
        <f>'Original data'!V32*'Original data'!$U$3</f>
        <v>0</v>
      </c>
      <c r="W14" s="243"/>
      <c r="X14" s="244" t="str">
        <f>'Original data'!X32</f>
        <v>b10</v>
      </c>
      <c r="Y14" s="189">
        <f>'Original data'!Y32*'Original data'!$U$3</f>
        <v>0.07440416</v>
      </c>
      <c r="Z14" s="189">
        <f>'Original data'!Z32*'Original data'!$U$3</f>
        <v>-0.004587864</v>
      </c>
      <c r="AA14" s="189">
        <f>'Original data'!AA32*'Original data'!$U$3</f>
        <v>-0.01606074</v>
      </c>
      <c r="AB14" s="189">
        <f>'Original data'!AB32*'Original data'!$U$3</f>
        <v>0.003059663</v>
      </c>
      <c r="AC14" s="189">
        <f>'Original data'!AC32*'Original data'!$U$3</f>
        <v>-0.004615473</v>
      </c>
      <c r="AD14" s="189">
        <f>'Original data'!AD32*'Original data'!$U$3</f>
        <v>0.00585605</v>
      </c>
      <c r="AE14" s="189">
        <f>'Original data'!AE32*'Original data'!$U$3</f>
        <v>0.04674754</v>
      </c>
      <c r="AF14" s="189">
        <f>'Original data'!AF32*'Original data'!$U$3</f>
        <v>0.01128345</v>
      </c>
      <c r="AG14" s="189">
        <f>'Original data'!AG32*'Original data'!$U$3</f>
        <v>0.007082976</v>
      </c>
      <c r="AH14" s="189">
        <f>'Original data'!AH32*'Original data'!$U$3</f>
        <v>0.007369962</v>
      </c>
      <c r="AI14" s="189">
        <f>'Original data'!AI32*'Original data'!$U$3</f>
        <v>-0.004433378</v>
      </c>
      <c r="AJ14" s="189">
        <f>'Original data'!AJ32*'Original data'!$U$3</f>
        <v>0.02570722</v>
      </c>
      <c r="AK14" s="189">
        <f>'Original data'!AK32*'Original data'!$U$3</f>
        <v>-0.03550397</v>
      </c>
      <c r="AL14" s="189">
        <f>'Original data'!AL32*'Original data'!$U$3</f>
        <v>-0.01317334</v>
      </c>
      <c r="AM14" s="189">
        <f>'Original data'!AM32*'Original data'!$U$3</f>
        <v>-0.06789361</v>
      </c>
      <c r="AN14" s="189">
        <f>'Original data'!AN32*'Original data'!$U$3</f>
        <v>0.00209676</v>
      </c>
      <c r="AO14" s="189">
        <f>'Original data'!AO32*'Original data'!$U$3</f>
        <v>0.04935133</v>
      </c>
      <c r="AP14" s="189">
        <f>'Original data'!AP32*'Original data'!$U$3</f>
        <v>0.002887071</v>
      </c>
      <c r="AQ14" s="189">
        <f>'Original data'!AQ32*'Original data'!$U$3</f>
        <v>0.03621557</v>
      </c>
      <c r="AR14" s="189">
        <f>'Original data'!AR32*'Original data'!$U$3</f>
        <v>-0.1533211</v>
      </c>
      <c r="AS14" s="190">
        <f>'Original data'!AS32*'Original data'!$U$3</f>
        <v>0</v>
      </c>
    </row>
    <row r="15" spans="1:45" ht="12.75">
      <c r="A15" s="240" t="s">
        <v>12</v>
      </c>
      <c r="B15" s="189">
        <f>'Original data'!B33</f>
        <v>0.5757097</v>
      </c>
      <c r="C15" s="189">
        <f>'Original data'!C33</f>
        <v>0.6331709</v>
      </c>
      <c r="D15" s="189">
        <f>'Original data'!D33</f>
        <v>0.6320419</v>
      </c>
      <c r="E15" s="189">
        <f>'Original data'!E33</f>
        <v>0.6477223</v>
      </c>
      <c r="F15" s="189">
        <f>'Original data'!F33</f>
        <v>0.6394642</v>
      </c>
      <c r="G15" s="189">
        <f>'Original data'!G33</f>
        <v>0.641573</v>
      </c>
      <c r="H15" s="189">
        <f>'Original data'!H33</f>
        <v>0.6406917</v>
      </c>
      <c r="I15" s="189">
        <f>'Original data'!I33</f>
        <v>0.6416289</v>
      </c>
      <c r="J15" s="189">
        <f>'Original data'!J33</f>
        <v>0.6463499</v>
      </c>
      <c r="K15" s="189">
        <f>'Original data'!K33</f>
        <v>0.6374422</v>
      </c>
      <c r="L15" s="189">
        <f>'Original data'!L33</f>
        <v>0.6500214</v>
      </c>
      <c r="M15" s="189">
        <f>'Original data'!M33</f>
        <v>0.6549295</v>
      </c>
      <c r="N15" s="189">
        <f>'Original data'!N33</f>
        <v>0.646602</v>
      </c>
      <c r="O15" s="189">
        <f>'Original data'!O33</f>
        <v>0.6577089</v>
      </c>
      <c r="P15" s="189">
        <f>'Original data'!P33</f>
        <v>0.6591358</v>
      </c>
      <c r="Q15" s="189">
        <f>'Original data'!Q33</f>
        <v>0.642904</v>
      </c>
      <c r="R15" s="189">
        <f>'Original data'!R33</f>
        <v>0.6391814</v>
      </c>
      <c r="S15" s="189">
        <f>'Original data'!S33</f>
        <v>0.6429763</v>
      </c>
      <c r="T15" s="189">
        <f>'Original data'!T33</f>
        <v>0.6351214</v>
      </c>
      <c r="U15" s="189">
        <f>'Original data'!U33</f>
        <v>0.5868066</v>
      </c>
      <c r="V15" s="190">
        <f>'Original data'!V33</f>
        <v>0.6401032</v>
      </c>
      <c r="W15" s="243"/>
      <c r="X15" s="244" t="str">
        <f>'Original data'!X33</f>
        <v>b11</v>
      </c>
      <c r="Y15" s="189">
        <f>'Original data'!Y33</f>
        <v>0.5962121</v>
      </c>
      <c r="Z15" s="189">
        <f>'Original data'!Z33</f>
        <v>0.6429245</v>
      </c>
      <c r="AA15" s="189">
        <f>'Original data'!AA33</f>
        <v>0.638966</v>
      </c>
      <c r="AB15" s="189">
        <f>'Original data'!AB33</f>
        <v>0.6450438</v>
      </c>
      <c r="AC15" s="189">
        <f>'Original data'!AC33</f>
        <v>0.6467383</v>
      </c>
      <c r="AD15" s="189">
        <f>'Original data'!AD33</f>
        <v>0.6608212</v>
      </c>
      <c r="AE15" s="189">
        <f>'Original data'!AE33</f>
        <v>0.6420796</v>
      </c>
      <c r="AF15" s="189">
        <f>'Original data'!AF33</f>
        <v>0.6470131</v>
      </c>
      <c r="AG15" s="189">
        <f>'Original data'!AG33</f>
        <v>0.6555011</v>
      </c>
      <c r="AH15" s="189">
        <f>'Original data'!AH33</f>
        <v>0.651175</v>
      </c>
      <c r="AI15" s="189">
        <f>'Original data'!AI33</f>
        <v>0.6554298</v>
      </c>
      <c r="AJ15" s="189">
        <f>'Original data'!AJ33</f>
        <v>0.6450084</v>
      </c>
      <c r="AK15" s="189">
        <f>'Original data'!AK33</f>
        <v>0.6506678</v>
      </c>
      <c r="AL15" s="189">
        <f>'Original data'!AL33</f>
        <v>0.6550406</v>
      </c>
      <c r="AM15" s="189">
        <f>'Original data'!AM33</f>
        <v>0.6524851</v>
      </c>
      <c r="AN15" s="189">
        <f>'Original data'!AN33</f>
        <v>0.6460834</v>
      </c>
      <c r="AO15" s="189">
        <f>'Original data'!AO33</f>
        <v>0.6412952</v>
      </c>
      <c r="AP15" s="189">
        <f>'Original data'!AP33</f>
        <v>0.6434789</v>
      </c>
      <c r="AQ15" s="189">
        <f>'Original data'!AQ33</f>
        <v>0.6390381</v>
      </c>
      <c r="AR15" s="189">
        <f>'Original data'!AR33</f>
        <v>0.5874093</v>
      </c>
      <c r="AS15" s="190">
        <f>'Original data'!AS33</f>
        <v>0.6444678</v>
      </c>
    </row>
    <row r="16" spans="1:45" ht="12.75">
      <c r="A16" s="240" t="s">
        <v>13</v>
      </c>
      <c r="B16" s="189">
        <f>'Original data'!B34*'Original data'!$U$3</f>
        <v>0.01715152</v>
      </c>
      <c r="C16" s="189">
        <f>'Original data'!C34*'Original data'!$U$3</f>
        <v>0.005333846</v>
      </c>
      <c r="D16" s="189">
        <f>'Original data'!D34*'Original data'!$U$3</f>
        <v>0.002940256</v>
      </c>
      <c r="E16" s="189">
        <f>'Original data'!E34*'Original data'!$U$3</f>
        <v>0.005510217</v>
      </c>
      <c r="F16" s="189">
        <f>'Original data'!F34*'Original data'!$U$3</f>
        <v>0.002550868</v>
      </c>
      <c r="G16" s="189">
        <f>'Original data'!G34*'Original data'!$U$3</f>
        <v>0.0005594192</v>
      </c>
      <c r="H16" s="189">
        <f>'Original data'!H34*'Original data'!$U$3</f>
        <v>0.002331887</v>
      </c>
      <c r="I16" s="189">
        <f>'Original data'!I34*'Original data'!$U$3</f>
        <v>0.002952236</v>
      </c>
      <c r="J16" s="189">
        <f>'Original data'!J34*'Original data'!$U$3</f>
        <v>0.001871796</v>
      </c>
      <c r="K16" s="189">
        <f>'Original data'!K34*'Original data'!$U$3</f>
        <v>0.0004392553</v>
      </c>
      <c r="L16" s="189">
        <f>'Original data'!L34*'Original data'!$U$3</f>
        <v>0.001081728</v>
      </c>
      <c r="M16" s="189">
        <f>'Original data'!M34*'Original data'!$U$3</f>
        <v>0.00753941</v>
      </c>
      <c r="N16" s="189">
        <f>'Original data'!N34*'Original data'!$U$3</f>
        <v>-0.0003985525</v>
      </c>
      <c r="O16" s="189">
        <f>'Original data'!O34*'Original data'!$U$3</f>
        <v>-0.001414336</v>
      </c>
      <c r="P16" s="189">
        <f>'Original data'!P34*'Original data'!$U$3</f>
        <v>-0.009565819</v>
      </c>
      <c r="Q16" s="189">
        <f>'Original data'!Q34*'Original data'!$U$3</f>
        <v>-0.004565723</v>
      </c>
      <c r="R16" s="189">
        <f>'Original data'!R34*'Original data'!$U$3</f>
        <v>-0.001320087</v>
      </c>
      <c r="S16" s="189">
        <f>'Original data'!S34*'Original data'!$U$3</f>
        <v>-0.001398795</v>
      </c>
      <c r="T16" s="189">
        <f>'Original data'!T34*'Original data'!$U$3</f>
        <v>-0.00189489</v>
      </c>
      <c r="U16" s="189">
        <f>'Original data'!U34*'Original data'!$U$3</f>
        <v>-0.02641242</v>
      </c>
      <c r="V16" s="190">
        <f>'Original data'!V34*'Original data'!$U$3</f>
        <v>0.0003499351</v>
      </c>
      <c r="W16" s="243"/>
      <c r="X16" s="244" t="str">
        <f>'Original data'!X34</f>
        <v>b12</v>
      </c>
      <c r="Y16" s="189">
        <f>'Original data'!Y34*'Original data'!$U$3</f>
        <v>0.008195533</v>
      </c>
      <c r="Z16" s="189">
        <f>'Original data'!Z34*'Original data'!$U$3</f>
        <v>0.0006878595</v>
      </c>
      <c r="AA16" s="189">
        <f>'Original data'!AA34*'Original data'!$U$3</f>
        <v>-0.001681527</v>
      </c>
      <c r="AB16" s="189">
        <f>'Original data'!AB34*'Original data'!$U$3</f>
        <v>0.00015339</v>
      </c>
      <c r="AC16" s="189">
        <f>'Original data'!AC34*'Original data'!$U$3</f>
        <v>0.002369061</v>
      </c>
      <c r="AD16" s="189">
        <f>'Original data'!AD34*'Original data'!$U$3</f>
        <v>0.01191963</v>
      </c>
      <c r="AE16" s="189">
        <f>'Original data'!AE34*'Original data'!$U$3</f>
        <v>0.001892554</v>
      </c>
      <c r="AF16" s="189">
        <f>'Original data'!AF34*'Original data'!$U$3</f>
        <v>0.0009789382</v>
      </c>
      <c r="AG16" s="189">
        <f>'Original data'!AG34*'Original data'!$U$3</f>
        <v>0.003703375</v>
      </c>
      <c r="AH16" s="189">
        <f>'Original data'!AH34*'Original data'!$U$3</f>
        <v>0.001286078</v>
      </c>
      <c r="AI16" s="189">
        <f>'Original data'!AI34*'Original data'!$U$3</f>
        <v>0.000929635</v>
      </c>
      <c r="AJ16" s="189">
        <f>'Original data'!AJ34*'Original data'!$U$3</f>
        <v>0.001547648</v>
      </c>
      <c r="AK16" s="189">
        <f>'Original data'!AK34*'Original data'!$U$3</f>
        <v>-0.002571449</v>
      </c>
      <c r="AL16" s="189">
        <f>'Original data'!AL34*'Original data'!$U$3</f>
        <v>-0.0006520956</v>
      </c>
      <c r="AM16" s="189">
        <f>'Original data'!AM34*'Original data'!$U$3</f>
        <v>-0.005479715</v>
      </c>
      <c r="AN16" s="189">
        <f>'Original data'!AN34*'Original data'!$U$3</f>
        <v>0.002891312</v>
      </c>
      <c r="AO16" s="189">
        <f>'Original data'!AO34*'Original data'!$U$3</f>
        <v>0.005540819</v>
      </c>
      <c r="AP16" s="189">
        <f>'Original data'!AP34*'Original data'!$U$3</f>
        <v>0.001560784</v>
      </c>
      <c r="AQ16" s="189">
        <f>'Original data'!AQ34*'Original data'!$U$3</f>
        <v>0.005100497</v>
      </c>
      <c r="AR16" s="189">
        <f>'Original data'!AR34*'Original data'!$U$3</f>
        <v>-0.01591905</v>
      </c>
      <c r="AS16" s="190">
        <f>'Original data'!AS34*'Original data'!$U$3</f>
        <v>0.001313116</v>
      </c>
    </row>
    <row r="17" spans="1:45" ht="12.75">
      <c r="A17" s="240" t="s">
        <v>14</v>
      </c>
      <c r="B17" s="189">
        <f>'Original data'!B35</f>
        <v>0.07849401</v>
      </c>
      <c r="C17" s="189">
        <f>'Original data'!C35</f>
        <v>0.05899222</v>
      </c>
      <c r="D17" s="189">
        <f>'Original data'!D35</f>
        <v>0.06022315</v>
      </c>
      <c r="E17" s="189">
        <f>'Original data'!E35</f>
        <v>0.05913496</v>
      </c>
      <c r="F17" s="189">
        <f>'Original data'!F35</f>
        <v>0.05907125</v>
      </c>
      <c r="G17" s="189">
        <f>'Original data'!G35</f>
        <v>0.05975168</v>
      </c>
      <c r="H17" s="189">
        <f>'Original data'!H35</f>
        <v>0.05869693</v>
      </c>
      <c r="I17" s="189">
        <f>'Original data'!I35</f>
        <v>0.06077781</v>
      </c>
      <c r="J17" s="189">
        <f>'Original data'!J35</f>
        <v>0.05979391</v>
      </c>
      <c r="K17" s="189">
        <f>'Original data'!K35</f>
        <v>0.06089926</v>
      </c>
      <c r="L17" s="189">
        <f>'Original data'!L35</f>
        <v>0.06078493</v>
      </c>
      <c r="M17" s="189">
        <f>'Original data'!M35</f>
        <v>0.06015408</v>
      </c>
      <c r="N17" s="189">
        <f>'Original data'!N35</f>
        <v>0.0610902</v>
      </c>
      <c r="O17" s="189">
        <f>'Original data'!O35</f>
        <v>0.05908305</v>
      </c>
      <c r="P17" s="189">
        <f>'Original data'!P35</f>
        <v>0.06145441</v>
      </c>
      <c r="Q17" s="189">
        <f>'Original data'!Q35</f>
        <v>0.05992261</v>
      </c>
      <c r="R17" s="189">
        <f>'Original data'!R35</f>
        <v>0.06045356</v>
      </c>
      <c r="S17" s="189">
        <f>'Original data'!S35</f>
        <v>0.0616963</v>
      </c>
      <c r="T17" s="189">
        <f>'Original data'!T35</f>
        <v>0.06424551</v>
      </c>
      <c r="U17" s="189">
        <f>'Original data'!U35</f>
        <v>0.04811792</v>
      </c>
      <c r="V17" s="190">
        <f>'Original data'!V35</f>
        <v>0.06050057</v>
      </c>
      <c r="W17" s="243"/>
      <c r="X17" s="244" t="str">
        <f>'Original data'!X35</f>
        <v>b13</v>
      </c>
      <c r="Y17" s="189">
        <f>'Original data'!Y35</f>
        <v>0.07930829</v>
      </c>
      <c r="Z17" s="189">
        <f>'Original data'!Z35</f>
        <v>0.06038199</v>
      </c>
      <c r="AA17" s="189">
        <f>'Original data'!AA35</f>
        <v>0.06398757</v>
      </c>
      <c r="AB17" s="189">
        <f>'Original data'!AB35</f>
        <v>0.06010515</v>
      </c>
      <c r="AC17" s="189">
        <f>'Original data'!AC35</f>
        <v>0.06038831</v>
      </c>
      <c r="AD17" s="189">
        <f>'Original data'!AD35</f>
        <v>0.05191856</v>
      </c>
      <c r="AE17" s="189">
        <f>'Original data'!AE35</f>
        <v>0.05769007</v>
      </c>
      <c r="AF17" s="189">
        <f>'Original data'!AF35</f>
        <v>0.05811468</v>
      </c>
      <c r="AG17" s="189">
        <f>'Original data'!AG35</f>
        <v>0.05766859</v>
      </c>
      <c r="AH17" s="189">
        <f>'Original data'!AH35</f>
        <v>0.06016195</v>
      </c>
      <c r="AI17" s="189">
        <f>'Original data'!AI35</f>
        <v>0.05935971</v>
      </c>
      <c r="AJ17" s="189">
        <f>'Original data'!AJ35</f>
        <v>0.05956963</v>
      </c>
      <c r="AK17" s="189">
        <f>'Original data'!AK35</f>
        <v>0.06095757</v>
      </c>
      <c r="AL17" s="189">
        <f>'Original data'!AL35</f>
        <v>0.05787663</v>
      </c>
      <c r="AM17" s="189">
        <f>'Original data'!AM35</f>
        <v>0.06307594</v>
      </c>
      <c r="AN17" s="189">
        <f>'Original data'!AN35</f>
        <v>0.06316219000000001</v>
      </c>
      <c r="AO17" s="189">
        <f>'Original data'!AO35</f>
        <v>0.06098833</v>
      </c>
      <c r="AP17" s="189">
        <f>'Original data'!AP35</f>
        <v>0.06218799</v>
      </c>
      <c r="AQ17" s="189">
        <f>'Original data'!AQ35</f>
        <v>0.06105555</v>
      </c>
      <c r="AR17" s="189">
        <f>'Original data'!AR35</f>
        <v>0.04692723</v>
      </c>
      <c r="AS17" s="190">
        <f>'Original data'!AS35</f>
        <v>0.06005059</v>
      </c>
    </row>
    <row r="18" spans="1:45" ht="12.75">
      <c r="A18" s="240" t="s">
        <v>15</v>
      </c>
      <c r="B18" s="189">
        <f>'Original data'!B36*'Original data'!$U$3</f>
        <v>0.001295763</v>
      </c>
      <c r="C18" s="189">
        <f>'Original data'!C36*'Original data'!$U$3</f>
        <v>-0.001833306</v>
      </c>
      <c r="D18" s="189">
        <f>'Original data'!D36*'Original data'!$U$3</f>
        <v>-0.003071483</v>
      </c>
      <c r="E18" s="189">
        <f>'Original data'!E36*'Original data'!$U$3</f>
        <v>-0.0007425201</v>
      </c>
      <c r="F18" s="189">
        <f>'Original data'!F36*'Original data'!$U$3</f>
        <v>-0.001677113</v>
      </c>
      <c r="G18" s="189">
        <f>'Original data'!G36*'Original data'!$U$3</f>
        <v>-0.000970526</v>
      </c>
      <c r="H18" s="189">
        <f>'Original data'!H36*'Original data'!$U$3</f>
        <v>-0.001424433</v>
      </c>
      <c r="I18" s="189">
        <f>'Original data'!I36*'Original data'!$U$3</f>
        <v>-0.001875359</v>
      </c>
      <c r="J18" s="189">
        <f>'Original data'!J36*'Original data'!$U$3</f>
        <v>-0.0003932931</v>
      </c>
      <c r="K18" s="189">
        <f>'Original data'!K36*'Original data'!$U$3</f>
        <v>-0.001464868</v>
      </c>
      <c r="L18" s="189">
        <f>'Original data'!L36*'Original data'!$U$3</f>
        <v>-0.001090292</v>
      </c>
      <c r="M18" s="189">
        <f>'Original data'!M36*'Original data'!$U$3</f>
        <v>0.003061147</v>
      </c>
      <c r="N18" s="189">
        <f>'Original data'!N36*'Original data'!$U$3</f>
        <v>-0.001277383</v>
      </c>
      <c r="O18" s="189">
        <f>'Original data'!O36*'Original data'!$U$3</f>
        <v>-0.001990033</v>
      </c>
      <c r="P18" s="189">
        <f>'Original data'!P36*'Original data'!$U$3</f>
        <v>-0.003912213</v>
      </c>
      <c r="Q18" s="189">
        <f>'Original data'!Q36*'Original data'!$U$3</f>
        <v>-0.003930265</v>
      </c>
      <c r="R18" s="189">
        <f>'Original data'!R36*'Original data'!$U$3</f>
        <v>-0.002657374</v>
      </c>
      <c r="S18" s="189">
        <f>'Original data'!S36*'Original data'!$U$3</f>
        <v>-0.00417293</v>
      </c>
      <c r="T18" s="189">
        <f>'Original data'!T36*'Original data'!$U$3</f>
        <v>-0.001445521</v>
      </c>
      <c r="U18" s="189">
        <f>'Original data'!U36*'Original data'!$U$3</f>
        <v>-0.002643376</v>
      </c>
      <c r="V18" s="190">
        <f>'Original data'!V36*'Original data'!$U$3</f>
        <v>-0.001655684</v>
      </c>
      <c r="W18" s="243"/>
      <c r="X18" s="244" t="str">
        <f>'Original data'!X36</f>
        <v>b14</v>
      </c>
      <c r="Y18" s="189">
        <f>'Original data'!Y36*'Original data'!$U$3</f>
        <v>0.003581391</v>
      </c>
      <c r="Z18" s="189">
        <f>'Original data'!Z36*'Original data'!$U$3</f>
        <v>-0.002558913</v>
      </c>
      <c r="AA18" s="189">
        <f>'Original data'!AA36*'Original data'!$U$3</f>
        <v>-0.002402936</v>
      </c>
      <c r="AB18" s="189">
        <f>'Original data'!AB36*'Original data'!$U$3</f>
        <v>-0.00140517</v>
      </c>
      <c r="AC18" s="189">
        <f>'Original data'!AC36*'Original data'!$U$3</f>
        <v>-0.002139659</v>
      </c>
      <c r="AD18" s="189">
        <f>'Original data'!AD36*'Original data'!$U$3</f>
        <v>-0.001731757</v>
      </c>
      <c r="AE18" s="189">
        <f>'Original data'!AE36*'Original data'!$U$3</f>
        <v>-0.001143545</v>
      </c>
      <c r="AF18" s="189">
        <f>'Original data'!AF36*'Original data'!$U$3</f>
        <v>-0.001500783</v>
      </c>
      <c r="AG18" s="189">
        <f>'Original data'!AG36*'Original data'!$U$3</f>
        <v>-0.001695413</v>
      </c>
      <c r="AH18" s="189">
        <f>'Original data'!AH36*'Original data'!$U$3</f>
        <v>-0.001563197</v>
      </c>
      <c r="AI18" s="189">
        <f>'Original data'!AI36*'Original data'!$U$3</f>
        <v>-0.001484421</v>
      </c>
      <c r="AJ18" s="189">
        <f>'Original data'!AJ36*'Original data'!$U$3</f>
        <v>-0.0009594547</v>
      </c>
      <c r="AK18" s="189">
        <f>'Original data'!AK36*'Original data'!$U$3</f>
        <v>-0.002420181</v>
      </c>
      <c r="AL18" s="189">
        <f>'Original data'!AL36*'Original data'!$U$3</f>
        <v>-0.002729004</v>
      </c>
      <c r="AM18" s="189">
        <f>'Original data'!AM36*'Original data'!$U$3</f>
        <v>-0.003664591</v>
      </c>
      <c r="AN18" s="189">
        <f>'Original data'!AN36*'Original data'!$U$3</f>
        <v>-0.001711357</v>
      </c>
      <c r="AO18" s="189">
        <f>'Original data'!AO36*'Original data'!$U$3</f>
        <v>-0.001295097</v>
      </c>
      <c r="AP18" s="189">
        <f>'Original data'!AP36*'Original data'!$U$3</f>
        <v>-0.002224782</v>
      </c>
      <c r="AQ18" s="189">
        <f>'Original data'!AQ36*'Original data'!$U$3</f>
        <v>-0.0005240556</v>
      </c>
      <c r="AR18" s="189">
        <f>'Original data'!AR36*'Original data'!$U$3</f>
        <v>0.00120559</v>
      </c>
      <c r="AS18" s="190">
        <f>'Original data'!AS36*'Original data'!$U$3</f>
        <v>-0.001601623</v>
      </c>
    </row>
    <row r="19" spans="1:45" ht="12.75">
      <c r="A19" s="240" t="s">
        <v>16</v>
      </c>
      <c r="B19" s="189">
        <f>'Original data'!B37</f>
        <v>-0.01185643</v>
      </c>
      <c r="C19" s="189">
        <f>'Original data'!C37</f>
        <v>0.02074721</v>
      </c>
      <c r="D19" s="189">
        <f>'Original data'!D37</f>
        <v>0.02010996</v>
      </c>
      <c r="E19" s="189">
        <f>'Original data'!E37</f>
        <v>0.02102251</v>
      </c>
      <c r="F19" s="189">
        <f>'Original data'!F37</f>
        <v>0.01896969</v>
      </c>
      <c r="G19" s="189">
        <f>'Original data'!G37</f>
        <v>0.01952205</v>
      </c>
      <c r="H19" s="189">
        <f>'Original data'!H37</f>
        <v>0.0194438</v>
      </c>
      <c r="I19" s="189">
        <f>'Original data'!I37</f>
        <v>0.01881727</v>
      </c>
      <c r="J19" s="189">
        <f>'Original data'!J37</f>
        <v>0.01960305</v>
      </c>
      <c r="K19" s="189">
        <f>'Original data'!K37</f>
        <v>0.01739046</v>
      </c>
      <c r="L19" s="189">
        <f>'Original data'!L37</f>
        <v>0.02194239</v>
      </c>
      <c r="M19" s="189">
        <f>'Original data'!M37</f>
        <v>0.02032139</v>
      </c>
      <c r="N19" s="189">
        <f>'Original data'!N37</f>
        <v>0.01873447</v>
      </c>
      <c r="O19" s="189">
        <f>'Original data'!O37</f>
        <v>0.02179859</v>
      </c>
      <c r="P19" s="189">
        <f>'Original data'!P37</f>
        <v>0.01536255</v>
      </c>
      <c r="Q19" s="189">
        <f>'Original data'!Q37</f>
        <v>0.01892986</v>
      </c>
      <c r="R19" s="189">
        <f>'Original data'!R37</f>
        <v>0.0179923</v>
      </c>
      <c r="S19" s="189">
        <f>'Original data'!S37</f>
        <v>0.01894193</v>
      </c>
      <c r="T19" s="189">
        <f>'Original data'!T37</f>
        <v>0.01578059</v>
      </c>
      <c r="U19" s="189">
        <f>'Original data'!U37</f>
        <v>0.001672343</v>
      </c>
      <c r="V19" s="190">
        <f>'Original data'!V37</f>
        <v>0.01775601</v>
      </c>
      <c r="W19" s="243"/>
      <c r="X19" s="244" t="str">
        <f>'Original data'!X37</f>
        <v>b15</v>
      </c>
      <c r="Y19" s="189">
        <f>'Original data'!Y37</f>
        <v>-0.01231592</v>
      </c>
      <c r="Z19" s="189">
        <f>'Original data'!Z37</f>
        <v>0.01882105</v>
      </c>
      <c r="AA19" s="189">
        <f>'Original data'!AA37</f>
        <v>0.01577838</v>
      </c>
      <c r="AB19" s="189">
        <f>'Original data'!AB37</f>
        <v>0.01465337</v>
      </c>
      <c r="AC19" s="189">
        <f>'Original data'!AC37</f>
        <v>0.01510399</v>
      </c>
      <c r="AD19" s="189">
        <f>'Original data'!AD37</f>
        <v>0.01608007</v>
      </c>
      <c r="AE19" s="189">
        <f>'Original data'!AE37</f>
        <v>0.01497019</v>
      </c>
      <c r="AF19" s="189">
        <f>'Original data'!AF37</f>
        <v>0.01392273</v>
      </c>
      <c r="AG19" s="189">
        <f>'Original data'!AG37</f>
        <v>0.01611526</v>
      </c>
      <c r="AH19" s="189">
        <f>'Original data'!AH37</f>
        <v>0.01519045</v>
      </c>
      <c r="AI19" s="189">
        <f>'Original data'!AI37</f>
        <v>0.0171846</v>
      </c>
      <c r="AJ19" s="189">
        <f>'Original data'!AJ37</f>
        <v>0.01567265</v>
      </c>
      <c r="AK19" s="189">
        <f>'Original data'!AK37</f>
        <v>0.01368502</v>
      </c>
      <c r="AL19" s="189">
        <f>'Original data'!AL37</f>
        <v>0.01527132</v>
      </c>
      <c r="AM19" s="189">
        <f>'Original data'!AM37</f>
        <v>0.01201836</v>
      </c>
      <c r="AN19" s="189">
        <f>'Original data'!AN37</f>
        <v>0.01632322</v>
      </c>
      <c r="AO19" s="189">
        <f>'Original data'!AO37</f>
        <v>0.01578055</v>
      </c>
      <c r="AP19" s="189">
        <f>'Original data'!AP37</f>
        <v>0.01526238</v>
      </c>
      <c r="AQ19" s="189">
        <f>'Original data'!AQ37</f>
        <v>0.01562406</v>
      </c>
      <c r="AR19" s="189">
        <f>'Original data'!AR37</f>
        <v>-0.006189679</v>
      </c>
      <c r="AS19" s="190">
        <f>'Original data'!AS37</f>
        <v>0.01400094</v>
      </c>
    </row>
    <row r="20" spans="1:45" ht="12.75">
      <c r="A20" s="240" t="s">
        <v>17</v>
      </c>
      <c r="B20" s="189">
        <f>'Original data'!B38*'Original data'!$U$3</f>
        <v>0</v>
      </c>
      <c r="C20" s="189">
        <f>'Original data'!C38*'Original data'!$U$3</f>
        <v>0</v>
      </c>
      <c r="D20" s="189">
        <f>'Original data'!D38*'Original data'!$U$3</f>
        <v>0</v>
      </c>
      <c r="E20" s="189">
        <f>'Original data'!E38*'Original data'!$U$3</f>
        <v>0</v>
      </c>
      <c r="F20" s="189">
        <f>'Original data'!F38*'Original data'!$U$3</f>
        <v>0</v>
      </c>
      <c r="G20" s="189">
        <f>'Original data'!G38*'Original data'!$U$3</f>
        <v>0</v>
      </c>
      <c r="H20" s="189">
        <f>'Original data'!H38*'Original data'!$U$3</f>
        <v>0</v>
      </c>
      <c r="I20" s="189">
        <f>'Original data'!I38*'Original data'!$U$3</f>
        <v>0</v>
      </c>
      <c r="J20" s="189">
        <f>'Original data'!J38*'Original data'!$U$3</f>
        <v>0</v>
      </c>
      <c r="K20" s="189">
        <f>'Original data'!K38*'Original data'!$U$3</f>
        <v>0</v>
      </c>
      <c r="L20" s="189">
        <f>'Original data'!L38*'Original data'!$U$3</f>
        <v>0</v>
      </c>
      <c r="M20" s="189">
        <f>'Original data'!M38*'Original data'!$U$3</f>
        <v>0</v>
      </c>
      <c r="N20" s="189">
        <f>'Original data'!N38*'Original data'!$U$3</f>
        <v>0</v>
      </c>
      <c r="O20" s="189">
        <f>'Original data'!O38*'Original data'!$U$3</f>
        <v>0</v>
      </c>
      <c r="P20" s="189">
        <f>'Original data'!P38*'Original data'!$U$3</f>
        <v>0</v>
      </c>
      <c r="Q20" s="189">
        <f>'Original data'!Q38*'Original data'!$U$3</f>
        <v>0</v>
      </c>
      <c r="R20" s="189">
        <f>'Original data'!R38*'Original data'!$U$3</f>
        <v>0</v>
      </c>
      <c r="S20" s="189">
        <f>'Original data'!S38*'Original data'!$U$3</f>
        <v>0</v>
      </c>
      <c r="T20" s="189">
        <f>'Original data'!T38*'Original data'!$U$3</f>
        <v>0</v>
      </c>
      <c r="U20" s="189">
        <f>'Original data'!U38*'Original data'!$U$3</f>
        <v>0</v>
      </c>
      <c r="V20" s="190">
        <f>'Original data'!V38*'Original data'!$U$3</f>
        <v>0</v>
      </c>
      <c r="W20" s="243"/>
      <c r="X20" s="244" t="str">
        <f>'Original data'!X38</f>
        <v>b16</v>
      </c>
      <c r="Y20" s="189">
        <f>'Original data'!Y38*'Original data'!$U$3</f>
        <v>0</v>
      </c>
      <c r="Z20" s="189">
        <f>'Original data'!Z38*'Original data'!$U$3</f>
        <v>0</v>
      </c>
      <c r="AA20" s="189">
        <f>'Original data'!AA38*'Original data'!$U$3</f>
        <v>0</v>
      </c>
      <c r="AB20" s="189">
        <f>'Original data'!AB38*'Original data'!$U$3</f>
        <v>0</v>
      </c>
      <c r="AC20" s="189">
        <f>'Original data'!AC38*'Original data'!$U$3</f>
        <v>0</v>
      </c>
      <c r="AD20" s="189">
        <f>'Original data'!AD38*'Original data'!$U$3</f>
        <v>0</v>
      </c>
      <c r="AE20" s="189">
        <f>'Original data'!AE38*'Original data'!$U$3</f>
        <v>0</v>
      </c>
      <c r="AF20" s="189">
        <f>'Original data'!AF38*'Original data'!$U$3</f>
        <v>0</v>
      </c>
      <c r="AG20" s="189">
        <f>'Original data'!AG38*'Original data'!$U$3</f>
        <v>0</v>
      </c>
      <c r="AH20" s="189">
        <f>'Original data'!AH38*'Original data'!$U$3</f>
        <v>0</v>
      </c>
      <c r="AI20" s="189">
        <f>'Original data'!AI38*'Original data'!$U$3</f>
        <v>0</v>
      </c>
      <c r="AJ20" s="189">
        <f>'Original data'!AJ38*'Original data'!$U$3</f>
        <v>0</v>
      </c>
      <c r="AK20" s="189">
        <f>'Original data'!AK38*'Original data'!$U$3</f>
        <v>0</v>
      </c>
      <c r="AL20" s="189">
        <f>'Original data'!AL38*'Original data'!$U$3</f>
        <v>0</v>
      </c>
      <c r="AM20" s="189">
        <f>'Original data'!AM38*'Original data'!$U$3</f>
        <v>0</v>
      </c>
      <c r="AN20" s="189">
        <f>'Original data'!AN38*'Original data'!$U$3</f>
        <v>0</v>
      </c>
      <c r="AO20" s="189">
        <f>'Original data'!AO38*'Original data'!$U$3</f>
        <v>0</v>
      </c>
      <c r="AP20" s="189">
        <f>'Original data'!AP38*'Original data'!$U$3</f>
        <v>0</v>
      </c>
      <c r="AQ20" s="189">
        <f>'Original data'!AQ38*'Original data'!$U$3</f>
        <v>0</v>
      </c>
      <c r="AR20" s="189">
        <f>'Original data'!AR38*'Original data'!$U$3</f>
        <v>0</v>
      </c>
      <c r="AS20" s="190">
        <f>'Original data'!AS38*'Original data'!$U$3</f>
        <v>0</v>
      </c>
    </row>
    <row r="21" spans="1:45" ht="13.5" thickBot="1">
      <c r="A21" s="245" t="s">
        <v>18</v>
      </c>
      <c r="B21" s="189">
        <f>'Original data'!B39</f>
        <v>0</v>
      </c>
      <c r="C21" s="189">
        <f>'Original data'!C39</f>
        <v>0</v>
      </c>
      <c r="D21" s="189">
        <f>'Original data'!D39</f>
        <v>0</v>
      </c>
      <c r="E21" s="189">
        <f>'Original data'!E39</f>
        <v>0</v>
      </c>
      <c r="F21" s="189">
        <f>'Original data'!F39</f>
        <v>0</v>
      </c>
      <c r="G21" s="189">
        <f>'Original data'!G39</f>
        <v>0</v>
      </c>
      <c r="H21" s="189">
        <f>'Original data'!H39</f>
        <v>0</v>
      </c>
      <c r="I21" s="189">
        <f>'Original data'!I39</f>
        <v>0</v>
      </c>
      <c r="J21" s="189">
        <f>'Original data'!J39</f>
        <v>0</v>
      </c>
      <c r="K21" s="189">
        <f>'Original data'!K39</f>
        <v>0</v>
      </c>
      <c r="L21" s="189">
        <f>'Original data'!L39</f>
        <v>0</v>
      </c>
      <c r="M21" s="189">
        <f>'Original data'!M39</f>
        <v>0</v>
      </c>
      <c r="N21" s="189">
        <f>'Original data'!N39</f>
        <v>0</v>
      </c>
      <c r="O21" s="189">
        <f>'Original data'!O39</f>
        <v>0</v>
      </c>
      <c r="P21" s="189">
        <f>'Original data'!P39</f>
        <v>0</v>
      </c>
      <c r="Q21" s="189">
        <f>'Original data'!Q39</f>
        <v>0</v>
      </c>
      <c r="R21" s="189">
        <f>'Original data'!R39</f>
        <v>0</v>
      </c>
      <c r="S21" s="189">
        <f>'Original data'!S39</f>
        <v>0</v>
      </c>
      <c r="T21" s="189">
        <f>'Original data'!T39</f>
        <v>0</v>
      </c>
      <c r="U21" s="189">
        <f>'Original data'!U39</f>
        <v>0</v>
      </c>
      <c r="V21" s="191">
        <f>'Original data'!V39</f>
        <v>0</v>
      </c>
      <c r="W21" s="243"/>
      <c r="X21" s="246" t="str">
        <f>'Original data'!X39</f>
        <v>b17</v>
      </c>
      <c r="Y21" s="182">
        <f>'Original data'!Y39</f>
        <v>0</v>
      </c>
      <c r="Z21" s="182">
        <f>'Original data'!Z39</f>
        <v>0</v>
      </c>
      <c r="AA21" s="182">
        <f>'Original data'!AA39</f>
        <v>0</v>
      </c>
      <c r="AB21" s="182">
        <f>'Original data'!AB39</f>
        <v>0</v>
      </c>
      <c r="AC21" s="182">
        <f>'Original data'!AC39</f>
        <v>0</v>
      </c>
      <c r="AD21" s="182">
        <f>'Original data'!AD39</f>
        <v>0</v>
      </c>
      <c r="AE21" s="182">
        <f>'Original data'!AE39</f>
        <v>0</v>
      </c>
      <c r="AF21" s="182">
        <f>'Original data'!AF39</f>
        <v>0</v>
      </c>
      <c r="AG21" s="182">
        <f>'Original data'!AG39</f>
        <v>0</v>
      </c>
      <c r="AH21" s="182">
        <f>'Original data'!AH39</f>
        <v>0</v>
      </c>
      <c r="AI21" s="182">
        <f>'Original data'!AI39</f>
        <v>0</v>
      </c>
      <c r="AJ21" s="182">
        <f>'Original data'!AJ39</f>
        <v>0</v>
      </c>
      <c r="AK21" s="182">
        <f>'Original data'!AK39</f>
        <v>0</v>
      </c>
      <c r="AL21" s="182">
        <f>'Original data'!AL39</f>
        <v>0</v>
      </c>
      <c r="AM21" s="182">
        <f>'Original data'!AM39</f>
        <v>0</v>
      </c>
      <c r="AN21" s="182">
        <f>'Original data'!AN39</f>
        <v>0</v>
      </c>
      <c r="AO21" s="182">
        <f>'Original data'!AO39</f>
        <v>0</v>
      </c>
      <c r="AP21" s="182">
        <f>'Original data'!AP39</f>
        <v>0</v>
      </c>
      <c r="AQ21" s="182">
        <f>'Original data'!AQ39</f>
        <v>0</v>
      </c>
      <c r="AR21" s="182">
        <f>'Original data'!AR39</f>
        <v>0</v>
      </c>
      <c r="AS21" s="191">
        <f>'Original data'!AS39</f>
        <v>0</v>
      </c>
    </row>
    <row r="22" spans="1:45" ht="12.75">
      <c r="A22" s="247" t="s">
        <v>19</v>
      </c>
      <c r="B22" s="179">
        <f>'Original data'!B40*'Original data'!$U$4</f>
        <v>17.68337</v>
      </c>
      <c r="C22" s="179">
        <f>'Original data'!C40*'Original data'!$U$4</f>
        <v>-12.16656</v>
      </c>
      <c r="D22" s="179">
        <f>'Original data'!D40*'Original data'!$U$4</f>
        <v>-2.635561</v>
      </c>
      <c r="E22" s="179">
        <f>'Original data'!E40*'Original data'!$U$4</f>
        <v>1.556719</v>
      </c>
      <c r="F22" s="179">
        <f>'Original data'!F40*'Original data'!$U$4</f>
        <v>2.852353</v>
      </c>
      <c r="G22" s="179">
        <f>'Original data'!G40*'Original data'!$U$4</f>
        <v>-0.3732991</v>
      </c>
      <c r="H22" s="179">
        <f>'Original data'!H40*'Original data'!$U$4</f>
        <v>-1.143875</v>
      </c>
      <c r="I22" s="179">
        <f>'Original data'!I40*'Original data'!$U$4</f>
        <v>-0.05437067</v>
      </c>
      <c r="J22" s="179">
        <f>'Original data'!J40*'Original data'!$U$4</f>
        <v>0.9795438</v>
      </c>
      <c r="K22" s="179">
        <f>'Original data'!K40*'Original data'!$U$4</f>
        <v>4.65525</v>
      </c>
      <c r="L22" s="179">
        <f>'Original data'!L40*'Original data'!$U$4</f>
        <v>0.7449421</v>
      </c>
      <c r="M22" s="179">
        <f>'Original data'!M40*'Original data'!$U$4</f>
        <v>2.991403</v>
      </c>
      <c r="N22" s="179">
        <f>'Original data'!N40*'Original data'!$U$4</f>
        <v>6.390788</v>
      </c>
      <c r="O22" s="179">
        <f>'Original data'!O40*'Original data'!$U$4</f>
        <v>1.449865</v>
      </c>
      <c r="P22" s="179">
        <f>'Original data'!P40*'Original data'!$U$4</f>
        <v>-0.500582</v>
      </c>
      <c r="Q22" s="179">
        <f>'Original data'!Q40*'Original data'!$U$4</f>
        <v>-5.257753</v>
      </c>
      <c r="R22" s="179">
        <f>'Original data'!R40*'Original data'!$U$4</f>
        <v>-0.7540747</v>
      </c>
      <c r="S22" s="179">
        <f>'Original data'!S40*'Original data'!$U$4</f>
        <v>-3.662379</v>
      </c>
      <c r="T22" s="179">
        <f>'Original data'!T40*'Original data'!$U$4</f>
        <v>-3.839539</v>
      </c>
      <c r="U22" s="179">
        <f>'Original data'!U40*'Original data'!$U$4</f>
        <v>-1.840211</v>
      </c>
      <c r="V22" s="192">
        <f>'Original data'!V40*'Original data'!$U$4</f>
        <v>0</v>
      </c>
      <c r="W22" s="243"/>
      <c r="X22" s="244" t="str">
        <f>'Original data'!X40</f>
        <v>a1</v>
      </c>
      <c r="Y22" s="189">
        <f>'Original data'!Y40*'Original data'!$U$4</f>
        <v>38.57701</v>
      </c>
      <c r="Z22" s="189">
        <f>'Original data'!Z40*'Original data'!$U$4</f>
        <v>-5.71115</v>
      </c>
      <c r="AA22" s="189">
        <f>'Original data'!AA40*'Original data'!$U$4</f>
        <v>-1.499761</v>
      </c>
      <c r="AB22" s="189">
        <f>'Original data'!AB40*'Original data'!$U$4</f>
        <v>4.300278</v>
      </c>
      <c r="AC22" s="189">
        <f>'Original data'!AC40*'Original data'!$U$4</f>
        <v>1.911073</v>
      </c>
      <c r="AD22" s="189">
        <f>'Original data'!AD40*'Original data'!$U$4</f>
        <v>-0.6146696</v>
      </c>
      <c r="AE22" s="189">
        <f>'Original data'!AE40*'Original data'!$U$4</f>
        <v>-1.000651</v>
      </c>
      <c r="AF22" s="189">
        <f>'Original data'!AF40*'Original data'!$U$4</f>
        <v>1.900281</v>
      </c>
      <c r="AG22" s="189">
        <f>'Original data'!AG40*'Original data'!$U$4</f>
        <v>6.344511</v>
      </c>
      <c r="AH22" s="189">
        <f>'Original data'!AH40*'Original data'!$U$4</f>
        <v>7.779168</v>
      </c>
      <c r="AI22" s="189">
        <f>'Original data'!AI40*'Original data'!$U$4</f>
        <v>3.899398</v>
      </c>
      <c r="AJ22" s="189">
        <f>'Original data'!AJ40*'Original data'!$U$4</f>
        <v>2.385745</v>
      </c>
      <c r="AK22" s="189">
        <f>'Original data'!AK40*'Original data'!$U$4</f>
        <v>3.940309</v>
      </c>
      <c r="AL22" s="189">
        <f>'Original data'!AL40*'Original data'!$U$4</f>
        <v>-0.3418912</v>
      </c>
      <c r="AM22" s="189">
        <f>'Original data'!AM40*'Original data'!$U$4</f>
        <v>-3.071554</v>
      </c>
      <c r="AN22" s="189">
        <f>'Original data'!AN40*'Original data'!$U$4</f>
        <v>-8.011835</v>
      </c>
      <c r="AO22" s="189">
        <f>'Original data'!AO40*'Original data'!$U$4</f>
        <v>-7.257682</v>
      </c>
      <c r="AP22" s="189">
        <f>'Original data'!AP40*'Original data'!$U$4</f>
        <v>-9.850733</v>
      </c>
      <c r="AQ22" s="189">
        <f>'Original data'!AQ40*'Original data'!$U$4</f>
        <v>-9.145805</v>
      </c>
      <c r="AR22" s="189">
        <f>'Original data'!AR40*'Original data'!$U$4</f>
        <v>-10.07471</v>
      </c>
      <c r="AS22" s="192">
        <f>'Original data'!AS40*'Original data'!$U$4</f>
        <v>0</v>
      </c>
    </row>
    <row r="23" spans="1:45" ht="12.75">
      <c r="A23" s="240" t="s">
        <v>20</v>
      </c>
      <c r="B23" s="189">
        <f>'Original data'!B41*'Original data'!$U$5</f>
        <v>1.427955</v>
      </c>
      <c r="C23" s="189">
        <f>'Original data'!C41*'Original data'!$U$5</f>
        <v>0.2510778</v>
      </c>
      <c r="D23" s="189">
        <f>'Original data'!D41*'Original data'!$U$5</f>
        <v>-0.5155833</v>
      </c>
      <c r="E23" s="189">
        <f>'Original data'!E41*'Original data'!$U$5</f>
        <v>-0.6688312</v>
      </c>
      <c r="F23" s="189">
        <f>'Original data'!F41*'Original data'!$U$5</f>
        <v>-0.7753694</v>
      </c>
      <c r="G23" s="189">
        <f>'Original data'!G41*'Original data'!$U$5</f>
        <v>-0.4303075</v>
      </c>
      <c r="H23" s="189">
        <f>'Original data'!H41*'Original data'!$U$5</f>
        <v>-0.7026403</v>
      </c>
      <c r="I23" s="189">
        <f>'Original data'!I41*'Original data'!$U$5</f>
        <v>-0.4436893</v>
      </c>
      <c r="J23" s="189">
        <f>'Original data'!J41*'Original data'!$U$5</f>
        <v>-1.942865</v>
      </c>
      <c r="K23" s="189">
        <f>'Original data'!K41*'Original data'!$U$5</f>
        <v>-0.8568631</v>
      </c>
      <c r="L23" s="189">
        <f>'Original data'!L41*'Original data'!$U$5</f>
        <v>-1.066095</v>
      </c>
      <c r="M23" s="189">
        <f>'Original data'!M41*'Original data'!$U$5</f>
        <v>-1.975559</v>
      </c>
      <c r="N23" s="189">
        <f>'Original data'!N41*'Original data'!$U$5</f>
        <v>-1.381984</v>
      </c>
      <c r="O23" s="189">
        <f>'Original data'!O41*'Original data'!$U$5</f>
        <v>-0.1399972</v>
      </c>
      <c r="P23" s="189">
        <f>'Original data'!P41*'Original data'!$U$5</f>
        <v>0.03254466</v>
      </c>
      <c r="Q23" s="189">
        <f>'Original data'!Q41*'Original data'!$U$5</f>
        <v>-1.246613</v>
      </c>
      <c r="R23" s="189">
        <f>'Original data'!R41*'Original data'!$U$5</f>
        <v>-0.9839868</v>
      </c>
      <c r="S23" s="189">
        <f>'Original data'!S41*'Original data'!$U$5</f>
        <v>-0.2795325</v>
      </c>
      <c r="T23" s="189">
        <f>'Original data'!T41*'Original data'!$U$5</f>
        <v>-0.5012761</v>
      </c>
      <c r="U23" s="189">
        <f>'Original data'!U41*'Original data'!$U$5</f>
        <v>-3.648605</v>
      </c>
      <c r="V23" s="190">
        <f>'Original data'!V41*'Original data'!$U$5</f>
        <v>-0.781707</v>
      </c>
      <c r="W23" s="243"/>
      <c r="X23" s="244" t="str">
        <f>'Original data'!X41</f>
        <v>a2</v>
      </c>
      <c r="Y23" s="189">
        <f>'Original data'!Y41*'Original data'!$U$5</f>
        <v>-0.8498325</v>
      </c>
      <c r="Z23" s="189">
        <f>'Original data'!Z41*'Original data'!$U$5</f>
        <v>0.5318876</v>
      </c>
      <c r="AA23" s="189">
        <f>'Original data'!AA41*'Original data'!$U$5</f>
        <v>-0.2342446</v>
      </c>
      <c r="AB23" s="189">
        <f>'Original data'!AB41*'Original data'!$U$5</f>
        <v>-0.6559012</v>
      </c>
      <c r="AC23" s="189">
        <f>'Original data'!AC41*'Original data'!$U$5</f>
        <v>0.7016759</v>
      </c>
      <c r="AD23" s="189">
        <f>'Original data'!AD41*'Original data'!$U$5</f>
        <v>-1.346261</v>
      </c>
      <c r="AE23" s="189">
        <f>'Original data'!AE41*'Original data'!$U$5</f>
        <v>0.4422863</v>
      </c>
      <c r="AF23" s="189">
        <f>'Original data'!AF41*'Original data'!$U$5</f>
        <v>0.3036496</v>
      </c>
      <c r="AG23" s="189">
        <f>'Original data'!AG41*'Original data'!$U$5</f>
        <v>0.1228319</v>
      </c>
      <c r="AH23" s="189">
        <f>'Original data'!AH41*'Original data'!$U$5</f>
        <v>-0.3076831</v>
      </c>
      <c r="AI23" s="189">
        <f>'Original data'!AI41*'Original data'!$U$5</f>
        <v>-0.8233182</v>
      </c>
      <c r="AJ23" s="189">
        <f>'Original data'!AJ41*'Original data'!$U$5</f>
        <v>-0.122781</v>
      </c>
      <c r="AK23" s="189">
        <f>'Original data'!AK41*'Original data'!$U$5</f>
        <v>0.478719</v>
      </c>
      <c r="AL23" s="189">
        <f>'Original data'!AL41*'Original data'!$U$5</f>
        <v>-0.5546974</v>
      </c>
      <c r="AM23" s="189">
        <f>'Original data'!AM41*'Original data'!$U$5</f>
        <v>0.2653024</v>
      </c>
      <c r="AN23" s="189">
        <f>'Original data'!AN41*'Original data'!$U$5</f>
        <v>0.3342185</v>
      </c>
      <c r="AO23" s="189">
        <f>'Original data'!AO41*'Original data'!$U$5</f>
        <v>0.5388091</v>
      </c>
      <c r="AP23" s="189">
        <f>'Original data'!AP41*'Original data'!$U$5</f>
        <v>1.142818</v>
      </c>
      <c r="AQ23" s="189">
        <f>'Original data'!AQ41*'Original data'!$U$5</f>
        <v>0.6624633</v>
      </c>
      <c r="AR23" s="189">
        <f>'Original data'!AR41*'Original data'!$U$5</f>
        <v>-9.898226</v>
      </c>
      <c r="AS23" s="190">
        <f>'Original data'!AS41*'Original data'!$U$5</f>
        <v>-0.2492589</v>
      </c>
    </row>
    <row r="24" spans="1:45" ht="12.75">
      <c r="A24" s="240" t="s">
        <v>21</v>
      </c>
      <c r="B24" s="189">
        <f>'Original data'!B42*'Original data'!$U$4</f>
        <v>-2.089434</v>
      </c>
      <c r="C24" s="189">
        <f>'Original data'!C42*'Original data'!$U$4</f>
        <v>1.129808</v>
      </c>
      <c r="D24" s="189">
        <f>'Original data'!D42*'Original data'!$U$4</f>
        <v>0.9521716</v>
      </c>
      <c r="E24" s="189">
        <f>'Original data'!E42*'Original data'!$U$4</f>
        <v>0.7138686</v>
      </c>
      <c r="F24" s="189">
        <f>'Original data'!F42*'Original data'!$U$4</f>
        <v>0.1995867</v>
      </c>
      <c r="G24" s="189">
        <f>'Original data'!G42*'Original data'!$U$4</f>
        <v>0.4864317</v>
      </c>
      <c r="H24" s="189">
        <f>'Original data'!H42*'Original data'!$U$4</f>
        <v>0.7634566</v>
      </c>
      <c r="I24" s="189">
        <f>'Original data'!I42*'Original data'!$U$4</f>
        <v>0.8131767</v>
      </c>
      <c r="J24" s="189">
        <f>'Original data'!J42*'Original data'!$U$4</f>
        <v>0.7745673</v>
      </c>
      <c r="K24" s="189">
        <f>'Original data'!K42*'Original data'!$U$4</f>
        <v>0.5275564</v>
      </c>
      <c r="L24" s="189">
        <f>'Original data'!L42*'Original data'!$U$4</f>
        <v>0.9295999</v>
      </c>
      <c r="M24" s="189">
        <f>'Original data'!M42*'Original data'!$U$4</f>
        <v>0.7618393</v>
      </c>
      <c r="N24" s="189">
        <f>'Original data'!N42*'Original data'!$U$4</f>
        <v>0.5666742</v>
      </c>
      <c r="O24" s="189">
        <f>'Original data'!O42*'Original data'!$U$4</f>
        <v>1.008142</v>
      </c>
      <c r="P24" s="189">
        <f>'Original data'!P42*'Original data'!$U$4</f>
        <v>1.063814</v>
      </c>
      <c r="Q24" s="189">
        <f>'Original data'!Q42*'Original data'!$U$4</f>
        <v>0.818868</v>
      </c>
      <c r="R24" s="189">
        <f>'Original data'!R42*'Original data'!$U$4</f>
        <v>0.7466609</v>
      </c>
      <c r="S24" s="189">
        <f>'Original data'!S42*'Original data'!$U$4</f>
        <v>0.9974211</v>
      </c>
      <c r="T24" s="189">
        <f>'Original data'!T42*'Original data'!$U$4</f>
        <v>1.057748</v>
      </c>
      <c r="U24" s="189">
        <f>'Original data'!U42*'Original data'!$U$4</f>
        <v>0.390367</v>
      </c>
      <c r="V24" s="190">
        <f>'Original data'!V42*'Original data'!$U$4</f>
        <v>0.6989864</v>
      </c>
      <c r="W24" s="243"/>
      <c r="X24" s="244" t="str">
        <f>'Original data'!X42</f>
        <v>a3</v>
      </c>
      <c r="Y24" s="189">
        <f>'Original data'!Y42*'Original data'!$U$4</f>
        <v>-2.493476</v>
      </c>
      <c r="Z24" s="189">
        <f>'Original data'!Z42*'Original data'!$U$4</f>
        <v>0.8989082</v>
      </c>
      <c r="AA24" s="189">
        <f>'Original data'!AA42*'Original data'!$U$4</f>
        <v>0.8972024</v>
      </c>
      <c r="AB24" s="189">
        <f>'Original data'!AB42*'Original data'!$U$4</f>
        <v>0.8074903</v>
      </c>
      <c r="AC24" s="189">
        <f>'Original data'!AC42*'Original data'!$U$4</f>
        <v>0.2516186</v>
      </c>
      <c r="AD24" s="189">
        <f>'Original data'!AD42*'Original data'!$U$4</f>
        <v>-0.1328074</v>
      </c>
      <c r="AE24" s="189">
        <f>'Original data'!AE42*'Original data'!$U$4</f>
        <v>0.6326304</v>
      </c>
      <c r="AF24" s="189">
        <f>'Original data'!AF42*'Original data'!$U$4</f>
        <v>0.505172</v>
      </c>
      <c r="AG24" s="189">
        <f>'Original data'!AG42*'Original data'!$U$4</f>
        <v>0.4397201</v>
      </c>
      <c r="AH24" s="189">
        <f>'Original data'!AH42*'Original data'!$U$4</f>
        <v>0.2810814</v>
      </c>
      <c r="AI24" s="189">
        <f>'Original data'!AI42*'Original data'!$U$4</f>
        <v>0.7259542</v>
      </c>
      <c r="AJ24" s="189">
        <f>'Original data'!AJ42*'Original data'!$U$4</f>
        <v>0.7452997</v>
      </c>
      <c r="AK24" s="189">
        <f>'Original data'!AK42*'Original data'!$U$4</f>
        <v>0.4112543</v>
      </c>
      <c r="AL24" s="189">
        <f>'Original data'!AL42*'Original data'!$U$4</f>
        <v>0.4500997</v>
      </c>
      <c r="AM24" s="189">
        <f>'Original data'!AM42*'Original data'!$U$4</f>
        <v>0.5487346</v>
      </c>
      <c r="AN24" s="189">
        <f>'Original data'!AN42*'Original data'!$U$4</f>
        <v>0.6096769</v>
      </c>
      <c r="AO24" s="189">
        <f>'Original data'!AO42*'Original data'!$U$4</f>
        <v>0.5384711</v>
      </c>
      <c r="AP24" s="189">
        <f>'Original data'!AP42*'Original data'!$U$4</f>
        <v>0.6802776</v>
      </c>
      <c r="AQ24" s="189">
        <f>'Original data'!AQ42*'Original data'!$U$4</f>
        <v>0.6749256</v>
      </c>
      <c r="AR24" s="189">
        <f>'Original data'!AR42*'Original data'!$U$4</f>
        <v>0.06748702</v>
      </c>
      <c r="AS24" s="190">
        <f>'Original data'!AS42*'Original data'!$U$4</f>
        <v>0.4562576</v>
      </c>
    </row>
    <row r="25" spans="1:45" ht="12.75">
      <c r="A25" s="240" t="s">
        <v>22</v>
      </c>
      <c r="B25" s="189">
        <f>'Original data'!B43*'Original data'!$U$5</f>
        <v>-0.570212</v>
      </c>
      <c r="C25" s="189">
        <f>'Original data'!C43*'Original data'!$U$5</f>
        <v>-0.16189219999999999</v>
      </c>
      <c r="D25" s="189">
        <f>'Original data'!D43*'Original data'!$U$5</f>
        <v>-0.4111132</v>
      </c>
      <c r="E25" s="189">
        <f>'Original data'!E43*'Original data'!$U$5</f>
        <v>-0.2162518</v>
      </c>
      <c r="F25" s="189">
        <f>'Original data'!F43*'Original data'!$U$5</f>
        <v>-0.09720095</v>
      </c>
      <c r="G25" s="189">
        <f>'Original data'!G43*'Original data'!$U$5</f>
        <v>-0.7763899</v>
      </c>
      <c r="H25" s="189">
        <f>'Original data'!H43*'Original data'!$U$5</f>
        <v>-0.4825059</v>
      </c>
      <c r="I25" s="189">
        <f>'Original data'!I43*'Original data'!$U$5</f>
        <v>-0.465361</v>
      </c>
      <c r="J25" s="189">
        <f>'Original data'!J43*'Original data'!$U$5</f>
        <v>0.5088499</v>
      </c>
      <c r="K25" s="189">
        <f>'Original data'!K43*'Original data'!$U$5</f>
        <v>-0.1443868</v>
      </c>
      <c r="L25" s="189">
        <f>'Original data'!L43*'Original data'!$U$5</f>
        <v>-0.04070364</v>
      </c>
      <c r="M25" s="189">
        <f>'Original data'!M43*'Original data'!$U$5</f>
        <v>0.4385154</v>
      </c>
      <c r="N25" s="189">
        <f>'Original data'!N43*'Original data'!$U$5</f>
        <v>-0.0632933</v>
      </c>
      <c r="O25" s="189">
        <f>'Original data'!O43*'Original data'!$U$5</f>
        <v>-0.2101816</v>
      </c>
      <c r="P25" s="189">
        <f>'Original data'!P43*'Original data'!$U$5</f>
        <v>-0.5004803</v>
      </c>
      <c r="Q25" s="189">
        <f>'Original data'!Q43*'Original data'!$U$5</f>
        <v>0.08156646</v>
      </c>
      <c r="R25" s="189">
        <f>'Original data'!R43*'Original data'!$U$5</f>
        <v>-0.03276982</v>
      </c>
      <c r="S25" s="189">
        <f>'Original data'!S43*'Original data'!$U$5</f>
        <v>-0.006840733</v>
      </c>
      <c r="T25" s="189">
        <f>'Original data'!T43*'Original data'!$U$5</f>
        <v>0.01153543</v>
      </c>
      <c r="U25" s="189">
        <f>'Original data'!U43*'Original data'!$U$5</f>
        <v>-0.6025459</v>
      </c>
      <c r="V25" s="190">
        <f>'Original data'!V43*'Original data'!$U$5</f>
        <v>-0.1691287</v>
      </c>
      <c r="W25" s="243"/>
      <c r="X25" s="244" t="str">
        <f>'Original data'!X43</f>
        <v>a4</v>
      </c>
      <c r="Y25" s="189">
        <f>'Original data'!Y43*'Original data'!$U$5</f>
        <v>0.4587082</v>
      </c>
      <c r="Z25" s="189">
        <f>'Original data'!Z43*'Original data'!$U$5</f>
        <v>-0.01541275</v>
      </c>
      <c r="AA25" s="189">
        <f>'Original data'!AA43*'Original data'!$U$5</f>
        <v>0.1813604</v>
      </c>
      <c r="AB25" s="189">
        <f>'Original data'!AB43*'Original data'!$U$5</f>
        <v>0.4547346</v>
      </c>
      <c r="AC25" s="189">
        <f>'Original data'!AC43*'Original data'!$U$5</f>
        <v>0.2823952</v>
      </c>
      <c r="AD25" s="189">
        <f>'Original data'!AD43*'Original data'!$U$5</f>
        <v>0.9121593</v>
      </c>
      <c r="AE25" s="189">
        <f>'Original data'!AE43*'Original data'!$U$5</f>
        <v>-0.09515541</v>
      </c>
      <c r="AF25" s="189">
        <f>'Original data'!AF43*'Original data'!$U$5</f>
        <v>-0.103692</v>
      </c>
      <c r="AG25" s="189">
        <f>'Original data'!AG43*'Original data'!$U$5</f>
        <v>0.1915016</v>
      </c>
      <c r="AH25" s="189">
        <f>'Original data'!AH43*'Original data'!$U$5</f>
        <v>0.04629837</v>
      </c>
      <c r="AI25" s="189">
        <f>'Original data'!AI43*'Original data'!$U$5</f>
        <v>0.1551954</v>
      </c>
      <c r="AJ25" s="189">
        <f>'Original data'!AJ43*'Original data'!$U$5</f>
        <v>-0.1136723</v>
      </c>
      <c r="AK25" s="189">
        <f>'Original data'!AK43*'Original data'!$U$5</f>
        <v>-0.01695318</v>
      </c>
      <c r="AL25" s="189">
        <f>'Original data'!AL43*'Original data'!$U$5</f>
        <v>0.04013425</v>
      </c>
      <c r="AM25" s="189">
        <f>'Original data'!AM43*'Original data'!$U$5</f>
        <v>-0.2249444</v>
      </c>
      <c r="AN25" s="189">
        <f>'Original data'!AN43*'Original data'!$U$5</f>
        <v>0.03883593</v>
      </c>
      <c r="AO25" s="189">
        <f>'Original data'!AO43*'Original data'!$U$5</f>
        <v>-0.2995246</v>
      </c>
      <c r="AP25" s="189">
        <f>'Original data'!AP43*'Original data'!$U$5</f>
        <v>0.01803047</v>
      </c>
      <c r="AQ25" s="189">
        <f>'Original data'!AQ43*'Original data'!$U$5</f>
        <v>-0.0630278</v>
      </c>
      <c r="AR25" s="189">
        <f>'Original data'!AR43*'Original data'!$U$5</f>
        <v>-0.6720263</v>
      </c>
      <c r="AS25" s="472">
        <f>'Original data'!AS43*'Original data'!$U$5</f>
        <v>0.06447238</v>
      </c>
    </row>
    <row r="26" spans="1:45" ht="12.75">
      <c r="A26" s="240" t="s">
        <v>23</v>
      </c>
      <c r="B26" s="189">
        <f>'Original data'!B44*'Original data'!$U$4</f>
        <v>1.986059</v>
      </c>
      <c r="C26" s="189">
        <f>'Original data'!C44*'Original data'!$U$4</f>
        <v>0.08421532</v>
      </c>
      <c r="D26" s="189">
        <f>'Original data'!D44*'Original data'!$U$4</f>
        <v>0.03272649</v>
      </c>
      <c r="E26" s="189">
        <f>'Original data'!E44*'Original data'!$U$4</f>
        <v>0.04255417</v>
      </c>
      <c r="F26" s="189">
        <f>'Original data'!F44*'Original data'!$U$4</f>
        <v>0.1855044</v>
      </c>
      <c r="G26" s="189">
        <f>'Original data'!G44*'Original data'!$U$4</f>
        <v>0.04924744</v>
      </c>
      <c r="H26" s="189">
        <f>'Original data'!H44*'Original data'!$U$4</f>
        <v>0.05643139</v>
      </c>
      <c r="I26" s="189">
        <f>'Original data'!I44*'Original data'!$U$4</f>
        <v>-0.09594221</v>
      </c>
      <c r="J26" s="189">
        <f>'Original data'!J44*'Original data'!$U$4</f>
        <v>0.1708327</v>
      </c>
      <c r="K26" s="189">
        <f>'Original data'!K44*'Original data'!$U$4</f>
        <v>0.2217147</v>
      </c>
      <c r="L26" s="189">
        <f>'Original data'!L44*'Original data'!$U$4</f>
        <v>0.2478791</v>
      </c>
      <c r="M26" s="189">
        <f>'Original data'!M44*'Original data'!$U$4</f>
        <v>0.05926197</v>
      </c>
      <c r="N26" s="189">
        <f>'Original data'!N44*'Original data'!$U$4</f>
        <v>-0.009379638</v>
      </c>
      <c r="O26" s="189">
        <f>'Original data'!O44*'Original data'!$U$4</f>
        <v>0.120427</v>
      </c>
      <c r="P26" s="189">
        <f>'Original data'!P44*'Original data'!$U$4</f>
        <v>0.04109284</v>
      </c>
      <c r="Q26" s="189">
        <f>'Original data'!Q44*'Original data'!$U$4</f>
        <v>-0.06444929</v>
      </c>
      <c r="R26" s="189">
        <f>'Original data'!R44*'Original data'!$U$4</f>
        <v>-0.2439334</v>
      </c>
      <c r="S26" s="189">
        <f>'Original data'!S44*'Original data'!$U$4</f>
        <v>-0.01335494</v>
      </c>
      <c r="T26" s="189">
        <f>'Original data'!T44*'Original data'!$U$4</f>
        <v>0.1905467</v>
      </c>
      <c r="U26" s="189">
        <f>'Original data'!U44*'Original data'!$U$4</f>
        <v>-0.01328533</v>
      </c>
      <c r="V26" s="190">
        <f>'Original data'!V44*'Original data'!$U$4</f>
        <v>0.113443</v>
      </c>
      <c r="W26" s="243"/>
      <c r="X26" s="244" t="str">
        <f>'Original data'!X44</f>
        <v>a5</v>
      </c>
      <c r="Y26" s="189">
        <f>'Original data'!Y44*'Original data'!$U$4</f>
        <v>2.053347</v>
      </c>
      <c r="Z26" s="189">
        <f>'Original data'!Z44*'Original data'!$U$4</f>
        <v>0.0844751</v>
      </c>
      <c r="AA26" s="189">
        <f>'Original data'!AA44*'Original data'!$U$4</f>
        <v>0.103679</v>
      </c>
      <c r="AB26" s="189">
        <f>'Original data'!AB44*'Original data'!$U$4</f>
        <v>0.03552614</v>
      </c>
      <c r="AC26" s="189">
        <f>'Original data'!AC44*'Original data'!$U$4</f>
        <v>0.3081311</v>
      </c>
      <c r="AD26" s="189">
        <f>'Original data'!AD44*'Original data'!$U$4</f>
        <v>0.1660197</v>
      </c>
      <c r="AE26" s="189">
        <f>'Original data'!AE44*'Original data'!$U$4</f>
        <v>0.0642977</v>
      </c>
      <c r="AF26" s="189">
        <f>'Original data'!AF44*'Original data'!$U$4</f>
        <v>0.05375608</v>
      </c>
      <c r="AG26" s="189">
        <f>'Original data'!AG44*'Original data'!$U$4</f>
        <v>0.1389428</v>
      </c>
      <c r="AH26" s="189">
        <f>'Original data'!AH44*'Original data'!$U$4</f>
        <v>0.1383412</v>
      </c>
      <c r="AI26" s="189">
        <f>'Original data'!AI44*'Original data'!$U$4</f>
        <v>0.05124583</v>
      </c>
      <c r="AJ26" s="189">
        <f>'Original data'!AJ44*'Original data'!$U$4</f>
        <v>-0.04950466</v>
      </c>
      <c r="AK26" s="189">
        <f>'Original data'!AK44*'Original data'!$U$4</f>
        <v>-0.1736489</v>
      </c>
      <c r="AL26" s="189">
        <f>'Original data'!AL44*'Original data'!$U$4</f>
        <v>0.004233844</v>
      </c>
      <c r="AM26" s="189">
        <f>'Original data'!AM44*'Original data'!$U$4</f>
        <v>-0.02938189</v>
      </c>
      <c r="AN26" s="189">
        <f>'Original data'!AN44*'Original data'!$U$4</f>
        <v>0.1312197</v>
      </c>
      <c r="AO26" s="189">
        <f>'Original data'!AO44*'Original data'!$U$4</f>
        <v>-0.225344</v>
      </c>
      <c r="AP26" s="189">
        <f>'Original data'!AP44*'Original data'!$U$4</f>
        <v>0.1820422</v>
      </c>
      <c r="AQ26" s="189">
        <f>'Original data'!AQ44*'Original data'!$U$4</f>
        <v>0.2735924</v>
      </c>
      <c r="AR26" s="189">
        <f>'Original data'!AR44*'Original data'!$U$4</f>
        <v>-0.09186373</v>
      </c>
      <c r="AS26" s="190">
        <f>'Original data'!AS44*'Original data'!$U$4</f>
        <v>0.1185621</v>
      </c>
    </row>
    <row r="27" spans="1:45" ht="12.75">
      <c r="A27" s="240" t="s">
        <v>24</v>
      </c>
      <c r="B27" s="189">
        <f>'Original data'!B45*'Original data'!$U$5</f>
        <v>0.09843255</v>
      </c>
      <c r="C27" s="189">
        <f>'Original data'!C45*'Original data'!$U$5</f>
        <v>0.04612229</v>
      </c>
      <c r="D27" s="189">
        <f>'Original data'!D45*'Original data'!$U$5</f>
        <v>0.02237053</v>
      </c>
      <c r="E27" s="189">
        <f>'Original data'!E45*'Original data'!$U$5</f>
        <v>-0.03313791</v>
      </c>
      <c r="F27" s="189">
        <f>'Original data'!F45*'Original data'!$U$5</f>
        <v>-0.001047452</v>
      </c>
      <c r="G27" s="189">
        <f>'Original data'!G45*'Original data'!$U$5</f>
        <v>-0.07142245</v>
      </c>
      <c r="H27" s="189">
        <f>'Original data'!H45*'Original data'!$U$5</f>
        <v>0.01553985</v>
      </c>
      <c r="I27" s="189">
        <f>'Original data'!I45*'Original data'!$U$5</f>
        <v>0.02836439</v>
      </c>
      <c r="J27" s="189">
        <f>'Original data'!J45*'Original data'!$U$5</f>
        <v>-0.02402451</v>
      </c>
      <c r="K27" s="189">
        <f>'Original data'!K45*'Original data'!$U$5</f>
        <v>0.1179365</v>
      </c>
      <c r="L27" s="189">
        <f>'Original data'!L45*'Original data'!$U$5</f>
        <v>0.05118416</v>
      </c>
      <c r="M27" s="189">
        <f>'Original data'!M45*'Original data'!$U$5</f>
        <v>-0.06031928</v>
      </c>
      <c r="N27" s="189">
        <f>'Original data'!N45*'Original data'!$U$5</f>
        <v>-0.03106778</v>
      </c>
      <c r="O27" s="189">
        <f>'Original data'!O45*'Original data'!$U$5</f>
        <v>-0.06990327</v>
      </c>
      <c r="P27" s="189">
        <f>'Original data'!P45*'Original data'!$U$5</f>
        <v>0.03530281</v>
      </c>
      <c r="Q27" s="189">
        <f>'Original data'!Q45*'Original data'!$U$5</f>
        <v>0.01101936</v>
      </c>
      <c r="R27" s="189">
        <f>'Original data'!R45*'Original data'!$U$5</f>
        <v>0.09331346</v>
      </c>
      <c r="S27" s="189">
        <f>'Original data'!S45*'Original data'!$U$5</f>
        <v>0.01366297</v>
      </c>
      <c r="T27" s="189">
        <f>'Original data'!T45*'Original data'!$U$5</f>
        <v>0.104459</v>
      </c>
      <c r="U27" s="189">
        <f>'Original data'!U45*'Original data'!$U$5</f>
        <v>-0.09103238</v>
      </c>
      <c r="V27" s="190">
        <f>'Original data'!V45*'Original data'!$U$5</f>
        <v>0.01305941</v>
      </c>
      <c r="W27" s="243"/>
      <c r="X27" s="244" t="str">
        <f>'Original data'!X45</f>
        <v>a6</v>
      </c>
      <c r="Y27" s="189">
        <f>'Original data'!Y45*'Original data'!$U$5</f>
        <v>-0.4471079</v>
      </c>
      <c r="Z27" s="189">
        <f>'Original data'!Z45*'Original data'!$U$5</f>
        <v>-0.06139314</v>
      </c>
      <c r="AA27" s="189">
        <f>'Original data'!AA45*'Original data'!$U$5</f>
        <v>0.09051573</v>
      </c>
      <c r="AB27" s="189">
        <f>'Original data'!AB45*'Original data'!$U$5</f>
        <v>0.1042885</v>
      </c>
      <c r="AC27" s="189">
        <f>'Original data'!AC45*'Original data'!$U$5</f>
        <v>0.09223334</v>
      </c>
      <c r="AD27" s="189">
        <f>'Original data'!AD45*'Original data'!$U$5</f>
        <v>-0.01885964</v>
      </c>
      <c r="AE27" s="189">
        <f>'Original data'!AE45*'Original data'!$U$5</f>
        <v>0.1228277</v>
      </c>
      <c r="AF27" s="189">
        <f>'Original data'!AF45*'Original data'!$U$5</f>
        <v>0.1486507</v>
      </c>
      <c r="AG27" s="189">
        <f>'Original data'!AG45*'Original data'!$U$5</f>
        <v>0.07479313</v>
      </c>
      <c r="AH27" s="189">
        <f>'Original data'!AH45*'Original data'!$U$5</f>
        <v>0.1283486</v>
      </c>
      <c r="AI27" s="189">
        <f>'Original data'!AI45*'Original data'!$U$5</f>
        <v>0.06519823</v>
      </c>
      <c r="AJ27" s="189">
        <f>'Original data'!AJ45*'Original data'!$U$5</f>
        <v>0.1642138</v>
      </c>
      <c r="AK27" s="189">
        <f>'Original data'!AK45*'Original data'!$U$5</f>
        <v>0.1544094</v>
      </c>
      <c r="AL27" s="189">
        <f>'Original data'!AL45*'Original data'!$U$5</f>
        <v>0.0721275</v>
      </c>
      <c r="AM27" s="189">
        <f>'Original data'!AM45*'Original data'!$U$5</f>
        <v>0.1050892</v>
      </c>
      <c r="AN27" s="189">
        <f>'Original data'!AN45*'Original data'!$U$5</f>
        <v>0.106221</v>
      </c>
      <c r="AO27" s="189">
        <f>'Original data'!AO45*'Original data'!$U$5</f>
        <v>0.07166494</v>
      </c>
      <c r="AP27" s="189">
        <f>'Original data'!AP45*'Original data'!$U$5</f>
        <v>0.01656246</v>
      </c>
      <c r="AQ27" s="189">
        <f>'Original data'!AQ45*'Original data'!$U$5</f>
        <v>0.1048479</v>
      </c>
      <c r="AR27" s="189">
        <f>'Original data'!AR45*'Original data'!$U$5</f>
        <v>-0.1217857</v>
      </c>
      <c r="AS27" s="190">
        <f>'Original data'!AS45*'Original data'!$U$5</f>
        <v>0.06488581</v>
      </c>
    </row>
    <row r="28" spans="1:45" ht="12.75">
      <c r="A28" s="240" t="s">
        <v>25</v>
      </c>
      <c r="B28" s="189">
        <f>'Original data'!B46*'Original data'!$U$4</f>
        <v>1.238486</v>
      </c>
      <c r="C28" s="189">
        <f>'Original data'!C46*'Original data'!$U$4</f>
        <v>-0.1122396</v>
      </c>
      <c r="D28" s="189">
        <f>'Original data'!D46*'Original data'!$U$4</f>
        <v>-0.03177851</v>
      </c>
      <c r="E28" s="189">
        <f>'Original data'!E46*'Original data'!$U$4</f>
        <v>-0.03940074</v>
      </c>
      <c r="F28" s="189">
        <f>'Original data'!F46*'Original data'!$U$4</f>
        <v>-0.01165586</v>
      </c>
      <c r="G28" s="189">
        <f>'Original data'!G46*'Original data'!$U$4</f>
        <v>-0.1235086</v>
      </c>
      <c r="H28" s="189">
        <f>'Original data'!H46*'Original data'!$U$4</f>
        <v>-0.1015303</v>
      </c>
      <c r="I28" s="189">
        <f>'Original data'!I46*'Original data'!$U$4</f>
        <v>-0.01231326</v>
      </c>
      <c r="J28" s="189">
        <f>'Original data'!J46*'Original data'!$U$4</f>
        <v>-0.06107258</v>
      </c>
      <c r="K28" s="189">
        <f>'Original data'!K46*'Original data'!$U$4</f>
        <v>-0.01697228</v>
      </c>
      <c r="L28" s="189">
        <f>'Original data'!L46*'Original data'!$U$4</f>
        <v>-0.05931623</v>
      </c>
      <c r="M28" s="189">
        <f>'Original data'!M46*'Original data'!$U$4</f>
        <v>0.006692959</v>
      </c>
      <c r="N28" s="189">
        <f>'Original data'!N46*'Original data'!$U$4</f>
        <v>0.02081772</v>
      </c>
      <c r="O28" s="189">
        <f>'Original data'!O46*'Original data'!$U$4</f>
        <v>0.04899885</v>
      </c>
      <c r="P28" s="189">
        <f>'Original data'!P46*'Original data'!$U$4</f>
        <v>0.01832782</v>
      </c>
      <c r="Q28" s="189">
        <f>'Original data'!Q46*'Original data'!$U$4</f>
        <v>-0.08442926</v>
      </c>
      <c r="R28" s="189">
        <f>'Original data'!R46*'Original data'!$U$4</f>
        <v>-0.05955066</v>
      </c>
      <c r="S28" s="189">
        <f>'Original data'!S46*'Original data'!$U$4</f>
        <v>-0.09266189</v>
      </c>
      <c r="T28" s="189">
        <f>'Original data'!T46*'Original data'!$U$4</f>
        <v>-0.01680615</v>
      </c>
      <c r="U28" s="189">
        <f>'Original data'!U46*'Original data'!$U$4</f>
        <v>0.003960518</v>
      </c>
      <c r="V28" s="190">
        <f>'Original data'!V46*'Original data'!$U$4</f>
        <v>-0.00197942</v>
      </c>
      <c r="W28" s="243"/>
      <c r="X28" s="244" t="str">
        <f>'Original data'!X46</f>
        <v>a7</v>
      </c>
      <c r="Y28" s="189">
        <f>'Original data'!Y46*'Original data'!$U$4</f>
        <v>1.400227</v>
      </c>
      <c r="Z28" s="189">
        <f>'Original data'!Z46*'Original data'!$U$4</f>
        <v>-0.05355709</v>
      </c>
      <c r="AA28" s="189">
        <f>'Original data'!AA46*'Original data'!$U$4</f>
        <v>0.01779841</v>
      </c>
      <c r="AB28" s="189">
        <f>'Original data'!AB46*'Original data'!$U$4</f>
        <v>0.04141339</v>
      </c>
      <c r="AC28" s="189">
        <f>'Original data'!AC46*'Original data'!$U$4</f>
        <v>0.02267506</v>
      </c>
      <c r="AD28" s="189">
        <f>'Original data'!AD46*'Original data'!$U$4</f>
        <v>0.001909464</v>
      </c>
      <c r="AE28" s="189">
        <f>'Original data'!AE46*'Original data'!$U$4</f>
        <v>-0.04586347</v>
      </c>
      <c r="AF28" s="189">
        <f>'Original data'!AF46*'Original data'!$U$4</f>
        <v>0.04219496</v>
      </c>
      <c r="AG28" s="189">
        <f>'Original data'!AG46*'Original data'!$U$4</f>
        <v>0.008692792</v>
      </c>
      <c r="AH28" s="189">
        <f>'Original data'!AH46*'Original data'!$U$4</f>
        <v>0.0659753</v>
      </c>
      <c r="AI28" s="189">
        <f>'Original data'!AI46*'Original data'!$U$4</f>
        <v>-0.00241029</v>
      </c>
      <c r="AJ28" s="189">
        <f>'Original data'!AJ46*'Original data'!$U$4</f>
        <v>0.01949008</v>
      </c>
      <c r="AK28" s="189">
        <f>'Original data'!AK46*'Original data'!$U$4</f>
        <v>0.002724261</v>
      </c>
      <c r="AL28" s="189">
        <f>'Original data'!AL46*'Original data'!$U$4</f>
        <v>0.04195446</v>
      </c>
      <c r="AM28" s="189">
        <f>'Original data'!AM46*'Original data'!$U$4</f>
        <v>0.008210406</v>
      </c>
      <c r="AN28" s="189">
        <f>'Original data'!AN46*'Original data'!$U$4</f>
        <v>-0.04025035</v>
      </c>
      <c r="AO28" s="189">
        <f>'Original data'!AO46*'Original data'!$U$4</f>
        <v>-0.008771272</v>
      </c>
      <c r="AP28" s="189">
        <f>'Original data'!AP46*'Original data'!$U$4</f>
        <v>-0.006519356</v>
      </c>
      <c r="AQ28" s="189">
        <f>'Original data'!AQ46*'Original data'!$U$4</f>
        <v>-0.006663655</v>
      </c>
      <c r="AR28" s="189">
        <f>'Original data'!AR46*'Original data'!$U$4</f>
        <v>0.06441985</v>
      </c>
      <c r="AS28" s="190">
        <f>'Original data'!AS46*'Original data'!$U$4</f>
        <v>0.04557234</v>
      </c>
    </row>
    <row r="29" spans="1:45" ht="12.75">
      <c r="A29" s="240" t="s">
        <v>26</v>
      </c>
      <c r="B29" s="189">
        <f>'Original data'!B47*'Original data'!$U$5</f>
        <v>-0.003182563</v>
      </c>
      <c r="C29" s="189">
        <f>'Original data'!C47*'Original data'!$U$5</f>
        <v>-0.009365763</v>
      </c>
      <c r="D29" s="189">
        <f>'Original data'!D47*'Original data'!$U$5</f>
        <v>-0.00907318</v>
      </c>
      <c r="E29" s="189">
        <f>'Original data'!E47*'Original data'!$U$5</f>
        <v>-0.01814095</v>
      </c>
      <c r="F29" s="189">
        <f>'Original data'!F47*'Original data'!$U$5</f>
        <v>-0.04717572</v>
      </c>
      <c r="G29" s="189">
        <f>'Original data'!G47*'Original data'!$U$5</f>
        <v>-0.02851682</v>
      </c>
      <c r="H29" s="189">
        <f>'Original data'!H47*'Original data'!$U$5</f>
        <v>-0.007585507</v>
      </c>
      <c r="I29" s="189">
        <f>'Original data'!I47*'Original data'!$U$5</f>
        <v>-0.01935848</v>
      </c>
      <c r="J29" s="189">
        <f>'Original data'!J47*'Original data'!$U$5</f>
        <v>-0.04224405</v>
      </c>
      <c r="K29" s="189">
        <f>'Original data'!K47*'Original data'!$U$5</f>
        <v>-0.01004294</v>
      </c>
      <c r="L29" s="189">
        <f>'Original data'!L47*'Original data'!$U$5</f>
        <v>-0.06239196</v>
      </c>
      <c r="M29" s="189">
        <f>'Original data'!M47*'Original data'!$U$5</f>
        <v>-0.03077739</v>
      </c>
      <c r="N29" s="189">
        <f>'Original data'!N47*'Original data'!$U$5</f>
        <v>-0.01741719</v>
      </c>
      <c r="O29" s="189">
        <f>'Original data'!O47*'Original data'!$U$5</f>
        <v>-0.03554364</v>
      </c>
      <c r="P29" s="189">
        <f>'Original data'!P47*'Original data'!$U$5</f>
        <v>-0.02635646</v>
      </c>
      <c r="Q29" s="189">
        <f>'Original data'!Q47*'Original data'!$U$5</f>
        <v>-0.05375774</v>
      </c>
      <c r="R29" s="189">
        <f>'Original data'!R47*'Original data'!$U$5</f>
        <v>-0.04087971</v>
      </c>
      <c r="S29" s="189">
        <f>'Original data'!S47*'Original data'!$U$5</f>
        <v>-0.05615242</v>
      </c>
      <c r="T29" s="189">
        <f>'Original data'!T47*'Original data'!$U$5</f>
        <v>0.01672158</v>
      </c>
      <c r="U29" s="189">
        <f>'Original data'!U47*'Original data'!$U$5</f>
        <v>-0.04039716</v>
      </c>
      <c r="V29" s="190">
        <f>'Original data'!V47*'Original data'!$U$5</f>
        <v>-0.0273482</v>
      </c>
      <c r="W29" s="243"/>
      <c r="X29" s="244" t="str">
        <f>'Original data'!X47</f>
        <v>a8</v>
      </c>
      <c r="Y29" s="189">
        <f>'Original data'!Y47*'Original data'!$U$5</f>
        <v>-0.03275351</v>
      </c>
      <c r="Z29" s="189">
        <f>'Original data'!Z47*'Original data'!$U$5</f>
        <v>0.02541781</v>
      </c>
      <c r="AA29" s="189">
        <f>'Original data'!AA47*'Original data'!$U$5</f>
        <v>0.004434511</v>
      </c>
      <c r="AB29" s="189">
        <f>'Original data'!AB47*'Original data'!$U$5</f>
        <v>-0.005403276</v>
      </c>
      <c r="AC29" s="189">
        <f>'Original data'!AC47*'Original data'!$U$5</f>
        <v>0.009030498</v>
      </c>
      <c r="AD29" s="189">
        <f>'Original data'!AD47*'Original data'!$U$5</f>
        <v>0.04562992</v>
      </c>
      <c r="AE29" s="189">
        <f>'Original data'!AE47*'Original data'!$U$5</f>
        <v>0.001311594</v>
      </c>
      <c r="AF29" s="189">
        <f>'Original data'!AF47*'Original data'!$U$5</f>
        <v>0.02305727</v>
      </c>
      <c r="AG29" s="189">
        <f>'Original data'!AG47*'Original data'!$U$5</f>
        <v>0.006461844</v>
      </c>
      <c r="AH29" s="189">
        <f>'Original data'!AH47*'Original data'!$U$5</f>
        <v>-0.01606768</v>
      </c>
      <c r="AI29" s="189">
        <f>'Original data'!AI47*'Original data'!$U$5</f>
        <v>-0.0696646</v>
      </c>
      <c r="AJ29" s="189">
        <f>'Original data'!AJ47*'Original data'!$U$5</f>
        <v>-0.03034492</v>
      </c>
      <c r="AK29" s="189">
        <f>'Original data'!AK47*'Original data'!$U$5</f>
        <v>-0.003997582</v>
      </c>
      <c r="AL29" s="189">
        <f>'Original data'!AL47*'Original data'!$U$5</f>
        <v>-0.02191282</v>
      </c>
      <c r="AM29" s="189">
        <f>'Original data'!AM47*'Original data'!$U$5</f>
        <v>-0.005176717</v>
      </c>
      <c r="AN29" s="189">
        <f>'Original data'!AN47*'Original data'!$U$5</f>
        <v>-0.04736133</v>
      </c>
      <c r="AO29" s="189">
        <f>'Original data'!AO47*'Original data'!$U$5</f>
        <v>-0.0298012</v>
      </c>
      <c r="AP29" s="189">
        <f>'Original data'!AP47*'Original data'!$U$5</f>
        <v>-0.03808189</v>
      </c>
      <c r="AQ29" s="189">
        <f>'Original data'!AQ47*'Original data'!$U$5</f>
        <v>0.0003448714</v>
      </c>
      <c r="AR29" s="189">
        <f>'Original data'!AR47*'Original data'!$U$5</f>
        <v>0.04317794</v>
      </c>
      <c r="AS29" s="190">
        <f>'Original data'!AS47*'Original data'!$U$5</f>
        <v>-0.007528813</v>
      </c>
    </row>
    <row r="30" spans="1:45" ht="12.75">
      <c r="A30" s="240" t="s">
        <v>27</v>
      </c>
      <c r="B30" s="189">
        <f>'Original data'!B48*'Original data'!$U$4</f>
        <v>-0.2411539</v>
      </c>
      <c r="C30" s="189">
        <f>'Original data'!C48*'Original data'!$U$4</f>
        <v>-0.001737115</v>
      </c>
      <c r="D30" s="189">
        <f>'Original data'!D48*'Original data'!$U$4</f>
        <v>0.007636372</v>
      </c>
      <c r="E30" s="189">
        <f>'Original data'!E48*'Original data'!$U$4</f>
        <v>-0.0241892</v>
      </c>
      <c r="F30" s="189">
        <f>'Original data'!F48*'Original data'!$U$4</f>
        <v>-0.07922244</v>
      </c>
      <c r="G30" s="189">
        <f>'Original data'!G48*'Original data'!$U$4</f>
        <v>-0.04623869</v>
      </c>
      <c r="H30" s="189">
        <f>'Original data'!H48*'Original data'!$U$4</f>
        <v>0.01095319</v>
      </c>
      <c r="I30" s="189">
        <f>'Original data'!I48*'Original data'!$U$4</f>
        <v>0.02197116</v>
      </c>
      <c r="J30" s="189">
        <f>'Original data'!J48*'Original data'!$U$4</f>
        <v>-0.03404368</v>
      </c>
      <c r="K30" s="189">
        <f>'Original data'!K48*'Original data'!$U$4</f>
        <v>-0.04453452</v>
      </c>
      <c r="L30" s="189">
        <f>'Original data'!L48*'Original data'!$U$4</f>
        <v>-0.00631958</v>
      </c>
      <c r="M30" s="189">
        <f>'Original data'!M48*'Original data'!$U$4</f>
        <v>-0.001082942</v>
      </c>
      <c r="N30" s="189">
        <f>'Original data'!N48*'Original data'!$U$4</f>
        <v>0.01792815</v>
      </c>
      <c r="O30" s="189">
        <f>'Original data'!O48*'Original data'!$U$4</f>
        <v>-0.02091117</v>
      </c>
      <c r="P30" s="189">
        <f>'Original data'!P48*'Original data'!$U$4</f>
        <v>-0.05502412</v>
      </c>
      <c r="Q30" s="189">
        <f>'Original data'!Q48*'Original data'!$U$4</f>
        <v>0.01364873</v>
      </c>
      <c r="R30" s="189">
        <f>'Original data'!R48*'Original data'!$U$4</f>
        <v>-0.003666171</v>
      </c>
      <c r="S30" s="189">
        <f>'Original data'!S48*'Original data'!$U$4</f>
        <v>-0.02575975</v>
      </c>
      <c r="T30" s="189">
        <f>'Original data'!T48*'Original data'!$U$4</f>
        <v>-0.03486343</v>
      </c>
      <c r="U30" s="189">
        <f>'Original data'!U48*'Original data'!$U$4</f>
        <v>-0.06256947</v>
      </c>
      <c r="V30" s="190">
        <f>'Original data'!V48*'Original data'!$U$4</f>
        <v>-0.02486706</v>
      </c>
      <c r="W30" s="243"/>
      <c r="X30" s="244" t="str">
        <f>'Original data'!X48</f>
        <v>a9</v>
      </c>
      <c r="Y30" s="189">
        <f>'Original data'!Y48*'Original data'!$U$4</f>
        <v>-0.2879018</v>
      </c>
      <c r="Z30" s="189">
        <f>'Original data'!Z48*'Original data'!$U$4</f>
        <v>0.002022761</v>
      </c>
      <c r="AA30" s="189">
        <f>'Original data'!AA48*'Original data'!$U$4</f>
        <v>0.0006711031</v>
      </c>
      <c r="AB30" s="189">
        <f>'Original data'!AB48*'Original data'!$U$4</f>
        <v>-0.03359883</v>
      </c>
      <c r="AC30" s="189">
        <f>'Original data'!AC48*'Original data'!$U$4</f>
        <v>-0.08762517</v>
      </c>
      <c r="AD30" s="189">
        <f>'Original data'!AD48*'Original data'!$U$4</f>
        <v>-0.09053942</v>
      </c>
      <c r="AE30" s="189">
        <f>'Original data'!AE48*'Original data'!$U$4</f>
        <v>-0.01228417</v>
      </c>
      <c r="AF30" s="189">
        <f>'Original data'!AF48*'Original data'!$U$4</f>
        <v>-0.02182304</v>
      </c>
      <c r="AG30" s="189">
        <f>'Original data'!AG48*'Original data'!$U$4</f>
        <v>-0.03647341</v>
      </c>
      <c r="AH30" s="189">
        <f>'Original data'!AH48*'Original data'!$U$4</f>
        <v>-0.06843371</v>
      </c>
      <c r="AI30" s="189">
        <f>'Original data'!AI48*'Original data'!$U$4</f>
        <v>-0.02546293</v>
      </c>
      <c r="AJ30" s="189">
        <f>'Original data'!AJ48*'Original data'!$U$4</f>
        <v>-0.003918563</v>
      </c>
      <c r="AK30" s="189">
        <f>'Original data'!AK48*'Original data'!$U$4</f>
        <v>-0.007034946</v>
      </c>
      <c r="AL30" s="189">
        <f>'Original data'!AL48*'Original data'!$U$4</f>
        <v>-0.03950587</v>
      </c>
      <c r="AM30" s="189">
        <f>'Original data'!AM48*'Original data'!$U$4</f>
        <v>-0.05866164</v>
      </c>
      <c r="AN30" s="189">
        <f>'Original data'!AN48*'Original data'!$U$4</f>
        <v>-0.004011017</v>
      </c>
      <c r="AO30" s="189">
        <f>'Original data'!AO48*'Original data'!$U$4</f>
        <v>-0.02912949</v>
      </c>
      <c r="AP30" s="189">
        <f>'Original data'!AP48*'Original data'!$U$4</f>
        <v>-0.01918434</v>
      </c>
      <c r="AQ30" s="189">
        <f>'Original data'!AQ48*'Original data'!$U$4</f>
        <v>-0.04192366</v>
      </c>
      <c r="AR30" s="189">
        <f>'Original data'!AR48*'Original data'!$U$4</f>
        <v>-0.1108472</v>
      </c>
      <c r="AS30" s="190">
        <f>'Original data'!AS48*'Original data'!$U$4</f>
        <v>-0.0413932</v>
      </c>
    </row>
    <row r="31" spans="1:45" ht="12.75">
      <c r="A31" s="240" t="s">
        <v>28</v>
      </c>
      <c r="B31" s="189">
        <f>'Original data'!B49*'Original data'!$U$5</f>
        <v>0.06656392</v>
      </c>
      <c r="C31" s="189">
        <f>'Original data'!C49*'Original data'!$U$5</f>
        <v>-0.009480306</v>
      </c>
      <c r="D31" s="189">
        <f>'Original data'!D49*'Original data'!$U$5</f>
        <v>-0.005995832</v>
      </c>
      <c r="E31" s="189">
        <f>'Original data'!E49*'Original data'!$U$5</f>
        <v>-0.0247007</v>
      </c>
      <c r="F31" s="189">
        <f>'Original data'!F49*'Original data'!$U$5</f>
        <v>0.001728931</v>
      </c>
      <c r="G31" s="189">
        <f>'Original data'!G49*'Original data'!$U$5</f>
        <v>-0.01545101</v>
      </c>
      <c r="H31" s="189">
        <f>'Original data'!H49*'Original data'!$U$5</f>
        <v>0.002502951</v>
      </c>
      <c r="I31" s="189">
        <f>'Original data'!I49*'Original data'!$U$5</f>
        <v>0.005508428</v>
      </c>
      <c r="J31" s="189">
        <f>'Original data'!J49*'Original data'!$U$5</f>
        <v>0.00378407</v>
      </c>
      <c r="K31" s="189">
        <f>'Original data'!K49*'Original data'!$U$5</f>
        <v>0.01970155</v>
      </c>
      <c r="L31" s="189">
        <f>'Original data'!L49*'Original data'!$U$5</f>
        <v>-0.03470084</v>
      </c>
      <c r="M31" s="189">
        <f>'Original data'!M49*'Original data'!$U$5</f>
        <v>0.009439207</v>
      </c>
      <c r="N31" s="189">
        <f>'Original data'!N49*'Original data'!$U$5</f>
        <v>0.01051366</v>
      </c>
      <c r="O31" s="189">
        <f>'Original data'!O49*'Original data'!$U$5</f>
        <v>-0.02648805</v>
      </c>
      <c r="P31" s="189">
        <f>'Original data'!P49*'Original data'!$U$5</f>
        <v>0.03446141</v>
      </c>
      <c r="Q31" s="189">
        <f>'Original data'!Q49*'Original data'!$U$5</f>
        <v>-0.01528862</v>
      </c>
      <c r="R31" s="189">
        <f>'Original data'!R49*'Original data'!$U$5</f>
        <v>0.009201031</v>
      </c>
      <c r="S31" s="189">
        <f>'Original data'!S49*'Original data'!$U$5</f>
        <v>-0.01918336</v>
      </c>
      <c r="T31" s="189">
        <f>'Original data'!T49*'Original data'!$U$5</f>
        <v>0.05715178</v>
      </c>
      <c r="U31" s="189">
        <f>'Original data'!U49*'Original data'!$U$5</f>
        <v>-0.06811207</v>
      </c>
      <c r="V31" s="190">
        <f>'Original data'!V49*'Original data'!$U$5</f>
        <v>0</v>
      </c>
      <c r="W31" s="243"/>
      <c r="X31" s="244" t="str">
        <f>'Original data'!X49</f>
        <v>a10</v>
      </c>
      <c r="Y31" s="189">
        <f>'Original data'!Y49*'Original data'!$U$5</f>
        <v>-0.04153806</v>
      </c>
      <c r="Z31" s="189">
        <f>'Original data'!Z49*'Original data'!$U$5</f>
        <v>-0.01599503</v>
      </c>
      <c r="AA31" s="189">
        <f>'Original data'!AA49*'Original data'!$U$5</f>
        <v>0.006361162</v>
      </c>
      <c r="AB31" s="189">
        <f>'Original data'!AB49*'Original data'!$U$5</f>
        <v>0.01006416</v>
      </c>
      <c r="AC31" s="189">
        <f>'Original data'!AC49*'Original data'!$U$5</f>
        <v>-0.01803548</v>
      </c>
      <c r="AD31" s="189">
        <f>'Original data'!AD49*'Original data'!$U$5</f>
        <v>0.02780496</v>
      </c>
      <c r="AE31" s="189">
        <f>'Original data'!AE49*'Original data'!$U$5</f>
        <v>0.005975898</v>
      </c>
      <c r="AF31" s="189">
        <f>'Original data'!AF49*'Original data'!$U$5</f>
        <v>0.01768079</v>
      </c>
      <c r="AG31" s="189">
        <f>'Original data'!AG49*'Original data'!$U$5</f>
        <v>0.003008165</v>
      </c>
      <c r="AH31" s="189">
        <f>'Original data'!AH49*'Original data'!$U$5</f>
        <v>0.02249496</v>
      </c>
      <c r="AI31" s="189">
        <f>'Original data'!AI49*'Original data'!$U$5</f>
        <v>-0.04434717</v>
      </c>
      <c r="AJ31" s="189">
        <f>'Original data'!AJ49*'Original data'!$U$5</f>
        <v>0.002956726</v>
      </c>
      <c r="AK31" s="189">
        <f>'Original data'!AK49*'Original data'!$U$5</f>
        <v>0.02836881</v>
      </c>
      <c r="AL31" s="189">
        <f>'Original data'!AL49*'Original data'!$U$5</f>
        <v>0.003256432</v>
      </c>
      <c r="AM31" s="189">
        <f>'Original data'!AM49*'Original data'!$U$5</f>
        <v>0.03756882</v>
      </c>
      <c r="AN31" s="189">
        <f>'Original data'!AN49*'Original data'!$U$5</f>
        <v>-0.03011889</v>
      </c>
      <c r="AO31" s="189">
        <f>'Original data'!AO49*'Original data'!$U$5</f>
        <v>-0.01549011</v>
      </c>
      <c r="AP31" s="189">
        <f>'Original data'!AP49*'Original data'!$U$5</f>
        <v>-0.02376434</v>
      </c>
      <c r="AQ31" s="189">
        <f>'Original data'!AQ49*'Original data'!$U$5</f>
        <v>-0.01227488</v>
      </c>
      <c r="AR31" s="189">
        <f>'Original data'!AR49*'Original data'!$U$5</f>
        <v>0.02717925</v>
      </c>
      <c r="AS31" s="190">
        <f>'Original data'!AS49*'Original data'!$U$5</f>
        <v>0</v>
      </c>
    </row>
    <row r="32" spans="1:45" ht="12.75">
      <c r="A32" s="240" t="s">
        <v>29</v>
      </c>
      <c r="B32" s="189">
        <f>'Original data'!B50*'Original data'!$U$4</f>
        <v>0.1258751</v>
      </c>
      <c r="C32" s="189">
        <f>'Original data'!C50*'Original data'!$U$4</f>
        <v>-0.06119607</v>
      </c>
      <c r="D32" s="189">
        <f>'Original data'!D50*'Original data'!$U$4</f>
        <v>-0.04645305</v>
      </c>
      <c r="E32" s="189">
        <f>'Original data'!E50*'Original data'!$U$4</f>
        <v>-0.04064218</v>
      </c>
      <c r="F32" s="189">
        <f>'Original data'!F50*'Original data'!$U$4</f>
        <v>-0.03850101</v>
      </c>
      <c r="G32" s="189">
        <f>'Original data'!G50*'Original data'!$U$4</f>
        <v>-0.04591186</v>
      </c>
      <c r="H32" s="189">
        <f>'Original data'!H50*'Original data'!$U$4</f>
        <v>-0.0501731</v>
      </c>
      <c r="I32" s="189">
        <f>'Original data'!I50*'Original data'!$U$4</f>
        <v>-0.03474917</v>
      </c>
      <c r="J32" s="189">
        <f>'Original data'!J50*'Original data'!$U$4</f>
        <v>-0.04581587</v>
      </c>
      <c r="K32" s="189">
        <f>'Original data'!K50*'Original data'!$U$4</f>
        <v>-0.03552208</v>
      </c>
      <c r="L32" s="189">
        <f>'Original data'!L50*'Original data'!$U$4</f>
        <v>-0.04082422</v>
      </c>
      <c r="M32" s="189">
        <f>'Original data'!M50*'Original data'!$U$4</f>
        <v>-0.03428075</v>
      </c>
      <c r="N32" s="189">
        <f>'Original data'!N50*'Original data'!$U$4</f>
        <v>-0.02426355</v>
      </c>
      <c r="O32" s="189">
        <f>'Original data'!O50*'Original data'!$U$4</f>
        <v>-0.04022826</v>
      </c>
      <c r="P32" s="189">
        <f>'Original data'!P50*'Original data'!$U$4</f>
        <v>-0.04835814</v>
      </c>
      <c r="Q32" s="189">
        <f>'Original data'!Q50*'Original data'!$U$4</f>
        <v>-0.0465286</v>
      </c>
      <c r="R32" s="189">
        <f>'Original data'!R50*'Original data'!$U$4</f>
        <v>-0.04521729</v>
      </c>
      <c r="S32" s="189">
        <f>'Original data'!S50*'Original data'!$U$4</f>
        <v>-0.04501107</v>
      </c>
      <c r="T32" s="189">
        <f>'Original data'!T50*'Original data'!$U$4</f>
        <v>-0.04172934</v>
      </c>
      <c r="U32" s="189">
        <f>'Original data'!U50*'Original data'!$U$4</f>
        <v>-0.02413249</v>
      </c>
      <c r="V32" s="190">
        <f>'Original data'!V50*'Original data'!$U$4</f>
        <v>-0.03707284</v>
      </c>
      <c r="W32" s="243"/>
      <c r="X32" s="244" t="str">
        <f>'Original data'!X50</f>
        <v>a11</v>
      </c>
      <c r="Y32" s="189">
        <f>'Original data'!Y50*'Original data'!$U$4</f>
        <v>0.1531272</v>
      </c>
      <c r="Z32" s="189">
        <f>'Original data'!Z50*'Original data'!$U$4</f>
        <v>-0.06117166</v>
      </c>
      <c r="AA32" s="189">
        <f>'Original data'!AA50*'Original data'!$U$4</f>
        <v>-0.04807614</v>
      </c>
      <c r="AB32" s="189">
        <f>'Original data'!AB50*'Original data'!$U$4</f>
        <v>-0.03684551</v>
      </c>
      <c r="AC32" s="189">
        <f>'Original data'!AC50*'Original data'!$U$4</f>
        <v>-0.03262222</v>
      </c>
      <c r="AD32" s="189">
        <f>'Original data'!AD50*'Original data'!$U$4</f>
        <v>-0.0330887</v>
      </c>
      <c r="AE32" s="189">
        <f>'Original data'!AE50*'Original data'!$U$4</f>
        <v>-0.04291474</v>
      </c>
      <c r="AF32" s="189">
        <f>'Original data'!AF50*'Original data'!$U$4</f>
        <v>-0.03467126</v>
      </c>
      <c r="AG32" s="189">
        <f>'Original data'!AG50*'Original data'!$U$4</f>
        <v>-0.03237084</v>
      </c>
      <c r="AH32" s="189">
        <f>'Original data'!AH50*'Original data'!$U$4</f>
        <v>-0.02891378</v>
      </c>
      <c r="AI32" s="189">
        <f>'Original data'!AI50*'Original data'!$U$4</f>
        <v>-0.03610354</v>
      </c>
      <c r="AJ32" s="189">
        <f>'Original data'!AJ50*'Original data'!$U$4</f>
        <v>-0.03672416</v>
      </c>
      <c r="AK32" s="189">
        <f>'Original data'!AK50*'Original data'!$U$4</f>
        <v>-0.03802961</v>
      </c>
      <c r="AL32" s="189">
        <f>'Original data'!AL50*'Original data'!$U$4</f>
        <v>-0.03973981</v>
      </c>
      <c r="AM32" s="189">
        <f>'Original data'!AM50*'Original data'!$U$4</f>
        <v>-0.0493567</v>
      </c>
      <c r="AN32" s="189">
        <f>'Original data'!AN50*'Original data'!$U$4</f>
        <v>-0.04956958</v>
      </c>
      <c r="AO32" s="189">
        <f>'Original data'!AO50*'Original data'!$U$4</f>
        <v>-0.04841513</v>
      </c>
      <c r="AP32" s="189">
        <f>'Original data'!AP50*'Original data'!$U$4</f>
        <v>-0.04059775</v>
      </c>
      <c r="AQ32" s="189">
        <f>'Original data'!AQ50*'Original data'!$U$4</f>
        <v>-0.04378485</v>
      </c>
      <c r="AR32" s="189">
        <f>'Original data'!AR50*'Original data'!$U$4</f>
        <v>-0.03201145</v>
      </c>
      <c r="AS32" s="190">
        <f>'Original data'!AS50*'Original data'!$U$4</f>
        <v>-0.03520804</v>
      </c>
    </row>
    <row r="33" spans="1:45" ht="12.75">
      <c r="A33" s="240" t="s">
        <v>30</v>
      </c>
      <c r="B33" s="189">
        <f>'Original data'!B51*'Original data'!$U$5</f>
        <v>0.00327564</v>
      </c>
      <c r="C33" s="189">
        <f>'Original data'!C51*'Original data'!$U$5</f>
        <v>-0.002632755</v>
      </c>
      <c r="D33" s="189">
        <f>'Original data'!D51*'Original data'!$U$5</f>
        <v>-0.005524337</v>
      </c>
      <c r="E33" s="189">
        <f>'Original data'!E51*'Original data'!$U$5</f>
        <v>-0.009523055</v>
      </c>
      <c r="F33" s="189">
        <f>'Original data'!F51*'Original data'!$U$5</f>
        <v>-0.003402069</v>
      </c>
      <c r="G33" s="189">
        <f>'Original data'!G51*'Original data'!$U$5</f>
        <v>-0.004325259</v>
      </c>
      <c r="H33" s="189">
        <f>'Original data'!H51*'Original data'!$U$5</f>
        <v>-0.001771009</v>
      </c>
      <c r="I33" s="189">
        <f>'Original data'!I51*'Original data'!$U$5</f>
        <v>-0.00111683</v>
      </c>
      <c r="J33" s="189">
        <f>'Original data'!J51*'Original data'!$U$5</f>
        <v>-0.007405556</v>
      </c>
      <c r="K33" s="189">
        <f>'Original data'!K51*'Original data'!$U$5</f>
        <v>-0.001381021</v>
      </c>
      <c r="L33" s="189">
        <f>'Original data'!L51*'Original data'!$U$5</f>
        <v>-0.0069809</v>
      </c>
      <c r="M33" s="189">
        <f>'Original data'!M51*'Original data'!$U$5</f>
        <v>-0.006666213</v>
      </c>
      <c r="N33" s="189">
        <f>'Original data'!N51*'Original data'!$U$5</f>
        <v>-0.005989663</v>
      </c>
      <c r="O33" s="189">
        <f>'Original data'!O51*'Original data'!$U$5</f>
        <v>-0.008033591</v>
      </c>
      <c r="P33" s="189">
        <f>'Original data'!P51*'Original data'!$U$5</f>
        <v>0.002087031</v>
      </c>
      <c r="Q33" s="189">
        <f>'Original data'!Q51*'Original data'!$U$5</f>
        <v>-0.007574899</v>
      </c>
      <c r="R33" s="189">
        <f>'Original data'!R51*'Original data'!$U$5</f>
        <v>-0.004182215</v>
      </c>
      <c r="S33" s="189">
        <f>'Original data'!S51*'Original data'!$U$5</f>
        <v>-0.004503445</v>
      </c>
      <c r="T33" s="189">
        <f>'Original data'!T51*'Original data'!$U$5</f>
        <v>0.0043372870000000004</v>
      </c>
      <c r="U33" s="189">
        <f>'Original data'!U51*'Original data'!$U$5</f>
        <v>-0.003069334</v>
      </c>
      <c r="V33" s="190">
        <f>'Original data'!V51*'Original data'!$U$5</f>
        <v>-0.003895983</v>
      </c>
      <c r="W33" s="243"/>
      <c r="X33" s="244" t="str">
        <f>'Original data'!X51</f>
        <v>a12</v>
      </c>
      <c r="Y33" s="189">
        <f>'Original data'!Y51*'Original data'!$U$5</f>
        <v>-0.0195145</v>
      </c>
      <c r="Z33" s="189">
        <f>'Original data'!Z51*'Original data'!$U$5</f>
        <v>-0.004571342</v>
      </c>
      <c r="AA33" s="189">
        <f>'Original data'!AA51*'Original data'!$U$5</f>
        <v>-0.00172981</v>
      </c>
      <c r="AB33" s="189">
        <f>'Original data'!AB51*'Original data'!$U$5</f>
        <v>-0.002289407</v>
      </c>
      <c r="AC33" s="189">
        <f>'Original data'!AC51*'Original data'!$U$5</f>
        <v>-0.002646872</v>
      </c>
      <c r="AD33" s="189">
        <f>'Original data'!AD51*'Original data'!$U$5</f>
        <v>-0.00675686</v>
      </c>
      <c r="AE33" s="189">
        <f>'Original data'!AE51*'Original data'!$U$5</f>
        <v>0.00103178</v>
      </c>
      <c r="AF33" s="189">
        <f>'Original data'!AF51*'Original data'!$U$5</f>
        <v>0.00319102</v>
      </c>
      <c r="AG33" s="189">
        <f>'Original data'!AG51*'Original data'!$U$5</f>
        <v>0.0004110082</v>
      </c>
      <c r="AH33" s="189">
        <f>'Original data'!AH51*'Original data'!$U$5</f>
        <v>0.003876735</v>
      </c>
      <c r="AI33" s="189">
        <f>'Original data'!AI51*'Original data'!$U$5</f>
        <v>-0.004907052</v>
      </c>
      <c r="AJ33" s="189">
        <f>'Original data'!AJ51*'Original data'!$U$5</f>
        <v>0.002207678</v>
      </c>
      <c r="AK33" s="189">
        <f>'Original data'!AK51*'Original data'!$U$5</f>
        <v>0.002760054</v>
      </c>
      <c r="AL33" s="189">
        <f>'Original data'!AL51*'Original data'!$U$5</f>
        <v>-0.001816869</v>
      </c>
      <c r="AM33" s="189">
        <f>'Original data'!AM51*'Original data'!$U$5</f>
        <v>0.005230669</v>
      </c>
      <c r="AN33" s="189">
        <f>'Original data'!AN51*'Original data'!$U$5</f>
        <v>-0.00198349</v>
      </c>
      <c r="AO33" s="189">
        <f>'Original data'!AO51*'Original data'!$U$5</f>
        <v>-0.0004996137</v>
      </c>
      <c r="AP33" s="189">
        <f>'Original data'!AP51*'Original data'!$U$5</f>
        <v>-0.003029595</v>
      </c>
      <c r="AQ33" s="189">
        <f>'Original data'!AQ51*'Original data'!$U$5</f>
        <v>-0.002066723</v>
      </c>
      <c r="AR33" s="189">
        <f>'Original data'!AR51*'Original data'!$U$5</f>
        <v>-0.002127378</v>
      </c>
      <c r="AS33" s="190">
        <f>'Original data'!AS51*'Original data'!$U$5</f>
        <v>-0.001304239</v>
      </c>
    </row>
    <row r="34" spans="1:45" ht="12.75">
      <c r="A34" s="240" t="s">
        <v>31</v>
      </c>
      <c r="B34" s="189">
        <f>'Original data'!B52*'Original data'!$U$4</f>
        <v>-0.02486741</v>
      </c>
      <c r="C34" s="189">
        <f>'Original data'!C52*'Original data'!$U$4</f>
        <v>-0.001991563</v>
      </c>
      <c r="D34" s="189">
        <f>'Original data'!D52*'Original data'!$U$4</f>
        <v>-0.002202695</v>
      </c>
      <c r="E34" s="189">
        <f>'Original data'!E52*'Original data'!$U$4</f>
        <v>-0.001281802</v>
      </c>
      <c r="F34" s="189">
        <f>'Original data'!F52*'Original data'!$U$4</f>
        <v>-0.003994857</v>
      </c>
      <c r="G34" s="189">
        <f>'Original data'!G52*'Original data'!$U$4</f>
        <v>-0.004410496</v>
      </c>
      <c r="H34" s="189">
        <f>'Original data'!H52*'Original data'!$U$4</f>
        <v>-0.003176461</v>
      </c>
      <c r="I34" s="189">
        <f>'Original data'!I52*'Original data'!$U$4</f>
        <v>-0.001176534</v>
      </c>
      <c r="J34" s="189">
        <f>'Original data'!J52*'Original data'!$U$4</f>
        <v>-0.003852777</v>
      </c>
      <c r="K34" s="189">
        <f>'Original data'!K52*'Original data'!$U$4</f>
        <v>-0.001599381</v>
      </c>
      <c r="L34" s="189">
        <f>'Original data'!L52*'Original data'!$U$4</f>
        <v>-0.001205488</v>
      </c>
      <c r="M34" s="189">
        <f>'Original data'!M52*'Original data'!$U$4</f>
        <v>-0.0005732832</v>
      </c>
      <c r="N34" s="189">
        <f>'Original data'!N52*'Original data'!$U$4</f>
        <v>0.0007112158</v>
      </c>
      <c r="O34" s="189">
        <f>'Original data'!O52*'Original data'!$U$4</f>
        <v>0.0006322657</v>
      </c>
      <c r="P34" s="189">
        <f>'Original data'!P52*'Original data'!$U$4</f>
        <v>-0.001671211</v>
      </c>
      <c r="Q34" s="189">
        <f>'Original data'!Q52*'Original data'!$U$4</f>
        <v>-0.002682822</v>
      </c>
      <c r="R34" s="189">
        <f>'Original data'!R52*'Original data'!$U$4</f>
        <v>-0.002729973</v>
      </c>
      <c r="S34" s="189">
        <f>'Original data'!S52*'Original data'!$U$4</f>
        <v>-0.004378174</v>
      </c>
      <c r="T34" s="189">
        <f>'Original data'!T52*'Original data'!$U$4</f>
        <v>-0.002615948</v>
      </c>
      <c r="U34" s="189">
        <f>'Original data'!U52*'Original data'!$U$4</f>
        <v>-0.005547942</v>
      </c>
      <c r="V34" s="190">
        <f>'Original data'!V52*'Original data'!$U$4</f>
        <v>-0.002886865</v>
      </c>
      <c r="W34" s="243"/>
      <c r="X34" s="244" t="str">
        <f>'Original data'!X52</f>
        <v>a13</v>
      </c>
      <c r="Y34" s="189">
        <f>'Original data'!Y52*'Original data'!$U$4</f>
        <v>-0.02794495</v>
      </c>
      <c r="Z34" s="189">
        <f>'Original data'!Z52*'Original data'!$U$4</f>
        <v>-0.001951021</v>
      </c>
      <c r="AA34" s="189">
        <f>'Original data'!AA52*'Original data'!$U$4</f>
        <v>-0.00302638</v>
      </c>
      <c r="AB34" s="189">
        <f>'Original data'!AB52*'Original data'!$U$4</f>
        <v>-0.005087609</v>
      </c>
      <c r="AC34" s="189">
        <f>'Original data'!AC52*'Original data'!$U$4</f>
        <v>-0.006474325</v>
      </c>
      <c r="AD34" s="189">
        <f>'Original data'!AD52*'Original data'!$U$4</f>
        <v>-0.007109225</v>
      </c>
      <c r="AE34" s="189">
        <f>'Original data'!AE52*'Original data'!$U$4</f>
        <v>-0.002867229</v>
      </c>
      <c r="AF34" s="189">
        <f>'Original data'!AF52*'Original data'!$U$4</f>
        <v>-0.003396871</v>
      </c>
      <c r="AG34" s="189">
        <f>'Original data'!AG52*'Original data'!$U$4</f>
        <v>-0.003502377</v>
      </c>
      <c r="AH34" s="189">
        <f>'Original data'!AH52*'Original data'!$U$4</f>
        <v>-0.002331374</v>
      </c>
      <c r="AI34" s="189">
        <f>'Original data'!AI52*'Original data'!$U$4</f>
        <v>-0.002142763</v>
      </c>
      <c r="AJ34" s="189">
        <f>'Original data'!AJ52*'Original data'!$U$4</f>
        <v>-0.001620705</v>
      </c>
      <c r="AK34" s="189">
        <f>'Original data'!AK52*'Original data'!$U$4</f>
        <v>-0.003108786</v>
      </c>
      <c r="AL34" s="189">
        <f>'Original data'!AL52*'Original data'!$U$4</f>
        <v>-0.003317914</v>
      </c>
      <c r="AM34" s="189">
        <f>'Original data'!AM52*'Original data'!$U$4</f>
        <v>-0.003899263</v>
      </c>
      <c r="AN34" s="189">
        <f>'Original data'!AN52*'Original data'!$U$4</f>
        <v>-0.0037304</v>
      </c>
      <c r="AO34" s="189">
        <f>'Original data'!AO52*'Original data'!$U$4</f>
        <v>-0.005203051</v>
      </c>
      <c r="AP34" s="189">
        <f>'Original data'!AP52*'Original data'!$U$4</f>
        <v>-0.00290614</v>
      </c>
      <c r="AQ34" s="189">
        <f>'Original data'!AQ52*'Original data'!$U$4</f>
        <v>-0.003484986</v>
      </c>
      <c r="AR34" s="189">
        <f>'Original data'!AR52*'Original data'!$U$4</f>
        <v>-0.005830154</v>
      </c>
      <c r="AS34" s="190">
        <f>'Original data'!AS52*'Original data'!$U$4</f>
        <v>-0.004346101</v>
      </c>
    </row>
    <row r="35" spans="1:45" ht="12.75">
      <c r="A35" s="240" t="s">
        <v>32</v>
      </c>
      <c r="B35" s="189">
        <f>'Original data'!B53*'Original data'!$U$5</f>
        <v>0.009950673</v>
      </c>
      <c r="C35" s="189">
        <f>'Original data'!C53*'Original data'!$U$5</f>
        <v>-0.007859552</v>
      </c>
      <c r="D35" s="189">
        <f>'Original data'!D53*'Original data'!$U$5</f>
        <v>-0.008148428</v>
      </c>
      <c r="E35" s="189">
        <f>'Original data'!E53*'Original data'!$U$5</f>
        <v>-0.008414722</v>
      </c>
      <c r="F35" s="189">
        <f>'Original data'!F53*'Original data'!$U$5</f>
        <v>-0.009636379</v>
      </c>
      <c r="G35" s="189">
        <f>'Original data'!G53*'Original data'!$U$5</f>
        <v>-0.009036739</v>
      </c>
      <c r="H35" s="189">
        <f>'Original data'!H53*'Original data'!$U$5</f>
        <v>-0.008637496</v>
      </c>
      <c r="I35" s="189">
        <f>'Original data'!I53*'Original data'!$U$5</f>
        <v>-0.008062432</v>
      </c>
      <c r="J35" s="189">
        <f>'Original data'!J53*'Original data'!$U$5</f>
        <v>-0.007418069</v>
      </c>
      <c r="K35" s="189">
        <f>'Original data'!K53*'Original data'!$U$5</f>
        <v>-0.007428779</v>
      </c>
      <c r="L35" s="189">
        <f>'Original data'!L53*'Original data'!$U$5</f>
        <v>-0.01024792</v>
      </c>
      <c r="M35" s="189">
        <f>'Original data'!M53*'Original data'!$U$5</f>
        <v>-0.00673752</v>
      </c>
      <c r="N35" s="189">
        <f>'Original data'!N53*'Original data'!$U$5</f>
        <v>-0.007960463</v>
      </c>
      <c r="O35" s="189">
        <f>'Original data'!O53*'Original data'!$U$5</f>
        <v>-0.008991531</v>
      </c>
      <c r="P35" s="189">
        <f>'Original data'!P53*'Original data'!$U$5</f>
        <v>-0.007324907</v>
      </c>
      <c r="Q35" s="189">
        <f>'Original data'!Q53*'Original data'!$U$5</f>
        <v>-0.008215039</v>
      </c>
      <c r="R35" s="189">
        <f>'Original data'!R53*'Original data'!$U$5</f>
        <v>-0.008225033</v>
      </c>
      <c r="S35" s="189">
        <f>'Original data'!S53*'Original data'!$U$5</f>
        <v>-0.007507518</v>
      </c>
      <c r="T35" s="189">
        <f>'Original data'!T53*'Original data'!$U$5</f>
        <v>-0.004232372</v>
      </c>
      <c r="U35" s="189">
        <f>'Original data'!U53*'Original data'!$U$5</f>
        <v>0.0003652395</v>
      </c>
      <c r="V35" s="190">
        <f>'Original data'!V53*'Original data'!$U$5</f>
        <v>-0.00722878</v>
      </c>
      <c r="W35" s="243"/>
      <c r="X35" s="244" t="str">
        <f>'Original data'!X53</f>
        <v>a14</v>
      </c>
      <c r="Y35" s="189">
        <f>'Original data'!Y53*'Original data'!$U$5</f>
        <v>0.01375689</v>
      </c>
      <c r="Z35" s="189">
        <f>'Original data'!Z53*'Original data'!$U$5</f>
        <v>-0.00346682</v>
      </c>
      <c r="AA35" s="189">
        <f>'Original data'!AA53*'Original data'!$U$5</f>
        <v>-0.004897165</v>
      </c>
      <c r="AB35" s="189">
        <f>'Original data'!AB53*'Original data'!$U$5</f>
        <v>-0.003585247</v>
      </c>
      <c r="AC35" s="189">
        <f>'Original data'!AC53*'Original data'!$U$5</f>
        <v>-0.003508151</v>
      </c>
      <c r="AD35" s="189">
        <f>'Original data'!AD53*'Original data'!$U$5</f>
        <v>0.001050665</v>
      </c>
      <c r="AE35" s="189">
        <f>'Original data'!AE53*'Original data'!$U$5</f>
        <v>-0.003663085</v>
      </c>
      <c r="AF35" s="189">
        <f>'Original data'!AF53*'Original data'!$U$5</f>
        <v>-0.003129955</v>
      </c>
      <c r="AG35" s="189">
        <f>'Original data'!AG53*'Original data'!$U$5</f>
        <v>-0.003946648</v>
      </c>
      <c r="AH35" s="189">
        <f>'Original data'!AH53*'Original data'!$U$5</f>
        <v>-0.004032587</v>
      </c>
      <c r="AI35" s="189">
        <f>'Original data'!AI53*'Original data'!$U$5</f>
        <v>-0.007894995</v>
      </c>
      <c r="AJ35" s="189">
        <f>'Original data'!AJ53*'Original data'!$U$5</f>
        <v>-0.005870621</v>
      </c>
      <c r="AK35" s="189">
        <f>'Original data'!AK53*'Original data'!$U$5</f>
        <v>-0.004181801</v>
      </c>
      <c r="AL35" s="189">
        <f>'Original data'!AL53*'Original data'!$U$5</f>
        <v>-0.004656755</v>
      </c>
      <c r="AM35" s="189">
        <f>'Original data'!AM53*'Original data'!$U$5</f>
        <v>-0.00470892</v>
      </c>
      <c r="AN35" s="189">
        <f>'Original data'!AN53*'Original data'!$U$5</f>
        <v>-0.006177286</v>
      </c>
      <c r="AO35" s="189">
        <f>'Original data'!AO53*'Original data'!$U$5</f>
        <v>-0.005407896</v>
      </c>
      <c r="AP35" s="189">
        <f>'Original data'!AP53*'Original data'!$U$5</f>
        <v>-0.005750121</v>
      </c>
      <c r="AQ35" s="189">
        <f>'Original data'!AQ53*'Original data'!$U$5</f>
        <v>-0.005441919</v>
      </c>
      <c r="AR35" s="189">
        <f>'Original data'!AR53*'Original data'!$U$5</f>
        <v>-5.055215E-06</v>
      </c>
      <c r="AS35" s="190">
        <f>'Original data'!AS53*'Original data'!$U$5</f>
        <v>-0.003777628</v>
      </c>
    </row>
    <row r="36" spans="1:45" ht="12.75">
      <c r="A36" s="240" t="s">
        <v>33</v>
      </c>
      <c r="B36" s="189">
        <f>'Original data'!B54*'Original data'!$U$4</f>
        <v>0.0084569</v>
      </c>
      <c r="C36" s="189">
        <f>'Original data'!C54*'Original data'!$U$4</f>
        <v>-0.001328862</v>
      </c>
      <c r="D36" s="189">
        <f>'Original data'!D54*'Original data'!$U$4</f>
        <v>-0.002396816</v>
      </c>
      <c r="E36" s="189">
        <f>'Original data'!E54*'Original data'!$U$4</f>
        <v>-0.000277708</v>
      </c>
      <c r="F36" s="189">
        <f>'Original data'!F54*'Original data'!$U$4</f>
        <v>-0.004386901</v>
      </c>
      <c r="G36" s="189">
        <f>'Original data'!G54*'Original data'!$U$4</f>
        <v>-0.002727019</v>
      </c>
      <c r="H36" s="189">
        <f>'Original data'!H54*'Original data'!$U$4</f>
        <v>-0.001995663</v>
      </c>
      <c r="I36" s="189">
        <f>'Original data'!I54*'Original data'!$U$4</f>
        <v>-0.001666044</v>
      </c>
      <c r="J36" s="189">
        <f>'Original data'!J54*'Original data'!$U$4</f>
        <v>-0.002347533</v>
      </c>
      <c r="K36" s="189">
        <f>'Original data'!K54*'Original data'!$U$4</f>
        <v>-0.003001856</v>
      </c>
      <c r="L36" s="189">
        <f>'Original data'!L54*'Original data'!$U$4</f>
        <v>-0.002352545</v>
      </c>
      <c r="M36" s="189">
        <f>'Original data'!M54*'Original data'!$U$4</f>
        <v>0.001696618</v>
      </c>
      <c r="N36" s="189">
        <f>'Original data'!N54*'Original data'!$U$4</f>
        <v>-0.001705813</v>
      </c>
      <c r="O36" s="189">
        <f>'Original data'!O54*'Original data'!$U$4</f>
        <v>-0.002341841</v>
      </c>
      <c r="P36" s="189">
        <f>'Original data'!P54*'Original data'!$U$4</f>
        <v>-0.005665025</v>
      </c>
      <c r="Q36" s="189">
        <f>'Original data'!Q54*'Original data'!$U$4</f>
        <v>-0.005283996</v>
      </c>
      <c r="R36" s="189">
        <f>'Original data'!R54*'Original data'!$U$4</f>
        <v>-0.003453577</v>
      </c>
      <c r="S36" s="189">
        <f>'Original data'!S54*'Original data'!$U$4</f>
        <v>-0.006778136</v>
      </c>
      <c r="T36" s="189">
        <f>'Original data'!T54*'Original data'!$U$4</f>
        <v>-0.003199644</v>
      </c>
      <c r="U36" s="189">
        <f>'Original data'!U54*'Original data'!$U$4</f>
        <v>-0.01918788</v>
      </c>
      <c r="V36" s="190">
        <f>'Original data'!V54*'Original data'!$U$4</f>
        <v>-0.002909883</v>
      </c>
      <c r="W36" s="243"/>
      <c r="X36" s="244" t="str">
        <f>'Original data'!X54</f>
        <v>a15</v>
      </c>
      <c r="Y36" s="189">
        <f>'Original data'!Y54*'Original data'!$U$4</f>
        <v>0.00640762</v>
      </c>
      <c r="Z36" s="189">
        <f>'Original data'!Z54*'Original data'!$U$4</f>
        <v>-0.002608232</v>
      </c>
      <c r="AA36" s="189">
        <f>'Original data'!AA54*'Original data'!$U$4</f>
        <v>-0.001492132</v>
      </c>
      <c r="AB36" s="189">
        <f>'Original data'!AB54*'Original data'!$U$4</f>
        <v>-0.001523537</v>
      </c>
      <c r="AC36" s="189">
        <f>'Original data'!AC54*'Original data'!$U$4</f>
        <v>-0.002009643</v>
      </c>
      <c r="AD36" s="189">
        <f>'Original data'!AD54*'Original data'!$U$4</f>
        <v>-0.002039928</v>
      </c>
      <c r="AE36" s="189">
        <f>'Original data'!AE54*'Original data'!$U$4</f>
        <v>-3.114802E-05</v>
      </c>
      <c r="AF36" s="189">
        <f>'Original data'!AF54*'Original data'!$U$4</f>
        <v>0.0001323833</v>
      </c>
      <c r="AG36" s="189">
        <f>'Original data'!AG54*'Original data'!$U$4</f>
        <v>-0.0008666011</v>
      </c>
      <c r="AH36" s="189">
        <f>'Original data'!AH54*'Original data'!$U$4</f>
        <v>-0.0007310299</v>
      </c>
      <c r="AI36" s="189">
        <f>'Original data'!AI54*'Original data'!$U$4</f>
        <v>-0.00209128</v>
      </c>
      <c r="AJ36" s="189">
        <f>'Original data'!AJ54*'Original data'!$U$4</f>
        <v>0.0002339379</v>
      </c>
      <c r="AK36" s="189">
        <f>'Original data'!AK54*'Original data'!$U$4</f>
        <v>-0.001928775</v>
      </c>
      <c r="AL36" s="189">
        <f>'Original data'!AL54*'Original data'!$U$4</f>
        <v>-0.002163148</v>
      </c>
      <c r="AM36" s="189">
        <f>'Original data'!AM54*'Original data'!$U$4</f>
        <v>-0.002613235</v>
      </c>
      <c r="AN36" s="189">
        <f>'Original data'!AN54*'Original data'!$U$4</f>
        <v>-0.00151033</v>
      </c>
      <c r="AO36" s="189">
        <f>'Original data'!AO54*'Original data'!$U$4</f>
        <v>-6.754937E-06</v>
      </c>
      <c r="AP36" s="189">
        <f>'Original data'!AP54*'Original data'!$U$4</f>
        <v>-0.001904007</v>
      </c>
      <c r="AQ36" s="189">
        <f>'Original data'!AQ54*'Original data'!$U$4</f>
        <v>-0.0003901717</v>
      </c>
      <c r="AR36" s="189">
        <f>'Original data'!AR54*'Original data'!$U$4</f>
        <v>-0.001311428</v>
      </c>
      <c r="AS36" s="190">
        <f>'Original data'!AS54*'Original data'!$U$4</f>
        <v>-0.001099217</v>
      </c>
    </row>
    <row r="37" spans="1:45" ht="12.75">
      <c r="A37" s="240" t="s">
        <v>34</v>
      </c>
      <c r="B37" s="189">
        <f>'Original data'!B55*'Original data'!$U$5</f>
        <v>0</v>
      </c>
      <c r="C37" s="189">
        <f>'Original data'!C55*'Original data'!$U$5</f>
        <v>0</v>
      </c>
      <c r="D37" s="189">
        <f>'Original data'!D55*'Original data'!$U$5</f>
        <v>0</v>
      </c>
      <c r="E37" s="189">
        <f>'Original data'!E55*'Original data'!$U$5</f>
        <v>0</v>
      </c>
      <c r="F37" s="189">
        <f>'Original data'!F55*'Original data'!$U$5</f>
        <v>0</v>
      </c>
      <c r="G37" s="189">
        <f>'Original data'!G55*'Original data'!$U$5</f>
        <v>0</v>
      </c>
      <c r="H37" s="189">
        <f>'Original data'!H55*'Original data'!$U$5</f>
        <v>0</v>
      </c>
      <c r="I37" s="189">
        <f>'Original data'!I55*'Original data'!$U$5</f>
        <v>0</v>
      </c>
      <c r="J37" s="189">
        <f>'Original data'!J55*'Original data'!$U$5</f>
        <v>0</v>
      </c>
      <c r="K37" s="189">
        <f>'Original data'!K55*'Original data'!$U$5</f>
        <v>0</v>
      </c>
      <c r="L37" s="189">
        <f>'Original data'!L55*'Original data'!$U$5</f>
        <v>0</v>
      </c>
      <c r="M37" s="189">
        <f>'Original data'!M55*'Original data'!$U$5</f>
        <v>0</v>
      </c>
      <c r="N37" s="189">
        <f>'Original data'!N55*'Original data'!$U$5</f>
        <v>0</v>
      </c>
      <c r="O37" s="189">
        <f>'Original data'!O55*'Original data'!$U$5</f>
        <v>0</v>
      </c>
      <c r="P37" s="189">
        <f>'Original data'!P55*'Original data'!$U$5</f>
        <v>0</v>
      </c>
      <c r="Q37" s="189">
        <f>'Original data'!Q55*'Original data'!$U$5</f>
        <v>0</v>
      </c>
      <c r="R37" s="189">
        <f>'Original data'!R55*'Original data'!$U$5</f>
        <v>0</v>
      </c>
      <c r="S37" s="189">
        <f>'Original data'!S55*'Original data'!$U$5</f>
        <v>0</v>
      </c>
      <c r="T37" s="189">
        <f>'Original data'!T55*'Original data'!$U$5</f>
        <v>0</v>
      </c>
      <c r="U37" s="189">
        <f>'Original data'!U55*'Original data'!$U$5</f>
        <v>0</v>
      </c>
      <c r="V37" s="190">
        <f>'Original data'!V55*'Original data'!$U$5</f>
        <v>0</v>
      </c>
      <c r="W37" s="243"/>
      <c r="X37" s="244" t="str">
        <f>'Original data'!X55</f>
        <v>a16</v>
      </c>
      <c r="Y37" s="189">
        <f>'Original data'!Y55*'Original data'!$U$5</f>
        <v>0</v>
      </c>
      <c r="Z37" s="189">
        <f>'Original data'!Z55*'Original data'!$U$5</f>
        <v>0</v>
      </c>
      <c r="AA37" s="189">
        <f>'Original data'!AA55*'Original data'!$U$5</f>
        <v>0</v>
      </c>
      <c r="AB37" s="189">
        <f>'Original data'!AB55*'Original data'!$U$5</f>
        <v>0</v>
      </c>
      <c r="AC37" s="189">
        <f>'Original data'!AC55*'Original data'!$U$5</f>
        <v>0</v>
      </c>
      <c r="AD37" s="189">
        <f>'Original data'!AD55*'Original data'!$U$5</f>
        <v>0</v>
      </c>
      <c r="AE37" s="189">
        <f>'Original data'!AE55*'Original data'!$U$5</f>
        <v>0</v>
      </c>
      <c r="AF37" s="189">
        <f>'Original data'!AF55*'Original data'!$U$5</f>
        <v>0</v>
      </c>
      <c r="AG37" s="189">
        <f>'Original data'!AG55*'Original data'!$U$5</f>
        <v>0</v>
      </c>
      <c r="AH37" s="189">
        <f>'Original data'!AH55*'Original data'!$U$5</f>
        <v>0</v>
      </c>
      <c r="AI37" s="189">
        <f>'Original data'!AI55*'Original data'!$U$5</f>
        <v>0</v>
      </c>
      <c r="AJ37" s="189">
        <f>'Original data'!AJ55*'Original data'!$U$5</f>
        <v>0</v>
      </c>
      <c r="AK37" s="189">
        <f>'Original data'!AK55*'Original data'!$U$5</f>
        <v>0</v>
      </c>
      <c r="AL37" s="189">
        <f>'Original data'!AL55*'Original data'!$U$5</f>
        <v>0</v>
      </c>
      <c r="AM37" s="189">
        <f>'Original data'!AM55*'Original data'!$U$5</f>
        <v>0</v>
      </c>
      <c r="AN37" s="189">
        <f>'Original data'!AN55*'Original data'!$U$5</f>
        <v>0</v>
      </c>
      <c r="AO37" s="189">
        <f>'Original data'!AO55*'Original data'!$U$5</f>
        <v>0</v>
      </c>
      <c r="AP37" s="189">
        <f>'Original data'!AP55*'Original data'!$U$5</f>
        <v>0</v>
      </c>
      <c r="AQ37" s="189">
        <f>'Original data'!AQ55*'Original data'!$U$5</f>
        <v>0</v>
      </c>
      <c r="AR37" s="189">
        <f>'Original data'!AR55*'Original data'!$U$5</f>
        <v>0</v>
      </c>
      <c r="AS37" s="190">
        <f>'Original data'!AS55*'Original data'!$U$5</f>
        <v>0</v>
      </c>
    </row>
    <row r="38" spans="1:45" ht="13.5" thickBot="1">
      <c r="A38" s="245" t="s">
        <v>35</v>
      </c>
      <c r="B38" s="189">
        <f>'Original data'!B56*'Original data'!$U$4</f>
        <v>0</v>
      </c>
      <c r="C38" s="189">
        <f>'Original data'!C56*'Original data'!$U$4</f>
        <v>0</v>
      </c>
      <c r="D38" s="189">
        <f>'Original data'!D56*'Original data'!$U$4</f>
        <v>0</v>
      </c>
      <c r="E38" s="189">
        <f>'Original data'!E56*'Original data'!$U$4</f>
        <v>0</v>
      </c>
      <c r="F38" s="189">
        <f>'Original data'!F56*'Original data'!$U$4</f>
        <v>0</v>
      </c>
      <c r="G38" s="189">
        <f>'Original data'!G56*'Original data'!$U$4</f>
        <v>0</v>
      </c>
      <c r="H38" s="189">
        <f>'Original data'!H56*'Original data'!$U$4</f>
        <v>0</v>
      </c>
      <c r="I38" s="189">
        <f>'Original data'!I56*'Original data'!$U$4</f>
        <v>0</v>
      </c>
      <c r="J38" s="189">
        <f>'Original data'!J56*'Original data'!$U$4</f>
        <v>0</v>
      </c>
      <c r="K38" s="189">
        <f>'Original data'!K56*'Original data'!$U$4</f>
        <v>0</v>
      </c>
      <c r="L38" s="189">
        <f>'Original data'!L56*'Original data'!$U$4</f>
        <v>0</v>
      </c>
      <c r="M38" s="189">
        <f>'Original data'!M56*'Original data'!$U$4</f>
        <v>0</v>
      </c>
      <c r="N38" s="189">
        <f>'Original data'!N56*'Original data'!$U$4</f>
        <v>0</v>
      </c>
      <c r="O38" s="189">
        <f>'Original data'!O56*'Original data'!$U$4</f>
        <v>0</v>
      </c>
      <c r="P38" s="189">
        <f>'Original data'!P56*'Original data'!$U$4</f>
        <v>0</v>
      </c>
      <c r="Q38" s="189">
        <f>'Original data'!Q56*'Original data'!$U$4</f>
        <v>0</v>
      </c>
      <c r="R38" s="189">
        <f>'Original data'!R56*'Original data'!$U$4</f>
        <v>0</v>
      </c>
      <c r="S38" s="189">
        <f>'Original data'!S56*'Original data'!$U$4</f>
        <v>0</v>
      </c>
      <c r="T38" s="189">
        <f>'Original data'!T56*'Original data'!$U$4</f>
        <v>0</v>
      </c>
      <c r="U38" s="189">
        <f>'Original data'!U56*'Original data'!$U$4</f>
        <v>0</v>
      </c>
      <c r="V38" s="191">
        <f>'Original data'!V56*'Original data'!$U$4</f>
        <v>0</v>
      </c>
      <c r="W38" s="243"/>
      <c r="X38" s="246" t="str">
        <f>'Original data'!X56</f>
        <v>a17</v>
      </c>
      <c r="Y38" s="189">
        <f>'Original data'!Y56*'Original data'!$U$4</f>
        <v>0</v>
      </c>
      <c r="Z38" s="189">
        <f>'Original data'!Z56*'Original data'!$U$4</f>
        <v>0</v>
      </c>
      <c r="AA38" s="189">
        <f>'Original data'!AA56*'Original data'!$U$4</f>
        <v>0</v>
      </c>
      <c r="AB38" s="189">
        <f>'Original data'!AB56*'Original data'!$U$4</f>
        <v>0</v>
      </c>
      <c r="AC38" s="189">
        <f>'Original data'!AC56*'Original data'!$U$4</f>
        <v>0</v>
      </c>
      <c r="AD38" s="189">
        <f>'Original data'!AD56*'Original data'!$U$4</f>
        <v>0</v>
      </c>
      <c r="AE38" s="189">
        <f>'Original data'!AE56*'Original data'!$U$4</f>
        <v>0</v>
      </c>
      <c r="AF38" s="189">
        <f>'Original data'!AF56*'Original data'!$U$4</f>
        <v>0</v>
      </c>
      <c r="AG38" s="189">
        <f>'Original data'!AG56*'Original data'!$U$4</f>
        <v>0</v>
      </c>
      <c r="AH38" s="189">
        <f>'Original data'!AH56*'Original data'!$U$4</f>
        <v>0</v>
      </c>
      <c r="AI38" s="189">
        <f>'Original data'!AI56*'Original data'!$U$4</f>
        <v>0</v>
      </c>
      <c r="AJ38" s="189">
        <f>'Original data'!AJ56*'Original data'!$U$4</f>
        <v>0</v>
      </c>
      <c r="AK38" s="189">
        <f>'Original data'!AK56*'Original data'!$U$4</f>
        <v>0</v>
      </c>
      <c r="AL38" s="189">
        <f>'Original data'!AL56*'Original data'!$U$4</f>
        <v>0</v>
      </c>
      <c r="AM38" s="189">
        <f>'Original data'!AM56*'Original data'!$U$4</f>
        <v>0</v>
      </c>
      <c r="AN38" s="189">
        <f>'Original data'!AN56*'Original data'!$U$4</f>
        <v>0</v>
      </c>
      <c r="AO38" s="189">
        <f>'Original data'!AO56*'Original data'!$U$4</f>
        <v>0</v>
      </c>
      <c r="AP38" s="189">
        <f>'Original data'!AP56*'Original data'!$U$4</f>
        <v>0</v>
      </c>
      <c r="AQ38" s="189">
        <f>'Original data'!AQ56*'Original data'!$U$4</f>
        <v>0</v>
      </c>
      <c r="AR38" s="189">
        <f>'Original data'!AR56*'Original data'!$U$4</f>
        <v>0</v>
      </c>
      <c r="AS38" s="191">
        <f>'Original data'!AS56*'Original data'!$U$4</f>
        <v>0</v>
      </c>
    </row>
    <row r="39" spans="1:45" ht="12.75">
      <c r="A39" s="248" t="s">
        <v>37</v>
      </c>
      <c r="B39" s="193">
        <f>-'Original data'!B57*1000*'Original data'!$U$3</f>
        <v>0.3486821</v>
      </c>
      <c r="C39" s="194">
        <f>-'Original data'!C57*1000*'Original data'!$U$3</f>
        <v>0.08186303</v>
      </c>
      <c r="D39" s="194">
        <f>-'Original data'!D57*1000*'Original data'!$U$3</f>
        <v>0.01399277</v>
      </c>
      <c r="E39" s="194">
        <f>-'Original data'!E57*1000*'Original data'!$U$3</f>
        <v>0.08111800000000001</v>
      </c>
      <c r="F39" s="194">
        <f>-'Original data'!F57*1000*'Original data'!$U$3</f>
        <v>0</v>
      </c>
      <c r="G39" s="194">
        <f>-'Original data'!G57*1000*'Original data'!$U$3</f>
        <v>0.043548170000000004</v>
      </c>
      <c r="H39" s="194">
        <f>-'Original data'!H57*1000*'Original data'!$U$3</f>
        <v>0.04470482</v>
      </c>
      <c r="I39" s="194">
        <f>-'Original data'!I57*1000*'Original data'!$U$3</f>
        <v>0.02700966</v>
      </c>
      <c r="J39" s="194">
        <f>-'Original data'!J57*1000*'Original data'!$U$3</f>
        <v>0</v>
      </c>
      <c r="K39" s="194">
        <f>-'Original data'!K57*1000*'Original data'!$U$3</f>
        <v>0</v>
      </c>
      <c r="L39" s="194">
        <f>-'Original data'!L57*1000*'Original data'!$U$3</f>
        <v>0.07373708</v>
      </c>
      <c r="M39" s="194">
        <f>-'Original data'!M57*1000*'Original data'!$U$3</f>
        <v>0.23116440000000002</v>
      </c>
      <c r="N39" s="194">
        <f>-'Original data'!N57*1000*'Original data'!$U$3</f>
        <v>0.036574659999999995</v>
      </c>
      <c r="O39" s="194">
        <f>-'Original data'!O57*1000*'Original data'!$U$3</f>
        <v>0</v>
      </c>
      <c r="P39" s="194">
        <f>-'Original data'!P57*1000*'Original data'!$U$3</f>
        <v>-0.1745447</v>
      </c>
      <c r="Q39" s="194">
        <f>-'Original data'!Q57*1000*'Original data'!$U$3</f>
        <v>-0.09554188000000001</v>
      </c>
      <c r="R39" s="194">
        <f>-'Original data'!R57*1000*'Original data'!$U$3</f>
        <v>-0.02966152</v>
      </c>
      <c r="S39" s="194">
        <f>-'Original data'!S57*1000*'Original data'!$U$3</f>
        <v>-0.125571</v>
      </c>
      <c r="T39" s="194">
        <f>-'Original data'!T57*1000*'Original data'!$U$3</f>
        <v>-0.09366925000000001</v>
      </c>
      <c r="U39" s="195">
        <f>-'Original data'!U57*1000*'Original data'!$U$3</f>
        <v>-0.5225128</v>
      </c>
      <c r="V39" s="195">
        <f>-'Original data'!V57*1000*'Original data'!$U$3</f>
        <v>-0.10221530000000001</v>
      </c>
      <c r="X39" s="248" t="s">
        <v>37</v>
      </c>
      <c r="Y39" s="202">
        <f>-'Original data'!Y57*1000*'Original data'!$U$3</f>
        <v>0.17001319999999998</v>
      </c>
      <c r="Z39" s="203">
        <f>-'Original data'!Z57*1000*'Original data'!$U$3</f>
        <v>0</v>
      </c>
      <c r="AA39" s="203">
        <f>-'Original data'!AA57*1000*'Original data'!$U$3</f>
        <v>-0.04375806</v>
      </c>
      <c r="AB39" s="203">
        <f>-'Original data'!AB57*1000*'Original data'!$U$3</f>
        <v>0</v>
      </c>
      <c r="AC39" s="203">
        <f>-'Original data'!AC57*1000*'Original data'!$U$3</f>
        <v>0</v>
      </c>
      <c r="AD39" s="203">
        <f>-'Original data'!AD57*1000*'Original data'!$U$3</f>
        <v>0.01143049</v>
      </c>
      <c r="AE39" s="203">
        <f>-'Original data'!AE57*1000*'Original data'!$U$3</f>
        <v>0.12216660000000001</v>
      </c>
      <c r="AF39" s="203">
        <f>-'Original data'!AF57*1000*'Original data'!$U$3</f>
        <v>0.02707597</v>
      </c>
      <c r="AG39" s="203">
        <f>-'Original data'!AG57*1000*'Original data'!$U$3</f>
        <v>0.01794057</v>
      </c>
      <c r="AH39" s="203">
        <f>-'Original data'!AH57*1000*'Original data'!$U$3</f>
        <v>0.01659571</v>
      </c>
      <c r="AI39" s="203">
        <f>-'Original data'!AI57*1000*'Original data'!$U$3</f>
        <v>0</v>
      </c>
      <c r="AJ39" s="203">
        <f>-'Original data'!AJ57*1000*'Original data'!$U$3</f>
        <v>0.06709282</v>
      </c>
      <c r="AK39" s="203">
        <f>-'Original data'!AK57*1000*'Original data'!$U$3</f>
        <v>-0.09675508</v>
      </c>
      <c r="AL39" s="203">
        <f>-'Original data'!AL57*1000*'Original data'!$U$3</f>
        <v>-0.03457416</v>
      </c>
      <c r="AM39" s="203">
        <f>-'Original data'!AM57*1000*'Original data'!$U$3</f>
        <v>-0.1832335</v>
      </c>
      <c r="AN39" s="203">
        <f>-'Original data'!AN57*1000*'Original data'!$U$3</f>
        <v>0.01152046</v>
      </c>
      <c r="AO39" s="203">
        <f>-'Original data'!AO57*1000*'Original data'!$U$3</f>
        <v>0.13319809999999999</v>
      </c>
      <c r="AP39" s="203">
        <f>-'Original data'!AP57*1000*'Original data'!$U$3</f>
        <v>0.01153804</v>
      </c>
      <c r="AQ39" s="203">
        <f>-'Original data'!AQ57*1000*'Original data'!$U$3</f>
        <v>0.0981329</v>
      </c>
      <c r="AR39" s="204">
        <f>-'Original data'!AR57*1000*'Original data'!$U$3</f>
        <v>-0.4479656</v>
      </c>
      <c r="AS39" s="204">
        <f>-'Original data'!AS57*1000*'Original data'!$U$3</f>
        <v>-0.09072118</v>
      </c>
    </row>
    <row r="40" spans="1:45" ht="13.5" thickBot="1">
      <c r="A40" s="248" t="s">
        <v>38</v>
      </c>
      <c r="B40" s="196">
        <f>-'Original data'!B58*1000*'Original data'!$U$5</f>
        <v>0.120978</v>
      </c>
      <c r="C40" s="197">
        <f>-'Original data'!C58*1000*'Original data'!$U$5</f>
        <v>-0.01755545</v>
      </c>
      <c r="D40" s="197">
        <f>-'Original data'!D58*1000*'Original data'!$U$5</f>
        <v>-0.01509904</v>
      </c>
      <c r="E40" s="197">
        <f>-'Original data'!E58*1000*'Original data'!$U$5</f>
        <v>-0.059773459999999994</v>
      </c>
      <c r="F40" s="197">
        <f>-'Original data'!F58*1000*'Original data'!$U$5</f>
        <v>0</v>
      </c>
      <c r="G40" s="197">
        <f>-'Original data'!G58*1000*'Original data'!$U$5</f>
        <v>-0.03782562</v>
      </c>
      <c r="H40" s="197">
        <f>-'Original data'!H58*1000*'Original data'!$U$5</f>
        <v>0.01014114</v>
      </c>
      <c r="I40" s="197">
        <f>-'Original data'!I58*1000*'Original data'!$U$5</f>
        <v>0.0160582</v>
      </c>
      <c r="J40" s="197">
        <f>-'Original data'!J58*1000*'Original data'!$U$5</f>
        <v>0</v>
      </c>
      <c r="K40" s="197">
        <f>-'Original data'!K58*1000*'Original data'!$U$5</f>
        <v>0.05276638</v>
      </c>
      <c r="L40" s="197">
        <f>-'Original data'!L58*1000*'Original data'!$U$5</f>
        <v>-0.08611672</v>
      </c>
      <c r="M40" s="197">
        <f>-'Original data'!M58*1000*'Original data'!$U$5</f>
        <v>0.03645244</v>
      </c>
      <c r="N40" s="197">
        <f>-'Original data'!N58*1000*'Original data'!$U$5</f>
        <v>0.029011659999999998</v>
      </c>
      <c r="O40" s="197">
        <f>-'Original data'!O58*1000*'Original data'!$U$5</f>
        <v>-0.06796088</v>
      </c>
      <c r="P40" s="197">
        <f>-'Original data'!P58*1000*'Original data'!$U$5</f>
        <v>0.07617844</v>
      </c>
      <c r="Q40" s="197">
        <f>-'Original data'!Q58*1000*'Original data'!$U$5</f>
        <v>-0.04738022</v>
      </c>
      <c r="R40" s="197">
        <f>-'Original data'!R58*1000*'Original data'!$U$5</f>
        <v>0.02237296</v>
      </c>
      <c r="S40" s="197">
        <f>-'Original data'!S58*1000*'Original data'!$U$5</f>
        <v>-0.05952996</v>
      </c>
      <c r="T40" s="197">
        <f>-'Original data'!T58*1000*'Original data'!$U$5</f>
        <v>0.1468157</v>
      </c>
      <c r="U40" s="198">
        <f>-'Original data'!U58*1000*'Original data'!$U$5</f>
        <v>-0.22154649999999998</v>
      </c>
      <c r="V40" s="198">
        <f>-'Original data'!V58*1000*'Original data'!$U$5</f>
        <v>-0.5123477000000001</v>
      </c>
      <c r="X40" s="248" t="s">
        <v>38</v>
      </c>
      <c r="Y40" s="205">
        <f>-'Original data'!Y58*1000*'Original data'!$U$5</f>
        <v>-0.162308</v>
      </c>
      <c r="Z40" s="206">
        <f>-'Original data'!Z58*1000*'Original data'!$U$5</f>
        <v>-0.043054079999999995</v>
      </c>
      <c r="AA40" s="206">
        <f>-'Original data'!AA58*1000*'Original data'!$U$5</f>
        <v>0.013630699999999999</v>
      </c>
      <c r="AB40" s="206">
        <f>-'Original data'!AB58*1000*'Original data'!$U$5</f>
        <v>0.02689768</v>
      </c>
      <c r="AC40" s="206">
        <f>-'Original data'!AC58*1000*'Original data'!$U$5</f>
        <v>-0.04789443</v>
      </c>
      <c r="AD40" s="206">
        <f>-'Original data'!AD58*1000*'Original data'!$U$5</f>
        <v>0.07213052</v>
      </c>
      <c r="AE40" s="206">
        <f>-'Original data'!AE58*1000*'Original data'!$U$5</f>
        <v>0.02399366</v>
      </c>
      <c r="AF40" s="206">
        <f>-'Original data'!AF58*1000*'Original data'!$U$5</f>
        <v>0.04790519</v>
      </c>
      <c r="AG40" s="206">
        <f>-'Original data'!AG58*1000*'Original data'!$U$5</f>
        <v>0</v>
      </c>
      <c r="AH40" s="206">
        <f>-'Original data'!AH58*1000*'Original data'!$U$5</f>
        <v>0.059459780000000004</v>
      </c>
      <c r="AI40" s="206">
        <f>-'Original data'!AI58*1000*'Original data'!$U$5</f>
        <v>-0.1152857</v>
      </c>
      <c r="AJ40" s="206">
        <f>-'Original data'!AJ58*1000*'Original data'!$U$5</f>
        <v>0.011617820000000001</v>
      </c>
      <c r="AK40" s="206">
        <f>-'Original data'!AK58*1000*'Original data'!$U$5</f>
        <v>0.06847624000000001</v>
      </c>
      <c r="AL40" s="206">
        <f>-'Original data'!AL58*1000*'Original data'!$U$5</f>
        <v>0</v>
      </c>
      <c r="AM40" s="206">
        <f>-'Original data'!AM58*1000*'Original data'!$U$5</f>
        <v>0.08411566999999999</v>
      </c>
      <c r="AN40" s="206">
        <f>-'Original data'!AN58*1000*'Original data'!$U$5</f>
        <v>-0.07836619</v>
      </c>
      <c r="AO40" s="206">
        <f>-'Original data'!AO58*1000*'Original data'!$U$5</f>
        <v>-0.03102097</v>
      </c>
      <c r="AP40" s="206">
        <f>-'Original data'!AP58*1000*'Original data'!$U$5</f>
        <v>-0.0620519</v>
      </c>
      <c r="AQ40" s="206">
        <f>-'Original data'!AQ58*1000*'Original data'!$U$5</f>
        <v>-0.02594737</v>
      </c>
      <c r="AR40" s="207">
        <f>-'Original data'!AR58*1000*'Original data'!$U$5</f>
        <v>0.05417756</v>
      </c>
      <c r="AS40" s="207">
        <f>-'Original data'!AS58*1000*'Original data'!$U$5</f>
        <v>-0.2830072</v>
      </c>
    </row>
    <row r="41" spans="1:25" ht="12.75">
      <c r="A41" s="249" t="s">
        <v>117</v>
      </c>
      <c r="B41" s="199">
        <f>'Original data'!C59</f>
        <v>14.355551</v>
      </c>
      <c r="X41" s="249" t="s">
        <v>117</v>
      </c>
      <c r="Y41" s="199">
        <f>'Original data'!Z59</f>
        <v>14.358199</v>
      </c>
    </row>
    <row r="42" spans="1:25" ht="12.75">
      <c r="A42" s="250" t="s">
        <v>123</v>
      </c>
      <c r="B42" s="200">
        <f>'Original data'!C60</f>
        <v>704.08855</v>
      </c>
      <c r="X42" s="250" t="s">
        <v>123</v>
      </c>
      <c r="Y42" s="200">
        <f>'Original data'!Z60</f>
        <v>703.9264999999999</v>
      </c>
    </row>
    <row r="43" spans="1:25" ht="12.75">
      <c r="A43" s="250" t="s">
        <v>118</v>
      </c>
      <c r="B43" s="255">
        <f>'Original data'!C61</f>
        <v>0.02074752397960716</v>
      </c>
      <c r="H43" s="252"/>
      <c r="X43" s="250" t="s">
        <v>118</v>
      </c>
      <c r="Y43" s="255">
        <f>'Original data'!Z61</f>
        <v>0.020975959623451883</v>
      </c>
    </row>
    <row r="44" spans="1:25" ht="12.75">
      <c r="A44" s="250" t="s">
        <v>121</v>
      </c>
      <c r="B44" s="495">
        <f>'Original data'!C62</f>
        <v>10</v>
      </c>
      <c r="X44" s="250" t="s">
        <v>121</v>
      </c>
      <c r="Y44" s="495">
        <f>'Original data'!Z62</f>
        <v>10</v>
      </c>
    </row>
    <row r="45" spans="1:25" ht="13.5" thickBot="1">
      <c r="A45" s="104" t="s">
        <v>344</v>
      </c>
      <c r="B45" s="496">
        <f>'Work sheet'!$B$234</f>
        <v>0.00307828996875</v>
      </c>
      <c r="X45" s="104" t="s">
        <v>344</v>
      </c>
      <c r="Y45" s="496">
        <f>'Work sheet'!$B$241</f>
        <v>0.0262303104375</v>
      </c>
    </row>
    <row r="47" spans="3:20" ht="12.75"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</row>
    <row r="48" ht="12.75">
      <c r="B48" s="251"/>
    </row>
  </sheetData>
  <sheetProtection sheet="1" objects="1" scenarios="1"/>
  <mergeCells count="4">
    <mergeCell ref="B1:D1"/>
    <mergeCell ref="E1:U1"/>
    <mergeCell ref="Y1:AA1"/>
    <mergeCell ref="AB1:AR1"/>
  </mergeCells>
  <printOptions/>
  <pageMargins left="0.75" right="0.75" top="1" bottom="1" header="0.5" footer="0.5"/>
  <pageSetup fitToHeight="1" fitToWidth="1" horizontalDpi="300" verticalDpi="3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W241"/>
  <sheetViews>
    <sheetView zoomScale="75" zoomScaleNormal="75" workbookViewId="0" topLeftCell="D171">
      <selection activeCell="Q208" sqref="Q208"/>
    </sheetView>
  </sheetViews>
  <sheetFormatPr defaultColWidth="9.140625" defaultRowHeight="12.75"/>
  <cols>
    <col min="1" max="1" width="19.140625" style="35" customWidth="1"/>
    <col min="2" max="2" width="11.7109375" style="35" bestFit="1" customWidth="1"/>
    <col min="3" max="22" width="12.28125" style="35" bestFit="1" customWidth="1"/>
    <col min="23" max="23" width="8.28125" style="35" bestFit="1" customWidth="1"/>
    <col min="24" max="16384" width="9.140625" style="35" customWidth="1"/>
  </cols>
  <sheetData>
    <row r="1" spans="1:19" ht="11.25">
      <c r="A1" s="34"/>
      <c r="B1" s="589" t="str">
        <f>'Original data'!C2&amp;"-"&amp;'Original data'!I2</f>
        <v>HCMBBLA001-3000084</v>
      </c>
      <c r="C1" s="587"/>
      <c r="D1" s="587"/>
      <c r="E1" s="587"/>
      <c r="F1" s="587"/>
      <c r="G1" s="587"/>
      <c r="H1" s="587"/>
      <c r="I1" s="588"/>
      <c r="J1" s="490" t="s">
        <v>40</v>
      </c>
      <c r="K1" s="491"/>
      <c r="L1" s="491"/>
      <c r="M1" s="491"/>
      <c r="N1" s="491"/>
      <c r="O1" s="491"/>
      <c r="P1" s="491"/>
      <c r="Q1" s="492"/>
      <c r="S1" s="36" t="s">
        <v>41</v>
      </c>
    </row>
    <row r="2" spans="1:19" ht="11.25">
      <c r="A2" s="37"/>
      <c r="B2" s="590" t="s">
        <v>42</v>
      </c>
      <c r="C2" s="591"/>
      <c r="D2" s="591"/>
      <c r="E2" s="591"/>
      <c r="F2" s="592" t="s">
        <v>43</v>
      </c>
      <c r="G2" s="591"/>
      <c r="H2" s="591"/>
      <c r="I2" s="593"/>
      <c r="J2" s="590" t="s">
        <v>42</v>
      </c>
      <c r="K2" s="591"/>
      <c r="L2" s="591"/>
      <c r="M2" s="594"/>
      <c r="N2" s="591" t="s">
        <v>43</v>
      </c>
      <c r="O2" s="591"/>
      <c r="P2" s="591"/>
      <c r="Q2" s="593"/>
      <c r="S2" s="38"/>
    </row>
    <row r="3" spans="1:19" ht="11.25">
      <c r="A3" s="37"/>
      <c r="B3" s="590" t="s">
        <v>59</v>
      </c>
      <c r="C3" s="591"/>
      <c r="D3" s="591" t="s">
        <v>58</v>
      </c>
      <c r="E3" s="591"/>
      <c r="F3" s="592" t="s">
        <v>59</v>
      </c>
      <c r="G3" s="591"/>
      <c r="H3" s="591" t="s">
        <v>58</v>
      </c>
      <c r="I3" s="593"/>
      <c r="J3" s="590" t="s">
        <v>59</v>
      </c>
      <c r="K3" s="591"/>
      <c r="L3" s="591" t="s">
        <v>58</v>
      </c>
      <c r="M3" s="594"/>
      <c r="N3" s="591" t="s">
        <v>59</v>
      </c>
      <c r="O3" s="591"/>
      <c r="P3" s="591" t="s">
        <v>58</v>
      </c>
      <c r="Q3" s="593"/>
      <c r="S3" s="38"/>
    </row>
    <row r="4" spans="1:19" ht="11.25">
      <c r="A4" s="37"/>
      <c r="B4" s="39" t="s">
        <v>44</v>
      </c>
      <c r="C4" s="40" t="s">
        <v>45</v>
      </c>
      <c r="D4" s="40" t="s">
        <v>44</v>
      </c>
      <c r="E4" s="40" t="s">
        <v>45</v>
      </c>
      <c r="F4" s="41" t="s">
        <v>44</v>
      </c>
      <c r="G4" s="40" t="s">
        <v>45</v>
      </c>
      <c r="H4" s="40" t="s">
        <v>44</v>
      </c>
      <c r="I4" s="42" t="s">
        <v>45</v>
      </c>
      <c r="J4" s="39" t="s">
        <v>44</v>
      </c>
      <c r="K4" s="40" t="s">
        <v>45</v>
      </c>
      <c r="L4" s="40" t="s">
        <v>44</v>
      </c>
      <c r="M4" s="43" t="s">
        <v>45</v>
      </c>
      <c r="N4" s="40" t="s">
        <v>44</v>
      </c>
      <c r="O4" s="40" t="s">
        <v>45</v>
      </c>
      <c r="P4" s="40" t="s">
        <v>44</v>
      </c>
      <c r="Q4" s="42" t="s">
        <v>45</v>
      </c>
      <c r="S4" s="38"/>
    </row>
    <row r="5" spans="1:19" ht="11.25">
      <c r="A5" s="37">
        <v>1</v>
      </c>
      <c r="B5" s="44"/>
      <c r="C5" s="45"/>
      <c r="D5" s="46"/>
      <c r="E5" s="45"/>
      <c r="F5" s="47"/>
      <c r="G5" s="45"/>
      <c r="H5" s="45"/>
      <c r="I5" s="48"/>
      <c r="J5" s="69"/>
      <c r="K5" s="70"/>
      <c r="L5" s="71"/>
      <c r="M5" s="72"/>
      <c r="N5" s="45"/>
      <c r="O5" s="45"/>
      <c r="P5" s="45"/>
      <c r="Q5" s="48"/>
      <c r="S5" s="38">
        <v>0</v>
      </c>
    </row>
    <row r="6" spans="1:19" ht="11.25">
      <c r="A6" s="37">
        <v>2</v>
      </c>
      <c r="B6" s="50">
        <f>'Summary Data'!V6</f>
        <v>2.644453</v>
      </c>
      <c r="C6" s="45">
        <f>STDEV('Summary Data'!B6:U6)</f>
        <v>7.656721209458003</v>
      </c>
      <c r="D6" s="45">
        <f>AVERAGE(C68:T68)</f>
        <v>1.172677974318711</v>
      </c>
      <c r="E6" s="45">
        <f>STDEV(C68:T68)</f>
        <v>0.3777329065105622</v>
      </c>
      <c r="F6" s="47">
        <f>'Summary Data'!V23</f>
        <v>-0.781707</v>
      </c>
      <c r="G6" s="45">
        <f>STDEV('Summary Data'!B23:U23)</f>
        <v>1.0098659598848996</v>
      </c>
      <c r="H6" s="45">
        <f>AVERAGE(C88:T88)</f>
        <v>-0.7589362343943199</v>
      </c>
      <c r="I6" s="48">
        <f>STDEV(C88:T88)</f>
        <v>0.6103372094323953</v>
      </c>
      <c r="J6" s="50">
        <f>'Summary Data'!AS6</f>
        <v>-2.555979</v>
      </c>
      <c r="K6" s="45">
        <f>STDEV('Summary Data'!Y6:AR6)</f>
        <v>7.3763079996237435</v>
      </c>
      <c r="L6" s="45">
        <f>AVERAGE(C108:T108)</f>
        <v>-1.1847664776624716</v>
      </c>
      <c r="M6" s="49">
        <f>STDEV(C108:T108)</f>
        <v>0.3788805830799259</v>
      </c>
      <c r="N6" s="45">
        <f>'Summary Data'!AS23</f>
        <v>-0.2492589</v>
      </c>
      <c r="O6" s="45">
        <f>STDEV('Summary Data'!Y23:AR23)</f>
        <v>2.309242842491377</v>
      </c>
      <c r="P6" s="45">
        <f>AVERAGE(C128:T128)</f>
        <v>0.08239323998101916</v>
      </c>
      <c r="Q6" s="48">
        <f>STDEV(C128:T128)</f>
        <v>0.6332583889138529</v>
      </c>
      <c r="S6" s="38">
        <v>0</v>
      </c>
    </row>
    <row r="7" spans="1:19" ht="11.25">
      <c r="A7" s="37">
        <v>3</v>
      </c>
      <c r="B7" s="50">
        <f>'Summary Data'!V7</f>
        <v>2.045437</v>
      </c>
      <c r="C7" s="45">
        <f>STDEV('Summary Data'!B7:U7)</f>
        <v>7.940413404295087</v>
      </c>
      <c r="D7" s="45">
        <f aca="true" t="shared" si="0" ref="D7:D15">AVERAGE(C69:T69)</f>
        <v>0.8850969502412606</v>
      </c>
      <c r="E7" s="45">
        <f aca="true" t="shared" si="1" ref="E7:E15">STDEV(C69:T69)</f>
        <v>0.6918841962637085</v>
      </c>
      <c r="F7" s="47">
        <f>'Summary Data'!V24</f>
        <v>0.6989864</v>
      </c>
      <c r="G7" s="45">
        <f>STDEV('Summary Data'!B24:U24)</f>
        <v>0.684858253806211</v>
      </c>
      <c r="H7" s="45">
        <f aca="true" t="shared" si="2" ref="H7:H15">AVERAGE(C89:T89)</f>
        <v>0.7945559080758506</v>
      </c>
      <c r="I7" s="48">
        <f aca="true" t="shared" si="3" ref="I7:I15">STDEV(C89:T89)</f>
        <v>0.2376425813116806</v>
      </c>
      <c r="J7" s="50">
        <f>'Summary Data'!AS7</f>
        <v>2.058351</v>
      </c>
      <c r="K7" s="45">
        <f>STDEV('Summary Data'!Y7:AR7)</f>
        <v>8.2821675660507</v>
      </c>
      <c r="L7" s="45">
        <f aca="true" t="shared" si="4" ref="L7:L15">AVERAGE(C109:T109)</f>
        <v>0.8715533312774109</v>
      </c>
      <c r="M7" s="49">
        <f aca="true" t="shared" si="5" ref="M7:M15">STDEV(C109:T109)</f>
        <v>0.6395225564518016</v>
      </c>
      <c r="N7" s="45">
        <f>'Summary Data'!AS24</f>
        <v>0.4562576</v>
      </c>
      <c r="O7" s="45">
        <f>STDEV('Summary Data'!Y24:AR24)</f>
        <v>0.7250646579102614</v>
      </c>
      <c r="P7" s="45">
        <f aca="true" t="shared" si="6" ref="P7:P15">AVERAGE(C129:T129)</f>
        <v>0.5534458423461227</v>
      </c>
      <c r="Q7" s="48">
        <f aca="true" t="shared" si="7" ref="Q7:Q15">STDEV(C129:T129)</f>
        <v>0.2530782909736485</v>
      </c>
      <c r="S7" s="38">
        <v>0</v>
      </c>
    </row>
    <row r="8" spans="1:19" ht="11.25">
      <c r="A8" s="37">
        <v>4</v>
      </c>
      <c r="B8" s="50">
        <f>'Summary Data'!V8</f>
        <v>0.2044371</v>
      </c>
      <c r="C8" s="45">
        <f>STDEV('Summary Data'!B8:U8)</f>
        <v>0.3382789540285751</v>
      </c>
      <c r="D8" s="45">
        <f t="shared" si="0"/>
        <v>0.14352965128965742</v>
      </c>
      <c r="E8" s="45">
        <f t="shared" si="1"/>
        <v>0.14648890310555546</v>
      </c>
      <c r="F8" s="47">
        <f>'Summary Data'!V25</f>
        <v>-0.1691287</v>
      </c>
      <c r="G8" s="45">
        <f>STDEV('Summary Data'!B25:U25)</f>
        <v>0.33023832767876726</v>
      </c>
      <c r="H8" s="45">
        <f t="shared" si="2"/>
        <v>-0.14296435025064125</v>
      </c>
      <c r="I8" s="48">
        <f t="shared" si="3"/>
        <v>0.31759138248853275</v>
      </c>
      <c r="J8" s="50">
        <f>'Summary Data'!AS8</f>
        <v>-0.2031032</v>
      </c>
      <c r="K8" s="45">
        <f>STDEV('Summary Data'!Y8:AR8)</f>
        <v>0.23535500560280684</v>
      </c>
      <c r="L8" s="45">
        <f t="shared" si="4"/>
        <v>-0.16717646265009645</v>
      </c>
      <c r="M8" s="49">
        <f t="shared" si="5"/>
        <v>0.1363960450726846</v>
      </c>
      <c r="N8" s="45">
        <f>'Summary Data'!AS25</f>
        <v>0.06447238</v>
      </c>
      <c r="O8" s="45">
        <f>STDEV('Summary Data'!Y25:AR25)</f>
        <v>0.32349660975599576</v>
      </c>
      <c r="P8" s="45">
        <f t="shared" si="6"/>
        <v>0.07583848000585129</v>
      </c>
      <c r="Q8" s="48">
        <f t="shared" si="7"/>
        <v>0.2744041292623299</v>
      </c>
      <c r="S8" s="38">
        <v>0</v>
      </c>
    </row>
    <row r="9" spans="1:19" ht="11.25">
      <c r="A9" s="37">
        <v>5</v>
      </c>
      <c r="B9" s="50">
        <f>'Summary Data'!V9</f>
        <v>-0.5107567</v>
      </c>
      <c r="C9" s="45">
        <f>STDEV('Summary Data'!B9:U9)</f>
        <v>1.2191921760301208</v>
      </c>
      <c r="D9" s="45">
        <f t="shared" si="0"/>
        <v>-0.2885554124070693</v>
      </c>
      <c r="E9" s="45">
        <f t="shared" si="1"/>
        <v>0.22701315016442677</v>
      </c>
      <c r="F9" s="47">
        <f>'Summary Data'!V26</f>
        <v>0.113443</v>
      </c>
      <c r="G9" s="45">
        <f>STDEV('Summary Data'!B26:U26)</f>
        <v>0.4471528198385137</v>
      </c>
      <c r="H9" s="45">
        <f t="shared" si="2"/>
        <v>0.06016304380281964</v>
      </c>
      <c r="I9" s="48">
        <f t="shared" si="3"/>
        <v>0.12220841391741143</v>
      </c>
      <c r="J9" s="50">
        <f>'Summary Data'!AS9</f>
        <v>-0.4217469</v>
      </c>
      <c r="K9" s="45">
        <f>STDEV('Summary Data'!Y9:AR9)</f>
        <v>1.2670672712602205</v>
      </c>
      <c r="L9" s="45">
        <f t="shared" si="4"/>
        <v>-0.19931858903301405</v>
      </c>
      <c r="M9" s="49">
        <f t="shared" si="5"/>
        <v>0.2276411758078355</v>
      </c>
      <c r="N9" s="45">
        <f>'Summary Data'!AS26</f>
        <v>0.1185621</v>
      </c>
      <c r="O9" s="45">
        <f>STDEV('Summary Data'!Y26:AR26)</f>
        <v>0.46485794529861335</v>
      </c>
      <c r="P9" s="45">
        <f t="shared" si="6"/>
        <v>0.07009092466413806</v>
      </c>
      <c r="Q9" s="48">
        <f t="shared" si="7"/>
        <v>0.13491049300350075</v>
      </c>
      <c r="S9" s="38">
        <v>0</v>
      </c>
    </row>
    <row r="10" spans="1:19" ht="11.25">
      <c r="A10" s="37">
        <v>6</v>
      </c>
      <c r="B10" s="50">
        <f>'Summary Data'!V10</f>
        <v>-0.02147088</v>
      </c>
      <c r="C10" s="45">
        <f>STDEV('Summary Data'!B10:U10)</f>
        <v>0.112347866823091</v>
      </c>
      <c r="D10" s="45">
        <f t="shared" si="0"/>
        <v>-0.03193965285803199</v>
      </c>
      <c r="E10" s="45">
        <f t="shared" si="1"/>
        <v>0.05013468469045434</v>
      </c>
      <c r="F10" s="47">
        <f>'Summary Data'!V27</f>
        <v>0.01305941</v>
      </c>
      <c r="G10" s="45">
        <f>STDEV('Summary Data'!B27:U27)</f>
        <v>0.06170774955151193</v>
      </c>
      <c r="H10" s="45">
        <f t="shared" si="2"/>
        <v>0.013939261492168805</v>
      </c>
      <c r="I10" s="48">
        <f t="shared" si="3"/>
        <v>0.05018034532036629</v>
      </c>
      <c r="J10" s="50">
        <f>'Summary Data'!AS10</f>
        <v>0.0163856</v>
      </c>
      <c r="K10" s="45">
        <f>STDEV('Summary Data'!Y10:AR10)</f>
        <v>0.09089425140255596</v>
      </c>
      <c r="L10" s="45">
        <f t="shared" si="4"/>
        <v>0.014551402861677073</v>
      </c>
      <c r="M10" s="49">
        <f t="shared" si="5"/>
        <v>0.04058471053633425</v>
      </c>
      <c r="N10" s="45">
        <f>'Summary Data'!AS27</f>
        <v>0.06488581</v>
      </c>
      <c r="O10" s="45">
        <f>STDEV('Summary Data'!Y27:AR27)</f>
        <v>0.13714367063375535</v>
      </c>
      <c r="P10" s="45">
        <f t="shared" si="6"/>
        <v>0.08563202366840621</v>
      </c>
      <c r="Q10" s="48">
        <f t="shared" si="7"/>
        <v>0.055746408196785134</v>
      </c>
      <c r="S10" s="38">
        <v>0</v>
      </c>
    </row>
    <row r="11" spans="1:19" ht="11.25">
      <c r="A11" s="37">
        <v>7</v>
      </c>
      <c r="B11" s="50">
        <f>'Summary Data'!V11</f>
        <v>0.9745021</v>
      </c>
      <c r="C11" s="45">
        <f>STDEV('Summary Data'!B11:U11)</f>
        <v>0.3641146991945982</v>
      </c>
      <c r="D11" s="45">
        <f t="shared" si="0"/>
        <v>0.9307800026864991</v>
      </c>
      <c r="E11" s="45">
        <f t="shared" si="1"/>
        <v>0.08565914041757894</v>
      </c>
      <c r="F11" s="47">
        <f>'Summary Data'!V28</f>
        <v>-0.00197942</v>
      </c>
      <c r="G11" s="45">
        <f>STDEV('Summary Data'!B28:U28)</f>
        <v>0.28946009825560287</v>
      </c>
      <c r="H11" s="45">
        <f t="shared" si="2"/>
        <v>-0.04035639994328683</v>
      </c>
      <c r="I11" s="48">
        <f t="shared" si="3"/>
        <v>0.04997292892298563</v>
      </c>
      <c r="J11" s="50">
        <f>'Summary Data'!AS11</f>
        <v>0.9866107</v>
      </c>
      <c r="K11" s="45">
        <f>STDEV('Summary Data'!Y11:AR11)</f>
        <v>0.38008534612453115</v>
      </c>
      <c r="L11" s="45">
        <f t="shared" si="4"/>
        <v>0.9469661777079073</v>
      </c>
      <c r="M11" s="49">
        <f t="shared" si="5"/>
        <v>0.07967004159288729</v>
      </c>
      <c r="N11" s="45">
        <f>'Summary Data'!AS28</f>
        <v>0.04557234</v>
      </c>
      <c r="O11" s="45">
        <f>STDEV('Summary Data'!Y28:AR28)</f>
        <v>0.3127721274312824</v>
      </c>
      <c r="P11" s="45">
        <f t="shared" si="6"/>
        <v>0.006162789342330878</v>
      </c>
      <c r="Q11" s="48">
        <f t="shared" si="7"/>
        <v>0.03155140267201441</v>
      </c>
      <c r="S11" s="38">
        <v>0</v>
      </c>
    </row>
    <row r="12" spans="1:19" ht="11.25">
      <c r="A12" s="37">
        <v>8</v>
      </c>
      <c r="B12" s="50">
        <f>'Summary Data'!V12</f>
        <v>0.004387884</v>
      </c>
      <c r="C12" s="45">
        <f>STDEV('Summary Data'!B12:U12)</f>
        <v>0.042222043849846694</v>
      </c>
      <c r="D12" s="45">
        <f t="shared" si="0"/>
        <v>0.003975508910092675</v>
      </c>
      <c r="E12" s="45">
        <f t="shared" si="1"/>
        <v>0.013459979791884907</v>
      </c>
      <c r="F12" s="47">
        <f>'Summary Data'!V29</f>
        <v>-0.0273482</v>
      </c>
      <c r="G12" s="45">
        <f>STDEV('Summary Data'!B29:U29)</f>
        <v>0.02042212365792483</v>
      </c>
      <c r="H12" s="45">
        <f t="shared" si="2"/>
        <v>-0.027958308467387633</v>
      </c>
      <c r="I12" s="48">
        <f t="shared" si="3"/>
        <v>0.015872253263316708</v>
      </c>
      <c r="J12" s="50">
        <f>'Summary Data'!AS12</f>
        <v>0.002982143</v>
      </c>
      <c r="K12" s="45">
        <f>STDEV('Summary Data'!Y12:AR12)</f>
        <v>0.03688608726431828</v>
      </c>
      <c r="L12" s="45">
        <f t="shared" si="4"/>
        <v>0.001949031938307769</v>
      </c>
      <c r="M12" s="49">
        <f t="shared" si="5"/>
        <v>0.02614632543250105</v>
      </c>
      <c r="N12" s="45">
        <f>'Summary Data'!AS29</f>
        <v>-0.007528813</v>
      </c>
      <c r="O12" s="45">
        <f>STDEV('Summary Data'!Y29:AR29)</f>
        <v>0.029472127050156022</v>
      </c>
      <c r="P12" s="45">
        <f t="shared" si="6"/>
        <v>-0.008424122499588661</v>
      </c>
      <c r="Q12" s="48">
        <f t="shared" si="7"/>
        <v>0.023227640959151304</v>
      </c>
      <c r="S12" s="38">
        <v>0</v>
      </c>
    </row>
    <row r="13" spans="1:19" ht="11.25">
      <c r="A13" s="37">
        <v>9</v>
      </c>
      <c r="B13" s="50">
        <f>'Summary Data'!V13</f>
        <v>0.4629415</v>
      </c>
      <c r="C13" s="45">
        <f>STDEV('Summary Data'!B13:U13)</f>
        <v>0.02403149784405455</v>
      </c>
      <c r="D13" s="45">
        <f t="shared" si="0"/>
        <v>0.4653771270698283</v>
      </c>
      <c r="E13" s="45">
        <f>STDEV(C75:T75)</f>
        <v>0.012754050868328919</v>
      </c>
      <c r="F13" s="47">
        <f>'Summary Data'!V30</f>
        <v>-0.02486706</v>
      </c>
      <c r="G13" s="45">
        <f>STDEV('Summary Data'!B30:U30)</f>
        <v>0.05722857539240084</v>
      </c>
      <c r="H13" s="45">
        <f t="shared" si="2"/>
        <v>-0.016460712173547908</v>
      </c>
      <c r="I13" s="48">
        <f t="shared" si="3"/>
        <v>0.027448875709549472</v>
      </c>
      <c r="J13" s="50">
        <f>'Summary Data'!AS13</f>
        <v>0.4803481</v>
      </c>
      <c r="K13" s="45">
        <f>STDEV('Summary Data'!Y13:AR13)</f>
        <v>0.02547102395149095</v>
      </c>
      <c r="L13" s="45">
        <f t="shared" si="4"/>
        <v>0.4830733431684267</v>
      </c>
      <c r="M13" s="49">
        <f t="shared" si="5"/>
        <v>0.010712287403691678</v>
      </c>
      <c r="N13" s="45">
        <f>'Summary Data'!AS30</f>
        <v>-0.0413932</v>
      </c>
      <c r="O13" s="45">
        <f>STDEV('Summary Data'!Y30:AR30)</f>
        <v>0.06486154060049903</v>
      </c>
      <c r="P13" s="45">
        <f t="shared" si="6"/>
        <v>-0.03148920124988648</v>
      </c>
      <c r="Q13" s="48">
        <f t="shared" si="7"/>
        <v>0.028430793859288272</v>
      </c>
      <c r="S13" s="38">
        <v>0</v>
      </c>
    </row>
    <row r="14" spans="1:19" ht="11.25">
      <c r="A14" s="37">
        <v>10</v>
      </c>
      <c r="B14" s="50">
        <f>'Summary Data'!V14</f>
        <v>0</v>
      </c>
      <c r="C14" s="45">
        <f>STDEV('Summary Data'!B14:U14)</f>
        <v>0.05884269352883597</v>
      </c>
      <c r="D14" s="45">
        <f t="shared" si="0"/>
        <v>0.00015943686948838125</v>
      </c>
      <c r="E14" s="45">
        <f t="shared" si="1"/>
        <v>0.0008670488045743866</v>
      </c>
      <c r="F14" s="47">
        <f>'Summary Data'!V31</f>
        <v>0</v>
      </c>
      <c r="G14" s="45">
        <f>STDEV('Summary Data'!B31:U31)</f>
        <v>0.030549710881104045</v>
      </c>
      <c r="H14" s="45">
        <f t="shared" si="2"/>
        <v>0.00029406629112702006</v>
      </c>
      <c r="I14" s="48">
        <f t="shared" si="3"/>
        <v>0.0009641279444162272</v>
      </c>
      <c r="J14" s="50">
        <f>'Summary Data'!AS14</f>
        <v>0</v>
      </c>
      <c r="K14" s="45">
        <f>STDEV('Summary Data'!Y14:AR14)</f>
        <v>0.047156244669367464</v>
      </c>
      <c r="L14" s="45">
        <f t="shared" si="4"/>
        <v>-0.00032994156993694014</v>
      </c>
      <c r="M14" s="49">
        <f t="shared" si="5"/>
        <v>0.0013517135234664389</v>
      </c>
      <c r="N14" s="45">
        <f>'Summary Data'!AS31</f>
        <v>0</v>
      </c>
      <c r="O14" s="45">
        <f>STDEV('Summary Data'!Y31:AR31)</f>
        <v>0.02393447596127391</v>
      </c>
      <c r="P14" s="45">
        <f t="shared" si="6"/>
        <v>0.00034373020878127524</v>
      </c>
      <c r="Q14" s="48">
        <f t="shared" si="7"/>
        <v>0.000946725965104106</v>
      </c>
      <c r="S14" s="38">
        <v>0</v>
      </c>
    </row>
    <row r="15" spans="1:19" ht="11.25">
      <c r="A15" s="37">
        <v>11</v>
      </c>
      <c r="B15" s="50">
        <f>'Summary Data'!V15</f>
        <v>0.6401032</v>
      </c>
      <c r="C15" s="45">
        <f>STDEV('Summary Data'!B15:U15)</f>
        <v>0.020716673276708734</v>
      </c>
      <c r="D15" s="45">
        <f t="shared" si="0"/>
        <v>0.6437203602772036</v>
      </c>
      <c r="E15" s="45">
        <f t="shared" si="1"/>
        <v>0.007702590573243526</v>
      </c>
      <c r="F15" s="47">
        <f>'Summary Data'!V32</f>
        <v>-0.03707284</v>
      </c>
      <c r="G15" s="45">
        <f>STDEV('Summary Data'!B32:U32)</f>
        <v>0.038388102306620035</v>
      </c>
      <c r="H15" s="45">
        <f t="shared" si="2"/>
        <v>-0.042383774184368256</v>
      </c>
      <c r="I15" s="48">
        <f t="shared" si="3"/>
        <v>0.007906132147410878</v>
      </c>
      <c r="J15" s="50">
        <f>'Summary Data'!AS15</f>
        <v>0.6444678</v>
      </c>
      <c r="K15" s="45">
        <f>STDEV('Summary Data'!Y15:AR15)</f>
        <v>0.01826221765622749</v>
      </c>
      <c r="L15" s="45">
        <f t="shared" si="4"/>
        <v>0.6476590597465931</v>
      </c>
      <c r="M15" s="49">
        <f t="shared" si="5"/>
        <v>0.006310145071798144</v>
      </c>
      <c r="N15" s="45">
        <f>'Summary Data'!AS32</f>
        <v>-0.03520804</v>
      </c>
      <c r="O15" s="45">
        <f>STDEV('Summary Data'!Y32:AR32)</f>
        <v>0.043968036451002175</v>
      </c>
      <c r="P15" s="45">
        <f t="shared" si="6"/>
        <v>-0.0406664133460085</v>
      </c>
      <c r="Q15" s="48">
        <f t="shared" si="7"/>
        <v>0.008041119739522467</v>
      </c>
      <c r="S15" s="38">
        <v>0</v>
      </c>
    </row>
    <row r="16" spans="1:19" ht="11.25">
      <c r="A16" s="37">
        <v>12</v>
      </c>
      <c r="B16" s="50">
        <f>'Summary Data'!V16</f>
        <v>0.0003499351</v>
      </c>
      <c r="C16" s="45">
        <f>STDEV('Summary Data'!B16:U16)</f>
        <v>0.008153748660059697</v>
      </c>
      <c r="D16" s="45">
        <f aca="true" t="shared" si="8" ref="D16:D21">AVERAGE(C78:T78)/10</f>
        <v>0.00046613487240820107</v>
      </c>
      <c r="E16" s="45">
        <f aca="true" t="shared" si="9" ref="E16:E21">STDEV(C78:T78)/10</f>
        <v>0.0019898498724226095</v>
      </c>
      <c r="F16" s="47">
        <f>'Summary Data'!V33</f>
        <v>-0.003895983</v>
      </c>
      <c r="G16" s="45">
        <f>STDEV('Summary Data'!B33:U33)</f>
        <v>0.0038042453430878944</v>
      </c>
      <c r="H16" s="45">
        <f aca="true" t="shared" si="10" ref="H16:H21">AVERAGE(C98:T98)/10</f>
        <v>-0.004193966457018311</v>
      </c>
      <c r="I16" s="48">
        <f aca="true" t="shared" si="11" ref="I16:I21">STDEV(C98:T98)/10</f>
        <v>0.0021994872972248103</v>
      </c>
      <c r="J16" s="50">
        <f>'Summary Data'!AS16</f>
        <v>0.001313116</v>
      </c>
      <c r="K16" s="45">
        <f>STDEV('Summary Data'!Y16:AR16)</f>
        <v>0.005497054254065338</v>
      </c>
      <c r="L16" s="45">
        <f aca="true" t="shared" si="12" ref="L16:L21">AVERAGE(C118:T118)/10</f>
        <v>0.0013312610418514874</v>
      </c>
      <c r="M16" s="49">
        <f aca="true" t="shared" si="13" ref="M16:M21">STDEV(C118:T118)/10</f>
        <v>0.002858529404270528</v>
      </c>
      <c r="N16" s="45">
        <f>'Summary Data'!AS33</f>
        <v>-0.001304239</v>
      </c>
      <c r="O16" s="45">
        <f>STDEV('Summary Data'!Y33:AR33)</f>
        <v>0.005213264023706505</v>
      </c>
      <c r="P16" s="45">
        <f aca="true" t="shared" si="14" ref="P16:P21">AVERAGE(C138:T138)/10</f>
        <v>-0.0007136761116847532</v>
      </c>
      <c r="Q16" s="48">
        <f aca="true" t="shared" si="15" ref="Q16:Q21">STDEV(C138:T138)/10</f>
        <v>0.0026593241207774933</v>
      </c>
      <c r="S16" s="38">
        <v>0</v>
      </c>
    </row>
    <row r="17" spans="1:19" ht="11.25">
      <c r="A17" s="37">
        <v>13</v>
      </c>
      <c r="B17" s="50">
        <f>'Summary Data'!V17</f>
        <v>0.06050057</v>
      </c>
      <c r="C17" s="45">
        <f>STDEV('Summary Data'!B17:U17)</f>
        <v>0.005164463102095479</v>
      </c>
      <c r="D17" s="45">
        <f t="shared" si="8"/>
        <v>0.060304217179518796</v>
      </c>
      <c r="E17" s="45">
        <f t="shared" si="9"/>
        <v>0.0011629370016317411</v>
      </c>
      <c r="F17" s="47">
        <f>'Summary Data'!V34</f>
        <v>-0.002886865</v>
      </c>
      <c r="G17" s="45">
        <f>STDEV('Summary Data'!B34:U34)</f>
        <v>0.005304692074021459</v>
      </c>
      <c r="H17" s="45">
        <f t="shared" si="10"/>
        <v>-0.0020717169988876704</v>
      </c>
      <c r="I17" s="48">
        <f t="shared" si="11"/>
        <v>0.0017693578540853307</v>
      </c>
      <c r="J17" s="50">
        <f>'Summary Data'!AS17</f>
        <v>0.06005059</v>
      </c>
      <c r="K17" s="45">
        <f>STDEV('Summary Data'!Y17:AR17)</f>
        <v>0.005941574221701806</v>
      </c>
      <c r="L17" s="45">
        <f t="shared" si="12"/>
        <v>0.05994824848739159</v>
      </c>
      <c r="M17" s="49">
        <f t="shared" si="13"/>
        <v>0.0027224608794636815</v>
      </c>
      <c r="N17" s="45">
        <f>'Summary Data'!AS34</f>
        <v>-0.004346101</v>
      </c>
      <c r="O17" s="45">
        <f>STDEV('Summary Data'!Y34:AR34)</f>
        <v>0.005614557149931307</v>
      </c>
      <c r="P17" s="45">
        <f t="shared" si="14"/>
        <v>-0.003579063930504553</v>
      </c>
      <c r="Q17" s="48">
        <f t="shared" si="15"/>
        <v>0.0014945708800347094</v>
      </c>
      <c r="S17" s="38">
        <v>0</v>
      </c>
    </row>
    <row r="18" spans="1:19" ht="11.25">
      <c r="A18" s="37">
        <v>14</v>
      </c>
      <c r="B18" s="50">
        <f>'Summary Data'!V18</f>
        <v>-0.001655684</v>
      </c>
      <c r="C18" s="45">
        <f>STDEV('Summary Data'!B18:U18)</f>
        <v>0.0017043380090248788</v>
      </c>
      <c r="D18" s="45">
        <f t="shared" si="8"/>
        <v>-0.0018983311558884116</v>
      </c>
      <c r="E18" s="45">
        <f t="shared" si="9"/>
        <v>0.0007586773519546531</v>
      </c>
      <c r="F18" s="47">
        <f>'Summary Data'!V35</f>
        <v>-0.00722878</v>
      </c>
      <c r="G18" s="45">
        <f>STDEV('Summary Data'!B35:U35)</f>
        <v>0.00450417367189765</v>
      </c>
      <c r="H18" s="45">
        <f t="shared" si="10"/>
        <v>-0.008051288346370755</v>
      </c>
      <c r="I18" s="48">
        <f t="shared" si="11"/>
        <v>0.0007580523514528762</v>
      </c>
      <c r="J18" s="50">
        <f>'Summary Data'!AS18</f>
        <v>-0.001601623</v>
      </c>
      <c r="K18" s="45">
        <f>STDEV('Summary Data'!Y18:AR18)</f>
        <v>0.001530130270101917</v>
      </c>
      <c r="L18" s="45">
        <f t="shared" si="12"/>
        <v>-0.001985384839399579</v>
      </c>
      <c r="M18" s="49">
        <f t="shared" si="13"/>
        <v>0.00043590052556351526</v>
      </c>
      <c r="N18" s="45">
        <f>'Summary Data'!AS35</f>
        <v>-0.003777628</v>
      </c>
      <c r="O18" s="45">
        <f>STDEV('Summary Data'!Y35:AR35)</f>
        <v>0.004473125818473693</v>
      </c>
      <c r="P18" s="45">
        <f t="shared" si="14"/>
        <v>-0.004398542586239232</v>
      </c>
      <c r="Q18" s="48">
        <f t="shared" si="15"/>
        <v>0.0014896325986502455</v>
      </c>
      <c r="S18" s="38">
        <v>0</v>
      </c>
    </row>
    <row r="19" spans="1:19" ht="11.25">
      <c r="A19" s="37">
        <v>15</v>
      </c>
      <c r="B19" s="50">
        <f>'Summary Data'!V19</f>
        <v>0.01775601</v>
      </c>
      <c r="C19" s="45">
        <f>STDEV('Summary Data'!B19:U19)</f>
        <v>0.007970273709433444</v>
      </c>
      <c r="D19" s="45">
        <f t="shared" si="8"/>
        <v>0.019190559444444442</v>
      </c>
      <c r="E19" s="45">
        <f t="shared" si="9"/>
        <v>0.0017840056920262505</v>
      </c>
      <c r="F19" s="47">
        <f>'Summary Data'!V36</f>
        <v>-0.002909883</v>
      </c>
      <c r="G19" s="45">
        <f>STDEV('Summary Data'!B36:U36)</f>
        <v>0.0049231543870130075</v>
      </c>
      <c r="H19" s="45">
        <f t="shared" si="10"/>
        <v>-0.002734020055555556</v>
      </c>
      <c r="I19" s="48">
        <f t="shared" si="11"/>
        <v>0.0019693274650979787</v>
      </c>
      <c r="J19" s="50">
        <f>'Summary Data'!AS19</f>
        <v>0.01400094</v>
      </c>
      <c r="K19" s="45">
        <f>STDEV('Summary Data'!Y19:AR19)</f>
        <v>0.007775118648327437</v>
      </c>
      <c r="L19" s="45">
        <f t="shared" si="12"/>
        <v>0.015414313888888887</v>
      </c>
      <c r="M19" s="49">
        <f t="shared" si="13"/>
        <v>0.0014264692369670797</v>
      </c>
      <c r="N19" s="45">
        <f>'Summary Data'!AS36</f>
        <v>-0.001099217</v>
      </c>
      <c r="O19" s="45">
        <f>STDEV('Summary Data'!Y36:AR36)</f>
        <v>0.0019511343490815015</v>
      </c>
      <c r="P19" s="45">
        <f t="shared" si="14"/>
        <v>-0.001307979525388889</v>
      </c>
      <c r="Q19" s="48">
        <f t="shared" si="15"/>
        <v>0.0009632956750438888</v>
      </c>
      <c r="S19" s="38">
        <v>0</v>
      </c>
    </row>
    <row r="20" spans="1:19" ht="11.25">
      <c r="A20" s="37">
        <v>16</v>
      </c>
      <c r="B20" s="50">
        <f>'Summary Data'!V20</f>
        <v>0</v>
      </c>
      <c r="C20" s="45">
        <f>STDEV('Summary Data'!B20:U20)</f>
        <v>0</v>
      </c>
      <c r="D20" s="45">
        <f t="shared" si="8"/>
        <v>0</v>
      </c>
      <c r="E20" s="45">
        <f t="shared" si="9"/>
        <v>0</v>
      </c>
      <c r="F20" s="47">
        <f>'Summary Data'!V37</f>
        <v>0</v>
      </c>
      <c r="G20" s="45">
        <f>STDEV('Summary Data'!B37:U37)</f>
        <v>0</v>
      </c>
      <c r="H20" s="45">
        <f t="shared" si="10"/>
        <v>0</v>
      </c>
      <c r="I20" s="48">
        <f t="shared" si="11"/>
        <v>0</v>
      </c>
      <c r="J20" s="50">
        <f>'Summary Data'!AS20</f>
        <v>0</v>
      </c>
      <c r="K20" s="45">
        <f>STDEV('Summary Data'!Y20:AR20)</f>
        <v>0</v>
      </c>
      <c r="L20" s="45">
        <f t="shared" si="12"/>
        <v>0</v>
      </c>
      <c r="M20" s="49">
        <f t="shared" si="13"/>
        <v>0</v>
      </c>
      <c r="N20" s="45">
        <f>'Summary Data'!AS37</f>
        <v>0</v>
      </c>
      <c r="O20" s="45">
        <f>STDEV('Summary Data'!Y37:AR37)</f>
        <v>0</v>
      </c>
      <c r="P20" s="45">
        <f t="shared" si="14"/>
        <v>0</v>
      </c>
      <c r="Q20" s="48">
        <f t="shared" si="15"/>
        <v>0</v>
      </c>
      <c r="S20" s="38">
        <v>0</v>
      </c>
    </row>
    <row r="21" spans="1:19" ht="12" thickBot="1">
      <c r="A21" s="37">
        <v>17</v>
      </c>
      <c r="B21" s="51">
        <f>'Summary Data'!V21</f>
        <v>0</v>
      </c>
      <c r="C21" s="52">
        <f>STDEV('Summary Data'!B21:U21)</f>
        <v>0</v>
      </c>
      <c r="D21" s="52">
        <f t="shared" si="8"/>
        <v>0</v>
      </c>
      <c r="E21" s="52">
        <f t="shared" si="9"/>
        <v>0</v>
      </c>
      <c r="F21" s="53">
        <f>'Summary Data'!V38</f>
        <v>0</v>
      </c>
      <c r="G21" s="52">
        <f>STDEV('Summary Data'!B38:U38)</f>
        <v>0</v>
      </c>
      <c r="H21" s="52">
        <f t="shared" si="10"/>
        <v>0</v>
      </c>
      <c r="I21" s="54">
        <f t="shared" si="11"/>
        <v>0</v>
      </c>
      <c r="J21" s="51">
        <f>'Summary Data'!AS21</f>
        <v>0</v>
      </c>
      <c r="K21" s="52">
        <f>STDEV('Summary Data'!Y21:AR21)</f>
        <v>0</v>
      </c>
      <c r="L21" s="52">
        <f t="shared" si="12"/>
        <v>0</v>
      </c>
      <c r="M21" s="55">
        <f t="shared" si="13"/>
        <v>0</v>
      </c>
      <c r="N21" s="52">
        <f>'Summary Data'!AS38</f>
        <v>0</v>
      </c>
      <c r="O21" s="52">
        <f>STDEV('Summary Data'!Y38:AR38)</f>
        <v>0</v>
      </c>
      <c r="P21" s="52">
        <f t="shared" si="14"/>
        <v>0</v>
      </c>
      <c r="Q21" s="54">
        <f t="shared" si="15"/>
        <v>0</v>
      </c>
      <c r="S21" s="56">
        <v>0</v>
      </c>
    </row>
    <row r="23" spans="1:11" ht="11.25">
      <c r="A23" s="57"/>
      <c r="B23" s="591"/>
      <c r="C23" s="591"/>
      <c r="D23" s="591"/>
      <c r="E23" s="591"/>
      <c r="F23" s="591"/>
      <c r="G23" s="591"/>
      <c r="H23" s="591"/>
      <c r="I23" s="591"/>
      <c r="J23" s="591"/>
      <c r="K23" s="591"/>
    </row>
    <row r="24" spans="1:11" ht="12" thickBot="1">
      <c r="A24" s="57"/>
      <c r="B24" s="591"/>
      <c r="C24" s="591"/>
      <c r="D24" s="591"/>
      <c r="E24" s="591"/>
      <c r="F24" s="591"/>
      <c r="G24" s="591"/>
      <c r="H24" s="591"/>
      <c r="I24" s="591"/>
      <c r="J24" s="591"/>
      <c r="K24" s="591"/>
    </row>
    <row r="25" spans="2:17" ht="11.25">
      <c r="B25" s="37"/>
      <c r="C25" s="37"/>
      <c r="D25" s="37"/>
      <c r="E25" s="37"/>
      <c r="F25" s="37"/>
      <c r="G25" s="37"/>
      <c r="H25" s="37"/>
      <c r="I25" s="37"/>
      <c r="J25" s="37"/>
      <c r="K25" s="37"/>
      <c r="N25" s="589" t="s">
        <v>116</v>
      </c>
      <c r="O25" s="587"/>
      <c r="P25" s="587"/>
      <c r="Q25" s="588"/>
    </row>
    <row r="26" spans="1:17" ht="11.25">
      <c r="A26" s="35">
        <v>1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N26" s="92" t="s">
        <v>110</v>
      </c>
      <c r="O26" s="34" t="s">
        <v>111</v>
      </c>
      <c r="P26" s="34" t="s">
        <v>112</v>
      </c>
      <c r="Q26" s="93" t="s">
        <v>113</v>
      </c>
    </row>
    <row r="27" spans="1:17" ht="11.25">
      <c r="A27" s="35">
        <v>2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N27" s="92">
        <v>2</v>
      </c>
      <c r="O27" s="94">
        <f>N27*N27</f>
        <v>4</v>
      </c>
      <c r="P27" s="63">
        <f>((LN(E6)+LN(I6))/2)</f>
        <v>-0.7336558009289822</v>
      </c>
      <c r="Q27" s="95">
        <f>((LN(M6)+LN(Q6))/2)</f>
        <v>-0.7137054752812865</v>
      </c>
    </row>
    <row r="28" spans="1:17" ht="11.25">
      <c r="A28" s="35">
        <v>3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N28" s="92">
        <v>3</v>
      </c>
      <c r="O28" s="94">
        <f aca="true" t="shared" si="16" ref="O28:O34">N28*N28</f>
        <v>9</v>
      </c>
      <c r="P28" s="63">
        <f aca="true" t="shared" si="17" ref="P28:P34">((LN(E7)+LN(I7))/2)</f>
        <v>-0.902662088542015</v>
      </c>
      <c r="Q28" s="95">
        <f aca="true" t="shared" si="18" ref="Q28:Q34">((LN(M7)+LN(Q7))/2)</f>
        <v>-0.9105448871044488</v>
      </c>
    </row>
    <row r="29" spans="1:17" ht="11.25">
      <c r="A29" s="35">
        <v>4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N29" s="92">
        <v>4</v>
      </c>
      <c r="O29" s="94">
        <f t="shared" si="16"/>
        <v>16</v>
      </c>
      <c r="P29" s="63">
        <f t="shared" si="17"/>
        <v>-1.5338976416567367</v>
      </c>
      <c r="Q29" s="95">
        <f t="shared" si="18"/>
        <v>-1.6426729319864806</v>
      </c>
    </row>
    <row r="30" spans="1:17" ht="11.25">
      <c r="A30" s="35">
        <v>5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N30" s="92">
        <v>5</v>
      </c>
      <c r="O30" s="94">
        <f t="shared" si="16"/>
        <v>25</v>
      </c>
      <c r="P30" s="63">
        <f t="shared" si="17"/>
        <v>-1.7923873569462512</v>
      </c>
      <c r="Q30" s="95">
        <f t="shared" si="18"/>
        <v>-1.7415642076385742</v>
      </c>
    </row>
    <row r="31" spans="1:17" ht="11.25">
      <c r="A31" s="35">
        <v>6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N31" s="92">
        <v>6</v>
      </c>
      <c r="O31" s="94">
        <f t="shared" si="16"/>
        <v>36</v>
      </c>
      <c r="P31" s="63">
        <f>((LN(E10)+LN(I10))/2)</f>
        <v>-2.992587028835083</v>
      </c>
      <c r="Q31" s="95">
        <f>((LN(M10)+LN(Q10))/2)</f>
        <v>-3.045653084378681</v>
      </c>
    </row>
    <row r="32" spans="1:17" ht="11.25">
      <c r="A32" s="35">
        <v>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N32" s="92">
        <v>7</v>
      </c>
      <c r="O32" s="94">
        <f t="shared" si="16"/>
        <v>49</v>
      </c>
      <c r="P32" s="63">
        <f t="shared" si="17"/>
        <v>-2.7268265916890346</v>
      </c>
      <c r="Q32" s="95">
        <f t="shared" si="18"/>
        <v>-2.992999442903816</v>
      </c>
    </row>
    <row r="33" spans="1:17" ht="11.25">
      <c r="A33" s="35">
        <v>8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N33" s="92">
        <v>8</v>
      </c>
      <c r="O33" s="94">
        <f t="shared" si="16"/>
        <v>64</v>
      </c>
      <c r="P33" s="63">
        <f t="shared" si="17"/>
        <v>-4.225608614034639</v>
      </c>
      <c r="Q33" s="95">
        <f t="shared" si="18"/>
        <v>-3.703229453006834</v>
      </c>
    </row>
    <row r="34" spans="1:17" ht="11.25">
      <c r="A34" s="35">
        <v>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N34" s="92">
        <v>9</v>
      </c>
      <c r="O34" s="94">
        <f t="shared" si="16"/>
        <v>81</v>
      </c>
      <c r="P34" s="63">
        <f t="shared" si="17"/>
        <v>-3.978668206149287</v>
      </c>
      <c r="Q34" s="95">
        <f t="shared" si="18"/>
        <v>-4.0483231356492775</v>
      </c>
    </row>
    <row r="35" spans="1:17" ht="12" thickBot="1">
      <c r="A35" s="35">
        <v>10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N35" s="85" t="s">
        <v>114</v>
      </c>
      <c r="O35" s="66"/>
      <c r="P35" s="52">
        <f>EXP((SUM(P27:P34)-LN($G$49)*SUM($N27:$N34)-LN($G$50)*SUM($O27:$O34))/8)/$G$48</f>
        <v>0.02074752397960716</v>
      </c>
      <c r="Q35" s="54">
        <f>EXP((SUM(Q27:Q34)-LN($G$49)*SUM($N27:$N34)-LN($G$50)*SUM($O27:$O34))/8)/$G$48</f>
        <v>0.020975959623451883</v>
      </c>
    </row>
    <row r="36" spans="1:14" ht="11.25">
      <c r="A36" s="35">
        <v>11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N36" s="35" t="s">
        <v>89</v>
      </c>
    </row>
    <row r="37" spans="1:11" ht="11.25">
      <c r="A37" s="35">
        <v>12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1:11" ht="11.25">
      <c r="A38" s="35">
        <v>13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1:11" ht="11.25">
      <c r="A39" s="35">
        <v>14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1:11" ht="11.25">
      <c r="A40" s="35">
        <v>15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1:11" ht="11.25">
      <c r="A41" s="35">
        <v>16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1:11" ht="11.25">
      <c r="A42" s="35">
        <v>17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ht="12" thickBot="1"/>
    <row r="44" spans="1:15" ht="11.25">
      <c r="A44" s="57"/>
      <c r="B44" s="589" t="s">
        <v>46</v>
      </c>
      <c r="C44" s="587"/>
      <c r="D44" s="587"/>
      <c r="E44" s="587"/>
      <c r="F44" s="587"/>
      <c r="G44" s="588"/>
      <c r="I44" s="591"/>
      <c r="J44" s="591"/>
      <c r="K44" s="591"/>
      <c r="L44" s="591"/>
      <c r="M44" s="591"/>
      <c r="N44" s="591"/>
      <c r="O44" s="591"/>
    </row>
    <row r="45" spans="1:15" ht="11.25">
      <c r="A45" s="57"/>
      <c r="B45" s="590" t="s">
        <v>47</v>
      </c>
      <c r="C45" s="591"/>
      <c r="D45" s="591"/>
      <c r="E45" s="37"/>
      <c r="F45" s="591" t="s">
        <v>48</v>
      </c>
      <c r="G45" s="593"/>
      <c r="H45" s="57"/>
      <c r="I45" s="591"/>
      <c r="J45" s="591"/>
      <c r="K45" s="591"/>
      <c r="L45" s="591"/>
      <c r="M45" s="591"/>
      <c r="N45" s="591"/>
      <c r="O45" s="37"/>
    </row>
    <row r="46" spans="1:15" ht="11.25">
      <c r="A46" s="57"/>
      <c r="B46" s="59">
        <v>0.1</v>
      </c>
      <c r="C46" s="60">
        <v>0.025</v>
      </c>
      <c r="D46" s="61">
        <v>0.006</v>
      </c>
      <c r="E46" s="40"/>
      <c r="F46" s="40"/>
      <c r="G46" s="42"/>
      <c r="I46" s="37"/>
      <c r="J46" s="37"/>
      <c r="K46" s="37"/>
      <c r="L46" s="37"/>
      <c r="M46" s="37"/>
      <c r="N46" s="37"/>
      <c r="O46" s="37"/>
    </row>
    <row r="47" spans="1:15" ht="11.25">
      <c r="A47" s="35">
        <v>1</v>
      </c>
      <c r="B47" s="62">
        <f>$B$46*$G$48*$G$49^A47*$G$50^(A47*A47)</f>
        <v>4.602327498600001</v>
      </c>
      <c r="C47" s="63">
        <f>$C$46*$G$48*$G$49^A47*$G$50^(A47*A47)</f>
        <v>1.1505818746500003</v>
      </c>
      <c r="D47" s="63">
        <f>$D$46*$G$48*$G$49^A47*$G$50^(A47*A47)</f>
        <v>0.27613964991600004</v>
      </c>
      <c r="E47" s="37"/>
      <c r="F47" s="591" t="s">
        <v>49</v>
      </c>
      <c r="G47" s="593"/>
      <c r="I47" s="45"/>
      <c r="J47" s="45"/>
      <c r="K47" s="45"/>
      <c r="L47" s="45"/>
      <c r="M47" s="81"/>
      <c r="N47" s="81"/>
      <c r="O47" s="37"/>
    </row>
    <row r="48" spans="1:15" ht="11.25">
      <c r="A48" s="35">
        <v>2</v>
      </c>
      <c r="B48" s="62">
        <f aca="true" t="shared" si="19" ref="B48:B63">$B$46*$G$48*$G$49^A48*$G$50^(A48*A48)</f>
        <v>2.831365799785555</v>
      </c>
      <c r="C48" s="63">
        <f aca="true" t="shared" si="20" ref="C48:C63">$C$46*$G$48*$G$49^A48*$G$50^(A48*A48)</f>
        <v>0.7078414499463888</v>
      </c>
      <c r="D48" s="63">
        <f aca="true" t="shared" si="21" ref="D48:D63">$D$46*$G$48*$G$49^A48*$G$50^(A48*A48)</f>
        <v>0.1698819479871333</v>
      </c>
      <c r="E48" s="37"/>
      <c r="F48" s="37" t="s">
        <v>50</v>
      </c>
      <c r="G48" s="58">
        <v>73.9</v>
      </c>
      <c r="I48" s="45"/>
      <c r="J48" s="45"/>
      <c r="K48" s="45"/>
      <c r="L48" s="45"/>
      <c r="M48" s="81"/>
      <c r="N48" s="81"/>
      <c r="O48" s="37"/>
    </row>
    <row r="49" spans="1:15" ht="11.25">
      <c r="A49" s="35">
        <v>3</v>
      </c>
      <c r="B49" s="62">
        <f t="shared" si="19"/>
        <v>1.7206788694474822</v>
      </c>
      <c r="C49" s="63">
        <f t="shared" si="20"/>
        <v>0.43016971736187054</v>
      </c>
      <c r="D49" s="63">
        <f t="shared" si="21"/>
        <v>0.10324073216684893</v>
      </c>
      <c r="E49" s="37"/>
      <c r="F49" s="37" t="s">
        <v>51</v>
      </c>
      <c r="G49" s="58">
        <v>0.6266</v>
      </c>
      <c r="I49" s="45"/>
      <c r="J49" s="45"/>
      <c r="K49" s="45"/>
      <c r="L49" s="45"/>
      <c r="M49" s="81"/>
      <c r="N49" s="81"/>
      <c r="O49" s="37"/>
    </row>
    <row r="50" spans="1:15" ht="11.25">
      <c r="A50" s="35">
        <v>4</v>
      </c>
      <c r="B50" s="62">
        <f t="shared" si="19"/>
        <v>1.0329731907290605</v>
      </c>
      <c r="C50" s="63">
        <f t="shared" si="20"/>
        <v>0.2582432976822651</v>
      </c>
      <c r="D50" s="63">
        <f t="shared" si="21"/>
        <v>0.06197839144374362</v>
      </c>
      <c r="E50" s="37"/>
      <c r="F50" s="37" t="s">
        <v>60</v>
      </c>
      <c r="G50" s="58">
        <v>0.9939</v>
      </c>
      <c r="I50" s="45"/>
      <c r="J50" s="45"/>
      <c r="K50" s="45"/>
      <c r="L50" s="45"/>
      <c r="M50" s="81"/>
      <c r="N50" s="81"/>
      <c r="O50" s="37"/>
    </row>
    <row r="51" spans="1:15" ht="11.25">
      <c r="A51" s="35">
        <v>5</v>
      </c>
      <c r="B51" s="62">
        <f t="shared" si="19"/>
        <v>0.6125811885796193</v>
      </c>
      <c r="C51" s="63">
        <f t="shared" si="20"/>
        <v>0.15314529714490482</v>
      </c>
      <c r="D51" s="63">
        <f t="shared" si="21"/>
        <v>0.03675487131477716</v>
      </c>
      <c r="E51" s="37"/>
      <c r="F51" s="37"/>
      <c r="G51" s="58"/>
      <c r="I51" s="45"/>
      <c r="J51" s="45"/>
      <c r="K51" s="45"/>
      <c r="L51" s="45"/>
      <c r="M51" s="81"/>
      <c r="N51" s="81"/>
      <c r="O51" s="37"/>
    </row>
    <row r="52" spans="1:15" ht="11.25">
      <c r="A52" s="35">
        <v>6</v>
      </c>
      <c r="B52" s="62">
        <f t="shared" si="19"/>
        <v>0.3588588353501367</v>
      </c>
      <c r="C52" s="63">
        <f t="shared" si="20"/>
        <v>0.08971470883753417</v>
      </c>
      <c r="D52" s="63">
        <f t="shared" si="21"/>
        <v>0.0215315301210082</v>
      </c>
      <c r="E52" s="37"/>
      <c r="F52" s="37"/>
      <c r="G52" s="58"/>
      <c r="I52" s="45"/>
      <c r="J52" s="45"/>
      <c r="K52" s="45"/>
      <c r="L52" s="45"/>
      <c r="M52" s="81"/>
      <c r="N52" s="81"/>
      <c r="O52" s="37"/>
    </row>
    <row r="53" spans="1:15" ht="11.25">
      <c r="A53" s="35">
        <v>7</v>
      </c>
      <c r="B53" s="62">
        <f t="shared" si="19"/>
        <v>0.20766772808982645</v>
      </c>
      <c r="C53" s="63">
        <f t="shared" si="20"/>
        <v>0.05191693202245661</v>
      </c>
      <c r="D53" s="63">
        <f t="shared" si="21"/>
        <v>0.012460063685389586</v>
      </c>
      <c r="E53" s="37"/>
      <c r="F53" s="37"/>
      <c r="G53" s="58"/>
      <c r="I53" s="45"/>
      <c r="J53" s="45"/>
      <c r="K53" s="45"/>
      <c r="L53" s="45"/>
      <c r="M53" s="81"/>
      <c r="N53" s="81"/>
      <c r="O53" s="37"/>
    </row>
    <row r="54" spans="1:15" ht="11.25">
      <c r="A54" s="35">
        <v>8</v>
      </c>
      <c r="B54" s="62">
        <f t="shared" si="19"/>
        <v>0.11871340484644312</v>
      </c>
      <c r="C54" s="63">
        <f t="shared" si="20"/>
        <v>0.02967835121161078</v>
      </c>
      <c r="D54" s="63">
        <f t="shared" si="21"/>
        <v>0.0071228042907865875</v>
      </c>
      <c r="E54" s="37"/>
      <c r="F54" s="37"/>
      <c r="G54" s="58"/>
      <c r="I54" s="45"/>
      <c r="J54" s="45"/>
      <c r="K54" s="45"/>
      <c r="L54" s="45"/>
      <c r="M54" s="81"/>
      <c r="N54" s="81"/>
      <c r="O54" s="37"/>
    </row>
    <row r="55" spans="1:15" ht="11.25">
      <c r="A55" s="35">
        <v>9</v>
      </c>
      <c r="B55" s="62">
        <f t="shared" si="19"/>
        <v>0.06703720394927364</v>
      </c>
      <c r="C55" s="63">
        <f t="shared" si="20"/>
        <v>0.01675930098731841</v>
      </c>
      <c r="D55" s="63">
        <f t="shared" si="21"/>
        <v>0.004022232236956418</v>
      </c>
      <c r="E55" s="37"/>
      <c r="F55" s="37"/>
      <c r="G55" s="58"/>
      <c r="I55" s="45"/>
      <c r="J55" s="45"/>
      <c r="K55" s="45"/>
      <c r="L55" s="45"/>
      <c r="M55" s="81"/>
      <c r="N55" s="81"/>
      <c r="O55" s="37"/>
    </row>
    <row r="56" spans="1:15" ht="11.25">
      <c r="A56" s="35">
        <v>10</v>
      </c>
      <c r="B56" s="62">
        <f t="shared" si="19"/>
        <v>0.03739533292320034</v>
      </c>
      <c r="C56" s="63">
        <f t="shared" si="20"/>
        <v>0.009348833230800085</v>
      </c>
      <c r="D56" s="63">
        <f t="shared" si="21"/>
        <v>0.00224371997539202</v>
      </c>
      <c r="E56" s="37"/>
      <c r="F56" s="37"/>
      <c r="G56" s="58"/>
      <c r="I56" s="45"/>
      <c r="J56" s="45"/>
      <c r="K56" s="45"/>
      <c r="L56" s="45"/>
      <c r="M56" s="81"/>
      <c r="N56" s="81"/>
      <c r="O56" s="37"/>
    </row>
    <row r="57" spans="1:15" ht="11.25">
      <c r="A57" s="35">
        <v>11</v>
      </c>
      <c r="B57" s="62">
        <f t="shared" si="19"/>
        <v>0.020606503025911577</v>
      </c>
      <c r="C57" s="63">
        <f t="shared" si="20"/>
        <v>0.005151625756477894</v>
      </c>
      <c r="D57" s="63">
        <f t="shared" si="21"/>
        <v>0.0012363901815546946</v>
      </c>
      <c r="E57" s="37"/>
      <c r="F57" s="37"/>
      <c r="G57" s="58"/>
      <c r="I57" s="45"/>
      <c r="J57" s="45"/>
      <c r="K57" s="45"/>
      <c r="L57" s="45"/>
      <c r="M57" s="81"/>
      <c r="N57" s="81"/>
      <c r="O57" s="37"/>
    </row>
    <row r="58" spans="1:15" ht="11.25">
      <c r="A58" s="35">
        <v>12</v>
      </c>
      <c r="B58" s="62">
        <f t="shared" si="19"/>
        <v>0.011216996169766442</v>
      </c>
      <c r="C58" s="63">
        <f t="shared" si="20"/>
        <v>0.0028042490424416105</v>
      </c>
      <c r="D58" s="63">
        <f t="shared" si="21"/>
        <v>0.0006730197701859866</v>
      </c>
      <c r="E58" s="37"/>
      <c r="F58" s="37"/>
      <c r="G58" s="58"/>
      <c r="I58" s="45"/>
      <c r="J58" s="45"/>
      <c r="K58" s="45"/>
      <c r="L58" s="45"/>
      <c r="M58" s="81"/>
      <c r="N58" s="81"/>
      <c r="O58" s="37"/>
    </row>
    <row r="59" spans="1:15" ht="11.25">
      <c r="A59" s="35">
        <v>13</v>
      </c>
      <c r="B59" s="62">
        <f t="shared" si="19"/>
        <v>0.006031623535458944</v>
      </c>
      <c r="C59" s="63">
        <f t="shared" si="20"/>
        <v>0.001507905883864736</v>
      </c>
      <c r="D59" s="63">
        <f t="shared" si="21"/>
        <v>0.0003618974121275366</v>
      </c>
      <c r="E59" s="37"/>
      <c r="F59" s="37"/>
      <c r="G59" s="58"/>
      <c r="I59" s="45"/>
      <c r="J59" s="45"/>
      <c r="K59" s="45"/>
      <c r="L59" s="45"/>
      <c r="M59" s="81"/>
      <c r="N59" s="81"/>
      <c r="O59" s="37"/>
    </row>
    <row r="60" spans="1:15" ht="11.25">
      <c r="A60" s="35">
        <v>14</v>
      </c>
      <c r="B60" s="62">
        <f t="shared" si="19"/>
        <v>0.0032038875436137954</v>
      </c>
      <c r="C60" s="63">
        <f t="shared" si="20"/>
        <v>0.0008009718859034488</v>
      </c>
      <c r="D60" s="63">
        <f t="shared" si="21"/>
        <v>0.00019223325261682773</v>
      </c>
      <c r="E60" s="37"/>
      <c r="F60" s="37"/>
      <c r="G60" s="58"/>
      <c r="I60" s="45"/>
      <c r="J60" s="45"/>
      <c r="K60" s="45"/>
      <c r="L60" s="45"/>
      <c r="M60" s="81"/>
      <c r="N60" s="81"/>
      <c r="O60" s="37"/>
    </row>
    <row r="61" spans="1:15" ht="11.25">
      <c r="A61" s="35">
        <v>15</v>
      </c>
      <c r="B61" s="62">
        <f t="shared" si="19"/>
        <v>0.001681146969051629</v>
      </c>
      <c r="C61" s="63">
        <f t="shared" si="20"/>
        <v>0.00042028674226290725</v>
      </c>
      <c r="D61" s="63">
        <f t="shared" si="21"/>
        <v>0.00010086881814309774</v>
      </c>
      <c r="E61" s="37"/>
      <c r="F61" s="37"/>
      <c r="G61" s="58"/>
      <c r="I61" s="45"/>
      <c r="J61" s="45"/>
      <c r="K61" s="45"/>
      <c r="L61" s="45"/>
      <c r="M61" s="81"/>
      <c r="N61" s="81"/>
      <c r="O61" s="37"/>
    </row>
    <row r="62" spans="1:15" ht="11.25">
      <c r="A62" s="35">
        <v>16</v>
      </c>
      <c r="B62" s="62">
        <f t="shared" si="19"/>
        <v>0.000871403863554749</v>
      </c>
      <c r="C62" s="63">
        <f t="shared" si="20"/>
        <v>0.00021785096588868724</v>
      </c>
      <c r="D62" s="63">
        <f t="shared" si="21"/>
        <v>5.2284231813284933E-05</v>
      </c>
      <c r="E62" s="37"/>
      <c r="F62" s="37"/>
      <c r="G62" s="58"/>
      <c r="I62" s="45"/>
      <c r="J62" s="45"/>
      <c r="K62" s="45"/>
      <c r="L62" s="45"/>
      <c r="M62" s="81"/>
      <c r="N62" s="81"/>
      <c r="O62" s="37"/>
    </row>
    <row r="63" spans="1:23" ht="12" thickBot="1">
      <c r="A63" s="35">
        <v>17</v>
      </c>
      <c r="B63" s="64">
        <f t="shared" si="19"/>
        <v>0.00044618879680557424</v>
      </c>
      <c r="C63" s="65">
        <f t="shared" si="20"/>
        <v>0.00011154719920139356</v>
      </c>
      <c r="D63" s="65">
        <f t="shared" si="21"/>
        <v>2.677132780833445E-05</v>
      </c>
      <c r="E63" s="66"/>
      <c r="F63" s="66"/>
      <c r="G63" s="67"/>
      <c r="I63" s="45"/>
      <c r="J63" s="45"/>
      <c r="K63" s="45"/>
      <c r="L63" s="45"/>
      <c r="M63" s="81"/>
      <c r="N63" s="81"/>
      <c r="O63" s="37"/>
      <c r="W63" s="37"/>
    </row>
    <row r="64" ht="12" thickBot="1">
      <c r="W64" s="37"/>
    </row>
    <row r="65" spans="1:23" ht="11.25">
      <c r="A65" s="490" t="s">
        <v>90</v>
      </c>
      <c r="B65" s="491"/>
      <c r="C65" s="491"/>
      <c r="D65" s="491"/>
      <c r="E65" s="491"/>
      <c r="F65" s="491"/>
      <c r="G65" s="491"/>
      <c r="H65" s="491"/>
      <c r="I65" s="491"/>
      <c r="J65" s="491"/>
      <c r="K65" s="491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92"/>
      <c r="W65" s="34"/>
    </row>
    <row r="66" spans="1:23" ht="11.25">
      <c r="A66" s="73"/>
      <c r="B66" s="74" t="s">
        <v>52</v>
      </c>
      <c r="C66" s="74" t="s">
        <v>53</v>
      </c>
      <c r="D66" s="74" t="s">
        <v>54</v>
      </c>
      <c r="E66" s="74" t="s">
        <v>55</v>
      </c>
      <c r="F66" s="74" t="s">
        <v>56</v>
      </c>
      <c r="G66" s="74" t="s">
        <v>61</v>
      </c>
      <c r="H66" s="74" t="s">
        <v>62</v>
      </c>
      <c r="I66" s="74" t="s">
        <v>63</v>
      </c>
      <c r="J66" s="74" t="s">
        <v>64</v>
      </c>
      <c r="K66" s="74" t="s">
        <v>65</v>
      </c>
      <c r="L66" s="74" t="s">
        <v>66</v>
      </c>
      <c r="M66" s="74" t="s">
        <v>67</v>
      </c>
      <c r="N66" s="74" t="s">
        <v>68</v>
      </c>
      <c r="O66" s="74" t="s">
        <v>69</v>
      </c>
      <c r="P66" s="74" t="s">
        <v>70</v>
      </c>
      <c r="Q66" s="74" t="s">
        <v>71</v>
      </c>
      <c r="R66" s="74" t="s">
        <v>72</v>
      </c>
      <c r="S66" s="74" t="s">
        <v>73</v>
      </c>
      <c r="T66" s="74" t="s">
        <v>74</v>
      </c>
      <c r="U66" s="74" t="s">
        <v>75</v>
      </c>
      <c r="V66" s="13" t="s">
        <v>76</v>
      </c>
      <c r="W66" s="37"/>
    </row>
    <row r="67" spans="1:22" ht="11.25">
      <c r="A67" s="76">
        <v>1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</row>
    <row r="68" spans="1:22" ht="11.25">
      <c r="A68" s="76">
        <v>2</v>
      </c>
      <c r="B68" s="12">
        <f>('Summary Data'!B6-('Summary Data'!B7*'Summary Data'!B$39-'Summary Data'!B24*'Summary Data'!B$40)*$A68/17)</f>
        <v>25.980790712097647</v>
      </c>
      <c r="C68" s="12">
        <f>('Summary Data'!C6-('Summary Data'!C7*'Summary Data'!C$39-'Summary Data'!C24*'Summary Data'!C$40)*$A68/17)</f>
        <v>0.8318987987538671</v>
      </c>
      <c r="D68" s="12">
        <f>('Summary Data'!D6-('Summary Data'!D7*'Summary Data'!D$39-'Summary Data'!D24*'Summary Data'!D$40)*$A68/17)</f>
        <v>0.6547763310440183</v>
      </c>
      <c r="E68" s="12">
        <f>('Summary Data'!E6-('Summary Data'!E7*'Summary Data'!E$39-'Summary Data'!E24*'Summary Data'!E$40)*$A68/17)</f>
        <v>1.1309645972755344</v>
      </c>
      <c r="F68" s="12">
        <f>('Summary Data'!F6-('Summary Data'!F7*'Summary Data'!F$39-'Summary Data'!F24*'Summary Data'!F$40)*$A68/17)</f>
        <v>0.9828674</v>
      </c>
      <c r="G68" s="12">
        <f>('Summary Data'!G6-('Summary Data'!G7*'Summary Data'!G$39-'Summary Data'!G24*'Summary Data'!G$40)*$A68/17)</f>
        <v>1.4857975216453558</v>
      </c>
      <c r="H68" s="12">
        <f>('Summary Data'!H6-('Summary Data'!H7*'Summary Data'!H$39-'Summary Data'!H24*'Summary Data'!H$40)*$A68/17)</f>
        <v>2.0745242878797696</v>
      </c>
      <c r="I68" s="12">
        <f>('Summary Data'!I6-('Summary Data'!I7*'Summary Data'!I$39-'Summary Data'!I24*'Summary Data'!I$40)*$A68/17)</f>
        <v>1.7290782222435388</v>
      </c>
      <c r="J68" s="12">
        <f>('Summary Data'!J6-('Summary Data'!J7*'Summary Data'!J$39-'Summary Data'!J24*'Summary Data'!J$40)*$A68/17)</f>
        <v>1.274097</v>
      </c>
      <c r="K68" s="12">
        <f>('Summary Data'!K6-('Summary Data'!K7*'Summary Data'!K$39-'Summary Data'!K24*'Summary Data'!K$40)*$A68/17)</f>
        <v>0.8918411695851567</v>
      </c>
      <c r="L68" s="12">
        <f>('Summary Data'!L6-('Summary Data'!L7*'Summary Data'!L$39-'Summary Data'!L24*'Summary Data'!L$40)*$A68/17)</f>
        <v>1.4654608890815863</v>
      </c>
      <c r="M68" s="12">
        <f>('Summary Data'!M6-('Summary Data'!M7*'Summary Data'!M$39-'Summary Data'!M24*'Summary Data'!M$40)*$A68/17)</f>
        <v>1.4349367604436343</v>
      </c>
      <c r="N68" s="12">
        <f>('Summary Data'!N6-('Summary Data'!N7*'Summary Data'!N$39-'Summary Data'!N24*'Summary Data'!N$40)*$A68/17)</f>
        <v>1.1159887810684979</v>
      </c>
      <c r="O68" s="12">
        <f>('Summary Data'!O6-('Summary Data'!O7*'Summary Data'!O$39-'Summary Data'!O24*'Summary Data'!O$40)*$A68/17)</f>
        <v>1.3147455038252986</v>
      </c>
      <c r="P68" s="12">
        <f>('Summary Data'!P6-('Summary Data'!P7*'Summary Data'!P$39-'Summary Data'!P24*'Summary Data'!P$40)*$A68/17)</f>
        <v>0.9730230154406104</v>
      </c>
      <c r="Q68" s="12">
        <f>('Summary Data'!Q6-('Summary Data'!Q7*'Summary Data'!Q$39-'Summary Data'!Q24*'Summary Data'!Q$40)*$A68/17)</f>
        <v>0.6256540182933388</v>
      </c>
      <c r="R68" s="12">
        <f>('Summary Data'!R6-('Summary Data'!R7*'Summary Data'!R$39-'Summary Data'!R24*'Summary Data'!R$40)*$A68/17)</f>
        <v>0.7559279563529958</v>
      </c>
      <c r="S68" s="12">
        <f>('Summary Data'!S6-('Summary Data'!S7*'Summary Data'!S$39-'Summary Data'!S24*'Summary Data'!S$40)*$A68/17)</f>
        <v>1.1481924884561698</v>
      </c>
      <c r="T68" s="12">
        <f>('Summary Data'!T6-('Summary Data'!T7*'Summary Data'!T$39-'Summary Data'!T24*'Summary Data'!T$40)*$A68/17)</f>
        <v>1.2184287963474234</v>
      </c>
      <c r="U68" s="12">
        <f>('Summary Data'!U6-('Summary Data'!U7*'Summary Data'!U$39-'Summary Data'!U24*'Summary Data'!U$40)*$A68/17)</f>
        <v>24.755757222341753</v>
      </c>
      <c r="V68" s="75">
        <f>'Summary Data'!V6</f>
        <v>2.644453</v>
      </c>
    </row>
    <row r="69" spans="1:22" ht="11.25">
      <c r="A69" s="76">
        <v>3</v>
      </c>
      <c r="B69" s="12">
        <f>('Summary Data'!B7-('Summary Data'!B8*'Summary Data'!B$39-'Summary Data'!B25*'Summary Data'!B$40)*$A69/17)</f>
        <v>36.15566026435171</v>
      </c>
      <c r="C69" s="12">
        <f>('Summary Data'!C7-('Summary Data'!C8*'Summary Data'!C$39-'Summary Data'!C25*'Summary Data'!C$40)*$A69/17)</f>
        <v>0.9147363989791648</v>
      </c>
      <c r="D69" s="12">
        <f>('Summary Data'!D7-('Summary Data'!D8*'Summary Data'!D$39-'Summary Data'!D25*'Summary Data'!D$40)*$A69/17)</f>
        <v>1.4946832949595117</v>
      </c>
      <c r="E69" s="12">
        <f>('Summary Data'!E7-('Summary Data'!E8*'Summary Data'!E$39-'Summary Data'!E25*'Summary Data'!E$40)*$A69/17)</f>
        <v>0.932600498876685</v>
      </c>
      <c r="F69" s="12">
        <f>('Summary Data'!F7-('Summary Data'!F8*'Summary Data'!F$39-'Summary Data'!F25*'Summary Data'!F$40)*$A69/17)</f>
        <v>1.495008</v>
      </c>
      <c r="G69" s="12">
        <f>('Summary Data'!G7-('Summary Data'!G8*'Summary Data'!G$39-'Summary Data'!G25*'Summary Data'!G$40)*$A69/17)</f>
        <v>0.09244822037182313</v>
      </c>
      <c r="H69" s="12">
        <f>('Summary Data'!H7-('Summary Data'!H8*'Summary Data'!H$39-'Summary Data'!H25*'Summary Data'!H$40)*$A69/17)</f>
        <v>1.0092193494426038</v>
      </c>
      <c r="I69" s="12">
        <f>('Summary Data'!I7-('Summary Data'!I8*'Summary Data'!I$39-'Summary Data'!I25*'Summary Data'!I$40)*$A69/17)</f>
        <v>1.058355933361607</v>
      </c>
      <c r="J69" s="12">
        <f>('Summary Data'!J7-('Summary Data'!J8*'Summary Data'!J$39-'Summary Data'!J25*'Summary Data'!J$40)*$A69/17)</f>
        <v>1.80603</v>
      </c>
      <c r="K69" s="12">
        <f>('Summary Data'!K7-('Summary Data'!K8*'Summary Data'!K$39-'Summary Data'!K25*'Summary Data'!K$40)*$A69/17)</f>
        <v>1.8175105113960381</v>
      </c>
      <c r="L69" s="12">
        <f>('Summary Data'!L7-('Summary Data'!L8*'Summary Data'!L$39-'Summary Data'!L25*'Summary Data'!L$40)*$A69/17)</f>
        <v>0.2905249028145218</v>
      </c>
      <c r="M69" s="12">
        <f>('Summary Data'!M7-('Summary Data'!M8*'Summary Data'!M$39-'Summary Data'!M25*'Summary Data'!M$40)*$A69/17)</f>
        <v>-0.1546481985083054</v>
      </c>
      <c r="N69" s="12">
        <f>('Summary Data'!N7-('Summary Data'!N8*'Summary Data'!N$39-'Summary Data'!N25*'Summary Data'!N$40)*$A69/17)</f>
        <v>1.043309033702199</v>
      </c>
      <c r="O69" s="12">
        <f>('Summary Data'!O7-('Summary Data'!O8*'Summary Data'!O$39-'Summary Data'!O25*'Summary Data'!O$40)*$A69/17)</f>
        <v>-0.4453366717948574</v>
      </c>
      <c r="P69" s="12">
        <f>('Summary Data'!P7-('Summary Data'!P8*'Summary Data'!P$39-'Summary Data'!P25*'Summary Data'!P$40)*$A69/17)</f>
        <v>0.08414628642862024</v>
      </c>
      <c r="Q69" s="12">
        <f>('Summary Data'!Q7-('Summary Data'!Q8*'Summary Data'!Q$39-'Summary Data'!Q25*'Summary Data'!Q$40)*$A69/17)</f>
        <v>0.6893279752164163</v>
      </c>
      <c r="R69" s="12">
        <f>('Summary Data'!R7-('Summary Data'!R8*'Summary Data'!R$39-'Summary Data'!R25*'Summary Data'!R$40)*$A69/17)</f>
        <v>1.2381971788676183</v>
      </c>
      <c r="S69" s="12">
        <f>('Summary Data'!S7-('Summary Data'!S8*'Summary Data'!S$39-'Summary Data'!S25*'Summary Data'!S$40)*$A69/17)</f>
        <v>0.7129685296469578</v>
      </c>
      <c r="T69" s="12">
        <f>('Summary Data'!T7-('Summary Data'!T8*'Summary Data'!T$39-'Summary Data'!T25*'Summary Data'!T$40)*$A69/17)</f>
        <v>1.852663860582083</v>
      </c>
      <c r="U69" s="12">
        <f>('Summary Data'!U7-('Summary Data'!U8*'Summary Data'!U$39-'Summary Data'!U25*'Summary Data'!U$40)*$A69/17)</f>
        <v>5.434992633166909</v>
      </c>
      <c r="V69" s="75">
        <f>'Summary Data'!V7</f>
        <v>2.045437</v>
      </c>
    </row>
    <row r="70" spans="1:22" ht="11.25">
      <c r="A70" s="76">
        <v>4</v>
      </c>
      <c r="B70" s="12">
        <f>('Summary Data'!B8-('Summary Data'!B9*'Summary Data'!B$39-'Summary Data'!B26*'Summary Data'!B$40)*$A70/17)</f>
        <v>1.5049745200852471</v>
      </c>
      <c r="C70" s="12">
        <f>('Summary Data'!C8-('Summary Data'!C9*'Summary Data'!C$39-'Summary Data'!C26*'Summary Data'!C$40)*$A70/17)</f>
        <v>-0.22217320125197718</v>
      </c>
      <c r="D70" s="12">
        <f>('Summary Data'!D8-('Summary Data'!D9*'Summary Data'!D$39-'Summary Data'!D26*'Summary Data'!D$40)*$A70/17)</f>
        <v>-0.09265901833098861</v>
      </c>
      <c r="E70" s="12">
        <f>('Summary Data'!E8-('Summary Data'!E9*'Summary Data'!E$39-'Summary Data'!E26*'Summary Data'!E$40)*$A70/17)</f>
        <v>0.08418838845065219</v>
      </c>
      <c r="F70" s="12">
        <f>('Summary Data'!F8-('Summary Data'!F9*'Summary Data'!F$39-'Summary Data'!F26*'Summary Data'!F$40)*$A70/17)</f>
        <v>0.1365142</v>
      </c>
      <c r="G70" s="12">
        <f>('Summary Data'!G8-('Summary Data'!G9*'Summary Data'!G$39-'Summary Data'!G26*'Summary Data'!G$40)*$A70/17)</f>
        <v>0.27294848131461247</v>
      </c>
      <c r="H70" s="12">
        <f>('Summary Data'!H8-('Summary Data'!H9*'Summary Data'!H$39-'Summary Data'!H26*'Summary Data'!H$40)*$A70/17)</f>
        <v>0.3657794605132261</v>
      </c>
      <c r="I70" s="12">
        <f>('Summary Data'!I8-('Summary Data'!I9*'Summary Data'!I$39-'Summary Data'!I26*'Summary Data'!I$40)*$A70/17)</f>
        <v>0.2510583455138424</v>
      </c>
      <c r="J70" s="12">
        <f>('Summary Data'!J8-('Summary Data'!J9*'Summary Data'!J$39-'Summary Data'!J26*'Summary Data'!J$40)*$A70/17)</f>
        <v>0.09265702</v>
      </c>
      <c r="K70" s="12">
        <f>('Summary Data'!K8-('Summary Data'!K9*'Summary Data'!K$39-'Summary Data'!K26*'Summary Data'!K$40)*$A70/17)</f>
        <v>0.021209895202773176</v>
      </c>
      <c r="L70" s="12">
        <f>('Summary Data'!L8-('Summary Data'!L9*'Summary Data'!L$39-'Summary Data'!L26*'Summary Data'!L$40)*$A70/17)</f>
        <v>0.2517673390226755</v>
      </c>
      <c r="M70" s="12">
        <f>('Summary Data'!M8-('Summary Data'!M9*'Summary Data'!M$39-'Summary Data'!M26*'Summary Data'!M$40)*$A70/17)</f>
        <v>0.1780428588084016</v>
      </c>
      <c r="N70" s="12">
        <f>('Summary Data'!N8-('Summary Data'!N9*'Summary Data'!N$39-'Summary Data'!N26*'Summary Data'!N$40)*$A70/17)</f>
        <v>0.20781630627085057</v>
      </c>
      <c r="O70" s="12">
        <f>('Summary Data'!O8-('Summary Data'!O9*'Summary Data'!O$39-'Summary Data'!O26*'Summary Data'!O$40)*$A70/17)</f>
        <v>0.2592111764951153</v>
      </c>
      <c r="P70" s="12">
        <f>('Summary Data'!P8-('Summary Data'!P9*'Summary Data'!P$39-'Summary Data'!P26*'Summary Data'!P$40)*$A70/17)</f>
        <v>0.21223051897735049</v>
      </c>
      <c r="Q70" s="12">
        <f>('Summary Data'!Q8-('Summary Data'!Q9*'Summary Data'!Q$39-'Summary Data'!Q26*'Summary Data'!Q$40)*$A70/17)</f>
        <v>0.08999421947643195</v>
      </c>
      <c r="R70" s="12">
        <f>('Summary Data'!R8-('Summary Data'!R9*'Summary Data'!R$39-'Summary Data'!R26*'Summary Data'!R$40)*$A70/17)</f>
        <v>0.2845648291108988</v>
      </c>
      <c r="S70" s="12">
        <f>('Summary Data'!S8-('Summary Data'!S9*'Summary Data'!S$39-'Summary Data'!S26*'Summary Data'!S$40)*$A70/17)</f>
        <v>0.17849946399397704</v>
      </c>
      <c r="T70" s="12">
        <f>('Summary Data'!T8-('Summary Data'!T9*'Summary Data'!T$39-'Summary Data'!T26*'Summary Data'!T$40)*$A70/17)</f>
        <v>0.011883439645991763</v>
      </c>
      <c r="U70" s="12">
        <f>('Summary Data'!U8-('Summary Data'!U9*'Summary Data'!U$39-'Summary Data'!U26*'Summary Data'!U$40)*$A70/17)</f>
        <v>0.8635536589819399</v>
      </c>
      <c r="V70" s="75">
        <f>'Summary Data'!V8</f>
        <v>0.2044371</v>
      </c>
    </row>
    <row r="71" spans="1:22" ht="11.25">
      <c r="A71" s="76">
        <v>5</v>
      </c>
      <c r="B71" s="12">
        <f>('Summary Data'!B9-('Summary Data'!B10*'Summary Data'!B$39-'Summary Data'!B27*'Summary Data'!B$40)*$A71/17)</f>
        <v>-5.064376900341253</v>
      </c>
      <c r="C71" s="12">
        <f>('Summary Data'!C9-('Summary Data'!C10*'Summary Data'!C$39-'Summary Data'!C27*'Summary Data'!C$40)*$A71/17)</f>
        <v>-0.6441076505920862</v>
      </c>
      <c r="D71" s="12">
        <f>('Summary Data'!D9-('Summary Data'!D10*'Summary Data'!D$39-'Summary Data'!D27*'Summary Data'!D$40)*$A71/17)</f>
        <v>-0.6581342913546768</v>
      </c>
      <c r="E71" s="12">
        <f>('Summary Data'!E9-('Summary Data'!E10*'Summary Data'!E$39-'Summary Data'!E27*'Summary Data'!E$40)*$A71/17)</f>
        <v>-0.20544006476230336</v>
      </c>
      <c r="F71" s="12">
        <f>('Summary Data'!F9-('Summary Data'!F10*'Summary Data'!F$39-'Summary Data'!F27*'Summary Data'!F$40)*$A71/17)</f>
        <v>-0.2676573</v>
      </c>
      <c r="G71" s="12">
        <f>('Summary Data'!G9-('Summary Data'!G10*'Summary Data'!G$39-'Summary Data'!G27*'Summary Data'!G$40)*$A71/17)</f>
        <v>-0.07777465619931555</v>
      </c>
      <c r="H71" s="12">
        <f>('Summary Data'!H9-('Summary Data'!H10*'Summary Data'!H$39-'Summary Data'!H27*'Summary Data'!H$40)*$A71/17)</f>
        <v>-0.0405738267679077</v>
      </c>
      <c r="I71" s="12">
        <f>('Summary Data'!I9-('Summary Data'!I10*'Summary Data'!I$39-'Summary Data'!I27*'Summary Data'!I$40)*$A71/17)</f>
        <v>-0.067566694902499</v>
      </c>
      <c r="J71" s="12">
        <f>('Summary Data'!J9-('Summary Data'!J10*'Summary Data'!J$39-'Summary Data'!J27*'Summary Data'!J$40)*$A71/17)</f>
        <v>-0.2567245</v>
      </c>
      <c r="K71" s="12">
        <f>('Summary Data'!K9-('Summary Data'!K10*'Summary Data'!K$39-'Summary Data'!K27*'Summary Data'!K$40)*$A71/17)</f>
        <v>-0.22114088171327353</v>
      </c>
      <c r="L71" s="12">
        <f>('Summary Data'!L9-('Summary Data'!L10*'Summary Data'!L$39-'Summary Data'!L27*'Summary Data'!L$40)*$A71/17)</f>
        <v>0.03519609287781071</v>
      </c>
      <c r="M71" s="12">
        <f>('Summary Data'!M9-('Summary Data'!M10*'Summary Data'!M$39-'Summary Data'!M27*'Summary Data'!M$40)*$A71/17)</f>
        <v>0.08039267849661906</v>
      </c>
      <c r="N71" s="12">
        <f>('Summary Data'!N9-('Summary Data'!N10*'Summary Data'!N$39-'Summary Data'!N27*'Summary Data'!N$40)*$A71/17)</f>
        <v>-0.28445874516001474</v>
      </c>
      <c r="O71" s="12">
        <f>('Summary Data'!O9-('Summary Data'!O10*'Summary Data'!O$39-'Summary Data'!O27*'Summary Data'!O$40)*$A71/17)</f>
        <v>-0.3182679388988007</v>
      </c>
      <c r="P71" s="12">
        <f>('Summary Data'!P9-('Summary Data'!P10*'Summary Data'!P$39-'Summary Data'!P27*'Summary Data'!P$40)*$A71/17)</f>
        <v>-0.23191777078195283</v>
      </c>
      <c r="Q71" s="12">
        <f>('Summary Data'!Q9-('Summary Data'!Q10*'Summary Data'!Q$39-'Summary Data'!Q27*'Summary Data'!Q$40)*$A71/17)</f>
        <v>-0.528273788926332</v>
      </c>
      <c r="R71" s="12">
        <f>('Summary Data'!R9-('Summary Data'!R10*'Summary Data'!R$39-'Summary Data'!R27*'Summary Data'!R$40)*$A71/17)</f>
        <v>-0.5567673397404512</v>
      </c>
      <c r="S71" s="12">
        <f>('Summary Data'!S9-('Summary Data'!S10*'Summary Data'!S$39-'Summary Data'!S27*'Summary Data'!S$40)*$A71/17)</f>
        <v>-0.45126553217271803</v>
      </c>
      <c r="T71" s="12">
        <f>('Summary Data'!T9-('Summary Data'!T10*'Summary Data'!T$39-'Summary Data'!T27*'Summary Data'!T$40)*$A71/17)</f>
        <v>-0.49951521272934485</v>
      </c>
      <c r="U71" s="12">
        <f>('Summary Data'!U9-('Summary Data'!U10*'Summary Data'!U$39-'Summary Data'!U27*'Summary Data'!U$40)*$A71/17)</f>
        <v>-3.088168785928944</v>
      </c>
      <c r="V71" s="75">
        <f>'Summary Data'!V9</f>
        <v>-0.5107567</v>
      </c>
    </row>
    <row r="72" spans="1:22" ht="11.25">
      <c r="A72" s="76">
        <v>6</v>
      </c>
      <c r="B72" s="12">
        <f>('Summary Data'!B10-('Summary Data'!B11*'Summary Data'!B$39-'Summary Data'!B28*'Summary Data'!B$40)*$A72/17)</f>
        <v>0.13903409414058826</v>
      </c>
      <c r="C72" s="12">
        <f>('Summary Data'!C10-('Summary Data'!C11*'Summary Data'!C$39-'Summary Data'!C28*'Summary Data'!C$40)*$A72/17)</f>
        <v>-0.03580921903793224</v>
      </c>
      <c r="D72" s="12">
        <f>('Summary Data'!D10-('Summary Data'!D11*'Summary Data'!D$39-'Summary Data'!D28*'Summary Data'!D$40)*$A72/17)</f>
        <v>-0.06516239184606727</v>
      </c>
      <c r="E72" s="12">
        <f>('Summary Data'!E10-('Summary Data'!E11*'Summary Data'!E$39-'Summary Data'!E28*'Summary Data'!E$40)*$A72/17)</f>
        <v>-0.049939403074931624</v>
      </c>
      <c r="F72" s="12">
        <f>('Summary Data'!F10-('Summary Data'!F11*'Summary Data'!F$39-'Summary Data'!F28*'Summary Data'!F$40)*$A72/17)</f>
        <v>0.01772784</v>
      </c>
      <c r="G72" s="12">
        <f>('Summary Data'!G10-('Summary Data'!G11*'Summary Data'!G$39-'Summary Data'!G28*'Summary Data'!G$40)*$A72/17)</f>
        <v>-0.04930025205769341</v>
      </c>
      <c r="H72" s="12">
        <f>('Summary Data'!H10-('Summary Data'!H11*'Summary Data'!H$39-'Summary Data'!H28*'Summary Data'!H$40)*$A72/17)</f>
        <v>-0.09007995138705435</v>
      </c>
      <c r="I72" s="12">
        <f>('Summary Data'!I10-('Summary Data'!I11*'Summary Data'!I$39-'Summary Data'!I28*'Summary Data'!I$40)*$A72/17)</f>
        <v>3.341638312282305E-05</v>
      </c>
      <c r="J72" s="12">
        <f>('Summary Data'!J10-('Summary Data'!J11*'Summary Data'!J$39-'Summary Data'!J28*'Summary Data'!J$40)*$A72/17)</f>
        <v>-0.005771765</v>
      </c>
      <c r="K72" s="12">
        <f>('Summary Data'!K10-('Summary Data'!K11*'Summary Data'!K$39-'Summary Data'!K28*'Summary Data'!K$40)*$A72/17)</f>
        <v>0.09888186796143067</v>
      </c>
      <c r="L72" s="12">
        <f>('Summary Data'!L10-('Summary Data'!L11*'Summary Data'!L$39-'Summary Data'!L28*'Summary Data'!L$40)*$A72/17)</f>
        <v>-0.008612510634553787</v>
      </c>
      <c r="M72" s="12">
        <f>('Summary Data'!M10-('Summary Data'!M11*'Summary Data'!M$39-'Summary Data'!M28*'Summary Data'!M$40)*$A72/17)</f>
        <v>-0.06310877299255649</v>
      </c>
      <c r="N72" s="12">
        <f>('Summary Data'!N10-('Summary Data'!N11*'Summary Data'!N$39-'Summary Data'!N28*'Summary Data'!N$40)*$A72/17)</f>
        <v>-0.052482839588960516</v>
      </c>
      <c r="O72" s="12">
        <f>('Summary Data'!O10-('Summary Data'!O11*'Summary Data'!O$39-'Summary Data'!O28*'Summary Data'!O$40)*$A72/17)</f>
        <v>-0.06208840586999576</v>
      </c>
      <c r="P72" s="12">
        <f>('Summary Data'!P10-('Summary Data'!P11*'Summary Data'!P$39-'Summary Data'!P28*'Summary Data'!P$40)*$A72/17)</f>
        <v>-0.002541663944751485</v>
      </c>
      <c r="Q72" s="12">
        <f>('Summary Data'!Q10-('Summary Data'!Q11*'Summary Data'!Q$39-'Summary Data'!Q28*'Summary Data'!Q$40)*$A72/17)</f>
        <v>-0.05481621291611769</v>
      </c>
      <c r="R72" s="12">
        <f>('Summary Data'!R10-('Summary Data'!R11*'Summary Data'!R$39-'Summary Data'!R28*'Summary Data'!R$40)*$A72/17)</f>
        <v>-0.1352996905766481</v>
      </c>
      <c r="S72" s="12">
        <f>('Summary Data'!S10-('Summary Data'!S11*'Summary Data'!S$39-'Summary Data'!S28*'Summary Data'!S$40)*$A72/17)</f>
        <v>-0.02008007863073257</v>
      </c>
      <c r="T72" s="12">
        <f>('Summary Data'!T10-('Summary Data'!T11*'Summary Data'!T$39-'Summary Data'!T28*'Summary Data'!T$40)*$A72/17)</f>
        <v>0.0035362817688658864</v>
      </c>
      <c r="U72" s="12">
        <f>('Summary Data'!U10-('Summary Data'!U11*'Summary Data'!U$39-'Summary Data'!U28*'Summary Data'!U$40)*$A72/17)</f>
        <v>-0.0009546640354424762</v>
      </c>
      <c r="V72" s="75">
        <f>'Summary Data'!V10</f>
        <v>-0.02147088</v>
      </c>
    </row>
    <row r="73" spans="1:22" ht="11.25">
      <c r="A73" s="76">
        <v>7</v>
      </c>
      <c r="B73" s="12">
        <f>('Summary Data'!B11-('Summary Data'!B12*'Summary Data'!B$39-'Summary Data'!B29*'Summary Data'!B$40)*$A73/17)</f>
        <v>2.498013959592959</v>
      </c>
      <c r="C73" s="12">
        <f>('Summary Data'!C11-('Summary Data'!C12*'Summary Data'!C$39-'Summary Data'!C29*'Summary Data'!C$40)*$A73/17)</f>
        <v>0.7161958145462726</v>
      </c>
      <c r="D73" s="12">
        <f>('Summary Data'!D11-('Summary Data'!D12*'Summary Data'!D$39-'Summary Data'!D29*'Summary Data'!D$40)*$A73/17)</f>
        <v>0.758653640882792</v>
      </c>
      <c r="E73" s="12">
        <f>('Summary Data'!E11-('Summary Data'!E12*'Summary Data'!E$39-'Summary Data'!E29*'Summary Data'!E$40)*$A73/17)</f>
        <v>0.9779971528760546</v>
      </c>
      <c r="F73" s="12">
        <f>('Summary Data'!F11-('Summary Data'!F12*'Summary Data'!F$39-'Summary Data'!F29*'Summary Data'!F$40)*$A73/17)</f>
        <v>1.015294</v>
      </c>
      <c r="G73" s="12">
        <f>('Summary Data'!G11-('Summary Data'!G12*'Summary Data'!G$39-'Summary Data'!G29*'Summary Data'!G$40)*$A73/17)</f>
        <v>1.0239902392058624</v>
      </c>
      <c r="H73" s="12">
        <f>('Summary Data'!H11-('Summary Data'!H12*'Summary Data'!H$39-'Summary Data'!H29*'Summary Data'!H$40)*$A73/17)</f>
        <v>0.9967612820679619</v>
      </c>
      <c r="I73" s="12">
        <f>('Summary Data'!I11-('Summary Data'!I12*'Summary Data'!I$39-'Summary Data'!I29*'Summary Data'!I$40)*$A73/17)</f>
        <v>1.025072662643143</v>
      </c>
      <c r="J73" s="12">
        <f>('Summary Data'!J11-('Summary Data'!J12*'Summary Data'!J$39-'Summary Data'!J29*'Summary Data'!J$40)*$A73/17)</f>
        <v>0.9233417</v>
      </c>
      <c r="K73" s="12">
        <f>('Summary Data'!K11-('Summary Data'!K12*'Summary Data'!K$39-'Summary Data'!K29*'Summary Data'!K$40)*$A73/17)</f>
        <v>0.9908101936989118</v>
      </c>
      <c r="L73" s="12">
        <f>('Summary Data'!L11-('Summary Data'!L12*'Summary Data'!L$39-'Summary Data'!L29*'Summary Data'!L$40)*$A73/17)</f>
        <v>0.9744656031992678</v>
      </c>
      <c r="M73" s="12">
        <f>('Summary Data'!M11-('Summary Data'!M12*'Summary Data'!M$39-'Summary Data'!M29*'Summary Data'!M$40)*$A73/17)</f>
        <v>0.9299189517097886</v>
      </c>
      <c r="N73" s="12">
        <f>('Summary Data'!N11-('Summary Data'!N12*'Summary Data'!N$39-'Summary Data'!N29*'Summary Data'!N$40)*$A73/17)</f>
        <v>0.9691357512086907</v>
      </c>
      <c r="O73" s="12">
        <f>('Summary Data'!O11-('Summary Data'!O12*'Summary Data'!O$39-'Summary Data'!O29*'Summary Data'!O$40)*$A73/17)</f>
        <v>0.8697154493746836</v>
      </c>
      <c r="P73" s="12">
        <f>('Summary Data'!P11-('Summary Data'!P12*'Summary Data'!P$39-'Summary Data'!P29*'Summary Data'!P$40)*$A73/17)</f>
        <v>0.8680851659728314</v>
      </c>
      <c r="Q73" s="12">
        <f>('Summary Data'!Q11-('Summary Data'!Q12*'Summary Data'!Q$39-'Summary Data'!Q29*'Summary Data'!Q$40)*$A73/17)</f>
        <v>0.8961928450535366</v>
      </c>
      <c r="R73" s="12">
        <f>('Summary Data'!R11-('Summary Data'!R12*'Summary Data'!R$39-'Summary Data'!R29*'Summary Data'!R$40)*$A73/17)</f>
        <v>0.9502816080748772</v>
      </c>
      <c r="S73" s="12">
        <f>('Summary Data'!S11-('Summary Data'!S12*'Summary Data'!S$39-'Summary Data'!S29*'Summary Data'!S$40)*$A73/17)</f>
        <v>0.9610975019842413</v>
      </c>
      <c r="T73" s="12">
        <f>('Summary Data'!T11-('Summary Data'!T12*'Summary Data'!T$39-'Summary Data'!T29*'Summary Data'!T$40)*$A73/17)</f>
        <v>0.9070304858580677</v>
      </c>
      <c r="U73" s="12">
        <f>('Summary Data'!U11-('Summary Data'!U12*'Summary Data'!U$39-'Summary Data'!U29*'Summary Data'!U$40)*$A73/17)</f>
        <v>0.8216263202332365</v>
      </c>
      <c r="V73" s="75">
        <f>'Summary Data'!V11</f>
        <v>0.9745021</v>
      </c>
    </row>
    <row r="74" spans="1:22" ht="11.25">
      <c r="A74" s="76">
        <v>8</v>
      </c>
      <c r="B74" s="12">
        <f>('Summary Data'!B12-('Summary Data'!B13*'Summary Data'!B$39-'Summary Data'!B30*'Summary Data'!B$40)*$A74/17)</f>
        <v>0.020321513882376477</v>
      </c>
      <c r="C74" s="12">
        <f>('Summary Data'!C12-('Summary Data'!C13*'Summary Data'!C$39-'Summary Data'!C30*'Summary Data'!C$40)*$A74/17)</f>
        <v>0.005583906148867175</v>
      </c>
      <c r="D74" s="12">
        <f>('Summary Data'!D12-('Summary Data'!D13*'Summary Data'!D$39-'Summary Data'!D30*'Summary Data'!D$40)*$A74/17)</f>
        <v>0.012570021391252292</v>
      </c>
      <c r="E74" s="12">
        <f>('Summary Data'!E12-('Summary Data'!E13*'Summary Data'!E$39-'Summary Data'!E30*'Summary Data'!E$40)*$A74/17)</f>
        <v>0.02789395825149741</v>
      </c>
      <c r="F74" s="12">
        <f>('Summary Data'!F12-('Summary Data'!F13*'Summary Data'!F$39-'Summary Data'!F30*'Summary Data'!F$40)*$A74/17)</f>
        <v>-0.00359143</v>
      </c>
      <c r="G74" s="12">
        <f>('Summary Data'!G12-('Summary Data'!G13*'Summary Data'!G$39-'Summary Data'!G30*'Summary Data'!G$40)*$A74/17)</f>
        <v>0.02204885131847332</v>
      </c>
      <c r="H74" s="12">
        <f>('Summary Data'!H12-('Summary Data'!H13*'Summary Data'!H$39-'Summary Data'!H30*'Summary Data'!H$40)*$A74/17)</f>
        <v>0.019001805088009693</v>
      </c>
      <c r="I74" s="12">
        <f>('Summary Data'!I12-('Summary Data'!I13*'Summary Data'!I$39-'Summary Data'!I30*'Summary Data'!I$40)*$A74/17)</f>
        <v>-0.0023963744520480008</v>
      </c>
      <c r="J74" s="12">
        <f>('Summary Data'!J12-('Summary Data'!J13*'Summary Data'!J$39-'Summary Data'!J30*'Summary Data'!J$40)*$A74/17)</f>
        <v>0.008840103</v>
      </c>
      <c r="K74" s="12">
        <f>('Summary Data'!K12-('Summary Data'!K13*'Summary Data'!K$39-'Summary Data'!K30*'Summary Data'!K$40)*$A74/17)</f>
        <v>0.015889892750382304</v>
      </c>
      <c r="L74" s="12">
        <f>('Summary Data'!L12-('Summary Data'!L13*'Summary Data'!L$39-'Summary Data'!L30*'Summary Data'!L$40)*$A74/17)</f>
        <v>-0.003278917697074073</v>
      </c>
      <c r="M74" s="12">
        <f>('Summary Data'!M12-('Summary Data'!M13*'Summary Data'!M$39-'Summary Data'!M30*'Summary Data'!M$40)*$A74/17)</f>
        <v>-0.009202086094907524</v>
      </c>
      <c r="N74" s="12">
        <f>('Summary Data'!N12-('Summary Data'!N13*'Summary Data'!N$39-'Summary Data'!N30*'Summary Data'!N$40)*$A74/17)</f>
        <v>-0.004291356337334117</v>
      </c>
      <c r="O74" s="12">
        <f>('Summary Data'!O12-('Summary Data'!O13*'Summary Data'!O$39-'Summary Data'!O30*'Summary Data'!O$40)*$A74/17)</f>
        <v>-0.005137958522339012</v>
      </c>
      <c r="P74" s="12">
        <f>('Summary Data'!P12-('Summary Data'!P13*'Summary Data'!P$39-'Summary Data'!P30*'Summary Data'!P$40)*$A74/17)</f>
        <v>-0.01812854269552132</v>
      </c>
      <c r="Q74" s="12">
        <f>('Summary Data'!Q12-('Summary Data'!Q13*'Summary Data'!Q$39-'Summary Data'!Q30*'Summary Data'!Q$40)*$A74/17)</f>
        <v>0.01087452788525525</v>
      </c>
      <c r="R74" s="12">
        <f>('Summary Data'!R12-('Summary Data'!R13*'Summary Data'!R$39-'Summary Data'!R30*'Summary Data'!R$40)*$A74/17)</f>
        <v>0.009636815025468159</v>
      </c>
      <c r="S74" s="12">
        <f>('Summary Data'!S12-('Summary Data'!S13*'Summary Data'!S$39-'Summary Data'!S30*'Summary Data'!S$40)*$A74/17)</f>
        <v>-0.021725954355995294</v>
      </c>
      <c r="T74" s="12">
        <f>('Summary Data'!T12-('Summary Data'!T13*'Summary Data'!T$39-'Summary Data'!T30*'Summary Data'!T$40)*$A74/17)</f>
        <v>0.006971899677681888</v>
      </c>
      <c r="U74" s="12">
        <f>('Summary Data'!U12-('Summary Data'!U13*'Summary Data'!U$39-'Summary Data'!U30*'Summary Data'!U$40)*$A74/17)</f>
        <v>0.003094061060402345</v>
      </c>
      <c r="V74" s="75">
        <f>'Summary Data'!V12</f>
        <v>0.004387884</v>
      </c>
    </row>
    <row r="75" spans="1:22" ht="11.25">
      <c r="A75" s="76">
        <v>9</v>
      </c>
      <c r="B75" s="12">
        <f>('Summary Data'!B13-('Summary Data'!B14*'Summary Data'!B$39-'Summary Data'!B31*'Summary Data'!B$40)*$A75/17)</f>
        <v>0.3563551131046894</v>
      </c>
      <c r="C75" s="12">
        <f>('Summary Data'!C13-('Summary Data'!C14*'Summary Data'!C$39-'Summary Data'!C31*'Summary Data'!C$40)*$A75/17)</f>
        <v>0.4698870440759745</v>
      </c>
      <c r="D75" s="12">
        <f>('Summary Data'!D13-('Summary Data'!D14*'Summary Data'!D$39-'Summary Data'!D31*'Summary Data'!D$40)*$A75/17)</f>
        <v>0.4568302426834407</v>
      </c>
      <c r="E75" s="12">
        <f>('Summary Data'!E13-('Summary Data'!E14*'Summary Data'!E$39-'Summary Data'!E31*'Summary Data'!E$40)*$A75/17)</f>
        <v>0.45390704120931874</v>
      </c>
      <c r="F75" s="12">
        <f>('Summary Data'!F13-('Summary Data'!F14*'Summary Data'!F$39-'Summary Data'!F31*'Summary Data'!F$40)*$A75/17)</f>
        <v>0.4775066</v>
      </c>
      <c r="G75" s="12">
        <f>('Summary Data'!G13-('Summary Data'!G14*'Summary Data'!G$39-'Summary Data'!G31*'Summary Data'!G$40)*$A75/17)</f>
        <v>0.4416286039163214</v>
      </c>
      <c r="H75" s="12">
        <f>('Summary Data'!H13-('Summary Data'!H14*'Summary Data'!H$39-'Summary Data'!H31*'Summary Data'!H$40)*$A75/17)</f>
        <v>0.46395642494053113</v>
      </c>
      <c r="I75" s="12">
        <f>('Summary Data'!I13-('Summary Data'!I14*'Summary Data'!I$39-'Summary Data'!I31*'Summary Data'!I$40)*$A75/17)</f>
        <v>0.45853427269017866</v>
      </c>
      <c r="J75" s="12">
        <f>('Summary Data'!J13-('Summary Data'!J14*'Summary Data'!J$39-'Summary Data'!J31*'Summary Data'!J$40)*$A75/17)</f>
        <v>0.4680238</v>
      </c>
      <c r="K75" s="12">
        <f>('Summary Data'!K13-('Summary Data'!K14*'Summary Data'!K$39-'Summary Data'!K31*'Summary Data'!K$40)*$A75/17)</f>
        <v>0.4826869656038236</v>
      </c>
      <c r="L75" s="12">
        <f>('Summary Data'!L13-('Summary Data'!L14*'Summary Data'!L$39-'Summary Data'!L31*'Summary Data'!L$40)*$A75/17)</f>
        <v>0.4620761049991648</v>
      </c>
      <c r="M75" s="12">
        <f>('Summary Data'!M13-('Summary Data'!M14*'Summary Data'!M$39-'Summary Data'!M31*'Summary Data'!M$40)*$A75/17)</f>
        <v>0.444499829830396</v>
      </c>
      <c r="N75" s="12">
        <f>('Summary Data'!N13-('Summary Data'!N14*'Summary Data'!N$39-'Summary Data'!N31*'Summary Data'!N$40)*$A75/17)</f>
        <v>0.47825454559269254</v>
      </c>
      <c r="O75" s="12">
        <f>('Summary Data'!O13-('Summary Data'!O14*'Summary Data'!O$39-'Summary Data'!O31*'Summary Data'!O$40)*$A75/17)</f>
        <v>0.4756489212169033</v>
      </c>
      <c r="P75" s="12">
        <f>('Summary Data'!P13-('Summary Data'!P14*'Summary Data'!P$39-'Summary Data'!P31*'Summary Data'!P$40)*$A75/17)</f>
        <v>0.4464407615032754</v>
      </c>
      <c r="Q75" s="12">
        <f>('Summary Data'!Q13-('Summary Data'!Q14*'Summary Data'!Q$39-'Summary Data'!Q31*'Summary Data'!Q$40)*$A75/17)</f>
        <v>0.47334751738235176</v>
      </c>
      <c r="R75" s="12">
        <f>('Summary Data'!R13-('Summary Data'!R14*'Summary Data'!R$39-'Summary Data'!R31*'Summary Data'!R$40)*$A75/17)</f>
        <v>0.47895851742798295</v>
      </c>
      <c r="S75" s="12">
        <f>('Summary Data'!S13-('Summary Data'!S14*'Summary Data'!S$39-'Summary Data'!S31*'Summary Data'!S$40)*$A75/17)</f>
        <v>0.47746009198414413</v>
      </c>
      <c r="T75" s="12">
        <f>('Summary Data'!T13-('Summary Data'!T14*'Summary Data'!T$39-'Summary Data'!T31*'Summary Data'!T$40)*$A75/17)</f>
        <v>0.46714100220040894</v>
      </c>
      <c r="U75" s="12">
        <f>('Summary Data'!U13-('Summary Data'!U14*'Summary Data'!U$39-'Summary Data'!U31*'Summary Data'!U$40)*$A75/17)</f>
        <v>0.4023846194229915</v>
      </c>
      <c r="V75" s="75">
        <f>'Summary Data'!V13</f>
        <v>0.4629415</v>
      </c>
    </row>
    <row r="76" spans="1:22" ht="11.25">
      <c r="A76" s="76">
        <v>10</v>
      </c>
      <c r="B76" s="12">
        <f>('Summary Data'!B14-('Summary Data'!B15*'Summary Data'!B$39-'Summary Data'!B32*'Summary Data'!B$40)*$A76/17)</f>
        <v>-0.00015364078739409093</v>
      </c>
      <c r="C76" s="12">
        <f>('Summary Data'!C14-('Summary Data'!C15*'Summary Data'!C$39-'Summary Data'!C32*'Summary Data'!C$40)*$A76/17)</f>
        <v>-3.8340204385270416E-06</v>
      </c>
      <c r="D76" s="12">
        <f>('Summary Data'!D14-('Summary Data'!D15*'Summary Data'!D$39-'Summary Data'!D32*'Summary Data'!D$40)*$A76/17)</f>
        <v>4.442488288234833E-07</v>
      </c>
      <c r="E76" s="12">
        <f>('Summary Data'!E14-('Summary Data'!E15*'Summary Data'!E$39-'Summary Data'!E32*'Summary Data'!E$40)*$A76/17)</f>
        <v>1.3481875966354223E-05</v>
      </c>
      <c r="F76" s="12">
        <f>('Summary Data'!F14-('Summary Data'!F15*'Summary Data'!F$39-'Summary Data'!F32*'Summary Data'!F$40)*$A76/17)</f>
        <v>-0.0005356703</v>
      </c>
      <c r="G76" s="12">
        <f>('Summary Data'!G14-('Summary Data'!G15*'Summary Data'!G$39-'Summary Data'!G32*'Summary Data'!G$40)*$A76/17)</f>
        <v>2.3555873195253707E-06</v>
      </c>
      <c r="H76" s="12">
        <f>('Summary Data'!H14-('Summary Data'!H15*'Summary Data'!H$39-'Summary Data'!H32*'Summary Data'!H$40)*$A76/17)</f>
        <v>-9.409148988212546E-07</v>
      </c>
      <c r="I76" s="12">
        <f>('Summary Data'!I14-('Summary Data'!I15*'Summary Data'!I$39-'Summary Data'!I32*'Summary Data'!I$40)*$A76/17)</f>
        <v>-4.532687458824042E-07</v>
      </c>
      <c r="J76" s="12">
        <f>('Summary Data'!J14-('Summary Data'!J15*'Summary Data'!J$39-'Summary Data'!J32*'Summary Data'!J$40)*$A76/17)</f>
        <v>-0.001116845</v>
      </c>
      <c r="K76" s="12">
        <f>('Summary Data'!K14-('Summary Data'!K15*'Summary Data'!K$39-'Summary Data'!K32*'Summary Data'!K$40)*$A76/17)</f>
        <v>0.001487598487252706</v>
      </c>
      <c r="L76" s="12">
        <f>('Summary Data'!L14-('Summary Data'!L15*'Summary Data'!L$39-'Summary Data'!L32*'Summary Data'!L$40)*$A76/17)</f>
        <v>1.3860558497884312E-05</v>
      </c>
      <c r="M76" s="12">
        <f>('Summary Data'!M14-('Summary Data'!M15*'Summary Data'!M$39-'Summary Data'!M32*'Summary Data'!M$40)*$A76/17)</f>
        <v>-6.527581901766277E-05</v>
      </c>
      <c r="N76" s="12">
        <f>('Summary Data'!N14-('Summary Data'!N15*'Summary Data'!N$39-'Summary Data'!N32*'Summary Data'!N$40)*$A76/17)</f>
        <v>-2.5065695958802203E-06</v>
      </c>
      <c r="O76" s="12">
        <f>('Summary Data'!O14-('Summary Data'!O15*'Summary Data'!O$39-'Summary Data'!O32*'Summary Data'!O$40)*$A76/17)</f>
        <v>0.0030797156767463528</v>
      </c>
      <c r="P76" s="12">
        <f>('Summary Data'!P14-('Summary Data'!P15*'Summary Data'!P$39-'Summary Data'!P32*'Summary Data'!P$40)*$A76/17)</f>
        <v>2.8573413975524486E-05</v>
      </c>
      <c r="Q76" s="12">
        <f>('Summary Data'!Q14-('Summary Data'!Q15*'Summary Data'!Q$39-'Summary Data'!Q32*'Summary Data'!Q$40)*$A76/17)</f>
        <v>-7.828750698823939E-06</v>
      </c>
      <c r="R76" s="12">
        <f>('Summary Data'!R14-('Summary Data'!R15*'Summary Data'!R$39-'Summary Data'!R32*'Summary Data'!R$40)*$A76/17)</f>
        <v>1.2119172056457295E-06</v>
      </c>
      <c r="S76" s="12">
        <f>('Summary Data'!S14-('Summary Data'!S15*'Summary Data'!S$39-'Summary Data'!S32*'Summary Data'!S$40)*$A76/17)</f>
        <v>-1.1845785907536877E-05</v>
      </c>
      <c r="T76" s="12">
        <f>('Summary Data'!T14-('Summary Data'!T15*'Summary Data'!T$39-'Summary Data'!T32*'Summary Data'!T$40)*$A76/17)</f>
        <v>-1.2177685698819274E-05</v>
      </c>
      <c r="U76" s="12">
        <f>('Summary Data'!U14-('Summary Data'!U15*'Summary Data'!U$39-'Summary Data'!U32*'Summary Data'!U$40)*$A76/17)</f>
        <v>0.0008064343060382173</v>
      </c>
      <c r="V76" s="75">
        <f>'Summary Data'!V14</f>
        <v>0</v>
      </c>
    </row>
    <row r="77" spans="1:22" ht="11.25">
      <c r="A77" s="76">
        <v>11</v>
      </c>
      <c r="B77" s="12">
        <f>('Summary Data'!B15-('Summary Data'!B16*'Summary Data'!B$39-'Summary Data'!B33*'Summary Data'!B$40)*$A77/17)</f>
        <v>0.5720964280003181</v>
      </c>
      <c r="C77" s="12">
        <f>('Summary Data'!C15-('Summary Data'!C16*'Summary Data'!C$39-'Summary Data'!C33*'Summary Data'!C$40)*$A77/17)</f>
        <v>0.6329182716729509</v>
      </c>
      <c r="D77" s="12">
        <f>('Summary Data'!D15-('Summary Data'!D16*'Summary Data'!D$39-'Summary Data'!D33*'Summary Data'!D$40)*$A77/17)</f>
        <v>0.632069251085486</v>
      </c>
      <c r="E77" s="12">
        <f>('Summary Data'!E15-('Summary Data'!E16*'Summary Data'!E$39-'Summary Data'!E33*'Summary Data'!E$40)*$A77/17)</f>
        <v>0.6478014017535092</v>
      </c>
      <c r="F77" s="12">
        <f>('Summary Data'!F15-('Summary Data'!F16*'Summary Data'!F$39-'Summary Data'!F33*'Summary Data'!F$40)*$A77/17)</f>
        <v>0.6394642</v>
      </c>
      <c r="G77" s="12">
        <f>('Summary Data'!G15-('Summary Data'!G16*'Summary Data'!G$39-'Summary Data'!G33*'Summary Data'!G$40)*$A77/17)</f>
        <v>0.6416630990076494</v>
      </c>
      <c r="H77" s="12">
        <f>('Summary Data'!H15-('Summary Data'!H16*'Summary Data'!H$39-'Summary Data'!H33*'Summary Data'!H$40)*$A77/17)</f>
        <v>0.640612625116067</v>
      </c>
      <c r="I77" s="12">
        <f>('Summary Data'!I15-('Summary Data'!I16*'Summary Data'!I$39-'Summary Data'!I33*'Summary Data'!I$40)*$A77/17)</f>
        <v>0.6415656997134609</v>
      </c>
      <c r="J77" s="12">
        <f>('Summary Data'!J15-('Summary Data'!J16*'Summary Data'!J$39-'Summary Data'!J33*'Summary Data'!J$40)*$A77/17)</f>
        <v>0.6463499</v>
      </c>
      <c r="K77" s="12">
        <f>('Summary Data'!K15-('Summary Data'!K16*'Summary Data'!K$39-'Summary Data'!K33*'Summary Data'!K$40)*$A77/17)</f>
        <v>0.6373950478666109</v>
      </c>
      <c r="L77" s="12">
        <f>('Summary Data'!L15-('Summary Data'!L16*'Summary Data'!L$39-'Summary Data'!L33*'Summary Data'!L$40)*$A77/17)</f>
        <v>0.650358782130136</v>
      </c>
      <c r="M77" s="12">
        <f>('Summary Data'!M15-('Summary Data'!M16*'Summary Data'!M$39-'Summary Data'!M33*'Summary Data'!M$40)*$A77/17)</f>
        <v>0.6536445428174971</v>
      </c>
      <c r="N77" s="12">
        <f>('Summary Data'!N15-('Summary Data'!N16*'Summary Data'!N$39-'Summary Data'!N33*'Summary Data'!N$40)*$A77/17)</f>
        <v>0.6464989926713411</v>
      </c>
      <c r="O77" s="12">
        <f>('Summary Data'!O15-('Summary Data'!O16*'Summary Data'!O$39-'Summary Data'!O33*'Summary Data'!O$40)*$A77/17)</f>
        <v>0.6580621746501836</v>
      </c>
      <c r="P77" s="12">
        <f>('Summary Data'!P15-('Summary Data'!P16*'Summary Data'!P$39-'Summary Data'!P33*'Summary Data'!P$40)*$A77/17)</f>
        <v>0.6581583036082487</v>
      </c>
      <c r="Q77" s="12">
        <f>('Summary Data'!Q15-('Summary Data'!Q16*'Summary Data'!Q$39-'Summary Data'!Q33*'Summary Data'!Q$40)*$A77/17)</f>
        <v>0.6428539711084297</v>
      </c>
      <c r="R77" s="12">
        <f>('Summary Data'!R15-('Summary Data'!R16*'Summary Data'!R$39-'Summary Data'!R33*'Summary Data'!R$40)*$A77/17)</f>
        <v>0.6390955195603267</v>
      </c>
      <c r="S77" s="12">
        <f>('Summary Data'!S15-('Summary Data'!S16*'Summary Data'!S$39-'Summary Data'!S33*'Summary Data'!S$40)*$A77/17)</f>
        <v>0.643036115291261</v>
      </c>
      <c r="T77" s="12">
        <f>('Summary Data'!T15-('Summary Data'!T16*'Summary Data'!T$39-'Summary Data'!T33*'Summary Data'!T$40)*$A77/17)</f>
        <v>0.6354185869365062</v>
      </c>
      <c r="U77" s="12">
        <f>('Summary Data'!U15-('Summary Data'!U16*'Summary Data'!U$39-'Summary Data'!U33*'Summary Data'!U$40)*$A77/17)</f>
        <v>0.5783166529080356</v>
      </c>
      <c r="V77" s="75">
        <f>'Summary Data'!V15</f>
        <v>0.6401032</v>
      </c>
    </row>
    <row r="78" spans="1:23" ht="11.25">
      <c r="A78" s="76">
        <v>12</v>
      </c>
      <c r="B78" s="12">
        <f>('Summary Data'!B16-('Summary Data'!B17*'Summary Data'!B$39-'Summary Data'!B34*'Summary Data'!B$40)*$A78/17)*10</f>
        <v>-0.0429167936790659</v>
      </c>
      <c r="C78" s="12">
        <f>('Summary Data'!C16-('Summary Data'!C17*'Summary Data'!C$39-'Summary Data'!C34*'Summary Data'!C$40)*$A78/17)*10</f>
        <v>0.019496207593235875</v>
      </c>
      <c r="D78" s="12">
        <f>('Summary Data'!D16-('Summary Data'!D17*'Summary Data'!D$39-'Summary Data'!D34*'Summary Data'!D$40)*$A78/17)*10</f>
        <v>0.02368893571732212</v>
      </c>
      <c r="E78" s="12">
        <f>('Summary Data'!E16-('Summary Data'!E17*'Summary Data'!E$39-'Summary Data'!E34*'Summary Data'!E$40)*$A78/17)*10</f>
        <v>0.021782462155022966</v>
      </c>
      <c r="F78" s="12">
        <f>('Summary Data'!F16-('Summary Data'!F17*'Summary Data'!F$39-'Summary Data'!F34*'Summary Data'!F$40)*$A78/17)*10</f>
        <v>0.02550868</v>
      </c>
      <c r="G78" s="12">
        <f>('Summary Data'!G16-('Summary Data'!G17*'Summary Data'!G$39-'Summary Data'!G34*'Summary Data'!G$40)*$A78/17)*10</f>
        <v>-0.011595783807421744</v>
      </c>
      <c r="H78" s="12">
        <f>('Summary Data'!H16-('Summary Data'!H17*'Summary Data'!H$39-'Summary Data'!H34*'Summary Data'!H$40)*$A78/17)*10</f>
        <v>0.004568879699471952</v>
      </c>
      <c r="I78" s="12">
        <f>('Summary Data'!I16-('Summary Data'!I17*'Summary Data'!I$39-'Summary Data'!I34*'Summary Data'!I$40)*$A78/17)*10</f>
        <v>0.017801317633481882</v>
      </c>
      <c r="J78" s="12">
        <f>('Summary Data'!J16-('Summary Data'!J17*'Summary Data'!J$39-'Summary Data'!J34*'Summary Data'!J$40)*$A78/17)*10</f>
        <v>0.01871796</v>
      </c>
      <c r="K78" s="12">
        <f>('Summary Data'!K16-('Summary Data'!K17*'Summary Data'!K$39-'Summary Data'!K34*'Summary Data'!K$40)*$A78/17)*10</f>
        <v>0.003796833854512141</v>
      </c>
      <c r="L78" s="12">
        <f>('Summary Data'!L16-('Summary Data'!L17*'Summary Data'!L$39-'Summary Data'!L34*'Summary Data'!L$40)*$A78/17)*10</f>
        <v>-0.02008830051984734</v>
      </c>
      <c r="M78" s="12">
        <f>('Summary Data'!M16-('Summary Data'!M17*'Summary Data'!M$39-'Summary Data'!M34*'Summary Data'!M$40)*$A78/17)*10</f>
        <v>-0.02290975446260949</v>
      </c>
      <c r="N78" s="12">
        <f>('Summary Data'!N16-('Summary Data'!N17*'Summary Data'!N$39-'Summary Data'!N34*'Summary Data'!N$40)*$A78/17)*10</f>
        <v>-0.01961178201192309</v>
      </c>
      <c r="O78" s="12">
        <f>('Summary Data'!O16-('Summary Data'!O17*'Summary Data'!O$39-'Summary Data'!O34*'Summary Data'!O$40)*$A78/17)*10</f>
        <v>-0.01444667294140576</v>
      </c>
      <c r="P78" s="12">
        <f>('Summary Data'!P16-('Summary Data'!P17*'Summary Data'!P$39-'Summary Data'!P34*'Summary Data'!P$40)*$A78/17)*10</f>
        <v>-0.020840086633627096</v>
      </c>
      <c r="Q78" s="12">
        <f>('Summary Data'!Q16-('Summary Data'!Q17*'Summary Data'!Q$39-'Summary Data'!Q34*'Summary Data'!Q$40)*$A78/17)*10</f>
        <v>-0.004347360514204883</v>
      </c>
      <c r="R78" s="12">
        <f>('Summary Data'!R16-('Summary Data'!R17*'Summary Data'!R$39-'Summary Data'!R34*'Summary Data'!R$40)*$A78/17)*10</f>
        <v>-0.0009745153956626832</v>
      </c>
      <c r="S78" s="12">
        <f>('Summary Data'!S16-('Summary Data'!S17*'Summary Data'!S$39-'Summary Data'!S34*'Summary Data'!S$40)*$A78/17)*10</f>
        <v>0.042538393132186145</v>
      </c>
      <c r="T78" s="12">
        <f>('Summary Data'!T16-('Summary Data'!T17*'Summary Data'!T$39-'Summary Data'!T34*'Summary Data'!T$40)*$A78/17)*10</f>
        <v>0.020818863534945192</v>
      </c>
      <c r="U78" s="12">
        <f>('Summary Data'!U16-('Summary Data'!U17*'Summary Data'!U$39-'Summary Data'!U34*'Summary Data'!U$40)*$A78/17)*10</f>
        <v>-0.07797345005873646</v>
      </c>
      <c r="V78" s="75">
        <f>'Summary Data'!V16*10</f>
        <v>0.003499351</v>
      </c>
      <c r="W78" s="35" t="s">
        <v>57</v>
      </c>
    </row>
    <row r="79" spans="1:23" ht="11.25">
      <c r="A79" s="76">
        <v>13</v>
      </c>
      <c r="B79" s="12">
        <f>('Summary Data'!B17-('Summary Data'!B18*'Summary Data'!B$39-'Summary Data'!B35*'Summary Data'!B$40)*$A79/17)*10</f>
        <v>0.7906907123560425</v>
      </c>
      <c r="C79" s="12">
        <f>('Summary Data'!C17-('Summary Data'!C18*'Summary Data'!C$39-'Summary Data'!C35*'Summary Data'!C$40)*$A79/17)*10</f>
        <v>0.5921249961359192</v>
      </c>
      <c r="D79" s="12">
        <f>('Summary Data'!D17-('Summary Data'!D18*'Summary Data'!D$39-'Summary Data'!D35*'Summary Data'!D$40)*$A79/17)*10</f>
        <v>0.6035010034949009</v>
      </c>
      <c r="E79" s="12">
        <f>('Summary Data'!E17-('Summary Data'!E18*'Summary Data'!E$39-'Summary Data'!E35*'Summary Data'!E$40)*$A79/17)*10</f>
        <v>0.5956564907803229</v>
      </c>
      <c r="F79" s="12">
        <f>('Summary Data'!F17-('Summary Data'!F18*'Summary Data'!F$39-'Summary Data'!F35*'Summary Data'!F$40)*$A79/17)*10</f>
        <v>0.5907125</v>
      </c>
      <c r="G79" s="12">
        <f>('Summary Data'!G17-('Summary Data'!G18*'Summary Data'!G$39-'Summary Data'!G35*'Summary Data'!G$40)*$A79/17)*10</f>
        <v>0.6004539197217517</v>
      </c>
      <c r="H79" s="12">
        <f>('Summary Data'!H17-('Summary Data'!H18*'Summary Data'!H$39-'Summary Data'!H35*'Summary Data'!H$40)*$A79/17)*10</f>
        <v>0.5867864203181536</v>
      </c>
      <c r="I79" s="12">
        <f>('Summary Data'!I17-('Summary Data'!I18*'Summary Data'!I$39-'Summary Data'!I35*'Summary Data'!I$40)*$A79/17)*10</f>
        <v>0.6071753944850188</v>
      </c>
      <c r="J79" s="12">
        <f>('Summary Data'!J17-('Summary Data'!J18*'Summary Data'!J$39-'Summary Data'!J35*'Summary Data'!J$40)*$A79/17)*10</f>
        <v>0.5979391</v>
      </c>
      <c r="K79" s="12">
        <f>('Summary Data'!K17-('Summary Data'!K18*'Summary Data'!K$39-'Summary Data'!K35*'Summary Data'!K$40)*$A79/17)*10</f>
        <v>0.6059950311273822</v>
      </c>
      <c r="L79" s="12">
        <f>('Summary Data'!L17-('Summary Data'!L18*'Summary Data'!L$39-'Summary Data'!L35*'Summary Data'!L$40)*$A79/17)*10</f>
        <v>0.6152127462784982</v>
      </c>
      <c r="M79" s="12">
        <f>('Summary Data'!M17-('Summary Data'!M18*'Summary Data'!M$39-'Summary Data'!M35*'Summary Data'!M$40)*$A79/17)*10</f>
        <v>0.5942514151232337</v>
      </c>
      <c r="N79" s="12">
        <f>('Summary Data'!N17-('Summary Data'!N18*'Summary Data'!N$39-'Summary Data'!N35*'Summary Data'!N$40)*$A79/17)*10</f>
        <v>0.6094932099046533</v>
      </c>
      <c r="O79" s="12">
        <f>('Summary Data'!O17-('Summary Data'!O18*'Summary Data'!O$39-'Summary Data'!O35*'Summary Data'!O$40)*$A79/17)*10</f>
        <v>0.5955034062770557</v>
      </c>
      <c r="P79" s="12">
        <f>('Summary Data'!P17-('Summary Data'!P18*'Summary Data'!P$39-'Summary Data'!P35*'Summary Data'!P$40)*$A79/17)*10</f>
        <v>0.6050552009254468</v>
      </c>
      <c r="Q79" s="12">
        <f>('Summary Data'!Q17-('Summary Data'!Q18*'Summary Data'!Q$39-'Summary Data'!Q35*'Summary Data'!Q$40)*$A79/17)*10</f>
        <v>0.5993310593092324</v>
      </c>
      <c r="R79" s="12">
        <f>('Summary Data'!R17-('Summary Data'!R18*'Summary Data'!R$39-'Summary Data'!R35*'Summary Data'!R$40)*$A79/17)*10</f>
        <v>0.6025256463984529</v>
      </c>
      <c r="S79" s="12">
        <f>('Summary Data'!S17-('Summary Data'!S18*'Summary Data'!S$39-'Summary Data'!S35*'Summary Data'!S$40)*$A79/17)*10</f>
        <v>0.6163735895833651</v>
      </c>
      <c r="T79" s="12">
        <f>('Summary Data'!T17-('Summary Data'!T18*'Summary Data'!T$39-'Summary Data'!T35*'Summary Data'!T$40)*$A79/17)*10</f>
        <v>0.6366679624499969</v>
      </c>
      <c r="U79" s="12">
        <f>('Summary Data'!U17-('Summary Data'!U18*'Summary Data'!U$39-'Summary Data'!U35*'Summary Data'!U$40)*$A79/17)*10</f>
        <v>0.46999831807923875</v>
      </c>
      <c r="V79" s="75">
        <f>'Summary Data'!V17*10</f>
        <v>0.6050057</v>
      </c>
      <c r="W79" s="35" t="s">
        <v>57</v>
      </c>
    </row>
    <row r="80" spans="1:23" ht="11.25">
      <c r="A80" s="76">
        <v>14</v>
      </c>
      <c r="B80" s="12">
        <f>('Summary Data'!B18-('Summary Data'!B19*'Summary Data'!B$39-'Summary Data'!B36*'Summary Data'!B$40)*$A80/17)*10</f>
        <v>0.05542888448673059</v>
      </c>
      <c r="C80" s="12">
        <f>('Summary Data'!C18-('Summary Data'!C19*'Summary Data'!C$39-'Summary Data'!C36*'Summary Data'!C$40)*$A80/17)*10</f>
        <v>-0.03212800697616329</v>
      </c>
      <c r="D80" s="12">
        <f>('Summary Data'!D18-('Summary Data'!D19*'Summary Data'!D$39-'Summary Data'!D36*'Summary Data'!D$40)*$A80/17)*10</f>
        <v>-0.032734160553326966</v>
      </c>
      <c r="E80" s="12">
        <f>('Summary Data'!E18-('Summary Data'!E19*'Summary Data'!E$39-'Summary Data'!E36*'Summary Data'!E$40)*$A80/17)*10</f>
        <v>-0.021332178396532047</v>
      </c>
      <c r="F80" s="12">
        <f>('Summary Data'!F18-('Summary Data'!F19*'Summary Data'!F$39-'Summary Data'!F36*'Summary Data'!F$40)*$A80/17)*10</f>
        <v>-0.016771130000000002</v>
      </c>
      <c r="G80" s="12">
        <f>('Summary Data'!G18-('Summary Data'!G19*'Summary Data'!G$39-'Summary Data'!G36*'Summary Data'!G$40)*$A80/17)*10</f>
        <v>-0.015857011263590636</v>
      </c>
      <c r="H80" s="12">
        <f>('Summary Data'!H18-('Summary Data'!H19*'Summary Data'!H$39-'Summary Data'!H36*'Summary Data'!H$40)*$A80/17)*10</f>
        <v>-0.02156937604581499</v>
      </c>
      <c r="I80" s="12">
        <f>('Summary Data'!I18-('Summary Data'!I19*'Summary Data'!I$39-'Summary Data'!I36*'Summary Data'!I$40)*$A80/17)*10</f>
        <v>-0.02315948662132118</v>
      </c>
      <c r="J80" s="12">
        <f>('Summary Data'!J18-('Summary Data'!J19*'Summary Data'!J$39-'Summary Data'!J36*'Summary Data'!J$40)*$A80/17)*10</f>
        <v>-0.003932931</v>
      </c>
      <c r="K80" s="12">
        <f>('Summary Data'!K18-('Summary Data'!K19*'Summary Data'!K$39-'Summary Data'!K36*'Summary Data'!K$40)*$A80/17)*10</f>
        <v>-0.015953126495069365</v>
      </c>
      <c r="L80" s="12">
        <f>('Summary Data'!L18-('Summary Data'!L19*'Summary Data'!L$39-'Summary Data'!L36*'Summary Data'!L$40)*$A80/17)*10</f>
        <v>-0.02255894371103718</v>
      </c>
      <c r="M80" s="12">
        <f>('Summary Data'!M18-('Summary Data'!M19*'Summary Data'!M$39-'Summary Data'!M36*'Summary Data'!M$40)*$A80/17)*10</f>
        <v>-0.007565179911384187</v>
      </c>
      <c r="N80" s="12">
        <f>('Summary Data'!N18-('Summary Data'!N19*'Summary Data'!N$39-'Summary Data'!N36*'Summary Data'!N$40)*$A80/17)*10</f>
        <v>-0.01882426218960995</v>
      </c>
      <c r="O80" s="12">
        <f>('Summary Data'!O18-('Summary Data'!O19*'Summary Data'!O$39-'Summary Data'!O36*'Summary Data'!O$40)*$A80/17)*10</f>
        <v>-0.01858965349851699</v>
      </c>
      <c r="P80" s="12">
        <f>('Summary Data'!P18-('Summary Data'!P19*'Summary Data'!P$39-'Summary Data'!P36*'Summary Data'!P$40)*$A80/17)*10</f>
        <v>-0.02059355070886118</v>
      </c>
      <c r="Q80" s="12">
        <f>('Summary Data'!Q18-('Summary Data'!Q19*'Summary Data'!Q$39-'Summary Data'!Q36*'Summary Data'!Q$40)*$A80/17)*10</f>
        <v>-0.022346580425327712</v>
      </c>
      <c r="R80" s="12">
        <f>('Summary Data'!R18-('Summary Data'!R19*'Summary Data'!R$39-'Summary Data'!R36*'Summary Data'!R$40)*$A80/17)*10</f>
        <v>-0.02281505107820405</v>
      </c>
      <c r="S80" s="12">
        <f>('Summary Data'!S18-('Summary Data'!S19*'Summary Data'!S$39-'Summary Data'!S36*'Summary Data'!S$40)*$A80/17)*10</f>
        <v>-0.018818223766009504</v>
      </c>
      <c r="T80" s="12">
        <f>('Summary Data'!T18-('Summary Data'!T19*'Summary Data'!T$39-'Summary Data'!T36*'Summary Data'!T$40)*$A80/17)*10</f>
        <v>-0.006150755419144822</v>
      </c>
      <c r="U80" s="12">
        <f>('Summary Data'!U18-('Summary Data'!U19*'Summary Data'!U$39-'Summary Data'!U36*'Summary Data'!U$40)*$A80/17)*10</f>
        <v>0.015770708187497418</v>
      </c>
      <c r="V80" s="75">
        <f>'Summary Data'!V18*10</f>
        <v>-0.01655684</v>
      </c>
      <c r="W80" s="35" t="s">
        <v>57</v>
      </c>
    </row>
    <row r="81" spans="1:23" ht="11.25">
      <c r="A81" s="76">
        <v>15</v>
      </c>
      <c r="B81" s="12">
        <f>('Summary Data'!B19-('Summary Data'!B20*'Summary Data'!B$39-'Summary Data'!B37*'Summary Data'!B$40)*$A81/17)*10</f>
        <v>-0.1185643</v>
      </c>
      <c r="C81" s="12">
        <f>('Summary Data'!C19-('Summary Data'!C20*'Summary Data'!C$39-'Summary Data'!C37*'Summary Data'!C$40)*$A81/17)*10</f>
        <v>0.2074721</v>
      </c>
      <c r="D81" s="12">
        <f>('Summary Data'!D19-('Summary Data'!D20*'Summary Data'!D$39-'Summary Data'!D37*'Summary Data'!D$40)*$A81/17)*10</f>
        <v>0.2010996</v>
      </c>
      <c r="E81" s="12">
        <f>('Summary Data'!E19-('Summary Data'!E20*'Summary Data'!E$39-'Summary Data'!E37*'Summary Data'!E$40)*$A81/17)*10</f>
        <v>0.2102251</v>
      </c>
      <c r="F81" s="12">
        <f>('Summary Data'!F19-('Summary Data'!F20*'Summary Data'!F$39-'Summary Data'!F37*'Summary Data'!F$40)*$A81/17)*10</f>
        <v>0.1896969</v>
      </c>
      <c r="G81" s="12">
        <f>('Summary Data'!G19-('Summary Data'!G20*'Summary Data'!G$39-'Summary Data'!G37*'Summary Data'!G$40)*$A81/17)*10</f>
        <v>0.1952205</v>
      </c>
      <c r="H81" s="12">
        <f>('Summary Data'!H19-('Summary Data'!H20*'Summary Data'!H$39-'Summary Data'!H37*'Summary Data'!H$40)*$A81/17)*10</f>
        <v>0.194438</v>
      </c>
      <c r="I81" s="12">
        <f>('Summary Data'!I19-('Summary Data'!I20*'Summary Data'!I$39-'Summary Data'!I37*'Summary Data'!I$40)*$A81/17)*10</f>
        <v>0.1881727</v>
      </c>
      <c r="J81" s="12">
        <f>('Summary Data'!J19-('Summary Data'!J20*'Summary Data'!J$39-'Summary Data'!J37*'Summary Data'!J$40)*$A81/17)*10</f>
        <v>0.1960305</v>
      </c>
      <c r="K81" s="12">
        <f>('Summary Data'!K19-('Summary Data'!K20*'Summary Data'!K$39-'Summary Data'!K37*'Summary Data'!K$40)*$A81/17)*10</f>
        <v>0.1739046</v>
      </c>
      <c r="L81" s="12">
        <f>('Summary Data'!L19-('Summary Data'!L20*'Summary Data'!L$39-'Summary Data'!L37*'Summary Data'!L$40)*$A81/17)*10</f>
        <v>0.2194239</v>
      </c>
      <c r="M81" s="12">
        <f>('Summary Data'!M19-('Summary Data'!M20*'Summary Data'!M$39-'Summary Data'!M37*'Summary Data'!M$40)*$A81/17)*10</f>
        <v>0.2032139</v>
      </c>
      <c r="N81" s="12">
        <f>('Summary Data'!N19-('Summary Data'!N20*'Summary Data'!N$39-'Summary Data'!N37*'Summary Data'!N$40)*$A81/17)*10</f>
        <v>0.1873447</v>
      </c>
      <c r="O81" s="12">
        <f>('Summary Data'!O19-('Summary Data'!O20*'Summary Data'!O$39-'Summary Data'!O37*'Summary Data'!O$40)*$A81/17)*10</f>
        <v>0.2179859</v>
      </c>
      <c r="P81" s="12">
        <f>('Summary Data'!P19-('Summary Data'!P20*'Summary Data'!P$39-'Summary Data'!P37*'Summary Data'!P$40)*$A81/17)*10</f>
        <v>0.1536255</v>
      </c>
      <c r="Q81" s="12">
        <f>('Summary Data'!Q19-('Summary Data'!Q20*'Summary Data'!Q$39-'Summary Data'!Q37*'Summary Data'!Q$40)*$A81/17)*10</f>
        <v>0.18929859999999998</v>
      </c>
      <c r="R81" s="12">
        <f>('Summary Data'!R19-('Summary Data'!R20*'Summary Data'!R$39-'Summary Data'!R37*'Summary Data'!R$40)*$A81/17)*10</f>
        <v>0.179923</v>
      </c>
      <c r="S81" s="12">
        <f>('Summary Data'!S19-('Summary Data'!S20*'Summary Data'!S$39-'Summary Data'!S37*'Summary Data'!S$40)*$A81/17)*10</f>
        <v>0.18941929999999998</v>
      </c>
      <c r="T81" s="12">
        <f>('Summary Data'!T19-('Summary Data'!T20*'Summary Data'!T$39-'Summary Data'!T37*'Summary Data'!T$40)*$A81/17)*10</f>
        <v>0.1578059</v>
      </c>
      <c r="U81" s="12">
        <f>('Summary Data'!U19-('Summary Data'!U20*'Summary Data'!U$39-'Summary Data'!U37*'Summary Data'!U$40)*$A81/17)*10</f>
        <v>0.01672343</v>
      </c>
      <c r="V81" s="75">
        <f>'Summary Data'!V19*10</f>
        <v>0.1775601</v>
      </c>
      <c r="W81" s="35" t="s">
        <v>57</v>
      </c>
    </row>
    <row r="82" spans="1:23" ht="11.25">
      <c r="A82" s="76">
        <v>16</v>
      </c>
      <c r="B82" s="12">
        <f>('Summary Data'!B20-('Summary Data'!B21*'Summary Data'!B$39-'Summary Data'!B38*'Summary Data'!B$40)*$A82/17)*10</f>
        <v>0</v>
      </c>
      <c r="C82" s="12">
        <f>('Summary Data'!C20-('Summary Data'!C21*'Summary Data'!C$39-'Summary Data'!C38*'Summary Data'!C$40)*$A82/17)*10</f>
        <v>0</v>
      </c>
      <c r="D82" s="12">
        <f>('Summary Data'!D20-('Summary Data'!D21*'Summary Data'!D$39-'Summary Data'!D38*'Summary Data'!D$40)*$A82/17)*10</f>
        <v>0</v>
      </c>
      <c r="E82" s="12">
        <f>('Summary Data'!E20-('Summary Data'!E21*'Summary Data'!E$39-'Summary Data'!E38*'Summary Data'!E$40)*$A82/17)*10</f>
        <v>0</v>
      </c>
      <c r="F82" s="12">
        <f>('Summary Data'!F20-('Summary Data'!F21*'Summary Data'!F$39-'Summary Data'!F38*'Summary Data'!F$40)*$A82/17)*10</f>
        <v>0</v>
      </c>
      <c r="G82" s="12">
        <f>('Summary Data'!G20-('Summary Data'!G21*'Summary Data'!G$39-'Summary Data'!G38*'Summary Data'!G$40)*$A82/17)*10</f>
        <v>0</v>
      </c>
      <c r="H82" s="12">
        <f>('Summary Data'!H20-('Summary Data'!H21*'Summary Data'!H$39-'Summary Data'!H38*'Summary Data'!H$40)*$A82/17)*10</f>
        <v>0</v>
      </c>
      <c r="I82" s="12">
        <f>('Summary Data'!I20-('Summary Data'!I21*'Summary Data'!I$39-'Summary Data'!I38*'Summary Data'!I$40)*$A82/17)*10</f>
        <v>0</v>
      </c>
      <c r="J82" s="12">
        <f>('Summary Data'!J20-('Summary Data'!J21*'Summary Data'!J$39-'Summary Data'!J38*'Summary Data'!J$40)*$A82/17)*10</f>
        <v>0</v>
      </c>
      <c r="K82" s="12">
        <f>('Summary Data'!K20-('Summary Data'!K21*'Summary Data'!K$39-'Summary Data'!K38*'Summary Data'!K$40)*$A82/17)*10</f>
        <v>0</v>
      </c>
      <c r="L82" s="12">
        <f>('Summary Data'!L20-('Summary Data'!L21*'Summary Data'!L$39-'Summary Data'!L38*'Summary Data'!L$40)*$A82/17)*10</f>
        <v>0</v>
      </c>
      <c r="M82" s="12">
        <f>('Summary Data'!M20-('Summary Data'!M21*'Summary Data'!M$39-'Summary Data'!M38*'Summary Data'!M$40)*$A82/17)*10</f>
        <v>0</v>
      </c>
      <c r="N82" s="12">
        <f>('Summary Data'!N20-('Summary Data'!N21*'Summary Data'!N$39-'Summary Data'!N38*'Summary Data'!N$40)*$A82/17)*10</f>
        <v>0</v>
      </c>
      <c r="O82" s="12">
        <f>('Summary Data'!O20-('Summary Data'!O21*'Summary Data'!O$39-'Summary Data'!O38*'Summary Data'!O$40)*$A82/17)*10</f>
        <v>0</v>
      </c>
      <c r="P82" s="12">
        <f>('Summary Data'!P20-('Summary Data'!P21*'Summary Data'!P$39-'Summary Data'!P38*'Summary Data'!P$40)*$A82/17)*10</f>
        <v>0</v>
      </c>
      <c r="Q82" s="12">
        <f>('Summary Data'!Q20-('Summary Data'!Q21*'Summary Data'!Q$39-'Summary Data'!Q38*'Summary Data'!Q$40)*$A82/17)*10</f>
        <v>0</v>
      </c>
      <c r="R82" s="12">
        <f>('Summary Data'!R20-('Summary Data'!R21*'Summary Data'!R$39-'Summary Data'!R38*'Summary Data'!R$40)*$A82/17)*10</f>
        <v>0</v>
      </c>
      <c r="S82" s="12">
        <f>('Summary Data'!S20-('Summary Data'!S21*'Summary Data'!S$39-'Summary Data'!S38*'Summary Data'!S$40)*$A82/17)*10</f>
        <v>0</v>
      </c>
      <c r="T82" s="12">
        <f>('Summary Data'!T20-('Summary Data'!T21*'Summary Data'!T$39-'Summary Data'!T38*'Summary Data'!T$40)*$A82/17)*10</f>
        <v>0</v>
      </c>
      <c r="U82" s="12">
        <f>('Summary Data'!U20-('Summary Data'!U21*'Summary Data'!U$39-'Summary Data'!U38*'Summary Data'!U$40)*$A82/17)*10</f>
        <v>0</v>
      </c>
      <c r="V82" s="75">
        <f>'Summary Data'!V20*10</f>
        <v>0</v>
      </c>
      <c r="W82" s="35" t="s">
        <v>57</v>
      </c>
    </row>
    <row r="83" spans="1:23" ht="12" thickBot="1">
      <c r="A83" s="77">
        <v>17</v>
      </c>
      <c r="B83" s="14">
        <f>'Summary Data'!B21*10</f>
        <v>0</v>
      </c>
      <c r="C83" s="14">
        <f>'Summary Data'!C21*10</f>
        <v>0</v>
      </c>
      <c r="D83" s="14">
        <f>'Summary Data'!D21*10</f>
        <v>0</v>
      </c>
      <c r="E83" s="14">
        <f>'Summary Data'!E21*10</f>
        <v>0</v>
      </c>
      <c r="F83" s="14">
        <f>'Summary Data'!F21*10</f>
        <v>0</v>
      </c>
      <c r="G83" s="14">
        <f>'Summary Data'!G21*10</f>
        <v>0</v>
      </c>
      <c r="H83" s="14">
        <f>'Summary Data'!H21*10</f>
        <v>0</v>
      </c>
      <c r="I83" s="14">
        <f>'Summary Data'!I21*10</f>
        <v>0</v>
      </c>
      <c r="J83" s="14">
        <f>'Summary Data'!J21*10</f>
        <v>0</v>
      </c>
      <c r="K83" s="14">
        <f>'Summary Data'!K21*10</f>
        <v>0</v>
      </c>
      <c r="L83" s="14">
        <f>'Summary Data'!L21*10</f>
        <v>0</v>
      </c>
      <c r="M83" s="14">
        <f>'Summary Data'!M21*10</f>
        <v>0</v>
      </c>
      <c r="N83" s="14">
        <f>'Summary Data'!N21*10</f>
        <v>0</v>
      </c>
      <c r="O83" s="14">
        <f>'Summary Data'!O21*10</f>
        <v>0</v>
      </c>
      <c r="P83" s="14">
        <f>'Summary Data'!P21*10</f>
        <v>0</v>
      </c>
      <c r="Q83" s="14">
        <f>'Summary Data'!Q21*10</f>
        <v>0</v>
      </c>
      <c r="R83" s="14">
        <f>'Summary Data'!R21*10</f>
        <v>0</v>
      </c>
      <c r="S83" s="14">
        <f>'Summary Data'!S21*10</f>
        <v>0</v>
      </c>
      <c r="T83" s="14">
        <f>'Summary Data'!T21*10</f>
        <v>0</v>
      </c>
      <c r="U83" s="14">
        <f>'Summary Data'!U21*10</f>
        <v>0</v>
      </c>
      <c r="V83" s="75">
        <f>'Summary Data'!V21*10</f>
        <v>0</v>
      </c>
      <c r="W83" s="35" t="s">
        <v>57</v>
      </c>
    </row>
    <row r="84" spans="15:16" ht="12" thickBot="1">
      <c r="O84" s="68"/>
      <c r="P84" s="68"/>
    </row>
    <row r="85" spans="1:22" ht="11.25">
      <c r="A85" s="490" t="s">
        <v>91</v>
      </c>
      <c r="B85" s="491"/>
      <c r="C85" s="491"/>
      <c r="D85" s="491"/>
      <c r="E85" s="491"/>
      <c r="F85" s="491"/>
      <c r="G85" s="491"/>
      <c r="H85" s="491"/>
      <c r="I85" s="491"/>
      <c r="J85" s="491"/>
      <c r="K85" s="491"/>
      <c r="L85" s="491"/>
      <c r="M85" s="491"/>
      <c r="N85" s="491"/>
      <c r="O85" s="491"/>
      <c r="P85" s="491"/>
      <c r="Q85" s="491"/>
      <c r="R85" s="491"/>
      <c r="S85" s="491"/>
      <c r="T85" s="491"/>
      <c r="U85" s="491"/>
      <c r="V85" s="492"/>
    </row>
    <row r="86" spans="1:22" ht="11.25">
      <c r="A86" s="73"/>
      <c r="B86" s="74" t="s">
        <v>52</v>
      </c>
      <c r="C86" s="74" t="s">
        <v>53</v>
      </c>
      <c r="D86" s="74" t="s">
        <v>54</v>
      </c>
      <c r="E86" s="74" t="s">
        <v>55</v>
      </c>
      <c r="F86" s="74" t="s">
        <v>56</v>
      </c>
      <c r="G86" s="74" t="s">
        <v>61</v>
      </c>
      <c r="H86" s="74" t="s">
        <v>62</v>
      </c>
      <c r="I86" s="74" t="s">
        <v>63</v>
      </c>
      <c r="J86" s="74" t="s">
        <v>64</v>
      </c>
      <c r="K86" s="74" t="s">
        <v>65</v>
      </c>
      <c r="L86" s="74" t="s">
        <v>66</v>
      </c>
      <c r="M86" s="74" t="s">
        <v>67</v>
      </c>
      <c r="N86" s="74" t="s">
        <v>68</v>
      </c>
      <c r="O86" s="74" t="s">
        <v>69</v>
      </c>
      <c r="P86" s="74" t="s">
        <v>70</v>
      </c>
      <c r="Q86" s="74" t="s">
        <v>71</v>
      </c>
      <c r="R86" s="74" t="s">
        <v>72</v>
      </c>
      <c r="S86" s="74" t="s">
        <v>73</v>
      </c>
      <c r="T86" s="74" t="s">
        <v>74</v>
      </c>
      <c r="U86" s="74" t="s">
        <v>75</v>
      </c>
      <c r="V86" s="13" t="s">
        <v>76</v>
      </c>
    </row>
    <row r="87" spans="1:22" ht="11.25">
      <c r="A87" s="76">
        <v>1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75"/>
    </row>
    <row r="88" spans="1:22" ht="11.25">
      <c r="A88" s="76">
        <v>2</v>
      </c>
      <c r="B88" s="12">
        <f>('Summary Data'!B23-('Summary Data'!B7*'Summary Data'!B$40+'Summary Data'!B24*'Summary Data'!B$39)/17*$A88)</f>
        <v>0.9979931352578117</v>
      </c>
      <c r="C88" s="12">
        <f>('Summary Data'!C23-('Summary Data'!C7*'Summary Data'!C$40+'Summary Data'!C24*'Summary Data'!C$39)/17*$A88)</f>
        <v>0.24207790505761295</v>
      </c>
      <c r="D88" s="12">
        <f>('Summary Data'!D23-('Summary Data'!D7*'Summary Data'!D$40+'Summary Data'!D24*'Summary Data'!D$39)/17*$A88)</f>
        <v>-0.5144980419316673</v>
      </c>
      <c r="E88" s="12">
        <f>('Summary Data'!E23-('Summary Data'!E7*'Summary Data'!E$40+'Summary Data'!E24*'Summary Data'!E$39)/17*$A88)</f>
        <v>-0.6690935538619315</v>
      </c>
      <c r="F88" s="12">
        <f>('Summary Data'!F23-('Summary Data'!F7*'Summary Data'!F$40+'Summary Data'!F24*'Summary Data'!F$39)/17*$A88)</f>
        <v>-0.7753694</v>
      </c>
      <c r="G88" s="12">
        <f>('Summary Data'!G23-('Summary Data'!G7*'Summary Data'!G$40+'Summary Data'!G24*'Summary Data'!G$39)/17*$A88)</f>
        <v>-0.43240198174182254</v>
      </c>
      <c r="H88" s="12">
        <f>('Summary Data'!H23-('Summary Data'!H7*'Summary Data'!H$40+'Summary Data'!H24*'Summary Data'!H$39)/17*$A88)</f>
        <v>-0.7078641587787967</v>
      </c>
      <c r="I88" s="12">
        <f>('Summary Data'!I23-('Summary Data'!I7*'Summary Data'!I$40+'Summary Data'!I24*'Summary Data'!I$39)/17*$A88)</f>
        <v>-0.4482774535151908</v>
      </c>
      <c r="J88" s="12">
        <f>('Summary Data'!J23-('Summary Data'!J7*'Summary Data'!J$40+'Summary Data'!J24*'Summary Data'!J$39)/17*$A88)</f>
        <v>-1.942865</v>
      </c>
      <c r="K88" s="12">
        <f>('Summary Data'!K23-('Summary Data'!K7*'Summary Data'!K$40+'Summary Data'!K24*'Summary Data'!K$39)/17*$A88)</f>
        <v>-0.8681542051876353</v>
      </c>
      <c r="L88" s="12">
        <f>('Summary Data'!L23-('Summary Data'!L7*'Summary Data'!L$40+'Summary Data'!L24*'Summary Data'!L$39)/17*$A88)</f>
        <v>-1.0711881445579177</v>
      </c>
      <c r="M88" s="12">
        <f>('Summary Data'!M23-('Summary Data'!M7*'Summary Data'!M$40+'Summary Data'!M24*'Summary Data'!M$39)/17*$A88)</f>
        <v>-1.9956343668613084</v>
      </c>
      <c r="N88" s="12">
        <f>('Summary Data'!N23-('Summary Data'!N7*'Summary Data'!N$40+'Summary Data'!N24*'Summary Data'!N$39)/17*$A88)</f>
        <v>-1.387988930755025</v>
      </c>
      <c r="O88" s="12">
        <f>('Summary Data'!O23-('Summary Data'!O7*'Summary Data'!O$40+'Summary Data'!O24*'Summary Data'!O$39)/17*$A88)</f>
        <v>-0.14357799800217788</v>
      </c>
      <c r="P88" s="12">
        <f>('Summary Data'!P23-('Summary Data'!P7*'Summary Data'!P$40+'Summary Data'!P24*'Summary Data'!P$39)/17*$A88)</f>
        <v>0.05363628728595464</v>
      </c>
      <c r="Q88" s="12">
        <f>('Summary Data'!Q23-('Summary Data'!Q7*'Summary Data'!Q$40+'Summary Data'!Q24*'Summary Data'!Q$39)/17*$A88)</f>
        <v>-1.2335720289165824</v>
      </c>
      <c r="R88" s="12">
        <f>('Summary Data'!R23-('Summary Data'!R7*'Summary Data'!R$40+'Summary Data'!R24*'Summary Data'!R$39)/17*$A88)</f>
        <v>-0.9846366827575332</v>
      </c>
      <c r="S88" s="12">
        <f>('Summary Data'!S23-('Summary Data'!S7*'Summary Data'!S$40+'Summary Data'!S24*'Summary Data'!S$39)/17*$A88)</f>
        <v>-0.25983448042940754</v>
      </c>
      <c r="T88" s="12">
        <f>('Summary Data'!T23-('Summary Data'!T7*'Summary Data'!T$40+'Summary Data'!T24*'Summary Data'!T$39)/17*$A88)</f>
        <v>-0.5216099841443295</v>
      </c>
      <c r="U88" s="12">
        <f>('Summary Data'!U23-('Summary Data'!U7*'Summary Data'!U$40+'Summary Data'!U24*'Summary Data'!U$39)/17*$A88)</f>
        <v>-3.4865439847224</v>
      </c>
      <c r="V88" s="75">
        <f>'Summary Data'!V23</f>
        <v>-0.781707</v>
      </c>
    </row>
    <row r="89" spans="1:22" ht="11.25">
      <c r="A89" s="76">
        <v>3</v>
      </c>
      <c r="B89" s="12">
        <f>('Summary Data'!B24-('Summary Data'!B8*'Summary Data'!B$40+'Summary Data'!B25*'Summary Data'!B$39)/17*$A89)</f>
        <v>-2.076464900076847</v>
      </c>
      <c r="C89" s="12">
        <f>('Summary Data'!C24-('Summary Data'!C8*'Summary Data'!C$40+'Summary Data'!C25*'Summary Data'!C$39)/17*$A89)</f>
        <v>1.1314210980068893</v>
      </c>
      <c r="D89" s="12">
        <f>('Summary Data'!D24-('Summary Data'!D8*'Summary Data'!D$40+'Summary Data'!D25*'Summary Data'!D$39)/17*$A89)</f>
        <v>0.9529344083609887</v>
      </c>
      <c r="E89" s="12">
        <f>('Summary Data'!E24-('Summary Data'!E8*'Summary Data'!E$40+'Summary Data'!E25*'Summary Data'!E$39)/17*$A89)</f>
        <v>0.7178169978800717</v>
      </c>
      <c r="F89" s="12">
        <f>('Summary Data'!F24-('Summary Data'!F8*'Summary Data'!F$40+'Summary Data'!F25*'Summary Data'!F$39)/17*$A89)</f>
        <v>0.1995867</v>
      </c>
      <c r="G89" s="12">
        <f>('Summary Data'!G24-('Summary Data'!G8*'Summary Data'!G$40+'Summary Data'!G25*'Summary Data'!G$39)/17*$A89)</f>
        <v>0.49421771596884445</v>
      </c>
      <c r="H89" s="12">
        <f>('Summary Data'!H24-('Summary Data'!H8*'Summary Data'!H$40+'Summary Data'!H25*'Summary Data'!H$39)/17*$A89)</f>
        <v>0.76660955077355</v>
      </c>
      <c r="I89" s="12">
        <f>('Summary Data'!I24-('Summary Data'!I8*'Summary Data'!I$40+'Summary Data'!I25*'Summary Data'!I$39)/17*$A89)</f>
        <v>0.8146835430185717</v>
      </c>
      <c r="J89" s="12">
        <f>('Summary Data'!J24-('Summary Data'!J8*'Summary Data'!J$40+'Summary Data'!J25*'Summary Data'!J$39)/17*$A89)</f>
        <v>0.7745673</v>
      </c>
      <c r="K89" s="12">
        <f>('Summary Data'!K24-('Summary Data'!K8*'Summary Data'!K$40+'Summary Data'!K25*'Summary Data'!K$39)/17*$A89)</f>
        <v>0.5273845321095392</v>
      </c>
      <c r="L89" s="12">
        <f>('Summary Data'!L24-('Summary Data'!L8*'Summary Data'!L$40+'Summary Data'!L25*'Summary Data'!L$39)/17*$A89)</f>
        <v>0.9340417161379719</v>
      </c>
      <c r="M89" s="12">
        <f>('Summary Data'!M24-('Summary Data'!M8*'Summary Data'!M$40+'Summary Data'!M25*'Summary Data'!M$39)/17*$A89)</f>
        <v>0.7427799204543252</v>
      </c>
      <c r="N89" s="12">
        <f>('Summary Data'!N24-('Summary Data'!N8*'Summary Data'!N$40+'Summary Data'!N25*'Summary Data'!N$39)/17*$A89)</f>
        <v>0.5660309716770854</v>
      </c>
      <c r="O89" s="12">
        <f>('Summary Data'!O24-('Summary Data'!O8*'Summary Data'!O$40+'Summary Data'!O25*'Summary Data'!O$39)/17*$A89)</f>
        <v>1.0112738400337304</v>
      </c>
      <c r="P89" s="12">
        <f>('Summary Data'!P24-('Summary Data'!P8*'Summary Data'!P$40+'Summary Data'!P25*'Summary Data'!P$39)/17*$A89)</f>
        <v>1.0454281659026308</v>
      </c>
      <c r="Q89" s="12">
        <f>('Summary Data'!Q24-('Summary Data'!Q8*'Summary Data'!Q$40+'Summary Data'!Q25*'Summary Data'!Q$39)/17*$A89)</f>
        <v>0.8210885020948085</v>
      </c>
      <c r="R89" s="12">
        <f>('Summary Data'!R24-('Summary Data'!R8*'Summary Data'!R$40+'Summary Data'!R25*'Summary Data'!R$39)/17*$A89)</f>
        <v>0.7453454662035203</v>
      </c>
      <c r="S89" s="12">
        <f>('Summary Data'!S24-('Summary Data'!S8*'Summary Data'!S$40+'Summary Data'!S25*'Summary Data'!S$39)/17*$A89)</f>
        <v>0.9992819879542484</v>
      </c>
      <c r="T89" s="12">
        <f>('Summary Data'!T24-('Summary Data'!T8*'Summary Data'!T$40+'Summary Data'!T25*'Summary Data'!T$39)/17*$A89)</f>
        <v>1.0575139287885362</v>
      </c>
      <c r="U89" s="12">
        <f>('Summary Data'!U24-('Summary Data'!U8*'Summary Data'!U$40+'Summary Data'!U25*'Summary Data'!U$39)/17*$A89)</f>
        <v>0.3832993041217318</v>
      </c>
      <c r="V89" s="75">
        <f>'Summary Data'!V24</f>
        <v>0.6989864</v>
      </c>
    </row>
    <row r="90" spans="1:22" ht="11.25">
      <c r="A90" s="76">
        <v>4</v>
      </c>
      <c r="B90" s="12">
        <f>('Summary Data'!B25-('Summary Data'!B9*'Summary Data'!B$40+'Summary Data'!B26*'Summary Data'!B$39)/17*$A90)</f>
        <v>-0.5900485462093883</v>
      </c>
      <c r="C90" s="12">
        <f>('Summary Data'!C25-('Summary Data'!C9*'Summary Data'!C$40+'Summary Data'!C26*'Summary Data'!C$39)/17*$A90)</f>
        <v>-0.16617554462670225</v>
      </c>
      <c r="D90" s="12">
        <f>('Summary Data'!D25-('Summary Data'!D9*'Summary Data'!D$40+'Summary Data'!D26*'Summary Data'!D$39)/17*$A90)</f>
        <v>-0.4135596605013208</v>
      </c>
      <c r="E90" s="12">
        <f>('Summary Data'!E25-('Summary Data'!E9*'Summary Data'!E$40+'Summary Data'!E26*'Summary Data'!E$39)/17*$A90)</f>
        <v>-0.21996921785450635</v>
      </c>
      <c r="F90" s="12">
        <f>('Summary Data'!F25-('Summary Data'!F9*'Summary Data'!F$40+'Summary Data'!F26*'Summary Data'!F$39)/17*$A90)</f>
        <v>-0.09720095</v>
      </c>
      <c r="G90" s="12">
        <f>('Summary Data'!G25-('Summary Data'!G9*'Summary Data'!G$40+'Summary Data'!G26*'Summary Data'!G$39)/17*$A90)</f>
        <v>-0.777597811605874</v>
      </c>
      <c r="H90" s="12">
        <f>('Summary Data'!H25-('Summary Data'!H9*'Summary Data'!H$40+'Summary Data'!H26*'Summary Data'!H$39)/17*$A90)</f>
        <v>-0.48300024249623114</v>
      </c>
      <c r="I90" s="12">
        <f>('Summary Data'!I25-('Summary Data'!I9*'Summary Data'!I$40+'Summary Data'!I26*'Summary Data'!I$39)/17*$A90)</f>
        <v>-0.46449576299204975</v>
      </c>
      <c r="J90" s="12">
        <f>('Summary Data'!J25-('Summary Data'!J9*'Summary Data'!J$40+'Summary Data'!J26*'Summary Data'!J$39)/17*$A90)</f>
        <v>0.5088499</v>
      </c>
      <c r="K90" s="12">
        <f>('Summary Data'!K25-('Summary Data'!K9*'Summary Data'!K$40+'Summary Data'!K26*'Summary Data'!K$39)/17*$A90)</f>
        <v>-0.14161847457217508</v>
      </c>
      <c r="L90" s="12">
        <f>('Summary Data'!L25-('Summary Data'!L9*'Summary Data'!L$40+'Summary Data'!L26*'Summary Data'!L$39)/17*$A90)</f>
        <v>-0.044258332510908986</v>
      </c>
      <c r="M90" s="12">
        <f>('Summary Data'!M25-('Summary Data'!M9*'Summary Data'!M$40+'Summary Data'!M26*'Summary Data'!M$39)/17*$A90)</f>
        <v>0.43458937085061927</v>
      </c>
      <c r="N90" s="12">
        <f>('Summary Data'!N25-('Summary Data'!N9*'Summary Data'!N$40+'Summary Data'!N26*'Summary Data'!N$39)/17*$A90)</f>
        <v>-0.06126964660970186</v>
      </c>
      <c r="O90" s="12">
        <f>('Summary Data'!O25-('Summary Data'!O9*'Summary Data'!O$40+'Summary Data'!O26*'Summary Data'!O$39)/17*$A90)</f>
        <v>-0.21529330077585318</v>
      </c>
      <c r="P90" s="12">
        <f>('Summary Data'!P25-('Summary Data'!P9*'Summary Data'!P$40+'Summary Data'!P26*'Summary Data'!P$39)/17*$A90)</f>
        <v>-0.4946737583352885</v>
      </c>
      <c r="Q90" s="12">
        <f>('Summary Data'!Q25-('Summary Data'!Q9*'Summary Data'!Q$40+'Summary Data'!Q26*'Summary Data'!Q$39)/17*$A90)</f>
        <v>0.07425705059025477</v>
      </c>
      <c r="R90" s="12">
        <f>('Summary Data'!R25-('Summary Data'!R9*'Summary Data'!R$40+'Summary Data'!R26*'Summary Data'!R$39)/17*$A90)</f>
        <v>-0.03154474304508235</v>
      </c>
      <c r="S90" s="12">
        <f>('Summary Data'!S25-('Summary Data'!S9*'Summary Data'!S$40+'Summary Data'!S26*'Summary Data'!S$39)/17*$A90)</f>
        <v>-0.013519408659584942</v>
      </c>
      <c r="T90" s="12">
        <f>('Summary Data'!T25-('Summary Data'!T9*'Summary Data'!T$40+'Summary Data'!T26*'Summary Data'!T$39)/17*$A90)</f>
        <v>0.03312222863286235</v>
      </c>
      <c r="U90" s="12">
        <f>('Summary Data'!U25-('Summary Data'!U9*'Summary Data'!U$40+'Summary Data'!U26*'Summary Data'!U$39)/17*$A90)</f>
        <v>-0.764220900968288</v>
      </c>
      <c r="V90" s="75">
        <f>'Summary Data'!V25</f>
        <v>-0.1691287</v>
      </c>
    </row>
    <row r="91" spans="1:22" ht="11.25">
      <c r="A91" s="76">
        <v>5</v>
      </c>
      <c r="B91" s="12">
        <f>('Summary Data'!B26-('Summary Data'!B10*'Summary Data'!B$40+'Summary Data'!B27*'Summary Data'!B$39)/17*$A91)</f>
        <v>1.9619000017908368</v>
      </c>
      <c r="C91" s="12">
        <f>('Summary Data'!C26-('Summary Data'!C10*'Summary Data'!C$40+'Summary Data'!C27*'Summary Data'!C$39)/17*$A91)</f>
        <v>0.08302328431671935</v>
      </c>
      <c r="D91" s="12">
        <f>('Summary Data'!D26-('Summary Data'!D10*'Summary Data'!D$40+'Summary Data'!D27*'Summary Data'!D$39)/17*$A91)</f>
        <v>0.0323609317362962</v>
      </c>
      <c r="E91" s="12">
        <f>('Summary Data'!E26-('Summary Data'!E10*'Summary Data'!E$40+'Summary Data'!E27*'Summary Data'!E$39)/17*$A91)</f>
        <v>0.042944988145746765</v>
      </c>
      <c r="F91" s="12">
        <f>('Summary Data'!F26-('Summary Data'!F10*'Summary Data'!F$40+'Summary Data'!F27*'Summary Data'!F$39)/17*$A91)</f>
        <v>0.1855044</v>
      </c>
      <c r="G91" s="12">
        <f>('Summary Data'!G26-('Summary Data'!G10*'Summary Data'!G$40+'Summary Data'!G27*'Summary Data'!G$39)/17*$A91)</f>
        <v>0.04977053334930292</v>
      </c>
      <c r="H91" s="12">
        <f>('Summary Data'!H26-('Summary Data'!H10*'Summary Data'!H$40+'Summary Data'!H27*'Summary Data'!H$39)/17*$A91)</f>
        <v>0.056447725832486056</v>
      </c>
      <c r="I91" s="12">
        <f>('Summary Data'!I26-('Summary Data'!I10*'Summary Data'!I$40+'Summary Data'!I27*'Summary Data'!I$39)/17*$A91)</f>
        <v>-0.09621418441540006</v>
      </c>
      <c r="J91" s="12">
        <f>('Summary Data'!J26-('Summary Data'!J10*'Summary Data'!J$40+'Summary Data'!J27*'Summary Data'!J$39)/17*$A91)</f>
        <v>0.1708327</v>
      </c>
      <c r="K91" s="12">
        <f>('Summary Data'!K26-('Summary Data'!K10*'Summary Data'!K$40+'Summary Data'!K27*'Summary Data'!K$39)/17*$A91)</f>
        <v>0.22017519508090558</v>
      </c>
      <c r="L91" s="12">
        <f>('Summary Data'!L26-('Summary Data'!L10*'Summary Data'!L$40+'Summary Data'!L27*'Summary Data'!L$39)/17*$A91)</f>
        <v>0.24714637355412727</v>
      </c>
      <c r="M91" s="12">
        <f>('Summary Data'!M26-('Summary Data'!M10*'Summary Data'!M$40+'Summary Data'!M27*'Summary Data'!M$39)/17*$A91)</f>
        <v>0.06322339555385494</v>
      </c>
      <c r="N91" s="12">
        <f>('Summary Data'!N26-('Summary Data'!N10*'Summary Data'!N$40+'Summary Data'!N27*'Summary Data'!N$39)/17*$A91)</f>
        <v>-0.00870256476288547</v>
      </c>
      <c r="O91" s="12">
        <f>('Summary Data'!O26-('Summary Data'!O10*'Summary Data'!O$40+'Summary Data'!O27*'Summary Data'!O$39)/17*$A91)</f>
        <v>0.11920943865907742</v>
      </c>
      <c r="P91" s="12">
        <f>('Summary Data'!P26-('Summary Data'!P10*'Summary Data'!P$40+'Summary Data'!P27*'Summary Data'!P$39)/17*$A91)</f>
        <v>0.04417776293569947</v>
      </c>
      <c r="Q91" s="12">
        <f>('Summary Data'!Q26-('Summary Data'!Q10*'Summary Data'!Q$40+'Summary Data'!Q27*'Summary Data'!Q$39)/17*$A91)</f>
        <v>-0.06534402306547518</v>
      </c>
      <c r="R91" s="12">
        <f>('Summary Data'!R26-('Summary Data'!R10*'Summary Data'!R$40+'Summary Data'!R27*'Summary Data'!R$39)/17*$A91)</f>
        <v>-0.24216663373714495</v>
      </c>
      <c r="S91" s="12">
        <f>('Summary Data'!S26-('Summary Data'!S10*'Summary Data'!S$40+'Summary Data'!S27*'Summary Data'!S$39)/17*$A91)</f>
        <v>-0.013982755823774</v>
      </c>
      <c r="T91" s="12">
        <f>('Summary Data'!T26-('Summary Data'!T10*'Summary Data'!T$40+'Summary Data'!T27*'Summary Data'!T$39)/17*$A91)</f>
        <v>0.19452822109121737</v>
      </c>
      <c r="U91" s="12">
        <f>('Summary Data'!U26-('Summary Data'!U10*'Summary Data'!U$40+'Summary Data'!U27*'Summary Data'!U$39)/17*$A91)</f>
        <v>-0.03743791043290118</v>
      </c>
      <c r="V91" s="75">
        <f>'Summary Data'!V26</f>
        <v>0.113443</v>
      </c>
    </row>
    <row r="92" spans="1:22" ht="11.25">
      <c r="A92" s="76">
        <v>6</v>
      </c>
      <c r="B92" s="12">
        <f>('Summary Data'!B27-('Summary Data'!B11*'Summary Data'!B$40+'Summary Data'!B28*'Summary Data'!B$39)/17*$A92)</f>
        <v>-0.1612312390731529</v>
      </c>
      <c r="C92" s="12">
        <f>('Summary Data'!C27-('Summary Data'!C11*'Summary Data'!C$40+'Summary Data'!C28*'Summary Data'!C$39)/17*$A92)</f>
        <v>0.0538073230743793</v>
      </c>
      <c r="D92" s="12">
        <f>('Summary Data'!D27-('Summary Data'!D11*'Summary Data'!D$40+'Summary Data'!D28*'Summary Data'!D$39)/17*$A92)</f>
        <v>0.026570572095846366</v>
      </c>
      <c r="E92" s="12">
        <f>('Summary Data'!E27-('Summary Data'!E11*'Summary Data'!E$40+'Summary Data'!E28*'Summary Data'!E$39)/17*$A92)</f>
        <v>-0.011355560212143533</v>
      </c>
      <c r="F92" s="12">
        <f>('Summary Data'!F27-('Summary Data'!F11*'Summary Data'!F$40+'Summary Data'!F28*'Summary Data'!F$39)/17*$A92)</f>
        <v>-0.001047452</v>
      </c>
      <c r="G92" s="12">
        <f>('Summary Data'!G27-('Summary Data'!G11*'Summary Data'!G$40+'Summary Data'!G28*'Summary Data'!G$39)/17*$A92)</f>
        <v>-0.055852317693138115</v>
      </c>
      <c r="H92" s="12">
        <f>('Summary Data'!H27-('Summary Data'!H11*'Summary Data'!H$40+'Summary Data'!H28*'Summary Data'!H$39)/17*$A92)</f>
        <v>0.01357217322897247</v>
      </c>
      <c r="I92" s="12">
        <f>('Summary Data'!I27-('Summary Data'!I11*'Summary Data'!I$40+'Summary Data'!I28*'Summary Data'!I$39)/17*$A92)</f>
        <v>0.022671136884479387</v>
      </c>
      <c r="J92" s="12">
        <f>('Summary Data'!J27-('Summary Data'!J11*'Summary Data'!J$40+'Summary Data'!J28*'Summary Data'!J$39)/17*$A92)</f>
        <v>-0.02402451</v>
      </c>
      <c r="K92" s="12">
        <f>('Summary Data'!K27-('Summary Data'!K11*'Summary Data'!K$40+'Summary Data'!K28*'Summary Data'!K$39)/17*$A92)</f>
        <v>0.09948015371346164</v>
      </c>
      <c r="L92" s="12">
        <f>('Summary Data'!L27-('Summary Data'!L11*'Summary Data'!L$40+'Summary Data'!L28*'Summary Data'!L$39)/17*$A92)</f>
        <v>0.08229016887606602</v>
      </c>
      <c r="M92" s="12">
        <f>('Summary Data'!M27-('Summary Data'!M11*'Summary Data'!M$40+'Summary Data'!M28*'Summary Data'!M$39)/17*$A92)</f>
        <v>-0.07288462685571327</v>
      </c>
      <c r="N92" s="12">
        <f>('Summary Data'!N27-('Summary Data'!N11*'Summary Data'!N$40+'Summary Data'!N28*'Summary Data'!N$39)/17*$A92)</f>
        <v>-0.041262588139698304</v>
      </c>
      <c r="O92" s="12">
        <f>('Summary Data'!O27-('Summary Data'!O11*'Summary Data'!O$40+'Summary Data'!O28*'Summary Data'!O$39)/17*$A92)</f>
        <v>-0.04906596527918683</v>
      </c>
      <c r="P92" s="12">
        <f>('Summary Data'!P27-('Summary Data'!P11*'Summary Data'!P$40+'Summary Data'!P28*'Summary Data'!P$39)/17*$A92)</f>
        <v>0.012967050899012934</v>
      </c>
      <c r="Q92" s="12">
        <f>('Summary Data'!Q27-('Summary Data'!Q11*'Summary Data'!Q$40+'Summary Data'!Q28*'Summary Data'!Q$39)/17*$A92)</f>
        <v>0.023148025054699484</v>
      </c>
      <c r="R92" s="12">
        <f>('Summary Data'!R27-('Summary Data'!R11*'Summary Data'!R$40+'Summary Data'!R28*'Summary Data'!R$39)/17*$A92)</f>
        <v>0.08518360669582287</v>
      </c>
      <c r="S92" s="12">
        <f>('Summary Data'!S27-('Summary Data'!S11*'Summary Data'!S$40+'Summary Data'!S28*'Summary Data'!S$39)/17*$A92)</f>
        <v>0.02977577003336306</v>
      </c>
      <c r="T92" s="12">
        <f>('Summary Data'!T27-('Summary Data'!T11*'Summary Data'!T$40+'Summary Data'!T28*'Summary Data'!T$39)/17*$A92)</f>
        <v>0.056933746482815004</v>
      </c>
      <c r="U92" s="12">
        <f>('Summary Data'!U27-('Summary Data'!U11*'Summary Data'!U$40+'Summary Data'!U28*'Summary Data'!U$39)/17*$A92)</f>
        <v>-0.024446582101159867</v>
      </c>
      <c r="V92" s="75">
        <f>'Summary Data'!V27</f>
        <v>0.01305941</v>
      </c>
    </row>
    <row r="93" spans="1:22" ht="11.25">
      <c r="A93" s="76">
        <v>7</v>
      </c>
      <c r="B93" s="12">
        <f>('Summary Data'!B28-('Summary Data'!B12*'Summary Data'!B$40+'Summary Data'!B29*'Summary Data'!B$39)/17*$A93)</f>
        <v>1.2342043583246574</v>
      </c>
      <c r="C93" s="12">
        <f>('Summary Data'!C28-('Summary Data'!C12*'Summary Data'!C$40+'Summary Data'!C29*'Summary Data'!C$39)/17*$A93)</f>
        <v>-0.11175244656395249</v>
      </c>
      <c r="D93" s="12">
        <f>('Summary Data'!D28-('Summary Data'!D12*'Summary Data'!D$40+'Summary Data'!D29*'Summary Data'!D$39)/17*$A93)</f>
        <v>-0.03162904254164893</v>
      </c>
      <c r="E93" s="12">
        <f>('Summary Data'!E28-('Summary Data'!E12*'Summary Data'!E$40+'Summary Data'!E29*'Summary Data'!E$39)/17*$A93)</f>
        <v>-0.03769808842955714</v>
      </c>
      <c r="F93" s="12">
        <f>('Summary Data'!F28-('Summary Data'!F12*'Summary Data'!F$40+'Summary Data'!F29*'Summary Data'!F$39)/17*$A93)</f>
        <v>-0.01165586</v>
      </c>
      <c r="G93" s="12">
        <f>('Summary Data'!G28-('Summary Data'!G12*'Summary Data'!G$40+'Summary Data'!G29*'Summary Data'!G$39)/17*$A93)</f>
        <v>-0.12252567362218686</v>
      </c>
      <c r="H93" s="12">
        <f>('Summary Data'!H28-('Summary Data'!H12*'Summary Data'!H$40+'Summary Data'!H29*'Summary Data'!H$39)/17*$A93)</f>
        <v>-0.10151058782533694</v>
      </c>
      <c r="I93" s="12">
        <f>('Summary Data'!I28-('Summary Data'!I12*'Summary Data'!I$40+'Summary Data'!I29*'Summary Data'!I$39)/17*$A93)</f>
        <v>-0.01211956482371527</v>
      </c>
      <c r="J93" s="12">
        <f>('Summary Data'!J28-('Summary Data'!J12*'Summary Data'!J$40+'Summary Data'!J29*'Summary Data'!J$39)/17*$A93)</f>
        <v>-0.06107258</v>
      </c>
      <c r="K93" s="12">
        <f>('Summary Data'!K28-('Summary Data'!K12*'Summary Data'!K$40+'Summary Data'!K29*'Summary Data'!K$39)/17*$A93)</f>
        <v>-0.01734155210156167</v>
      </c>
      <c r="L93" s="12">
        <f>('Summary Data'!L28-('Summary Data'!L12*'Summary Data'!L$40+'Summary Data'!L29*'Summary Data'!L$39)/17*$A93)</f>
        <v>-0.05697934613512969</v>
      </c>
      <c r="M93" s="12">
        <f>('Summary Data'!M28-('Summary Data'!M12*'Summary Data'!M$40+'Summary Data'!M29*'Summary Data'!M$39)/17*$A93)</f>
        <v>0.009016938744176754</v>
      </c>
      <c r="N93" s="12">
        <f>('Summary Data'!N28-('Summary Data'!N12*'Summary Data'!N$40+'Summary Data'!N29*'Summary Data'!N$39)/17*$A93)</f>
        <v>0.02103585649599813</v>
      </c>
      <c r="O93" s="12">
        <f>('Summary Data'!O28-('Summary Data'!O12*'Summary Data'!O$40+'Summary Data'!O29*'Summary Data'!O$39)/17*$A93)</f>
        <v>0.04883635506818924</v>
      </c>
      <c r="P93" s="12">
        <f>('Summary Data'!P28-('Summary Data'!P12*'Summary Data'!P$40+'Summary Data'!P29*'Summary Data'!P$39)/17*$A93)</f>
        <v>0.018102580832145766</v>
      </c>
      <c r="Q93" s="12">
        <f>('Summary Data'!Q28-('Summary Data'!Q12*'Summary Data'!Q$40+'Summary Data'!Q29*'Summary Data'!Q$39)/17*$A93)</f>
        <v>-0.08674256557146237</v>
      </c>
      <c r="R93" s="12">
        <f>('Summary Data'!R28-('Summary Data'!R12*'Summary Data'!R$40+'Summary Data'!R29*'Summary Data'!R$39)/17*$A93)</f>
        <v>-0.06007748426476169</v>
      </c>
      <c r="S93" s="12">
        <f>('Summary Data'!S28-('Summary Data'!S12*'Summary Data'!S$40+'Summary Data'!S29*'Summary Data'!S$39)/17*$A93)</f>
        <v>-0.09681097950847406</v>
      </c>
      <c r="T93" s="12">
        <f>('Summary Data'!T28-('Summary Data'!T12*'Summary Data'!T$40+'Summary Data'!T29*'Summary Data'!T$39)/17*$A93)</f>
        <v>-0.015491158731885822</v>
      </c>
      <c r="U93" s="12">
        <f>('Summary Data'!U28-('Summary Data'!U12*'Summary Data'!U$40+'Summary Data'!U29*'Summary Data'!U$39)/17*$A93)</f>
        <v>-0.01502427355425506</v>
      </c>
      <c r="V93" s="75">
        <f>'Summary Data'!V28</f>
        <v>-0.00197942</v>
      </c>
    </row>
    <row r="94" spans="1:22" ht="11.25">
      <c r="A94" s="76">
        <v>8</v>
      </c>
      <c r="B94" s="12">
        <f>('Summary Data'!B29-('Summary Data'!B13*'Summary Data'!B$40+'Summary Data'!B30*'Summary Data'!B$39)/17*$A94)</f>
        <v>0.01519726257185412</v>
      </c>
      <c r="C94" s="12">
        <f>('Summary Data'!C29-('Summary Data'!C13*'Summary Data'!C$40+'Summary Data'!C30*'Summary Data'!C$39)/17*$A94)</f>
        <v>-0.005406962250297199</v>
      </c>
      <c r="D94" s="12">
        <f>('Summary Data'!D29-('Summary Data'!D13*'Summary Data'!D$40+'Summary Data'!D30*'Summary Data'!D$39)/17*$A94)</f>
        <v>-0.005877577064526325</v>
      </c>
      <c r="E94" s="12">
        <f>('Summary Data'!E29-('Summary Data'!E13*'Summary Data'!E$40+'Summary Data'!E30*'Summary Data'!E$39)/17*$A94)</f>
        <v>-0.004436123842553413</v>
      </c>
      <c r="F94" s="12">
        <f>('Summary Data'!F29-('Summary Data'!F13*'Summary Data'!F$40+'Summary Data'!F30*'Summary Data'!F$39)/17*$A94)</f>
        <v>-0.04717572</v>
      </c>
      <c r="G94" s="12">
        <f>('Summary Data'!G29-('Summary Data'!G13*'Summary Data'!G$40+'Summary Data'!G30*'Summary Data'!G$39)/17*$A94)</f>
        <v>-0.019707301921906215</v>
      </c>
      <c r="H94" s="12">
        <f>('Summary Data'!H29-('Summary Data'!H13*'Summary Data'!H$40+'Summary Data'!H30*'Summary Data'!H$39)/17*$A94)</f>
        <v>-0.010031947742121319</v>
      </c>
      <c r="I94" s="12">
        <f>('Summary Data'!I29-('Summary Data'!I13*'Summary Data'!I$40+'Summary Data'!I30*'Summary Data'!I$39)/17*$A94)</f>
        <v>-0.023103577735146166</v>
      </c>
      <c r="J94" s="12">
        <f>('Summary Data'!J29-('Summary Data'!J13*'Summary Data'!J$40+'Summary Data'!J30*'Summary Data'!J$39)/17*$A94)</f>
        <v>-0.04224405</v>
      </c>
      <c r="K94" s="12">
        <f>('Summary Data'!K29-('Summary Data'!K13*'Summary Data'!K$40+'Summary Data'!K30*'Summary Data'!K$39)/17*$A94)</f>
        <v>-0.02201498849294494</v>
      </c>
      <c r="L94" s="12">
        <f>('Summary Data'!L29-('Summary Data'!L13*'Summary Data'!L$40+'Summary Data'!L30*'Summary Data'!L$39)/17*$A94)</f>
        <v>-0.04346955889483935</v>
      </c>
      <c r="M94" s="12">
        <f>('Summary Data'!M29-('Summary Data'!M13*'Summary Data'!M$40+'Summary Data'!M30*'Summary Data'!M$39)/17*$A94)</f>
        <v>-0.03846981523090598</v>
      </c>
      <c r="N94" s="12">
        <f>('Summary Data'!N29-('Summary Data'!N13*'Summary Data'!N$40+'Summary Data'!N30*'Summary Data'!N$39)/17*$A94)</f>
        <v>-0.024256736065667292</v>
      </c>
      <c r="O94" s="12">
        <f>('Summary Data'!O29-('Summary Data'!O13*'Summary Data'!O$40+'Summary Data'!O30*'Summary Data'!O$39)/17*$A94)</f>
        <v>-0.020362110072286117</v>
      </c>
      <c r="P94" s="12">
        <f>('Summary Data'!P29-('Summary Data'!P13*'Summary Data'!P$40+'Summary Data'!P30*'Summary Data'!P$39)/17*$A94)</f>
        <v>-0.04704746814377035</v>
      </c>
      <c r="Q94" s="12">
        <f>('Summary Data'!Q29-('Summary Data'!Q13*'Summary Data'!Q$40+'Summary Data'!Q30*'Summary Data'!Q$39)/17*$A94)</f>
        <v>-0.04255638335036028</v>
      </c>
      <c r="R94" s="12">
        <f>('Summary Data'!R29-('Summary Data'!R13*'Summary Data'!R$40+'Summary Data'!R30*'Summary Data'!R$39)/17*$A94)</f>
        <v>-0.04597417322387196</v>
      </c>
      <c r="S94" s="12">
        <f>('Summary Data'!S29-('Summary Data'!S13*'Summary Data'!S$40+'Summary Data'!S30*'Summary Data'!S$39)/17*$A94)</f>
        <v>-0.04422453690352282</v>
      </c>
      <c r="T94" s="12">
        <f>('Summary Data'!T29-('Summary Data'!T13*'Summary Data'!T$40+'Summary Data'!T30*'Summary Data'!T$39)/17*$A94)</f>
        <v>-0.016890521478257647</v>
      </c>
      <c r="U94" s="12">
        <f>('Summary Data'!U29-('Summary Data'!U13*'Summary Data'!U$40+'Summary Data'!U30*'Summary Data'!U$39)/17*$A94)</f>
        <v>-0.009394598581984003</v>
      </c>
      <c r="V94" s="75">
        <f>'Summary Data'!V29</f>
        <v>-0.0273482</v>
      </c>
    </row>
    <row r="95" spans="1:22" ht="11.25">
      <c r="A95" s="76">
        <v>9</v>
      </c>
      <c r="B95" s="12">
        <f>('Summary Data'!B30-('Summary Data'!B14*'Summary Data'!B$40+'Summary Data'!B31*'Summary Data'!B$39)/17*$A95)</f>
        <v>-0.26042063245118163</v>
      </c>
      <c r="C95" s="12">
        <f>('Summary Data'!C30-('Summary Data'!C14*'Summary Data'!C$40+'Summary Data'!C31*'Summary Data'!C$39)/17*$A95)</f>
        <v>-0.0010487771853691986</v>
      </c>
      <c r="D95" s="12">
        <f>('Summary Data'!D30-('Summary Data'!D14*'Summary Data'!D$40+'Summary Data'!D31*'Summary Data'!D$39)/17*$A95)</f>
        <v>0.007719079901741313</v>
      </c>
      <c r="E95" s="12">
        <f>('Summary Data'!E30-('Summary Data'!E14*'Summary Data'!E$40+'Summary Data'!E31*'Summary Data'!E$39)/17*$A95)</f>
        <v>-0.022195181292700084</v>
      </c>
      <c r="F95" s="12">
        <f>('Summary Data'!F30-('Summary Data'!F14*'Summary Data'!F$40+'Summary Data'!F31*'Summary Data'!F$39)/17*$A95)</f>
        <v>-0.07922244</v>
      </c>
      <c r="G95" s="12">
        <f>('Summary Data'!G30-('Summary Data'!G14*'Summary Data'!G$40+'Summary Data'!G31*'Summary Data'!G$39)/17*$A95)</f>
        <v>-0.0455737638480311</v>
      </c>
      <c r="H95" s="12">
        <f>('Summary Data'!H30-('Summary Data'!H14*'Summary Data'!H$40+'Summary Data'!H31*'Summary Data'!H$39)/17*$A95)</f>
        <v>0.010801894682033507</v>
      </c>
      <c r="I95" s="12">
        <f>('Summary Data'!I30-('Summary Data'!I14*'Summary Data'!I$40+'Summary Data'!I31*'Summary Data'!I$39)/17*$A95)</f>
        <v>0.021802941895554803</v>
      </c>
      <c r="J95" s="12">
        <f>('Summary Data'!J30-('Summary Data'!J14*'Summary Data'!J$40+'Summary Data'!J31*'Summary Data'!J$39)/17*$A95)</f>
        <v>-0.03404368</v>
      </c>
      <c r="K95" s="12">
        <f>('Summary Data'!K30-('Summary Data'!K14*'Summary Data'!K$40+'Summary Data'!K31*'Summary Data'!K$39)/17*$A95)</f>
        <v>-0.04460687676766832</v>
      </c>
      <c r="L95" s="12">
        <f>('Summary Data'!L30-('Summary Data'!L14*'Summary Data'!L$40+'Summary Data'!L31*'Summary Data'!L$39)/17*$A95)</f>
        <v>-0.003773183626400424</v>
      </c>
      <c r="M95" s="12">
        <f>('Summary Data'!M30-('Summary Data'!M14*'Summary Data'!M$40+'Summary Data'!M31*'Summary Data'!M$39)/17*$A95)</f>
        <v>-0.003969696296582212</v>
      </c>
      <c r="N95" s="12">
        <f>('Summary Data'!N30-('Summary Data'!N14*'Summary Data'!N$40+'Summary Data'!N31*'Summary Data'!N$39)/17*$A95)</f>
        <v>0.017504586518071942</v>
      </c>
      <c r="O95" s="12">
        <f>('Summary Data'!O30-('Summary Data'!O14*'Summary Data'!O$40+'Summary Data'!O31*'Summary Data'!O$39)/17*$A95)</f>
        <v>-0.020858226079858405</v>
      </c>
      <c r="P95" s="12">
        <f>('Summary Data'!P30-('Summary Data'!P14*'Summary Data'!P$40+'Summary Data'!P31*'Summary Data'!P$39)/17*$A95)</f>
        <v>-0.04919887985436015</v>
      </c>
      <c r="Q95" s="12">
        <f>('Summary Data'!Q30-('Summary Data'!Q14*'Summary Data'!Q$40+'Summary Data'!Q31*'Summary Data'!Q$39)/17*$A95)</f>
        <v>0.011936371722142364</v>
      </c>
      <c r="R95" s="12">
        <f>('Summary Data'!R30-('Summary Data'!R14*'Summary Data'!R$40+'Summary Data'!R31*'Summary Data'!R$39)/17*$A95)</f>
        <v>-0.003396653827863854</v>
      </c>
      <c r="S95" s="12">
        <f>('Summary Data'!S30-('Summary Data'!S14*'Summary Data'!S$40+'Summary Data'!S31*'Summary Data'!S$39)/17*$A95)</f>
        <v>-0.028581886858578966</v>
      </c>
      <c r="T95" s="12">
        <f>('Summary Data'!T30-('Summary Data'!T14*'Summary Data'!T$40+'Summary Data'!T31*'Summary Data'!T$39)/17*$A95)</f>
        <v>-0.02958844820599353</v>
      </c>
      <c r="U95" s="12">
        <f>('Summary Data'!U30-('Summary Data'!U14*'Summary Data'!U$40+'Summary Data'!U31*'Summary Data'!U$39)/17*$A95)</f>
        <v>-0.10283965632117141</v>
      </c>
      <c r="V95" s="75">
        <f>'Summary Data'!V30</f>
        <v>-0.02486706</v>
      </c>
    </row>
    <row r="96" spans="1:22" ht="11.25">
      <c r="A96" s="76">
        <v>10</v>
      </c>
      <c r="B96" s="12">
        <f>('Summary Data'!B31-('Summary Data'!B15*'Summary Data'!B$40+'Summary Data'!B32*'Summary Data'!B$39)/17*$A96)</f>
        <v>-0.0002234931131235296</v>
      </c>
      <c r="C96" s="12">
        <f>('Summary Data'!C31-('Summary Data'!C15*'Summary Data'!C$40+'Summary Data'!C32*'Summary Data'!C$39)/17*$A96)</f>
        <v>5.162112174763797E-06</v>
      </c>
      <c r="D96" s="12">
        <f>('Summary Data'!D31-('Summary Data'!D15*'Summary Data'!D$40+'Summary Data'!D32*'Summary Data'!D$39)/17*$A96)</f>
        <v>1.8727895558824648E-07</v>
      </c>
      <c r="E96" s="12">
        <f>('Summary Data'!E31-('Summary Data'!E15*'Summary Data'!E$40+'Summary Data'!E32*'Summary Data'!E$39)/17*$A96)</f>
        <v>1.3073733763524498E-05</v>
      </c>
      <c r="F96" s="12">
        <f>('Summary Data'!F31-('Summary Data'!F15*'Summary Data'!F$40+'Summary Data'!F32*'Summary Data'!F$39)/17*$A96)</f>
        <v>0.001728931</v>
      </c>
      <c r="G96" s="12">
        <f>('Summary Data'!G31-('Summary Data'!G15*'Summary Data'!G$40+'Summary Data'!G32*'Summary Data'!G$39)/17*$A96)</f>
        <v>3.2763797423555896E-07</v>
      </c>
      <c r="H96" s="12">
        <f>('Summary Data'!H31-('Summary Data'!H15*'Summary Data'!H$40+'Summary Data'!H32*'Summary Data'!H$39)/17*$A96)</f>
        <v>3.8345753176471237E-07</v>
      </c>
      <c r="I96" s="12">
        <f>('Summary Data'!I31-('Summary Data'!I15*'Summary Data'!I$40+'Summary Data'!I32*'Summary Data'!I$39)/17*$A96)</f>
        <v>-3.0254999870520105E-07</v>
      </c>
      <c r="J96" s="12">
        <f>('Summary Data'!J31-('Summary Data'!J15*'Summary Data'!J$40+'Summary Data'!J32*'Summary Data'!J$39)/17*$A96)</f>
        <v>0.00378407</v>
      </c>
      <c r="K96" s="12">
        <f>('Summary Data'!K31-('Summary Data'!K15*'Summary Data'!K$40+'Summary Data'!K32*'Summary Data'!K$39)/17*$A96)</f>
        <v>-8.404844307999607E-05</v>
      </c>
      <c r="L96" s="12">
        <f>('Summary Data'!L31-('Summary Data'!L15*'Summary Data'!L$40+'Summary Data'!L32*'Summary Data'!L$39)/17*$A96)</f>
        <v>-2.034309479058416E-06</v>
      </c>
      <c r="M96" s="12">
        <f>('Summary Data'!M31-('Summary Data'!M15*'Summary Data'!M$40+'Summary Data'!M32*'Summary Data'!M$39)/17*$A96)</f>
        <v>5.727211901176282E-05</v>
      </c>
      <c r="N96" s="12">
        <f>('Summary Data'!N31-('Summary Data'!N15*'Summary Data'!N$40+'Summary Data'!N32*'Summary Data'!N$39)/17*$A96)</f>
        <v>9.739484252944963E-07</v>
      </c>
      <c r="O96" s="12">
        <f>('Summary Data'!O31-('Summary Data'!O15*'Summary Data'!O$40+'Summary Data'!O32*'Summary Data'!O$39)/17*$A96)</f>
        <v>-0.00019482904245176139</v>
      </c>
      <c r="P96" s="12">
        <f>('Summary Data'!P31-('Summary Data'!P15*'Summary Data'!P$40+'Summary Data'!P32*'Summary Data'!P$39)/17*$A96)</f>
        <v>-4.01159005941204E-05</v>
      </c>
      <c r="Q96" s="12">
        <f>('Summary Data'!Q31-('Summary Data'!Q15*'Summary Data'!Q$40+'Summary Data'!Q32*'Summary Data'!Q$39)/17*$A96)</f>
        <v>1.4617083007061049E-05</v>
      </c>
      <c r="R96" s="12">
        <f>('Summary Data'!R31-('Summary Data'!R15*'Summary Data'!R$40+'Summary Data'!R32*'Summary Data'!R$39)/17*$A96)</f>
        <v>9.367845599933533E-08</v>
      </c>
      <c r="S96" s="12">
        <f>('Summary Data'!S31-('Summary Data'!S15*'Summary Data'!S$40+'Summary Data'!S32*'Summary Data'!S$39)/17*$A96)</f>
        <v>7.386087634116828E-06</v>
      </c>
      <c r="T96" s="12">
        <f>('Summary Data'!T31-('Summary Data'!T15*'Summary Data'!T$40+'Summary Data'!T32*'Summary Data'!T$39)/17*$A96)</f>
        <v>2.045348955891091E-06</v>
      </c>
      <c r="U96" s="12">
        <f>('Summary Data'!U31-('Summary Data'!U15*'Summary Data'!U$40+'Summary Data'!U32*'Summary Data'!U$39)/17*$A96)</f>
        <v>0.0009440555800164507</v>
      </c>
      <c r="V96" s="75">
        <f>'Summary Data'!V31</f>
        <v>0</v>
      </c>
    </row>
    <row r="97" spans="1:23" ht="11.25">
      <c r="A97" s="76">
        <v>11</v>
      </c>
      <c r="B97" s="12">
        <f>('Summary Data'!B32-('Summary Data'!B16*'Summary Data'!B$40+'Summary Data'!B33*'Summary Data'!B$39)/17*$A97)</f>
        <v>0.12379343824549152</v>
      </c>
      <c r="C97" s="12">
        <f>('Summary Data'!C32-('Summary Data'!C16*'Summary Data'!C$40+'Summary Data'!C33*'Summary Data'!C$39)/17*$A97)</f>
        <v>-0.06099602311462401</v>
      </c>
      <c r="D97" s="12">
        <f>('Summary Data'!D32-('Summary Data'!D16*'Summary Data'!D$40+'Summary Data'!D33*'Summary Data'!D$39)/17*$A97)</f>
        <v>-0.04637430564588382</v>
      </c>
      <c r="E97" s="12">
        <f>('Summary Data'!E32-('Summary Data'!E16*'Summary Data'!E$40+'Summary Data'!E33*'Summary Data'!E$39)/17*$A97)</f>
        <v>-0.039929214410574176</v>
      </c>
      <c r="F97" s="12">
        <f>('Summary Data'!F32-('Summary Data'!F16*'Summary Data'!F$40+'Summary Data'!F33*'Summary Data'!F$39)/17*$A97)</f>
        <v>-0.03850101</v>
      </c>
      <c r="G97" s="12">
        <f>('Summary Data'!G32-('Summary Data'!G16*'Summary Data'!G$40+'Summary Data'!G33*'Summary Data'!G$39)/17*$A97)</f>
        <v>-0.04577628985791969</v>
      </c>
      <c r="H97" s="12">
        <f>('Summary Data'!H32-('Summary Data'!H16*'Summary Data'!H$40+'Summary Data'!H33*'Summary Data'!H$39)/17*$A97)</f>
        <v>-0.05013717228786151</v>
      </c>
      <c r="I97" s="12">
        <f>('Summary Data'!I32-('Summary Data'!I16*'Summary Data'!I$40+'Summary Data'!I33*'Summary Data'!I$39)/17*$A97)</f>
        <v>-0.03476032684547832</v>
      </c>
      <c r="J97" s="12">
        <f>('Summary Data'!J32-('Summary Data'!J16*'Summary Data'!J$40+'Summary Data'!J33*'Summary Data'!J$39)/17*$A97)</f>
        <v>-0.04581587</v>
      </c>
      <c r="K97" s="12">
        <f>('Summary Data'!K32-('Summary Data'!K16*'Summary Data'!K$40+'Summary Data'!K33*'Summary Data'!K$39)/17*$A97)</f>
        <v>-0.03553707747252029</v>
      </c>
      <c r="L97" s="12">
        <f>('Summary Data'!L32-('Summary Data'!L16*'Summary Data'!L$40+'Summary Data'!L33*'Summary Data'!L$39)/17*$A97)</f>
        <v>-0.040430869027076134</v>
      </c>
      <c r="M97" s="12">
        <f>('Summary Data'!M32-('Summary Data'!M16*'Summary Data'!M$40+'Summary Data'!M33*'Summary Data'!M$39)/17*$A97)</f>
        <v>-0.03346146919909854</v>
      </c>
      <c r="N97" s="12">
        <f>('Summary Data'!N32-('Summary Data'!N16*'Summary Data'!N$40+'Summary Data'!N33*'Summary Data'!N$39)/17*$A97)</f>
        <v>-0.02411431716876594</v>
      </c>
      <c r="O97" s="12">
        <f>('Summary Data'!O32-('Summary Data'!O16*'Summary Data'!O$40+'Summary Data'!O33*'Summary Data'!O$39)/17*$A97)</f>
        <v>-0.04029045498299603</v>
      </c>
      <c r="P97" s="12">
        <f>('Summary Data'!P32-('Summary Data'!P16*'Summary Data'!P$40+'Summary Data'!P33*'Summary Data'!P$39)/17*$A97)</f>
        <v>-0.04765091158507008</v>
      </c>
      <c r="Q97" s="12">
        <f>('Summary Data'!Q32-('Summary Data'!Q16*'Summary Data'!Q$40+'Summary Data'!Q33*'Summary Data'!Q$39)/17*$A97)</f>
        <v>-0.047136864445068295</v>
      </c>
      <c r="R97" s="12">
        <f>('Summary Data'!R32-('Summary Data'!R16*'Summary Data'!R$40+'Summary Data'!R33*'Summary Data'!R$39)/17*$A97)</f>
        <v>-0.04527844780014189</v>
      </c>
      <c r="S97" s="12">
        <f>('Summary Data'!S32-('Summary Data'!S16*'Summary Data'!S$40+'Summary Data'!S33*'Summary Data'!S$39)/17*$A97)</f>
        <v>-0.045430863842789715</v>
      </c>
      <c r="T97" s="12">
        <f>('Summary Data'!T32-('Summary Data'!T16*'Summary Data'!T$40+'Summary Data'!T33*'Summary Data'!T$39)/17*$A97)</f>
        <v>-0.04128644763276028</v>
      </c>
      <c r="U97" s="12">
        <f>('Summary Data'!U32-('Summary Data'!U16*'Summary Data'!U$40+'Summary Data'!U33*'Summary Data'!U$39)/17*$A97)</f>
        <v>-0.028956537094709245</v>
      </c>
      <c r="V97" s="75">
        <f>'Summary Data'!V32</f>
        <v>-0.03707284</v>
      </c>
      <c r="W97" s="35" t="s">
        <v>57</v>
      </c>
    </row>
    <row r="98" spans="1:23" ht="11.25">
      <c r="A98" s="76">
        <v>12</v>
      </c>
      <c r="B98" s="12">
        <f>('Summary Data'!B33-('Summary Data'!B17*'Summary Data'!B$40+'Summary Data'!B34*'Summary Data'!B$39)/17*$A98)*10</f>
        <v>0.026931263989983523</v>
      </c>
      <c r="C98" s="12">
        <f>('Summary Data'!C33-('Summary Data'!C17*'Summary Data'!C$40+'Summary Data'!C34*'Summary Data'!C$39)/17*$A98)*10</f>
        <v>-0.017866347527894896</v>
      </c>
      <c r="D98" s="12">
        <f>('Summary Data'!D33-('Summary Data'!D17*'Summary Data'!D$40+'Summary Data'!D34*'Summary Data'!D$39)/17*$A98)*10</f>
        <v>-0.04860713313912129</v>
      </c>
      <c r="E98" s="12">
        <f>('Summary Data'!E33-('Summary Data'!E17*'Summary Data'!E$40+'Summary Data'!E34*'Summary Data'!E$39)/17*$A98)*10</f>
        <v>-0.06954576142966401</v>
      </c>
      <c r="F98" s="12">
        <f>('Summary Data'!F33-('Summary Data'!F17*'Summary Data'!F$40+'Summary Data'!F34*'Summary Data'!F$39)/17*$A98)*10</f>
        <v>-0.03402069</v>
      </c>
      <c r="G98" s="12">
        <f>('Summary Data'!G33-('Summary Data'!G17*'Summary Data'!G$40+'Summary Data'!G34*'Summary Data'!G$39)/17*$A98)*10</f>
        <v>-0.02594284855317233</v>
      </c>
      <c r="H98" s="12">
        <f>('Summary Data'!H33-('Summary Data'!H17*'Summary Data'!H$40+'Summary Data'!H34*'Summary Data'!H$39)/17*$A98)*10</f>
        <v>-0.02090950647617539</v>
      </c>
      <c r="I98" s="12">
        <f>('Summary Data'!I33-('Summary Data'!I17*'Summary Data'!I$40+'Summary Data'!I34*'Summary Data'!I$39)/17*$A98)*10</f>
        <v>-0.017833272554519247</v>
      </c>
      <c r="J98" s="12">
        <f>('Summary Data'!J33-('Summary Data'!J17*'Summary Data'!J$40+'Summary Data'!J34*'Summary Data'!J$39)/17*$A98)*10</f>
        <v>-0.07405555999999999</v>
      </c>
      <c r="K98" s="12">
        <f>('Summary Data'!K33-('Summary Data'!K17*'Summary Data'!K$40+'Summary Data'!K34*'Summary Data'!K$39)/17*$A98)*10</f>
        <v>-0.036493269963850355</v>
      </c>
      <c r="L98" s="12">
        <f>('Summary Data'!L33-('Summary Data'!L17*'Summary Data'!L$40+'Summary Data'!L34*'Summary Data'!L$39)/17*$A98)*10</f>
        <v>-0.03223143791441431</v>
      </c>
      <c r="M98" s="12">
        <f>('Summary Data'!M33-('Summary Data'!M17*'Summary Data'!M$40+'Summary Data'!M34*'Summary Data'!M$39)/17*$A98)*10</f>
        <v>-0.08120500288233261</v>
      </c>
      <c r="N98" s="12">
        <f>('Summary Data'!N33-('Summary Data'!N17*'Summary Data'!N$40+'Summary Data'!N34*'Summary Data'!N$39)/17*$A98)*10</f>
        <v>-0.07259079885508443</v>
      </c>
      <c r="O98" s="12">
        <f>('Summary Data'!O33-('Summary Data'!O17*'Summary Data'!O$40+'Summary Data'!O34*'Summary Data'!O$39)/17*$A98)*10</f>
        <v>-0.051992361262936465</v>
      </c>
      <c r="P98" s="12">
        <f>('Summary Data'!P33-('Summary Data'!P17*'Summary Data'!P$40+'Summary Data'!P34*'Summary Data'!P$39)/17*$A98)*10</f>
        <v>-0.014234646053308937</v>
      </c>
      <c r="Q98" s="12">
        <f>('Summary Data'!Q33-('Summary Data'!Q17*'Summary Data'!Q$40+'Summary Data'!Q34*'Summary Data'!Q$39)/17*$A98)*10</f>
        <v>-0.05751728703160819</v>
      </c>
      <c r="R98" s="12">
        <f>('Summary Data'!R33-('Summary Data'!R17*'Summary Data'!R$40+'Summary Data'!R34*'Summary Data'!R$39)/17*$A98)*10</f>
        <v>-0.05194097514218749</v>
      </c>
      <c r="S98" s="12">
        <f>('Summary Data'!S33-('Summary Data'!S17*'Summary Data'!S$40+'Summary Data'!S34*'Summary Data'!S$39)/17*$A98)*10</f>
        <v>-0.022989697643807056</v>
      </c>
      <c r="T98" s="12">
        <f>('Summary Data'!T33-('Summary Data'!T17*'Summary Data'!T$40+'Summary Data'!T34*'Summary Data'!T$39)/17*$A98)*10</f>
        <v>-0.02493736583321882</v>
      </c>
      <c r="U98" s="12">
        <f>('Summary Data'!U33-('Summary Data'!U17*'Summary Data'!U$40+'Summary Data'!U34*'Summary Data'!U$39)/17*$A98)*10</f>
        <v>0.024093620385569874</v>
      </c>
      <c r="V98" s="75">
        <f>'Summary Data'!V33*10</f>
        <v>-0.03895983</v>
      </c>
      <c r="W98" s="35" t="s">
        <v>57</v>
      </c>
    </row>
    <row r="99" spans="1:23" ht="11.25">
      <c r="A99" s="76">
        <v>13</v>
      </c>
      <c r="B99" s="12">
        <f>('Summary Data'!B34-('Summary Data'!B18*'Summary Data'!B$40+'Summary Data'!B35*'Summary Data'!B$39)/17*$A99)*10</f>
        <v>-0.27640524403851463</v>
      </c>
      <c r="C99" s="12">
        <f>('Summary Data'!C34-('Summary Data'!C18*'Summary Data'!C$40+'Summary Data'!C35*'Summary Data'!C$39)/17*$A99)*10</f>
        <v>-0.01524157765795107</v>
      </c>
      <c r="D99" s="12">
        <f>('Summary Data'!D34-('Summary Data'!D18*'Summary Data'!D$40+'Summary Data'!D35*'Summary Data'!D$39)/17*$A99)*10</f>
        <v>-0.021509682797376403</v>
      </c>
      <c r="E99" s="12">
        <f>('Summary Data'!E34-('Summary Data'!E18*'Summary Data'!E$40+'Summary Data'!E35*'Summary Data'!E$39)/17*$A99)*10</f>
        <v>-0.007937648524651234</v>
      </c>
      <c r="F99" s="12">
        <f>('Summary Data'!F34-('Summary Data'!F18*'Summary Data'!F$40+'Summary Data'!F35*'Summary Data'!F$39)/17*$A99)*10</f>
        <v>-0.03994857</v>
      </c>
      <c r="G99" s="12">
        <f>('Summary Data'!G34-('Summary Data'!G18*'Summary Data'!G$40+'Summary Data'!G35*'Summary Data'!G$39)/17*$A99)*10</f>
        <v>-0.04137631583468257</v>
      </c>
      <c r="H99" s="12">
        <f>('Summary Data'!H34-('Summary Data'!H18*'Summary Data'!H$40+'Summary Data'!H35*'Summary Data'!H$39)/17*$A99)*10</f>
        <v>-0.028701327635731518</v>
      </c>
      <c r="I99" s="12">
        <f>('Summary Data'!I34-('Summary Data'!I18*'Summary Data'!I$40+'Summary Data'!I35*'Summary Data'!I$39)/17*$A99)*10</f>
        <v>-0.009869799011276492</v>
      </c>
      <c r="J99" s="12">
        <f>('Summary Data'!J34-('Summary Data'!J18*'Summary Data'!J$40+'Summary Data'!J35*'Summary Data'!J$39)/17*$A99)*10</f>
        <v>-0.03852777</v>
      </c>
      <c r="K99" s="12">
        <f>('Summary Data'!K34-('Summary Data'!K18*'Summary Data'!K$40+'Summary Data'!K35*'Summary Data'!K$39)/17*$A99)*10</f>
        <v>-0.01540272461176946</v>
      </c>
      <c r="L99" s="12">
        <f>('Summary Data'!L34-('Summary Data'!L18*'Summary Data'!L$40+'Summary Data'!L35*'Summary Data'!L$39)/17*$A99)*10</f>
        <v>-0.006994367507124894</v>
      </c>
      <c r="M99" s="12">
        <f>('Summary Data'!M34-('Summary Data'!M18*'Summary Data'!M$40+'Summary Data'!M35*'Summary Data'!M$39)/17*$A99)*10</f>
        <v>0.005323962342477155</v>
      </c>
      <c r="N99" s="12">
        <f>('Summary Data'!N34-('Summary Data'!N18*'Summary Data'!N$40+'Summary Data'!N35*'Summary Data'!N$39)/17*$A99)*10</f>
        <v>0.0096220009272904</v>
      </c>
      <c r="O99" s="12">
        <f>('Summary Data'!O34-('Summary Data'!O18*'Summary Data'!O$40+'Summary Data'!O35*'Summary Data'!O$39)/17*$A99)*10</f>
        <v>0.005288435164224988</v>
      </c>
      <c r="P99" s="12">
        <f>('Summary Data'!P34-('Summary Data'!P18*'Summary Data'!P$40+'Summary Data'!P35*'Summary Data'!P$39)/17*$A99)*10</f>
        <v>-0.024210031382480783</v>
      </c>
      <c r="Q99" s="12">
        <f>('Summary Data'!Q34-('Summary Data'!Q18*'Summary Data'!Q$40+'Summary Data'!Q35*'Summary Data'!Q$39)/17*$A99)*10</f>
        <v>-0.0342542565758771</v>
      </c>
      <c r="R99" s="12">
        <f>('Summary Data'!R34-('Summary Data'!R18*'Summary Data'!R$40+'Summary Data'!R35*'Summary Data'!R$39)/17*$A99)*10</f>
        <v>-0.028710716801235624</v>
      </c>
      <c r="S99" s="12">
        <f>('Summary Data'!S34-('Summary Data'!S18*'Summary Data'!S$40+'Summary Data'!S35*'Summary Data'!S$39)/17*$A99)*10</f>
        <v>-0.05289046451993553</v>
      </c>
      <c r="T99" s="12">
        <f>('Summary Data'!T34-('Summary Data'!T18*'Summary Data'!T$40+'Summary Data'!T35*'Summary Data'!T$39)/17*$A99)*10</f>
        <v>-0.02756820537368053</v>
      </c>
      <c r="U99" s="12">
        <f>('Summary Data'!U34-('Summary Data'!U18*'Summary Data'!U$40+'Summary Data'!U35*'Summary Data'!U$39)/17*$A99)*10</f>
        <v>-0.05849839001952306</v>
      </c>
      <c r="V99" s="75">
        <f>'Summary Data'!V34*10</f>
        <v>-0.028868650000000003</v>
      </c>
      <c r="W99" s="35" t="s">
        <v>57</v>
      </c>
    </row>
    <row r="100" spans="1:23" ht="11.25">
      <c r="A100" s="76">
        <v>14</v>
      </c>
      <c r="B100" s="12">
        <f>('Summary Data'!B35-('Summary Data'!B19*'Summary Data'!B$40+'Summary Data'!B36*'Summary Data'!B$39)/17*$A100)*10</f>
        <v>0.08703518030511766</v>
      </c>
      <c r="C100" s="12">
        <f>('Summary Data'!C35-('Summary Data'!C19*'Summary Data'!C$40+'Summary Data'!C36*'Summary Data'!C$39)/17*$A100)*10</f>
        <v>-0.07470013300827705</v>
      </c>
      <c r="D100" s="12">
        <f>('Summary Data'!D35-('Summary Data'!D19*'Summary Data'!D$40+'Summary Data'!D36*'Summary Data'!D$39)/17*$A100)*10</f>
        <v>-0.07870751023739878</v>
      </c>
      <c r="E100" s="12">
        <f>('Summary Data'!E35-('Summary Data'!E19*'Summary Data'!E$40+'Summary Data'!E36*'Summary Data'!E$39)/17*$A100)*10</f>
        <v>-0.07361332947423506</v>
      </c>
      <c r="F100" s="12">
        <f>('Summary Data'!F35-('Summary Data'!F19*'Summary Data'!F$40+'Summary Data'!F36*'Summary Data'!F$39)/17*$A100)*10</f>
        <v>-0.09636379</v>
      </c>
      <c r="G100" s="12">
        <f>('Summary Data'!G35-('Summary Data'!G19*'Summary Data'!G$40+'Summary Data'!G36*'Summary Data'!G$39)/17*$A100)*10</f>
        <v>-0.08330817550178399</v>
      </c>
      <c r="H100" s="12">
        <f>('Summary Data'!H35-('Summary Data'!H19*'Summary Data'!H$40+'Summary Data'!H36*'Summary Data'!H$39)/17*$A100)*10</f>
        <v>-0.08726409623429926</v>
      </c>
      <c r="I100" s="12">
        <f>('Summary Data'!I35-('Summary Data'!I19*'Summary Data'!I$40+'Summary Data'!I36*'Summary Data'!I$39)/17*$A100)*10</f>
        <v>-0.08274220873165025</v>
      </c>
      <c r="J100" s="12">
        <f>('Summary Data'!J35-('Summary Data'!J19*'Summary Data'!J$40+'Summary Data'!J36*'Summary Data'!J$39)/17*$A100)*10</f>
        <v>-0.07418069000000001</v>
      </c>
      <c r="K100" s="12">
        <f>('Summary Data'!K35-('Summary Data'!K19*'Summary Data'!K$40+'Summary Data'!K36*'Summary Data'!K$39)/17*$A100)*10</f>
        <v>-0.08184475628840424</v>
      </c>
      <c r="L100" s="12">
        <f>('Summary Data'!L35-('Summary Data'!L19*'Summary Data'!L$40+'Summary Data'!L36*'Summary Data'!L$39)/17*$A100)*10</f>
        <v>-0.08548915860893437</v>
      </c>
      <c r="M100" s="12">
        <f>('Summary Data'!M35-('Summary Data'!M19*'Summary Data'!M$40+'Summary Data'!M36*'Summary Data'!M$39)/17*$A100)*10</f>
        <v>-0.0767054747315713</v>
      </c>
      <c r="N100" s="12">
        <f>('Summary Data'!N35-('Summary Data'!N19*'Summary Data'!N$40+'Summary Data'!N36*'Summary Data'!N$39)/17*$A100)*10</f>
        <v>-0.08356686506347216</v>
      </c>
      <c r="O100" s="12">
        <f>('Summary Data'!O35-('Summary Data'!O19*'Summary Data'!O$40+'Summary Data'!O36*'Summary Data'!O$39)/17*$A100)*10</f>
        <v>-0.07771512233633601</v>
      </c>
      <c r="P100" s="12">
        <f>('Summary Data'!P35-('Summary Data'!P19*'Summary Data'!P$40+'Summary Data'!P36*'Summary Data'!P$39)/17*$A100)*10</f>
        <v>-0.09102985385620765</v>
      </c>
      <c r="Q100" s="12">
        <f>('Summary Data'!Q35-('Summary Data'!Q19*'Summary Data'!Q$40+'Summary Data'!Q36*'Summary Data'!Q$39)/17*$A100)*10</f>
        <v>-0.07892167689727407</v>
      </c>
      <c r="R100" s="12">
        <f>('Summary Data'!R35-('Summary Data'!R19*'Summary Data'!R$40+'Summary Data'!R36*'Summary Data'!R$39)/17*$A100)*10</f>
        <v>-0.08640898348265327</v>
      </c>
      <c r="S100" s="12">
        <f>('Summary Data'!S35-('Summary Data'!S19*'Summary Data'!S$40+'Summary Data'!S36*'Summary Data'!S$39)/17*$A100)*10</f>
        <v>-0.07279832689768519</v>
      </c>
      <c r="T100" s="12">
        <f>('Summary Data'!T35-('Summary Data'!T19*'Summary Data'!T$40+'Summary Data'!T36*'Summary Data'!T$39)/17*$A100)*10</f>
        <v>-0.06387175099655294</v>
      </c>
      <c r="U100" s="12">
        <f>('Summary Data'!U35-('Summary Data'!U19*'Summary Data'!U$40+'Summary Data'!U36*'Summary Data'!U$39)/17*$A100)*10</f>
        <v>-0.07586275578223708</v>
      </c>
      <c r="V100" s="75">
        <f>'Summary Data'!V35*10</f>
        <v>-0.0722878</v>
      </c>
      <c r="W100" s="35" t="s">
        <v>57</v>
      </c>
    </row>
    <row r="101" spans="1:23" ht="11.25">
      <c r="A101" s="76">
        <v>15</v>
      </c>
      <c r="B101" s="12">
        <f>('Summary Data'!B36-('Summary Data'!B20*'Summary Data'!B$40+'Summary Data'!B37*'Summary Data'!B$39)/17*$A101)*10</f>
        <v>0.084569</v>
      </c>
      <c r="C101" s="12">
        <f>('Summary Data'!C36-('Summary Data'!C20*'Summary Data'!C$40+'Summary Data'!C37*'Summary Data'!C$39)/17*$A101)*10</f>
        <v>-0.013288620000000001</v>
      </c>
      <c r="D101" s="12">
        <f>('Summary Data'!D36-('Summary Data'!D20*'Summary Data'!D$40+'Summary Data'!D37*'Summary Data'!D$39)/17*$A101)*10</f>
        <v>-0.02396816</v>
      </c>
      <c r="E101" s="12">
        <f>('Summary Data'!E36-('Summary Data'!E20*'Summary Data'!E$40+'Summary Data'!E37*'Summary Data'!E$39)/17*$A101)*10</f>
        <v>-0.00277708</v>
      </c>
      <c r="F101" s="12">
        <f>('Summary Data'!F36-('Summary Data'!F20*'Summary Data'!F$40+'Summary Data'!F37*'Summary Data'!F$39)/17*$A101)*10</f>
        <v>-0.04386901</v>
      </c>
      <c r="G101" s="12">
        <f>('Summary Data'!G36-('Summary Data'!G20*'Summary Data'!G$40+'Summary Data'!G37*'Summary Data'!G$39)/17*$A101)*10</f>
        <v>-0.02727019</v>
      </c>
      <c r="H101" s="12">
        <f>('Summary Data'!H36-('Summary Data'!H20*'Summary Data'!H$40+'Summary Data'!H37*'Summary Data'!H$39)/17*$A101)*10</f>
        <v>-0.01995663</v>
      </c>
      <c r="I101" s="12">
        <f>('Summary Data'!I36-('Summary Data'!I20*'Summary Data'!I$40+'Summary Data'!I37*'Summary Data'!I$39)/17*$A101)*10</f>
        <v>-0.01666044</v>
      </c>
      <c r="J101" s="12">
        <f>('Summary Data'!J36-('Summary Data'!J20*'Summary Data'!J$40+'Summary Data'!J37*'Summary Data'!J$39)/17*$A101)*10</f>
        <v>-0.023475330000000003</v>
      </c>
      <c r="K101" s="12">
        <f>('Summary Data'!K36-('Summary Data'!K20*'Summary Data'!K$40+'Summary Data'!K37*'Summary Data'!K$39)/17*$A101)*10</f>
        <v>-0.03001856</v>
      </c>
      <c r="L101" s="12">
        <f>('Summary Data'!L36-('Summary Data'!L20*'Summary Data'!L$40+'Summary Data'!L37*'Summary Data'!L$39)/17*$A101)*10</f>
        <v>-0.023525450000000003</v>
      </c>
      <c r="M101" s="12">
        <f>('Summary Data'!M36-('Summary Data'!M20*'Summary Data'!M$40+'Summary Data'!M37*'Summary Data'!M$39)/17*$A101)*10</f>
        <v>0.01696618</v>
      </c>
      <c r="N101" s="12">
        <f>('Summary Data'!N36-('Summary Data'!N20*'Summary Data'!N$40+'Summary Data'!N37*'Summary Data'!N$39)/17*$A101)*10</f>
        <v>-0.01705813</v>
      </c>
      <c r="O101" s="12">
        <f>('Summary Data'!O36-('Summary Data'!O20*'Summary Data'!O$40+'Summary Data'!O37*'Summary Data'!O$39)/17*$A101)*10</f>
        <v>-0.02341841</v>
      </c>
      <c r="P101" s="12">
        <f>('Summary Data'!P36-('Summary Data'!P20*'Summary Data'!P$40+'Summary Data'!P37*'Summary Data'!P$39)/17*$A101)*10</f>
        <v>-0.05665025</v>
      </c>
      <c r="Q101" s="12">
        <f>('Summary Data'!Q36-('Summary Data'!Q20*'Summary Data'!Q$40+'Summary Data'!Q37*'Summary Data'!Q$39)/17*$A101)*10</f>
        <v>-0.05283996</v>
      </c>
      <c r="R101" s="12">
        <f>('Summary Data'!R36-('Summary Data'!R20*'Summary Data'!R$40+'Summary Data'!R37*'Summary Data'!R$39)/17*$A101)*10</f>
        <v>-0.03453577</v>
      </c>
      <c r="S101" s="12">
        <f>('Summary Data'!S36-('Summary Data'!S20*'Summary Data'!S$40+'Summary Data'!S37*'Summary Data'!S$39)/17*$A101)*10</f>
        <v>-0.06778136</v>
      </c>
      <c r="T101" s="12">
        <f>('Summary Data'!T36-('Summary Data'!T20*'Summary Data'!T$40+'Summary Data'!T37*'Summary Data'!T$39)/17*$A101)*10</f>
        <v>-0.03199644</v>
      </c>
      <c r="U101" s="12">
        <f>('Summary Data'!U36-('Summary Data'!U20*'Summary Data'!U$40+'Summary Data'!U37*'Summary Data'!U$39)/17*$A101)*10</f>
        <v>-0.19187880000000002</v>
      </c>
      <c r="V101" s="75">
        <f>'Summary Data'!V36*10</f>
        <v>-0.02909883</v>
      </c>
      <c r="W101" s="35" t="s">
        <v>57</v>
      </c>
    </row>
    <row r="102" spans="1:23" ht="11.25">
      <c r="A102" s="76">
        <v>16</v>
      </c>
      <c r="B102" s="12">
        <f>('Summary Data'!B37-('Summary Data'!B21*'Summary Data'!B$40+'Summary Data'!B38*'Summary Data'!B$39)/17*$A102)*10</f>
        <v>0</v>
      </c>
      <c r="C102" s="12">
        <f>('Summary Data'!C37-('Summary Data'!C21*'Summary Data'!C$40+'Summary Data'!C38*'Summary Data'!C$39)/17*$A102)*10</f>
        <v>0</v>
      </c>
      <c r="D102" s="12">
        <f>('Summary Data'!D37-('Summary Data'!D21*'Summary Data'!D$40+'Summary Data'!D38*'Summary Data'!D$39)/17*$A102)*10</f>
        <v>0</v>
      </c>
      <c r="E102" s="12">
        <f>('Summary Data'!E37-('Summary Data'!E21*'Summary Data'!E$40+'Summary Data'!E38*'Summary Data'!E$39)/17*$A102)*10</f>
        <v>0</v>
      </c>
      <c r="F102" s="12">
        <f>('Summary Data'!F37-('Summary Data'!F21*'Summary Data'!F$40+'Summary Data'!F38*'Summary Data'!F$39)/17*$A102)*10</f>
        <v>0</v>
      </c>
      <c r="G102" s="12">
        <f>('Summary Data'!G37-('Summary Data'!G21*'Summary Data'!G$40+'Summary Data'!G38*'Summary Data'!G$39)/17*$A102)*10</f>
        <v>0</v>
      </c>
      <c r="H102" s="12">
        <f>('Summary Data'!H37-('Summary Data'!H21*'Summary Data'!H$40+'Summary Data'!H38*'Summary Data'!H$39)/17*$A102)*10</f>
        <v>0</v>
      </c>
      <c r="I102" s="12">
        <f>('Summary Data'!I37-('Summary Data'!I21*'Summary Data'!I$40+'Summary Data'!I38*'Summary Data'!I$39)/17*$A102)*10</f>
        <v>0</v>
      </c>
      <c r="J102" s="12">
        <f>('Summary Data'!J37-('Summary Data'!J21*'Summary Data'!J$40+'Summary Data'!J38*'Summary Data'!J$39)/17*$A102)*10</f>
        <v>0</v>
      </c>
      <c r="K102" s="12">
        <f>('Summary Data'!K37-('Summary Data'!K21*'Summary Data'!K$40+'Summary Data'!K38*'Summary Data'!K$39)/17*$A102)*10</f>
        <v>0</v>
      </c>
      <c r="L102" s="12">
        <f>('Summary Data'!L37-('Summary Data'!L21*'Summary Data'!L$40+'Summary Data'!L38*'Summary Data'!L$39)/17*$A102)*10</f>
        <v>0</v>
      </c>
      <c r="M102" s="12">
        <f>('Summary Data'!M37-('Summary Data'!M21*'Summary Data'!M$40+'Summary Data'!M38*'Summary Data'!M$39)/17*$A102)*10</f>
        <v>0</v>
      </c>
      <c r="N102" s="12">
        <f>('Summary Data'!N37-('Summary Data'!N21*'Summary Data'!N$40+'Summary Data'!N38*'Summary Data'!N$39)/17*$A102)*10</f>
        <v>0</v>
      </c>
      <c r="O102" s="12">
        <f>('Summary Data'!O37-('Summary Data'!O21*'Summary Data'!O$40+'Summary Data'!O38*'Summary Data'!O$39)/17*$A102)*10</f>
        <v>0</v>
      </c>
      <c r="P102" s="12">
        <f>('Summary Data'!P37-('Summary Data'!P21*'Summary Data'!P$40+'Summary Data'!P38*'Summary Data'!P$39)/17*$A102)*10</f>
        <v>0</v>
      </c>
      <c r="Q102" s="12">
        <f>('Summary Data'!Q37-('Summary Data'!Q21*'Summary Data'!Q$40+'Summary Data'!Q38*'Summary Data'!Q$39)/17*$A102)*10</f>
        <v>0</v>
      </c>
      <c r="R102" s="12">
        <f>('Summary Data'!R37-('Summary Data'!R21*'Summary Data'!R$40+'Summary Data'!R38*'Summary Data'!R$39)/17*$A102)*10</f>
        <v>0</v>
      </c>
      <c r="S102" s="12">
        <f>('Summary Data'!S37-('Summary Data'!S21*'Summary Data'!S$40+'Summary Data'!S38*'Summary Data'!S$39)/17*$A102)*10</f>
        <v>0</v>
      </c>
      <c r="T102" s="12">
        <f>('Summary Data'!T37-('Summary Data'!T21*'Summary Data'!T$40+'Summary Data'!T38*'Summary Data'!T$39)/17*$A102)*10</f>
        <v>0</v>
      </c>
      <c r="U102" s="12">
        <f>('Summary Data'!U37-('Summary Data'!U21*'Summary Data'!U$40+'Summary Data'!U38*'Summary Data'!U$39)/17*$A102)*10</f>
        <v>0</v>
      </c>
      <c r="V102" s="75">
        <f>'Summary Data'!V37*10</f>
        <v>0</v>
      </c>
      <c r="W102" s="35" t="s">
        <v>57</v>
      </c>
    </row>
    <row r="103" spans="1:23" ht="12" thickBot="1">
      <c r="A103" s="77">
        <v>17</v>
      </c>
      <c r="B103" s="14">
        <f>'Summary Data'!B38*10</f>
        <v>0</v>
      </c>
      <c r="C103" s="14">
        <f>'Summary Data'!C38*10</f>
        <v>0</v>
      </c>
      <c r="D103" s="14">
        <f>'Summary Data'!D38*10</f>
        <v>0</v>
      </c>
      <c r="E103" s="14">
        <f>'Summary Data'!E38*10</f>
        <v>0</v>
      </c>
      <c r="F103" s="14">
        <f>'Summary Data'!F38*10</f>
        <v>0</v>
      </c>
      <c r="G103" s="14">
        <f>'Summary Data'!G38*10</f>
        <v>0</v>
      </c>
      <c r="H103" s="14">
        <f>'Summary Data'!H38*10</f>
        <v>0</v>
      </c>
      <c r="I103" s="14">
        <f>'Summary Data'!I38*10</f>
        <v>0</v>
      </c>
      <c r="J103" s="14">
        <f>'Summary Data'!J38*10</f>
        <v>0</v>
      </c>
      <c r="K103" s="14">
        <f>'Summary Data'!K38*10</f>
        <v>0</v>
      </c>
      <c r="L103" s="14">
        <f>'Summary Data'!L38*10</f>
        <v>0</v>
      </c>
      <c r="M103" s="14">
        <f>'Summary Data'!M38*10</f>
        <v>0</v>
      </c>
      <c r="N103" s="14">
        <f>'Summary Data'!N38*10</f>
        <v>0</v>
      </c>
      <c r="O103" s="14">
        <f>'Summary Data'!O38*10</f>
        <v>0</v>
      </c>
      <c r="P103" s="14">
        <f>'Summary Data'!P38*10</f>
        <v>0</v>
      </c>
      <c r="Q103" s="14">
        <f>'Summary Data'!Q38*10</f>
        <v>0</v>
      </c>
      <c r="R103" s="14">
        <f>'Summary Data'!R38*10</f>
        <v>0</v>
      </c>
      <c r="S103" s="14">
        <f>'Summary Data'!S38*10</f>
        <v>0</v>
      </c>
      <c r="T103" s="14">
        <f>'Summary Data'!T38*10</f>
        <v>0</v>
      </c>
      <c r="U103" s="14">
        <f>'Summary Data'!U38*10</f>
        <v>0</v>
      </c>
      <c r="V103" s="28">
        <f>'Summary Data'!V38*10</f>
        <v>0</v>
      </c>
      <c r="W103" s="35" t="s">
        <v>57</v>
      </c>
    </row>
    <row r="104" ht="12" thickBot="1"/>
    <row r="105" spans="1:22" ht="11.25">
      <c r="A105" s="490" t="s">
        <v>92</v>
      </c>
      <c r="B105" s="491"/>
      <c r="C105" s="491"/>
      <c r="D105" s="491"/>
      <c r="E105" s="491"/>
      <c r="F105" s="491"/>
      <c r="G105" s="491"/>
      <c r="H105" s="491"/>
      <c r="I105" s="491"/>
      <c r="J105" s="491"/>
      <c r="K105" s="491"/>
      <c r="L105" s="491"/>
      <c r="M105" s="491"/>
      <c r="N105" s="491"/>
      <c r="O105" s="491"/>
      <c r="P105" s="491"/>
      <c r="Q105" s="491"/>
      <c r="R105" s="491"/>
      <c r="S105" s="491"/>
      <c r="T105" s="491"/>
      <c r="U105" s="491"/>
      <c r="V105" s="492"/>
    </row>
    <row r="106" spans="1:22" ht="11.25">
      <c r="A106" s="76"/>
      <c r="B106" s="74" t="s">
        <v>52</v>
      </c>
      <c r="C106" s="74" t="s">
        <v>53</v>
      </c>
      <c r="D106" s="74" t="s">
        <v>54</v>
      </c>
      <c r="E106" s="74" t="s">
        <v>55</v>
      </c>
      <c r="F106" s="74" t="s">
        <v>56</v>
      </c>
      <c r="G106" s="74" t="s">
        <v>61</v>
      </c>
      <c r="H106" s="74" t="s">
        <v>62</v>
      </c>
      <c r="I106" s="74" t="s">
        <v>63</v>
      </c>
      <c r="J106" s="74" t="s">
        <v>64</v>
      </c>
      <c r="K106" s="74" t="s">
        <v>65</v>
      </c>
      <c r="L106" s="74" t="s">
        <v>66</v>
      </c>
      <c r="M106" s="74" t="s">
        <v>67</v>
      </c>
      <c r="N106" s="74" t="s">
        <v>68</v>
      </c>
      <c r="O106" s="74" t="s">
        <v>69</v>
      </c>
      <c r="P106" s="74" t="s">
        <v>70</v>
      </c>
      <c r="Q106" s="74" t="s">
        <v>71</v>
      </c>
      <c r="R106" s="74" t="s">
        <v>72</v>
      </c>
      <c r="S106" s="74" t="s">
        <v>73</v>
      </c>
      <c r="T106" s="74" t="s">
        <v>74</v>
      </c>
      <c r="U106" s="74" t="s">
        <v>75</v>
      </c>
      <c r="V106" s="13" t="s">
        <v>76</v>
      </c>
    </row>
    <row r="107" spans="1:22" ht="11.25">
      <c r="A107" s="76">
        <v>1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9"/>
    </row>
    <row r="108" spans="1:22" ht="11.25">
      <c r="A108" s="76">
        <v>2</v>
      </c>
      <c r="B108" s="12">
        <f>('Summary Data'!Y6-('Summary Data'!Y7*'Summary Data'!Y$39-'Summary Data'!Y24*'Summary Data'!Y$40)/17*$A108)</f>
        <v>-26.980676319770826</v>
      </c>
      <c r="C108" s="12">
        <f>('Summary Data'!Z6-('Summary Data'!Z7*'Summary Data'!Z$39-'Summary Data'!Z24*'Summary Data'!Z$40)/17*$A108)</f>
        <v>-1.9267871371241714</v>
      </c>
      <c r="D108" s="12">
        <f>('Summary Data'!AA6-('Summary Data'!AA7*'Summary Data'!AA$39-'Summary Data'!AA24*'Summary Data'!AA$40)/17*$A108)</f>
        <v>-0.9414030641798518</v>
      </c>
      <c r="E108" s="12">
        <f>('Summary Data'!AB6-('Summary Data'!AB7*'Summary Data'!AB$39-'Summary Data'!AB24*'Summary Data'!AB$40)/17*$A108)</f>
        <v>-1.0902467510949996</v>
      </c>
      <c r="F108" s="12">
        <f>('Summary Data'!AC6-('Summary Data'!AC7*'Summary Data'!AC$39-'Summary Data'!AC24*'Summary Data'!AC$40)/17*$A108)</f>
        <v>-1.776816779932282</v>
      </c>
      <c r="G108" s="12">
        <f>('Summary Data'!AD6-('Summary Data'!AD7*'Summary Data'!AD$39-'Summary Data'!AD24*'Summary Data'!AD$40)/17*$A108)</f>
        <v>-0.6875179434696254</v>
      </c>
      <c r="H108" s="12">
        <f>('Summary Data'!AE6-('Summary Data'!AE7*'Summary Data'!AE$39-'Summary Data'!AE24*'Summary Data'!AE$40)/17*$A108)</f>
        <v>-1.4579778284442513</v>
      </c>
      <c r="I108" s="12">
        <f>('Summary Data'!AF6-('Summary Data'!AF7*'Summary Data'!AF$39-'Summary Data'!AF24*'Summary Data'!AF$40)/17*$A108)</f>
        <v>-1.1520102719916505</v>
      </c>
      <c r="J108" s="12">
        <f>('Summary Data'!AG6-('Summary Data'!AG7*'Summary Data'!AG$39-'Summary Data'!AG24*'Summary Data'!AG$40)/17*$A108)</f>
        <v>-1.5284419850500885</v>
      </c>
      <c r="K108" s="12">
        <f>('Summary Data'!AH6-('Summary Data'!AH7*'Summary Data'!AH$39-'Summary Data'!AH24*'Summary Data'!AH$40)/17*$A108)</f>
        <v>-0.8546845583474267</v>
      </c>
      <c r="L108" s="12">
        <f>('Summary Data'!AI6-('Summary Data'!AI7*'Summary Data'!AI$39-'Summary Data'!AI24*'Summary Data'!AI$40)/17*$A108)</f>
        <v>-1.1444841338958753</v>
      </c>
      <c r="M108" s="12">
        <f>('Summary Data'!AJ6-('Summary Data'!AJ7*'Summary Data'!AJ$39-'Summary Data'!AJ24*'Summary Data'!AJ$40)/17*$A108)</f>
        <v>-1.2858321436625844</v>
      </c>
      <c r="N108" s="12">
        <f>('Summary Data'!AK6-('Summary Data'!AK7*'Summary Data'!AK$39-'Summary Data'!AK24*'Summary Data'!AK$40)/17*$A108)</f>
        <v>-0.5385441886779995</v>
      </c>
      <c r="O108" s="12">
        <f>('Summary Data'!AL6-('Summary Data'!AL7*'Summary Data'!AL$39-'Summary Data'!AL24*'Summary Data'!AL$40)/17*$A108)</f>
        <v>-1.6736561016398832</v>
      </c>
      <c r="P108" s="12">
        <f>('Summary Data'!AM6-('Summary Data'!AM7*'Summary Data'!AM$39-'Summary Data'!AM24*'Summary Data'!AM$40)/17*$A108)</f>
        <v>-0.7719169284308197</v>
      </c>
      <c r="Q108" s="12">
        <f>('Summary Data'!AN6-('Summary Data'!AN7*'Summary Data'!AN$39-'Summary Data'!AN24*'Summary Data'!AN$40)/17*$A108)</f>
        <v>-0.9856225742196383</v>
      </c>
      <c r="R108" s="12">
        <f>('Summary Data'!AO6-('Summary Data'!AO7*'Summary Data'!AO$39-'Summary Data'!AO24*'Summary Data'!AO$40)/17*$A108)</f>
        <v>-1.0064670378535725</v>
      </c>
      <c r="S108" s="12">
        <f>('Summary Data'!AP6-('Summary Data'!AP7*'Summary Data'!AP$39-'Summary Data'!AP24*'Summary Data'!AP$40)/17*$A108)</f>
        <v>-1.2222437504560424</v>
      </c>
      <c r="T108" s="12">
        <f>('Summary Data'!AQ6-('Summary Data'!AQ7*'Summary Data'!AQ$39-'Summary Data'!AQ24*'Summary Data'!AQ$40)/17*$A108)</f>
        <v>-1.2811434194537261</v>
      </c>
      <c r="U108" s="12">
        <f>('Summary Data'!AR6-('Summary Data'!AR7*'Summary Data'!AR$39-'Summary Data'!AR24*'Summary Data'!AR$40)/17*$A108)</f>
        <v>-23.513308934856177</v>
      </c>
      <c r="V108" s="75">
        <f>'Summary Data'!AS6</f>
        <v>-2.555979</v>
      </c>
    </row>
    <row r="109" spans="1:22" ht="11.25">
      <c r="A109" s="76">
        <v>3</v>
      </c>
      <c r="B109" s="12">
        <f>('Summary Data'!Y7-('Summary Data'!Y8*'Summary Data'!Y$39-'Summary Data'!Y25*'Summary Data'!Y$40)/17*$A109)</f>
        <v>37.614046725721124</v>
      </c>
      <c r="C109" s="12">
        <f>('Summary Data'!Z7-('Summary Data'!Z8*'Summary Data'!Z$39-'Summary Data'!Z25*'Summary Data'!Z$40)/17*$A109)</f>
        <v>0.6491700026655624</v>
      </c>
      <c r="D109" s="12">
        <f>('Summary Data'!AA7-('Summary Data'!AA8*'Summary Data'!AA$39-'Summary Data'!AA25*'Summary Data'!AA$40)/17*$A109)</f>
        <v>1.1814032087235395</v>
      </c>
      <c r="E109" s="12">
        <f>('Summary Data'!AB7-('Summary Data'!AB8*'Summary Data'!AB$39-'Summary Data'!AB25*'Summary Data'!AB$40)/17*$A109)</f>
        <v>0.9769567657215991</v>
      </c>
      <c r="F109" s="12">
        <f>('Summary Data'!AC7-('Summary Data'!AC8*'Summary Data'!AC$39-'Summary Data'!AC25*'Summary Data'!AC$40)/17*$A109)</f>
        <v>1.4058732075637526</v>
      </c>
      <c r="G109" s="12">
        <f>('Summary Data'!AD7-('Summary Data'!AD8*'Summary Data'!AD$39-'Summary Data'!AD25*'Summary Data'!AD$40)/17*$A109)</f>
        <v>-0.3969905722635877</v>
      </c>
      <c r="H109" s="12">
        <f>('Summary Data'!AE7-('Summary Data'!AE8*'Summary Data'!AE$39-'Summary Data'!AE25*'Summary Data'!AE$40)/17*$A109)</f>
        <v>1.5864721555629147</v>
      </c>
      <c r="I109" s="12">
        <f>('Summary Data'!AF7-('Summary Data'!AF8*'Summary Data'!AF$39-'Summary Data'!AF25*'Summary Data'!AF$40)/17*$A109)</f>
        <v>0.9968663989491017</v>
      </c>
      <c r="J109" s="12">
        <f>('Summary Data'!AG7-('Summary Data'!AG8*'Summary Data'!AG$39-'Summary Data'!AG25*'Summary Data'!AG$40)/17*$A109)</f>
        <v>0.8442576206140572</v>
      </c>
      <c r="K109" s="12">
        <f>('Summary Data'!AH7-('Summary Data'!AH8*'Summary Data'!AH$39-'Summary Data'!AH25*'Summary Data'!AH$40)/17*$A109)</f>
        <v>0.8211892698175571</v>
      </c>
      <c r="L109" s="12">
        <f>('Summary Data'!AI7-('Summary Data'!AI8*'Summary Data'!AI$39-'Summary Data'!AI25*'Summary Data'!AI$40)/17*$A109)</f>
        <v>-0.017555658292784704</v>
      </c>
      <c r="M109" s="12">
        <f>('Summary Data'!AJ7-('Summary Data'!AJ8*'Summary Data'!AJ$39-'Summary Data'!AJ25*'Summary Data'!AJ$40)/17*$A109)</f>
        <v>1.0808880461257009</v>
      </c>
      <c r="N109" s="12">
        <f>('Summary Data'!AK7-('Summary Data'!AK8*'Summary Data'!AK$39-'Summary Data'!AK25*'Summary Data'!AK$40)/17*$A109)</f>
        <v>0.630603744047615</v>
      </c>
      <c r="O109" s="12">
        <f>('Summary Data'!AL7-('Summary Data'!AL8*'Summary Data'!AL$39-'Summary Data'!AL25*'Summary Data'!AL$40)/17*$A109)</f>
        <v>-0.11873002181488188</v>
      </c>
      <c r="P109" s="12">
        <f>('Summary Data'!AM7-('Summary Data'!AM8*'Summary Data'!AM$39-'Summary Data'!AM25*'Summary Data'!AM$40)/17*$A109)</f>
        <v>0.16439342977393062</v>
      </c>
      <c r="Q109" s="12">
        <f>('Summary Data'!AN7-('Summary Data'!AN8*'Summary Data'!AN$39-'Summary Data'!AN25*'Summary Data'!AN$40)/17*$A109)</f>
        <v>0.9579435790098921</v>
      </c>
      <c r="R109" s="12">
        <f>('Summary Data'!AO7-('Summary Data'!AO8*'Summary Data'!AO$39-'Summary Data'!AO25*'Summary Data'!AO$40)/17*$A109)</f>
        <v>1.495572786203117</v>
      </c>
      <c r="S109" s="12">
        <f>('Summary Data'!AP7-('Summary Data'!AP8*'Summary Data'!AP$39-'Summary Data'!AP25*'Summary Data'!AP$40)/17*$A109)</f>
        <v>1.4154499168587589</v>
      </c>
      <c r="T109" s="12">
        <f>('Summary Data'!AQ7-('Summary Data'!AQ8*'Summary Data'!AQ$39-'Summary Data'!AQ25*'Summary Data'!AQ$40)/17*$A109)</f>
        <v>2.014196083727551</v>
      </c>
      <c r="U109" s="12">
        <f>('Summary Data'!AR7-('Summary Data'!AR8*'Summary Data'!AR$39-'Summary Data'!AR25*'Summary Data'!AR$40)/17*$A109)</f>
        <v>7.131356466502915</v>
      </c>
      <c r="V109" s="75">
        <f>'Summary Data'!AS7</f>
        <v>2.058351</v>
      </c>
    </row>
    <row r="110" spans="1:22" ht="11.25">
      <c r="A110" s="76">
        <v>4</v>
      </c>
      <c r="B110" s="12">
        <f>('Summary Data'!Y8-('Summary Data'!Y9*'Summary Data'!Y$39-'Summary Data'!Y26*'Summary Data'!Y$40)/17*$A110)</f>
        <v>-0.7782680189339294</v>
      </c>
      <c r="C110" s="12">
        <f>('Summary Data'!Z8-('Summary Data'!Z9*'Summary Data'!Z$39-'Summary Data'!Z26*'Summary Data'!Z$40)/17*$A110)</f>
        <v>-0.0705939241678607</v>
      </c>
      <c r="D110" s="12">
        <f>('Summary Data'!AA8-('Summary Data'!AA9*'Summary Data'!AA$39-'Summary Data'!AA26*'Summary Data'!AA$40)/17*$A110)</f>
        <v>0.06895090873389036</v>
      </c>
      <c r="E110" s="12">
        <f>('Summary Data'!AB8-('Summary Data'!AB9*'Summary Data'!AB$39-'Summary Data'!AB26*'Summary Data'!AB$40)/17*$A110)</f>
        <v>-0.06935169982462232</v>
      </c>
      <c r="F110" s="12">
        <f>('Summary Data'!AC8-('Summary Data'!AC9*'Summary Data'!AC$39-'Summary Data'!AC26*'Summary Data'!AC$40)/17*$A110)</f>
        <v>-0.4133275149175937</v>
      </c>
      <c r="G110" s="12">
        <f>('Summary Data'!AD8-('Summary Data'!AD9*'Summary Data'!AD$39-'Summary Data'!AD26*'Summary Data'!AD$40)/17*$A110)</f>
        <v>-0.2857200319144501</v>
      </c>
      <c r="H110" s="12">
        <f>('Summary Data'!AE8-('Summary Data'!AE9*'Summary Data'!AE$39-'Summary Data'!AE26*'Summary Data'!AE$40)/17*$A110)</f>
        <v>-0.08372415848743858</v>
      </c>
      <c r="I110" s="12">
        <f>('Summary Data'!AF8-('Summary Data'!AF9*'Summary Data'!AF$39-'Summary Data'!AF26*'Summary Data'!AF$40)/17*$A110)</f>
        <v>-0.18593430970213784</v>
      </c>
      <c r="J110" s="12">
        <f>('Summary Data'!AG8-('Summary Data'!AG9*'Summary Data'!AG$39-'Summary Data'!AG26*'Summary Data'!AG$40)/17*$A110)</f>
        <v>-0.2919330899882735</v>
      </c>
      <c r="K110" s="12">
        <f>('Summary Data'!AH8-('Summary Data'!AH9*'Summary Data'!AH$39-'Summary Data'!AH26*'Summary Data'!AH$40)/17*$A110)</f>
        <v>-0.25562814722618066</v>
      </c>
      <c r="L110" s="12">
        <f>('Summary Data'!AI8-('Summary Data'!AI9*'Summary Data'!AI$39-'Summary Data'!AI26*'Summary Data'!AI$40)/17*$A110)</f>
        <v>-0.17683069679614846</v>
      </c>
      <c r="M110" s="12">
        <f>('Summary Data'!AJ8-('Summary Data'!AJ9*'Summary Data'!AJ$39-'Summary Data'!AJ26*'Summary Data'!AJ$40)/17*$A110)</f>
        <v>-0.06031332578830626</v>
      </c>
      <c r="N110" s="12">
        <f>('Summary Data'!AK8-('Summary Data'!AK9*'Summary Data'!AK$39-'Summary Data'!AK26*'Summary Data'!AK$40)/17*$A110)</f>
        <v>0.03492015750609223</v>
      </c>
      <c r="O110" s="12">
        <f>('Summary Data'!AL8-('Summary Data'!AL9*'Summary Data'!AL$39-'Summary Data'!AL26*'Summary Data'!AL$40)/17*$A110)</f>
        <v>-0.277325587060175</v>
      </c>
      <c r="P110" s="12">
        <f>('Summary Data'!AM8-('Summary Data'!AM9*'Summary Data'!AM$39-'Summary Data'!AM26*'Summary Data'!AM$40)/17*$A110)</f>
        <v>-0.06495877102798031</v>
      </c>
      <c r="Q110" s="12">
        <f>('Summary Data'!AN8-('Summary Data'!AN9*'Summary Data'!AN$39-'Summary Data'!AN26*'Summary Data'!AN$40)/17*$A110)</f>
        <v>-0.2006123282964793</v>
      </c>
      <c r="R110" s="12">
        <f>('Summary Data'!AO8-('Summary Data'!AO9*'Summary Data'!AO$39-'Summary Data'!AO26*'Summary Data'!AO$40)/17*$A110)</f>
        <v>-0.06571528813392472</v>
      </c>
      <c r="S110" s="12">
        <f>('Summary Data'!AP8-('Summary Data'!AP9*'Summary Data'!AP$39-'Summary Data'!AP26*'Summary Data'!AP$40)/17*$A110)</f>
        <v>-0.3817851611304066</v>
      </c>
      <c r="T110" s="12">
        <f>('Summary Data'!AQ8-('Summary Data'!AQ9*'Summary Data'!AQ$39-'Summary Data'!AQ26*'Summary Data'!AQ$40)/17*$A110)</f>
        <v>-0.22929335947974072</v>
      </c>
      <c r="U110" s="12">
        <f>('Summary Data'!AR8-('Summary Data'!AR9*'Summary Data'!AR$39-'Summary Data'!AR26*'Summary Data'!AR$40)/17*$A110)</f>
        <v>-1.015790112261435</v>
      </c>
      <c r="V110" s="75">
        <f>'Summary Data'!AS8</f>
        <v>-0.2031032</v>
      </c>
    </row>
    <row r="111" spans="1:22" ht="11.25">
      <c r="A111" s="76">
        <v>5</v>
      </c>
      <c r="B111" s="12">
        <f>('Summary Data'!Y9-('Summary Data'!Y10*'Summary Data'!Y$39-'Summary Data'!Y27*'Summary Data'!Y$40)/17*$A111)</f>
        <v>-5.106115558780494</v>
      </c>
      <c r="C111" s="12">
        <f>('Summary Data'!Z9-('Summary Data'!Z10*'Summary Data'!Z$39-'Summary Data'!Z27*'Summary Data'!Z$40)/17*$A111)</f>
        <v>-0.4721164808349967</v>
      </c>
      <c r="D111" s="12">
        <f>('Summary Data'!AA9-('Summary Data'!AA10*'Summary Data'!AA$39-'Summary Data'!AA27*'Summary Data'!AA$40)/17*$A111)</f>
        <v>-0.5536956995198825</v>
      </c>
      <c r="E111" s="12">
        <f>('Summary Data'!AB9-('Summary Data'!AB10*'Summary Data'!AB$39-'Summary Data'!AB27*'Summary Data'!AB$40)/17*$A111)</f>
        <v>-0.2567153650880353</v>
      </c>
      <c r="F111" s="12">
        <f>('Summary Data'!AC9-('Summary Data'!AC10*'Summary Data'!AC$39-'Summary Data'!AC27*'Summary Data'!AC$40)/17*$A111)</f>
        <v>-0.28423165389596944</v>
      </c>
      <c r="G111" s="12">
        <f>('Summary Data'!AD9-('Summary Data'!AD10*'Summary Data'!AD$39-'Summary Data'!AD27*'Summary Data'!AD$40)/17*$A111)</f>
        <v>0.31171154446092336</v>
      </c>
      <c r="H111" s="12">
        <f>('Summary Data'!AE9-('Summary Data'!AE10*'Summary Data'!AE$39-'Summary Data'!AE27*'Summary Data'!AE$40)/17*$A111)</f>
        <v>-0.08561560227678293</v>
      </c>
      <c r="I111" s="12">
        <f>('Summary Data'!AF9-('Summary Data'!AF10*'Summary Data'!AF$39-'Summary Data'!AF27*'Summary Data'!AF$40)/17*$A111)</f>
        <v>-0.06324684367959127</v>
      </c>
      <c r="J111" s="12">
        <f>('Summary Data'!AG9-('Summary Data'!AG10*'Summary Data'!AG$39-'Summary Data'!AG27*'Summary Data'!AG$40)/17*$A111)</f>
        <v>-0.03509367016652603</v>
      </c>
      <c r="K111" s="12">
        <f>('Summary Data'!AH9-('Summary Data'!AH10*'Summary Data'!AH$39-'Summary Data'!AH27*'Summary Data'!AH$40)/17*$A111)</f>
        <v>-0.019594180204607677</v>
      </c>
      <c r="L111" s="12">
        <f>('Summary Data'!AI9-('Summary Data'!AI10*'Summary Data'!AI$39-'Summary Data'!AI27*'Summary Data'!AI$40)/17*$A111)</f>
        <v>0.146352887181085</v>
      </c>
      <c r="M111" s="12">
        <f>('Summary Data'!AJ9-('Summary Data'!AJ10*'Summary Data'!AJ$39-'Summary Data'!AJ27*'Summary Data'!AJ$40)/17*$A111)</f>
        <v>-0.09431113288125395</v>
      </c>
      <c r="N111" s="12">
        <f>('Summary Data'!AK9-('Summary Data'!AK10*'Summary Data'!AK$39-'Summary Data'!AK27*'Summary Data'!AK$40)/17*$A111)</f>
        <v>-0.110866487599764</v>
      </c>
      <c r="O111" s="12">
        <f>('Summary Data'!AL9-('Summary Data'!AL10*'Summary Data'!AL$39-'Summary Data'!AL27*'Summary Data'!AL$40)/17*$A111)</f>
        <v>-0.217731156158904</v>
      </c>
      <c r="P111" s="12">
        <f>('Summary Data'!AM9-('Summary Data'!AM10*'Summary Data'!AM$39-'Summary Data'!AM27*'Summary Data'!AM$40)/17*$A111)</f>
        <v>-0.22657707495615326</v>
      </c>
      <c r="Q111" s="12">
        <f>('Summary Data'!AN9-('Summary Data'!AN10*'Summary Data'!AN$39-'Summary Data'!AN27*'Summary Data'!AN$40)/17*$A111)</f>
        <v>-0.33347371639163786</v>
      </c>
      <c r="R111" s="12">
        <f>('Summary Data'!AO9-('Summary Data'!AO10*'Summary Data'!AO$39-'Summary Data'!AO27*'Summary Data'!AO$40)/17*$A111)</f>
        <v>-0.41595386542767904</v>
      </c>
      <c r="S111" s="12">
        <f>('Summary Data'!AP9-('Summary Data'!AP10*'Summary Data'!AP$39-'Summary Data'!AP27*'Summary Data'!AP$40)/17*$A111)</f>
        <v>-0.4357036726272421</v>
      </c>
      <c r="T111" s="12">
        <f>('Summary Data'!AQ9-('Summary Data'!AQ10*'Summary Data'!AQ$39-'Summary Data'!AQ27*'Summary Data'!AQ$40)/17*$A111)</f>
        <v>-0.44087243252723557</v>
      </c>
      <c r="U111" s="12">
        <f>('Summary Data'!AR9-('Summary Data'!AR10*'Summary Data'!AR$39-'Summary Data'!AR27*'Summary Data'!AR$40)/17*$A111)</f>
        <v>-3.153297831862851</v>
      </c>
      <c r="V111" s="75">
        <f>'Summary Data'!AS9</f>
        <v>-0.4217469</v>
      </c>
    </row>
    <row r="112" spans="1:22" ht="11.25">
      <c r="A112" s="76">
        <v>6</v>
      </c>
      <c r="B112" s="12">
        <f>('Summary Data'!Y10-('Summary Data'!Y11*'Summary Data'!Y$39-'Summary Data'!Y28*'Summary Data'!Y$40)/17*$A112)</f>
        <v>0.026180353059999995</v>
      </c>
      <c r="C112" s="12">
        <f>('Summary Data'!Z10-('Summary Data'!Z11*'Summary Data'!Z$39-'Summary Data'!Z28*'Summary Data'!Z$40)/17*$A112)</f>
        <v>0.07904907984850372</v>
      </c>
      <c r="D112" s="12">
        <f>('Summary Data'!AA10-('Summary Data'!AA11*'Summary Data'!AA$39-'Summary Data'!AA28*'Summary Data'!AA$40)/17*$A112)</f>
        <v>0.05066416748961988</v>
      </c>
      <c r="E112" s="12">
        <f>('Summary Data'!AB10-('Summary Data'!AB11*'Summary Data'!AB$39-'Summary Data'!AB28*'Summary Data'!AB$40)/17*$A112)</f>
        <v>-0.032170950313434636</v>
      </c>
      <c r="F112" s="12">
        <f>('Summary Data'!AC10-('Summary Data'!AC11*'Summary Data'!AC$39-'Summary Data'!AC28*'Summary Data'!AC$40)/17*$A112)</f>
        <v>0.09988940267979443</v>
      </c>
      <c r="G112" s="12">
        <f>('Summary Data'!AD10-('Summary Data'!AD11*'Summary Data'!AD$39-'Summary Data'!AD28*'Summary Data'!AD$40)/17*$A112)</f>
        <v>-0.0073810349100724894</v>
      </c>
      <c r="H112" s="12">
        <f>('Summary Data'!AE10-('Summary Data'!AE11*'Summary Data'!AE$39-'Summary Data'!AE28*'Summary Data'!AE$40)/17*$A112)</f>
        <v>-0.027870155121317724</v>
      </c>
      <c r="I112" s="12">
        <f>('Summary Data'!AF10-('Summary Data'!AF11*'Summary Data'!AF$39-'Summary Data'!AF28*'Summary Data'!AF$40)/17*$A112)</f>
        <v>0.0032864357917232016</v>
      </c>
      <c r="J112" s="12">
        <f>('Summary Data'!AG10-('Summary Data'!AG11*'Summary Data'!AG$39-'Summary Data'!AG28*'Summary Data'!AG$40)/17*$A112)</f>
        <v>0.04458454830786141</v>
      </c>
      <c r="K112" s="12">
        <f>('Summary Data'!AH10-('Summary Data'!AH11*'Summary Data'!AH$39-'Summary Data'!AH28*'Summary Data'!AH$40)/17*$A112)</f>
        <v>-0.020558834236939647</v>
      </c>
      <c r="L112" s="12">
        <f>('Summary Data'!AI10-('Summary Data'!AI11*'Summary Data'!AI$39-'Summary Data'!AI28*'Summary Data'!AI$40)/17*$A112)</f>
        <v>0.01756189245994812</v>
      </c>
      <c r="M112" s="12">
        <f>('Summary Data'!AJ10-('Summary Data'!AJ11*'Summary Data'!AJ$39-'Summary Data'!AJ28*'Summary Data'!AJ$40)/17*$A112)</f>
        <v>0.014449320206928323</v>
      </c>
      <c r="N112" s="12">
        <f>('Summary Data'!AK10-('Summary Data'!AK11*'Summary Data'!AK$39-'Summary Data'!AK28*'Summary Data'!AK$40)/17*$A112)</f>
        <v>-0.02204528029986636</v>
      </c>
      <c r="O112" s="12">
        <f>('Summary Data'!AL10-('Summary Data'!AL11*'Summary Data'!AL$39-'Summary Data'!AL28*'Summary Data'!AL$40)/17*$A112)</f>
        <v>0.05889563433210165</v>
      </c>
      <c r="P112" s="12">
        <f>('Summary Data'!AM10-('Summary Data'!AM11*'Summary Data'!AM$39-'Summary Data'!AM28*'Summary Data'!AM$40)/17*$A112)</f>
        <v>-0.024947076222995773</v>
      </c>
      <c r="Q112" s="12">
        <f>('Summary Data'!AN10-('Summary Data'!AN11*'Summary Data'!AN$39-'Summary Data'!AN28*'Summary Data'!AN$40)/17*$A112)</f>
        <v>0.036946486242644884</v>
      </c>
      <c r="R112" s="12">
        <f>('Summary Data'!AO10-('Summary Data'!AO11*'Summary Data'!AO$39-'Summary Data'!AO28*'Summary Data'!AO$40)/17*$A112)</f>
        <v>-0.037612203772213935</v>
      </c>
      <c r="S112" s="12">
        <f>('Summary Data'!AP10-('Summary Data'!AP11*'Summary Data'!AP$39-'Summary Data'!AP28*'Summary Data'!AP$40)/17*$A112)</f>
        <v>0.029282536247498492</v>
      </c>
      <c r="T112" s="12">
        <f>('Summary Data'!AQ10-('Summary Data'!AQ11*'Summary Data'!AQ$39-'Summary Data'!AQ28*'Summary Data'!AQ$40)/17*$A112)</f>
        <v>-9.871721959622826E-05</v>
      </c>
      <c r="U112" s="12">
        <f>('Summary Data'!AR10-('Summary Data'!AR11*'Summary Data'!AR$39-'Summary Data'!AR28*'Summary Data'!AR$40)/17*$A112)</f>
        <v>-0.10800983079155552</v>
      </c>
      <c r="V112" s="75">
        <f>'Summary Data'!AS10</f>
        <v>0.0163856</v>
      </c>
    </row>
    <row r="113" spans="1:22" ht="11.25">
      <c r="A113" s="76">
        <v>7</v>
      </c>
      <c r="B113" s="12">
        <f>('Summary Data'!Y11-('Summary Data'!Y12*'Summary Data'!Y$39-'Summary Data'!Y29*'Summary Data'!Y$40)/17*$A113)</f>
        <v>2.594718106048013</v>
      </c>
      <c r="C113" s="12">
        <f>('Summary Data'!Z11-('Summary Data'!Z12*'Summary Data'!Z$39-'Summary Data'!Z29*'Summary Data'!Z$40)/17*$A113)</f>
        <v>0.6799752892366969</v>
      </c>
      <c r="D113" s="12">
        <f>('Summary Data'!AA11-('Summary Data'!AA12*'Summary Data'!AA$39-'Summary Data'!AA29*'Summary Data'!AA$40)/17*$A113)</f>
        <v>0.8472814817830796</v>
      </c>
      <c r="E113" s="12">
        <f>('Summary Data'!AB11-('Summary Data'!AB12*'Summary Data'!AB$39-'Summary Data'!AB29*'Summary Data'!AB$40)/17*$A113)</f>
        <v>1.0016441559340237</v>
      </c>
      <c r="F113" s="12">
        <f>('Summary Data'!AC11-('Summary Data'!AC12*'Summary Data'!AC$39-'Summary Data'!AC29*'Summary Data'!AC$40)/17*$A113)</f>
        <v>0.9855200074188069</v>
      </c>
      <c r="G113" s="12">
        <f>('Summary Data'!AD11-('Summary Data'!AD12*'Summary Data'!AD$39-'Summary Data'!AD29*'Summary Data'!AD$40)/17*$A113)</f>
        <v>0.9320580673011455</v>
      </c>
      <c r="H113" s="12">
        <f>('Summary Data'!AE11-('Summary Data'!AE12*'Summary Data'!AE$39-'Summary Data'!AE29*'Summary Data'!AE$40)/17*$A113)</f>
        <v>1.0041377076416769</v>
      </c>
      <c r="I113" s="12">
        <f>('Summary Data'!AF11-('Summary Data'!AF12*'Summary Data'!AF$39-'Summary Data'!AF29*'Summary Data'!AF$40)/17*$A113)</f>
        <v>1.0004708377914857</v>
      </c>
      <c r="J113" s="12">
        <f>('Summary Data'!AG11-('Summary Data'!AG12*'Summary Data'!AG$39-'Summary Data'!AG29*'Summary Data'!AG$40)/17*$A113)</f>
        <v>0.9796077991700132</v>
      </c>
      <c r="K113" s="12">
        <f>('Summary Data'!AH11-('Summary Data'!AH12*'Summary Data'!AH$39-'Summary Data'!AH29*'Summary Data'!AH$40)/17*$A113)</f>
        <v>0.9907115603544983</v>
      </c>
      <c r="L113" s="12">
        <f>('Summary Data'!AI11-('Summary Data'!AI12*'Summary Data'!AI$39-'Summary Data'!AI29*'Summary Data'!AI$40)/17*$A113)</f>
        <v>1.0391100191313847</v>
      </c>
      <c r="M113" s="12">
        <f>('Summary Data'!AJ11-('Summary Data'!AJ12*'Summary Data'!AJ$39-'Summary Data'!AJ29*'Summary Data'!AJ$40)/17*$A113)</f>
        <v>0.9652541706257264</v>
      </c>
      <c r="N113" s="12">
        <f>('Summary Data'!AK11-('Summary Data'!AK12*'Summary Data'!AK$39-'Summary Data'!AK29*'Summary Data'!AK$40)/17*$A113)</f>
        <v>0.9666529578837376</v>
      </c>
      <c r="O113" s="12">
        <f>('Summary Data'!AL11-('Summary Data'!AL12*'Summary Data'!AL$39-'Summary Data'!AL29*'Summary Data'!AL$40)/17*$A113)</f>
        <v>0.9395961739609301</v>
      </c>
      <c r="P113" s="12">
        <f>('Summary Data'!AM11-('Summary Data'!AM12*'Summary Data'!AM$39-'Summary Data'!AM29*'Summary Data'!AM$40)/17*$A113)</f>
        <v>0.9340247616082301</v>
      </c>
      <c r="Q113" s="12">
        <f>('Summary Data'!AN11-('Summary Data'!AN12*'Summary Data'!AN$39-'Summary Data'!AN29*'Summary Data'!AN$40)/17*$A113)</f>
        <v>0.939676166704555</v>
      </c>
      <c r="R113" s="12">
        <f>('Summary Data'!AO11-('Summary Data'!AO12*'Summary Data'!AO$39-'Summary Data'!AO29*'Summary Data'!AO$40)/17*$A113)</f>
        <v>0.9315207178490754</v>
      </c>
      <c r="S113" s="12">
        <f>('Summary Data'!AP11-('Summary Data'!AP12*'Summary Data'!AP$39-'Summary Data'!AP29*'Summary Data'!AP$40)/17*$A113)</f>
        <v>0.99310875780211</v>
      </c>
      <c r="T113" s="12">
        <f>('Summary Data'!AQ11-('Summary Data'!AQ12*'Summary Data'!AQ$39-'Summary Data'!AQ29*'Summary Data'!AQ$40)/17*$A113)</f>
        <v>0.9150405665451525</v>
      </c>
      <c r="U113" s="12">
        <f>('Summary Data'!AR11-('Summary Data'!AR12*'Summary Data'!AR$39-'Summary Data'!AR29*'Summary Data'!AR$40)/17*$A113)</f>
        <v>0.7671048154528184</v>
      </c>
      <c r="V113" s="75">
        <f>'Summary Data'!AS11</f>
        <v>0.9866107</v>
      </c>
    </row>
    <row r="114" spans="1:22" ht="11.25">
      <c r="A114" s="76">
        <v>8</v>
      </c>
      <c r="B114" s="12">
        <f>('Summary Data'!Y12-('Summary Data'!Y13*'Summary Data'!Y$39-'Summary Data'!Y30*'Summary Data'!Y$40)/17*$A114)</f>
        <v>0.04690997647872</v>
      </c>
      <c r="C114" s="12">
        <f>('Summary Data'!Z12-('Summary Data'!Z13*'Summary Data'!Z$39-'Summary Data'!Z30*'Summary Data'!Z$40)/17*$A114)</f>
        <v>0.031696717358157704</v>
      </c>
      <c r="D114" s="12">
        <f>('Summary Data'!AA12-('Summary Data'!AA13*'Summary Data'!AA$39-'Summary Data'!AA30*'Summary Data'!AA$40)/17*$A114)</f>
        <v>0.0036004319753285526</v>
      </c>
      <c r="E114" s="12">
        <f>('Summary Data'!AB12-('Summary Data'!AB13*'Summary Data'!AB$39-'Summary Data'!AB30*'Summary Data'!AB$40)/17*$A114)</f>
        <v>-0.010599214977747953</v>
      </c>
      <c r="F114" s="12">
        <f>('Summary Data'!AC12-('Summary Data'!AC13*'Summary Data'!AC$39-'Summary Data'!AC30*'Summary Data'!AC$40)/17*$A114)</f>
        <v>0.01418019473920146</v>
      </c>
      <c r="G114" s="12">
        <f>('Summary Data'!AD12-('Summary Data'!AD13*'Summary Data'!AD$39-'Summary Data'!AD30*'Summary Data'!AD$40)/17*$A114)</f>
        <v>0.08345390024632876</v>
      </c>
      <c r="H114" s="12">
        <f>('Summary Data'!AE12-('Summary Data'!AE13*'Summary Data'!AE$39-'Summary Data'!AE30*'Summary Data'!AE$40)/17*$A114)</f>
        <v>-0.01271704082143163</v>
      </c>
      <c r="I114" s="12">
        <f>('Summary Data'!AF12-('Summary Data'!AF13*'Summary Data'!AF$39-'Summary Data'!AF30*'Summary Data'!AF$40)/17*$A114)</f>
        <v>-0.0019399837039927523</v>
      </c>
      <c r="J114" s="12">
        <f>('Summary Data'!AG12-('Summary Data'!AG13*'Summary Data'!AG$39-'Summary Data'!AG30*'Summary Data'!AG$40)/17*$A114)</f>
        <v>0.009925491471146823</v>
      </c>
      <c r="K114" s="12">
        <f>('Summary Data'!AH12-('Summary Data'!AH13*'Summary Data'!AH$39-'Summary Data'!AH30*'Summary Data'!AH$40)/17*$A114)</f>
        <v>0.016339747549293744</v>
      </c>
      <c r="L114" s="12">
        <f>('Summary Data'!AI12-('Summary Data'!AI13*'Summary Data'!AI$39-'Summary Data'!AI30*'Summary Data'!AI$40)/17*$A114)</f>
        <v>-0.008235098725128941</v>
      </c>
      <c r="M114" s="12">
        <f>('Summary Data'!AJ12-('Summary Data'!AJ13*'Summary Data'!AJ$39-'Summary Data'!AJ30*'Summary Data'!AJ$40)/17*$A114)</f>
        <v>-0.029950139062902902</v>
      </c>
      <c r="N114" s="12">
        <f>('Summary Data'!AK12-('Summary Data'!AK13*'Summary Data'!AK$39-'Summary Data'!AK30*'Summary Data'!AK$40)/17*$A114)</f>
        <v>-0.02185948680245226</v>
      </c>
      <c r="O114" s="12">
        <f>('Summary Data'!AL12-('Summary Data'!AL13*'Summary Data'!AL$39-'Summary Data'!AL30*'Summary Data'!AL$40)/17*$A114)</f>
        <v>-0.02946404899182306</v>
      </c>
      <c r="P114" s="12">
        <f>('Summary Data'!AM12-('Summary Data'!AM13*'Summary Data'!AM$39-'Summary Data'!AM30*'Summary Data'!AM$40)/17*$A114)</f>
        <v>0.0028841835631770382</v>
      </c>
      <c r="Q114" s="12">
        <f>('Summary Data'!AN12-('Summary Data'!AN13*'Summary Data'!AN$39-'Summary Data'!AN30*'Summary Data'!AN$40)/17*$A114)</f>
        <v>-0.0017453579934507153</v>
      </c>
      <c r="R114" s="12">
        <f>('Summary Data'!AO12-('Summary Data'!AO13*'Summary Data'!AO$39-'Summary Data'!AO30*'Summary Data'!AO$40)/17*$A114)</f>
        <v>-0.0004953435995080947</v>
      </c>
      <c r="S114" s="12">
        <f>('Summary Data'!AP12-('Summary Data'!AP13*'Summary Data'!AP$39-'Summary Data'!AP30*'Summary Data'!AP$40)/17*$A114)</f>
        <v>0.010674717534589175</v>
      </c>
      <c r="T114" s="12">
        <f>('Summary Data'!AQ12-('Summary Data'!AQ13*'Summary Data'!AQ$39-'Summary Data'!AQ30*'Summary Data'!AQ$40)/17*$A114)</f>
        <v>-0.020667094869245083</v>
      </c>
      <c r="U114" s="12">
        <f>('Summary Data'!AR12-('Summary Data'!AR13*'Summary Data'!AR$39-'Summary Data'!AR30*'Summary Data'!AR$40)/17*$A114)</f>
        <v>0.014342125376775525</v>
      </c>
      <c r="V114" s="75">
        <f>'Summary Data'!AS12</f>
        <v>0.002982143</v>
      </c>
    </row>
    <row r="115" spans="1:22" ht="11.25">
      <c r="A115" s="76">
        <v>9</v>
      </c>
      <c r="B115" s="12">
        <f>('Summary Data'!Y13-('Summary Data'!Y14*'Summary Data'!Y$39-'Summary Data'!Y31*'Summary Data'!Y$40)/17*$A115)</f>
        <v>0.3756289782922419</v>
      </c>
      <c r="C115" s="12">
        <f>('Summary Data'!Z13-('Summary Data'!Z14*'Summary Data'!Z$39-'Summary Data'!Z31*'Summary Data'!Z$40)/17*$A115)</f>
        <v>0.48870098010064716</v>
      </c>
      <c r="D115" s="12">
        <f>('Summary Data'!AA13-('Summary Data'!AA14*'Summary Data'!AA$39-'Summary Data'!AA31*'Summary Data'!AA$40)/17*$A115)</f>
        <v>0.4681096401409871</v>
      </c>
      <c r="E115" s="12">
        <f>('Summary Data'!AB13-('Summary Data'!AB14*'Summary Data'!AB$39-'Summary Data'!AB31*'Summary Data'!AB$40)/17*$A115)</f>
        <v>0.4811127131174317</v>
      </c>
      <c r="F115" s="12">
        <f>('Summary Data'!AC13-('Summary Data'!AC14*'Summary Data'!AC$39-'Summary Data'!AC31*'Summary Data'!AC$40)/17*$A115)</f>
        <v>0.49976040537114047</v>
      </c>
      <c r="G115" s="12">
        <f>('Summary Data'!AD13-('Summary Data'!AD14*'Summary Data'!AD$39-'Summary Data'!AD31*'Summary Data'!AD$40)/17*$A115)</f>
        <v>0.47196604343069015</v>
      </c>
      <c r="H115" s="12">
        <f>('Summary Data'!AE13-('Summary Data'!AE14*'Summary Data'!AE$39-'Summary Data'!AE31*'Summary Data'!AE$40)/17*$A115)</f>
        <v>0.4935947447530461</v>
      </c>
      <c r="I115" s="12">
        <f>('Summary Data'!AF13-('Summary Data'!AF14*'Summary Data'!AF$39-'Summary Data'!AF31*'Summary Data'!AF$40)/17*$A115)</f>
        <v>0.4798597718385548</v>
      </c>
      <c r="J115" s="12">
        <f>('Summary Data'!AG13-('Summary Data'!AG14*'Summary Data'!AG$39-'Summary Data'!AG31*'Summary Data'!AG$40)/17*$A115)</f>
        <v>0.4918236262564337</v>
      </c>
      <c r="K115" s="12">
        <f>('Summary Data'!AH13-('Summary Data'!AH14*'Summary Data'!AH$39-'Summary Data'!AH31*'Summary Data'!AH$40)/17*$A115)</f>
        <v>0.48041106003445955</v>
      </c>
      <c r="L115" s="12">
        <f>('Summary Data'!AI13-('Summary Data'!AI14*'Summary Data'!AI$39-'Summary Data'!AI31*'Summary Data'!AI$40)/17*$A115)</f>
        <v>0.4754932676957777</v>
      </c>
      <c r="M115" s="12">
        <f>('Summary Data'!AJ13-('Summary Data'!AJ14*'Summary Data'!AJ$39-'Summary Data'!AJ31*'Summary Data'!AJ$40)/17*$A115)</f>
        <v>0.47670687220215724</v>
      </c>
      <c r="N115" s="12">
        <f>('Summary Data'!AK13-('Summary Data'!AK14*'Summary Data'!AK$39-'Summary Data'!AK31*'Summary Data'!AK$40)/17*$A115)</f>
        <v>0.48237819999174475</v>
      </c>
      <c r="O115" s="12">
        <f>('Summary Data'!AL13-('Summary Data'!AL14*'Summary Data'!AL$39-'Summary Data'!AL31*'Summary Data'!AL$40)/17*$A115)</f>
        <v>0.5012649756185853</v>
      </c>
      <c r="P115" s="12">
        <f>('Summary Data'!AM13-('Summary Data'!AM14*'Summary Data'!AM$39-'Summary Data'!AM31*'Summary Data'!AM$40)/17*$A115)</f>
        <v>0.46356882259395704</v>
      </c>
      <c r="Q115" s="12">
        <f>('Summary Data'!AN13-('Summary Data'!AN14*'Summary Data'!AN$39-'Summary Data'!AN31*'Summary Data'!AN$40)/17*$A115)</f>
        <v>0.4752430837146809</v>
      </c>
      <c r="R115" s="12">
        <f>('Summary Data'!AO13-('Summary Data'!AO14*'Summary Data'!AO$39-'Summary Data'!AO31*'Summary Data'!AO$40)/17*$A115)</f>
        <v>0.4820299019789531</v>
      </c>
      <c r="S115" s="12">
        <f>('Summary Data'!AP13-('Summary Data'!AP14*'Summary Data'!AP$39-'Summary Data'!AP31*'Summary Data'!AP$40)/17*$A115)</f>
        <v>0.49737414716335804</v>
      </c>
      <c r="T115" s="12">
        <f>('Summary Data'!AQ13-('Summary Data'!AQ14*'Summary Data'!AQ$39-'Summary Data'!AQ31*'Summary Data'!AQ$40)/17*$A115)</f>
        <v>0.4859219210290772</v>
      </c>
      <c r="U115" s="12">
        <f>('Summary Data'!AR13-('Summary Data'!AR14*'Summary Data'!AR$39-'Summary Data'!AR31*'Summary Data'!AR$40)/17*$A115)</f>
        <v>0.4378889965906606</v>
      </c>
      <c r="V115" s="75">
        <f>'Summary Data'!AS13</f>
        <v>0.4803481</v>
      </c>
    </row>
    <row r="116" spans="1:22" ht="11.25">
      <c r="A116" s="76">
        <v>10</v>
      </c>
      <c r="B116" s="12">
        <f>('Summary Data'!Y14-('Summary Data'!Y15*'Summary Data'!Y$39-'Summary Data'!Y32*'Summary Data'!Y$40)/17*$A116)</f>
        <v>0.0001584561309882354</v>
      </c>
      <c r="C116" s="12">
        <f>('Summary Data'!Z14-('Summary Data'!Z15*'Summary Data'!Z$39-'Summary Data'!Z32*'Summary Data'!Z$40)/17*$A116)</f>
        <v>-0.003038634856839529</v>
      </c>
      <c r="D116" s="12">
        <f>('Summary Data'!AA14-('Summary Data'!AA15*'Summary Data'!AA$39-'Summary Data'!AA32*'Summary Data'!AA$40)/17*$A116)</f>
        <v>7.900732129396959E-07</v>
      </c>
      <c r="E116" s="12">
        <f>('Summary Data'!AB14-('Summary Data'!AB15*'Summary Data'!AB$39-'Summary Data'!AB32*'Summary Data'!AB$40)/17*$A116)</f>
        <v>0.0024766872721077647</v>
      </c>
      <c r="F116" s="12">
        <f>('Summary Data'!AC14-('Summary Data'!AC15*'Summary Data'!AC$39-'Summary Data'!AC32*'Summary Data'!AC$40)/17*$A116)</f>
        <v>-0.003696400863391412</v>
      </c>
      <c r="G116" s="12">
        <f>('Summary Data'!AD14-('Summary Data'!AD15*'Summary Data'!AD$39-'Summary Data'!AD32*'Summary Data'!AD$40)/17*$A116)</f>
        <v>8.864555581176471E-06</v>
      </c>
      <c r="H116" s="12">
        <f>('Summary Data'!AE14-('Summary Data'!AE15*'Summary Data'!AE$39-'Summary Data'!AE32*'Summary Data'!AE$40)/17*$A116)</f>
        <v>2.6744593623062585E-07</v>
      </c>
      <c r="I116" s="12">
        <f>('Summary Data'!AF14-('Summary Data'!AF15*'Summary Data'!AF$39-'Summary Data'!AF32*'Summary Data'!AF$40)/17*$A116)</f>
        <v>1.4261276197677364E-06</v>
      </c>
      <c r="J116" s="12">
        <f>('Summary Data'!AG14-('Summary Data'!AG15*'Summary Data'!AG$39-'Summary Data'!AG32*'Summary Data'!AG$40)/17*$A116)</f>
        <v>0.00016529166492529508</v>
      </c>
      <c r="K116" s="12">
        <f>('Summary Data'!AH14-('Summary Data'!AH15*'Summary Data'!AH$39-'Summary Data'!AH32*'Summary Data'!AH$40)/17*$A116)</f>
        <v>1.77467234211727E-06</v>
      </c>
      <c r="L116" s="12">
        <f>('Summary Data'!AI14-('Summary Data'!AI15*'Summary Data'!AI$39-'Summary Data'!AI32*'Summary Data'!AI$40)/17*$A116)</f>
        <v>-0.001985012187424705</v>
      </c>
      <c r="M116" s="12">
        <f>('Summary Data'!AJ14-('Summary Data'!AJ15*'Summary Data'!AJ$39-'Summary Data'!AJ32*'Summary Data'!AJ$40)/17*$A116)</f>
        <v>1.0990575341138231E-07</v>
      </c>
      <c r="N116" s="12">
        <f>('Summary Data'!AK14-('Summary Data'!AK15*'Summary Data'!AK$39-'Summary Data'!AK32*'Summary Data'!AK$40)/17*$A116)</f>
        <v>-3.2109759072959654E-06</v>
      </c>
      <c r="O116" s="12">
        <f>('Summary Data'!AL14-('Summary Data'!AL15*'Summary Data'!AL$39-'Summary Data'!AL32*'Summary Data'!AL$40)/17*$A116)</f>
        <v>0.0001487061828799978</v>
      </c>
      <c r="P116" s="12">
        <f>('Summary Data'!AM14-('Summary Data'!AM15*'Summary Data'!AM$39-'Summary Data'!AM32*'Summary Data'!AM$40)/17*$A116)</f>
        <v>-8.047246258233165E-06</v>
      </c>
      <c r="Q116" s="12">
        <f>('Summary Data'!AN14-('Summary Data'!AN15*'Summary Data'!AN$39-'Summary Data'!AN32*'Summary Data'!AN$40)/17*$A116)</f>
        <v>3.4665636095298526E-06</v>
      </c>
      <c r="R116" s="12">
        <f>('Summary Data'!AO14-('Summary Data'!AO15*'Summary Data'!AO$39-'Summary Data'!AO32*'Summary Data'!AO$40)/17*$A116)</f>
        <v>-1.1856990496397768E-05</v>
      </c>
      <c r="S116" s="12">
        <f>('Summary Data'!AP14-('Summary Data'!AP15*'Summary Data'!AP$39-'Summary Data'!AP32*'Summary Data'!AP$40)/17*$A116)</f>
        <v>1.5899622758832992E-06</v>
      </c>
      <c r="T116" s="12">
        <f>('Summary Data'!AQ14-('Summary Data'!AQ15*'Summary Data'!AQ$39-'Summary Data'!AQ32*'Summary Data'!AQ$40)/17*$A116)</f>
        <v>-4.759564791463611E-06</v>
      </c>
      <c r="U116" s="12">
        <f>('Summary Data'!AR14-('Summary Data'!AR15*'Summary Data'!AR$39-'Summary Data'!AR32*'Summary Data'!AR$40)/17*$A116)</f>
        <v>0.00044646309824591945</v>
      </c>
      <c r="V116" s="75">
        <f>'Summary Data'!AS14</f>
        <v>0</v>
      </c>
    </row>
    <row r="117" spans="1:22" ht="11.25">
      <c r="A117" s="76">
        <v>11</v>
      </c>
      <c r="B117" s="12">
        <f>('Summary Data'!Y15-('Summary Data'!Y16*'Summary Data'!Y$39-'Summary Data'!Y33*'Summary Data'!Y$40)/17*$A117)</f>
        <v>0.5973599892602711</v>
      </c>
      <c r="C117" s="12">
        <f>('Summary Data'!Z15-('Summary Data'!Z16*'Summary Data'!Z$39-'Summary Data'!Z33*'Summary Data'!Z$40)/17*$A117)</f>
        <v>0.64305185083329</v>
      </c>
      <c r="D117" s="12">
        <f>('Summary Data'!AA15-('Summary Data'!AA16*'Summary Data'!AA$39-'Summary Data'!AA33*'Summary Data'!AA$40)/17*$A117)</f>
        <v>0.6389031324890724</v>
      </c>
      <c r="E117" s="12">
        <f>('Summary Data'!AB15-('Summary Data'!AB16*'Summary Data'!AB$39-'Summary Data'!AB33*'Summary Data'!AB$40)/17*$A117)</f>
        <v>0.6450039542879039</v>
      </c>
      <c r="F117" s="12">
        <f>('Summary Data'!AC15-('Summary Data'!AC16*'Summary Data'!AC$39-'Summary Data'!AC33*'Summary Data'!AC$40)/17*$A117)</f>
        <v>0.6468203279225266</v>
      </c>
      <c r="G117" s="12">
        <f>('Summary Data'!AD15-('Summary Data'!AD16*'Summary Data'!AD$39-'Summary Data'!AD33*'Summary Data'!AD$40)/17*$A117)</f>
        <v>0.6604176792114268</v>
      </c>
      <c r="H117" s="12">
        <f>('Summary Data'!AE15-('Summary Data'!AE16*'Summary Data'!AE$39-'Summary Data'!AE33*'Summary Data'!AE$40)/17*$A117)</f>
        <v>0.6419460142471295</v>
      </c>
      <c r="I117" s="12">
        <f>('Summary Data'!AF15-('Summary Data'!AF16*'Summary Data'!AF$39-'Summary Data'!AF33*'Summary Data'!AF$40)/17*$A117)</f>
        <v>0.6470948628175675</v>
      </c>
      <c r="J117" s="12">
        <f>('Summary Data'!AG15-('Summary Data'!AG16*'Summary Data'!AG$39-'Summary Data'!AG33*'Summary Data'!AG$40)/17*$A117)</f>
        <v>0.6554581089857258</v>
      </c>
      <c r="K117" s="12">
        <f>('Summary Data'!AH15-('Summary Data'!AH16*'Summary Data'!AH$39-'Summary Data'!AH33*'Summary Data'!AH$40)/17*$A117)</f>
        <v>0.6513103429858601</v>
      </c>
      <c r="L117" s="12">
        <f>('Summary Data'!AI15-('Summary Data'!AI16*'Summary Data'!AI$39-'Summary Data'!AI33*'Summary Data'!AI$40)/17*$A117)</f>
        <v>0.6557958495395482</v>
      </c>
      <c r="M117" s="12">
        <f>('Summary Data'!AJ15-('Summary Data'!AJ16*'Summary Data'!AJ$39-'Summary Data'!AJ33*'Summary Data'!AJ$40)/17*$A117)</f>
        <v>0.6449578079827224</v>
      </c>
      <c r="N117" s="12">
        <f>('Summary Data'!AK15-('Summary Data'!AK16*'Summary Data'!AK$39-'Summary Data'!AK33*'Summary Data'!AK$40)/17*$A117)</f>
        <v>0.6506291041782627</v>
      </c>
      <c r="O117" s="12">
        <f>('Summary Data'!AL15-('Summary Data'!AL16*'Summary Data'!AL$39-'Summary Data'!AL33*'Summary Data'!AL$40)/17*$A117)</f>
        <v>0.6550260116333113</v>
      </c>
      <c r="P117" s="12">
        <f>('Summary Data'!AM15-('Summary Data'!AM16*'Summary Data'!AM$39-'Summary Data'!AM33*'Summary Data'!AM$40)/17*$A117)</f>
        <v>0.6521201030917259</v>
      </c>
      <c r="Q117" s="12">
        <f>('Summary Data'!AN15-('Summary Data'!AN16*'Summary Data'!AN$39-'Summary Data'!AN33*'Summary Data'!AN$40)/17*$A117)</f>
        <v>0.6461624248476209</v>
      </c>
      <c r="R117" s="12">
        <f>('Summary Data'!AO15-('Summary Data'!AO16*'Summary Data'!AO$39-'Summary Data'!AO33*'Summary Data'!AO$40)/17*$A117)</f>
        <v>0.6408276818424652</v>
      </c>
      <c r="S117" s="12">
        <f>('Summary Data'!AP15-('Summary Data'!AP16*'Summary Data'!AP$39-'Summary Data'!AP33*'Summary Data'!AP$40)/17*$A117)</f>
        <v>0.6435888894773723</v>
      </c>
      <c r="T117" s="12">
        <f>('Summary Data'!AQ15-('Summary Data'!AQ16*'Summary Data'!AQ$39-'Summary Data'!AQ33*'Summary Data'!AQ$40)/17*$A117)</f>
        <v>0.6387489290651465</v>
      </c>
      <c r="U117" s="12">
        <f>('Summary Data'!AR15-('Summary Data'!AR16*'Summary Data'!AR$39-'Summary Data'!AR33*'Summary Data'!AR$40)/17*$A117)</f>
        <v>0.5827204251604062</v>
      </c>
      <c r="V117" s="75">
        <f>'Summary Data'!AS15</f>
        <v>0.6444678</v>
      </c>
    </row>
    <row r="118" spans="1:23" ht="11.25">
      <c r="A118" s="76">
        <v>12</v>
      </c>
      <c r="B118" s="12">
        <f>('Summary Data'!Y16-('Summary Data'!Y17*'Summary Data'!Y$39-'Summary Data'!Y34*'Summary Data'!Y$40)/17*$A118)*10</f>
        <v>0.01879462017768471</v>
      </c>
      <c r="C118" s="12">
        <f>('Summary Data'!Z16-('Summary Data'!Z17*'Summary Data'!Z$39-'Summary Data'!Z34*'Summary Data'!Z$40)/17*$A118)*10</f>
        <v>0.007471532041522448</v>
      </c>
      <c r="D118" s="12">
        <f>('Summary Data'!AA16-('Summary Data'!AA17*'Summary Data'!AA$39-'Summary Data'!AA34*'Summary Data'!AA$40)/17*$A118)*10</f>
        <v>0.0026580494078696495</v>
      </c>
      <c r="E118" s="12">
        <f>('Summary Data'!AB16-('Summary Data'!AB17*'Summary Data'!AB$39-'Summary Data'!AB34*'Summary Data'!AB$40)/17*$A118)*10</f>
        <v>0.0005679361493144471</v>
      </c>
      <c r="F118" s="12">
        <f>('Summary Data'!AC16-('Summary Data'!AC17*'Summary Data'!AC$39-'Summary Data'!AC34*'Summary Data'!AC$40)/17*$A118)*10</f>
        <v>0.025879438980068826</v>
      </c>
      <c r="G118" s="12">
        <f>('Summary Data'!AD16-('Summary Data'!AD17*'Summary Data'!AD$39-'Summary Data'!AD34*'Summary Data'!AD$40)/17*$A118)*10</f>
        <v>0.11138749992747247</v>
      </c>
      <c r="H118" s="12">
        <f>('Summary Data'!AE16-('Summary Data'!AE17*'Summary Data'!AE$39-'Summary Data'!AE34*'Summary Data'!AE$40)/17*$A118)*10</f>
        <v>-0.031309248400683345</v>
      </c>
      <c r="I118" s="12">
        <f>('Summary Data'!AF16-('Summary Data'!AF17*'Summary Data'!AF$39-'Summary Data'!AF34*'Summary Data'!AF$40)/17*$A118)*10</f>
        <v>-0.002466423291059459</v>
      </c>
      <c r="J118" s="12">
        <f>('Summary Data'!AG16-('Summary Data'!AG17*'Summary Data'!AG$39-'Summary Data'!AG34*'Summary Data'!AG$40)/17*$A118)*10</f>
        <v>0.029730639112732</v>
      </c>
      <c r="K118" s="12">
        <f>('Summary Data'!AH16-('Summary Data'!AH17*'Summary Data'!AH$39-'Summary Data'!AH34*'Summary Data'!AH$40)/17*$A118)*10</f>
        <v>0.004834521691490213</v>
      </c>
      <c r="L118" s="12">
        <f>('Summary Data'!AI16-('Summary Data'!AI17*'Summary Data'!AI$39-'Summary Data'!AI34*'Summary Data'!AI$40)/17*$A118)*10</f>
        <v>0.011040090699217176</v>
      </c>
      <c r="M118" s="12">
        <f>('Summary Data'!AJ16-('Summary Data'!AJ17*'Summary Data'!AJ$39-'Summary Data'!AJ34*'Summary Data'!AJ$40)/17*$A118)*10</f>
        <v>-0.012868391920139053</v>
      </c>
      <c r="N118" s="12">
        <f>('Summary Data'!AK16-('Summary Data'!AK17*'Summary Data'!AK$39-'Summary Data'!AK34*'Summary Data'!AK$40)/17*$A118)*10</f>
        <v>0.014415462369724418</v>
      </c>
      <c r="O118" s="12">
        <f>('Summary Data'!AL16-('Summary Data'!AL17*'Summary Data'!AL$39-'Summary Data'!AL34*'Summary Data'!AL$40)/17*$A118)*10</f>
        <v>0.007604003053276234</v>
      </c>
      <c r="P118" s="12">
        <f>('Summary Data'!AM16-('Summary Data'!AM17*'Summary Data'!AM$39-'Summary Data'!AM34*'Summary Data'!AM$40)/17*$A118)*10</f>
        <v>0.02447086975697968</v>
      </c>
      <c r="Q118" s="12">
        <f>('Summary Data'!AN16-('Summary Data'!AN17*'Summary Data'!AN$39-'Summary Data'!AN34*'Summary Data'!AN$40)/17*$A118)*10</f>
        <v>0.025840271188954825</v>
      </c>
      <c r="R118" s="12">
        <f>('Summary Data'!AO16-('Summary Data'!AO17*'Summary Data'!AO$39-'Summary Data'!AO34*'Summary Data'!AO$40)/17*$A118)*10</f>
        <v>-0.0007950522766602113</v>
      </c>
      <c r="S118" s="12">
        <f>('Summary Data'!AP16-('Summary Data'!AP17*'Summary Data'!AP$39-'Summary Data'!AP34*'Summary Data'!AP$40)/17*$A118)*10</f>
        <v>0.011815868182539293</v>
      </c>
      <c r="T118" s="12">
        <f>('Summary Data'!AQ16-('Summary Data'!AQ17*'Summary Data'!AQ$39-'Summary Data'!AQ34*'Summary Data'!AQ$40)/17*$A118)*10</f>
        <v>0.00934992086064814</v>
      </c>
      <c r="U118" s="12">
        <f>('Summary Data'!AR16-('Summary Data'!AR17*'Summary Data'!AR$39-'Summary Data'!AR34*'Summary Data'!AR$40)/17*$A118)*10</f>
        <v>-0.013031056057808722</v>
      </c>
      <c r="V118" s="75">
        <f>'Summary Data'!AS16*10</f>
        <v>0.01313116</v>
      </c>
      <c r="W118" s="35" t="s">
        <v>57</v>
      </c>
    </row>
    <row r="119" spans="1:23" ht="11.25">
      <c r="A119" s="76">
        <v>13</v>
      </c>
      <c r="B119" s="12">
        <f>('Summary Data'!Y17-('Summary Data'!Y18*'Summary Data'!Y$39-'Summary Data'!Y35*'Summary Data'!Y$40)/17*$A119)*10</f>
        <v>0.7713519696445557</v>
      </c>
      <c r="C119" s="12">
        <f>('Summary Data'!Z17-('Summary Data'!Z18*'Summary Data'!Z$39-'Summary Data'!Z35*'Summary Data'!Z$40)/17*$A119)*10</f>
        <v>0.6049613057018428</v>
      </c>
      <c r="D119" s="12">
        <f>('Summary Data'!AA17-('Summary Data'!AA18*'Summary Data'!AA$39-'Summary Data'!AA35*'Summary Data'!AA$40)/17*$A119)*10</f>
        <v>0.6385611736116554</v>
      </c>
      <c r="E119" s="12">
        <f>('Summary Data'!AB17-('Summary Data'!AB18*'Summary Data'!AB$39-'Summary Data'!AB35*'Summary Data'!AB$40)/17*$A119)*10</f>
        <v>0.6003140572089115</v>
      </c>
      <c r="F119" s="12">
        <f>('Summary Data'!AC17-('Summary Data'!AC18*'Summary Data'!AC$39-'Summary Data'!AC35*'Summary Data'!AC$40)/17*$A119)*10</f>
        <v>0.6051679656485212</v>
      </c>
      <c r="G119" s="12">
        <f>('Summary Data'!AD17-('Summary Data'!AD18*'Summary Data'!AD$39-'Summary Data'!AD35*'Summary Data'!AD$40)/17*$A119)*10</f>
        <v>0.5199165046883927</v>
      </c>
      <c r="H119" s="12">
        <f>('Summary Data'!AE17-('Summary Data'!AE18*'Summary Data'!AE$39-'Summary Data'!AE35*'Summary Data'!AE$40)/17*$A119)*10</f>
        <v>0.5772969108536627</v>
      </c>
      <c r="I119" s="12">
        <f>('Summary Data'!AF17-('Summary Data'!AF18*'Summary Data'!AF$39-'Summary Data'!AF35*'Summary Data'!AF$40)/17*$A119)*10</f>
        <v>0.5803109310969028</v>
      </c>
      <c r="J119" s="12">
        <f>('Summary Data'!AG17-('Summary Data'!AG18*'Summary Data'!AG$39-'Summary Data'!AG35*'Summary Data'!AG$40)/17*$A119)*10</f>
        <v>0.5769184981075708</v>
      </c>
      <c r="K119" s="12">
        <f>('Summary Data'!AH17-('Summary Data'!AH18*'Summary Data'!AH$39-'Summary Data'!AH35*'Summary Data'!AH$40)/17*$A119)*10</f>
        <v>0.599984295980613</v>
      </c>
      <c r="L119" s="12">
        <f>('Summary Data'!AI17-('Summary Data'!AI18*'Summary Data'!AI$39-'Summary Data'!AI35*'Summary Data'!AI$40)/17*$A119)*10</f>
        <v>0.6005573001917233</v>
      </c>
      <c r="M119" s="12">
        <f>('Summary Data'!AJ17-('Summary Data'!AJ18*'Summary Data'!AJ$39-'Summary Data'!AJ35*'Summary Data'!AJ$40)/17*$A119)*10</f>
        <v>0.5956670018496749</v>
      </c>
      <c r="N119" s="12">
        <f>('Summary Data'!AK17-('Summary Data'!AK18*'Summary Data'!AK$39-'Summary Data'!AK35*'Summary Data'!AK$40)/17*$A119)*10</f>
        <v>0.6055952620015822</v>
      </c>
      <c r="O119" s="12">
        <f>('Summary Data'!AL17-('Summary Data'!AL18*'Summary Data'!AL$39-'Summary Data'!AL35*'Summary Data'!AL$40)/17*$A119)*10</f>
        <v>0.5780447768987198</v>
      </c>
      <c r="P119" s="12">
        <f>('Summary Data'!AM17-('Summary Data'!AM18*'Summary Data'!AM$39-'Summary Data'!AM35*'Summary Data'!AM$40)/17*$A119)*10</f>
        <v>0.622595630973486</v>
      </c>
      <c r="Q119" s="12">
        <f>('Summary Data'!AN17-('Summary Data'!AN18*'Summary Data'!AN$39-'Summary Data'!AN35*'Summary Data'!AN$40)/17*$A119)*10</f>
        <v>0.6354745340275997</v>
      </c>
      <c r="R119" s="12">
        <f>('Summary Data'!AO17-('Summary Data'!AO18*'Summary Data'!AO$39-'Summary Data'!AO35*'Summary Data'!AO$40)/17*$A119)*10</f>
        <v>0.6124853084181369</v>
      </c>
      <c r="S119" s="12">
        <f>('Summary Data'!AP17-('Summary Data'!AP18*'Summary Data'!AP$39-'Summary Data'!AP35*'Summary Data'!AP$40)/17*$A119)*10</f>
        <v>0.6248047130828431</v>
      </c>
      <c r="T119" s="12">
        <f>('Summary Data'!AQ17-('Summary Data'!AQ18*'Summary Data'!AQ$39-'Summary Data'!AQ35*'Summary Data'!AQ$40)/17*$A119)*10</f>
        <v>0.6120285573886468</v>
      </c>
      <c r="U119" s="12">
        <f>('Summary Data'!AR17-('Summary Data'!AR18*'Summary Data'!AR$39-'Summary Data'!AR35*'Summary Data'!AR$40)/17*$A119)*10</f>
        <v>0.47340009799433547</v>
      </c>
      <c r="V119" s="75">
        <f>'Summary Data'!AS17*10</f>
        <v>0.6005059</v>
      </c>
      <c r="W119" s="35" t="s">
        <v>57</v>
      </c>
    </row>
    <row r="120" spans="1:23" ht="11.25">
      <c r="A120" s="76">
        <v>14</v>
      </c>
      <c r="B120" s="12">
        <f>('Summary Data'!Y18-('Summary Data'!Y19*'Summary Data'!Y$39-'Summary Data'!Y36*'Summary Data'!Y$40)/17*$A120)*10</f>
        <v>0.04449276515563294</v>
      </c>
      <c r="C120" s="12">
        <f>('Summary Data'!Z18-('Summary Data'!Z19*'Summary Data'!Z$39-'Summary Data'!Z36*'Summary Data'!Z$40)/17*$A120)*10</f>
        <v>-0.024664347406698917</v>
      </c>
      <c r="D120" s="12">
        <f>('Summary Data'!AA18-('Summary Data'!AA19*'Summary Data'!AA$39-'Summary Data'!AA36*'Summary Data'!AA$40)/17*$A120)*10</f>
        <v>-0.018510951216902587</v>
      </c>
      <c r="E120" s="12">
        <f>('Summary Data'!AB18-('Summary Data'!AB19*'Summary Data'!AB$39-'Summary Data'!AB36*'Summary Data'!AB$40)/17*$A120)*10</f>
        <v>-0.014389179146893083</v>
      </c>
      <c r="F120" s="12">
        <f>('Summary Data'!AC18-('Summary Data'!AC19*'Summary Data'!AC$39-'Summary Data'!AC36*'Summary Data'!AC$40)/17*$A120)*10</f>
        <v>-0.02060393712715361</v>
      </c>
      <c r="G120" s="12">
        <f>('Summary Data'!AD18-('Summary Data'!AD19*'Summary Data'!AD$39-'Summary Data'!AD36*'Summary Data'!AD$40)/17*$A120)*10</f>
        <v>-0.020042992384891788</v>
      </c>
      <c r="H120" s="12">
        <f>('Summary Data'!AE18-('Summary Data'!AE19*'Summary Data'!AE$39-'Summary Data'!AE36*'Summary Data'!AE$40)/17*$A120)*10</f>
        <v>-0.026502781741869263</v>
      </c>
      <c r="I120" s="12">
        <f>('Summary Data'!AF18-('Summary Data'!AF19*'Summary Data'!AF$39-'Summary Data'!AF36*'Summary Data'!AF$40)/17*$A120)*10</f>
        <v>-0.018060073539542837</v>
      </c>
      <c r="J120" s="12">
        <f>('Summary Data'!AG18-('Summary Data'!AG19*'Summary Data'!AG$39-'Summary Data'!AG36*'Summary Data'!AG$40)/17*$A120)*10</f>
        <v>-0.019335093118455764</v>
      </c>
      <c r="K120" s="12">
        <f>('Summary Data'!AH18-('Summary Data'!AH19*'Summary Data'!AH$39-'Summary Data'!AH36*'Summary Data'!AH$40)/17*$A120)*10</f>
        <v>-0.018066019717621708</v>
      </c>
      <c r="L120" s="12">
        <f>('Summary Data'!AI18-('Summary Data'!AI19*'Summary Data'!AI$39-'Summary Data'!AI36*'Summary Data'!AI$40)/17*$A120)*10</f>
        <v>-0.012858724410738825</v>
      </c>
      <c r="M120" s="12">
        <f>('Summary Data'!AJ18-('Summary Data'!AJ19*'Summary Data'!AJ$39-'Summary Data'!AJ36*'Summary Data'!AJ$40)/17*$A120)*10</f>
        <v>-0.018231760010255713</v>
      </c>
      <c r="N120" s="12">
        <f>('Summary Data'!AK18-('Summary Data'!AK19*'Summary Data'!AK$39-'Summary Data'!AK36*'Summary Data'!AK$40)/17*$A120)*10</f>
        <v>-0.014385175158036237</v>
      </c>
      <c r="O120" s="12">
        <f>('Summary Data'!AL18-('Summary Data'!AL19*'Summary Data'!AL$39-'Summary Data'!AL36*'Summary Data'!AL$40)/17*$A120)*10</f>
        <v>-0.022941861849837177</v>
      </c>
      <c r="P120" s="12">
        <f>('Summary Data'!AM18-('Summary Data'!AM19*'Summary Data'!AM$39-'Summary Data'!AM36*'Summary Data'!AM$40)/17*$A120)*10</f>
        <v>-0.020320656965679</v>
      </c>
      <c r="Q120" s="12">
        <f>('Summary Data'!AN18-('Summary Data'!AN19*'Summary Data'!AN$39-'Summary Data'!AN36*'Summary Data'!AN$40)/17*$A120)*10</f>
        <v>-0.017687505726317058</v>
      </c>
      <c r="R120" s="12">
        <f>('Summary Data'!AO18-('Summary Data'!AO19*'Summary Data'!AO$39-'Summary Data'!AO36*'Summary Data'!AO$40)/17*$A120)*10</f>
        <v>-0.030259332500939755</v>
      </c>
      <c r="S120" s="12">
        <f>('Summary Data'!AP18-('Summary Data'!AP19*'Summary Data'!AP$39-'Summary Data'!AP36*'Summary Data'!AP$40)/17*$A120)*10</f>
        <v>-0.02272506105035682</v>
      </c>
      <c r="T120" s="12">
        <f>('Summary Data'!AQ18-('Summary Data'!AQ19*'Summary Data'!AQ$39-'Summary Data'!AQ36*'Summary Data'!AQ$40)/17*$A120)*10</f>
        <v>-0.01778381801973411</v>
      </c>
      <c r="U120" s="12">
        <f>('Summary Data'!AR18-('Summary Data'!AR19*'Summary Data'!AR$39-'Summary Data'!AR36*'Summary Data'!AR$40)/17*$A120)*10</f>
        <v>-0.011363738415748894</v>
      </c>
      <c r="V120" s="75">
        <f>'Summary Data'!AS18*10</f>
        <v>-0.01601623</v>
      </c>
      <c r="W120" s="35" t="s">
        <v>57</v>
      </c>
    </row>
    <row r="121" spans="1:23" ht="11.25">
      <c r="A121" s="76">
        <v>15</v>
      </c>
      <c r="B121" s="12">
        <f>('Summary Data'!Y19-('Summary Data'!Y20*'Summary Data'!Y$39-'Summary Data'!Y37*'Summary Data'!Y$40)/17*$A121)*10</f>
        <v>-0.1231592</v>
      </c>
      <c r="C121" s="12">
        <f>('Summary Data'!Z19-('Summary Data'!Z20*'Summary Data'!Z$39-'Summary Data'!Z37*'Summary Data'!Z$40)/17*$A121)*10</f>
        <v>0.1882105</v>
      </c>
      <c r="D121" s="12">
        <f>('Summary Data'!AA19-('Summary Data'!AA20*'Summary Data'!AA$39-'Summary Data'!AA37*'Summary Data'!AA$40)/17*$A121)*10</f>
        <v>0.15778380000000003</v>
      </c>
      <c r="E121" s="12">
        <f>('Summary Data'!AB19-('Summary Data'!AB20*'Summary Data'!AB$39-'Summary Data'!AB37*'Summary Data'!AB$40)/17*$A121)*10</f>
        <v>0.14653370000000002</v>
      </c>
      <c r="F121" s="12">
        <f>('Summary Data'!AC19-('Summary Data'!AC20*'Summary Data'!AC$39-'Summary Data'!AC37*'Summary Data'!AC$40)/17*$A121)*10</f>
        <v>0.1510399</v>
      </c>
      <c r="G121" s="12">
        <f>('Summary Data'!AD19-('Summary Data'!AD20*'Summary Data'!AD$39-'Summary Data'!AD37*'Summary Data'!AD$40)/17*$A121)*10</f>
        <v>0.1608007</v>
      </c>
      <c r="H121" s="12">
        <f>('Summary Data'!AE19-('Summary Data'!AE20*'Summary Data'!AE$39-'Summary Data'!AE37*'Summary Data'!AE$40)/17*$A121)*10</f>
        <v>0.1497019</v>
      </c>
      <c r="I121" s="12">
        <f>('Summary Data'!AF19-('Summary Data'!AF20*'Summary Data'!AF$39-'Summary Data'!AF37*'Summary Data'!AF$40)/17*$A121)*10</f>
        <v>0.1392273</v>
      </c>
      <c r="J121" s="12">
        <f>('Summary Data'!AG19-('Summary Data'!AG20*'Summary Data'!AG$39-'Summary Data'!AG37*'Summary Data'!AG$40)/17*$A121)*10</f>
        <v>0.16115259999999998</v>
      </c>
      <c r="K121" s="12">
        <f>('Summary Data'!AH19-('Summary Data'!AH20*'Summary Data'!AH$39-'Summary Data'!AH37*'Summary Data'!AH$40)/17*$A121)*10</f>
        <v>0.1519045</v>
      </c>
      <c r="L121" s="12">
        <f>('Summary Data'!AI19-('Summary Data'!AI20*'Summary Data'!AI$39-'Summary Data'!AI37*'Summary Data'!AI$40)/17*$A121)*10</f>
        <v>0.171846</v>
      </c>
      <c r="M121" s="12">
        <f>('Summary Data'!AJ19-('Summary Data'!AJ20*'Summary Data'!AJ$39-'Summary Data'!AJ37*'Summary Data'!AJ$40)/17*$A121)*10</f>
        <v>0.1567265</v>
      </c>
      <c r="N121" s="12">
        <f>('Summary Data'!AK19-('Summary Data'!AK20*'Summary Data'!AK$39-'Summary Data'!AK37*'Summary Data'!AK$40)/17*$A121)*10</f>
        <v>0.1368502</v>
      </c>
      <c r="O121" s="12">
        <f>('Summary Data'!AL19-('Summary Data'!AL20*'Summary Data'!AL$39-'Summary Data'!AL37*'Summary Data'!AL$40)/17*$A121)*10</f>
        <v>0.1527132</v>
      </c>
      <c r="P121" s="12">
        <f>('Summary Data'!AM19-('Summary Data'!AM20*'Summary Data'!AM$39-'Summary Data'!AM37*'Summary Data'!AM$40)/17*$A121)*10</f>
        <v>0.1201836</v>
      </c>
      <c r="Q121" s="12">
        <f>('Summary Data'!AN19-('Summary Data'!AN20*'Summary Data'!AN$39-'Summary Data'!AN37*'Summary Data'!AN$40)/17*$A121)*10</f>
        <v>0.1632322</v>
      </c>
      <c r="R121" s="12">
        <f>('Summary Data'!AO19-('Summary Data'!AO20*'Summary Data'!AO$39-'Summary Data'!AO37*'Summary Data'!AO$40)/17*$A121)*10</f>
        <v>0.15780550000000002</v>
      </c>
      <c r="S121" s="12">
        <f>('Summary Data'!AP19-('Summary Data'!AP20*'Summary Data'!AP$39-'Summary Data'!AP37*'Summary Data'!AP$40)/17*$A121)*10</f>
        <v>0.1526238</v>
      </c>
      <c r="T121" s="12">
        <f>('Summary Data'!AQ19-('Summary Data'!AQ20*'Summary Data'!AQ$39-'Summary Data'!AQ37*'Summary Data'!AQ$40)/17*$A121)*10</f>
        <v>0.1562406</v>
      </c>
      <c r="U121" s="12">
        <f>('Summary Data'!AR19-('Summary Data'!AR20*'Summary Data'!AR$39-'Summary Data'!AR37*'Summary Data'!AR$40)/17*$A121)*10</f>
        <v>-0.06189679</v>
      </c>
      <c r="V121" s="75">
        <f>'Summary Data'!AS19*10</f>
        <v>0.1400094</v>
      </c>
      <c r="W121" s="35" t="s">
        <v>57</v>
      </c>
    </row>
    <row r="122" spans="1:23" ht="11.25">
      <c r="A122" s="76">
        <v>16</v>
      </c>
      <c r="B122" s="12">
        <f>('Summary Data'!Y20-('Summary Data'!Y21*'Summary Data'!Y$39-'Summary Data'!Y38*'Summary Data'!Y$40)/17*$A122)*10</f>
        <v>0</v>
      </c>
      <c r="C122" s="12">
        <f>('Summary Data'!Z20-('Summary Data'!Z21*'Summary Data'!Z$39-'Summary Data'!Z38*'Summary Data'!Z$40)/17*$A122)*10</f>
        <v>0</v>
      </c>
      <c r="D122" s="12">
        <f>('Summary Data'!AA20-('Summary Data'!AA21*'Summary Data'!AA$39-'Summary Data'!AA38*'Summary Data'!AA$40)/17*$A122)*10</f>
        <v>0</v>
      </c>
      <c r="E122" s="12">
        <f>('Summary Data'!AB20-('Summary Data'!AB21*'Summary Data'!AB$39-'Summary Data'!AB38*'Summary Data'!AB$40)/17*$A122)*10</f>
        <v>0</v>
      </c>
      <c r="F122" s="12">
        <f>('Summary Data'!AC20-('Summary Data'!AC21*'Summary Data'!AC$39-'Summary Data'!AC38*'Summary Data'!AC$40)/17*$A122)*10</f>
        <v>0</v>
      </c>
      <c r="G122" s="12">
        <f>('Summary Data'!AD20-('Summary Data'!AD21*'Summary Data'!AD$39-'Summary Data'!AD38*'Summary Data'!AD$40)/17*$A122)*10</f>
        <v>0</v>
      </c>
      <c r="H122" s="12">
        <f>('Summary Data'!AE20-('Summary Data'!AE21*'Summary Data'!AE$39-'Summary Data'!AE38*'Summary Data'!AE$40)/17*$A122)*10</f>
        <v>0</v>
      </c>
      <c r="I122" s="12">
        <f>('Summary Data'!AF20-('Summary Data'!AF21*'Summary Data'!AF$39-'Summary Data'!AF38*'Summary Data'!AF$40)/17*$A122)*10</f>
        <v>0</v>
      </c>
      <c r="J122" s="12">
        <f>('Summary Data'!AG20-('Summary Data'!AG21*'Summary Data'!AG$39-'Summary Data'!AG38*'Summary Data'!AG$40)/17*$A122)*10</f>
        <v>0</v>
      </c>
      <c r="K122" s="12">
        <f>('Summary Data'!AH20-('Summary Data'!AH21*'Summary Data'!AH$39-'Summary Data'!AH38*'Summary Data'!AH$40)/17*$A122)*10</f>
        <v>0</v>
      </c>
      <c r="L122" s="12">
        <f>('Summary Data'!AI20-('Summary Data'!AI21*'Summary Data'!AI$39-'Summary Data'!AI38*'Summary Data'!AI$40)/17*$A122)*10</f>
        <v>0</v>
      </c>
      <c r="M122" s="12">
        <f>('Summary Data'!AJ20-('Summary Data'!AJ21*'Summary Data'!AJ$39-'Summary Data'!AJ38*'Summary Data'!AJ$40)/17*$A122)*10</f>
        <v>0</v>
      </c>
      <c r="N122" s="12">
        <f>('Summary Data'!AK20-('Summary Data'!AK21*'Summary Data'!AK$39-'Summary Data'!AK38*'Summary Data'!AK$40)/17*$A122)*10</f>
        <v>0</v>
      </c>
      <c r="O122" s="12">
        <f>('Summary Data'!AL20-('Summary Data'!AL21*'Summary Data'!AL$39-'Summary Data'!AL38*'Summary Data'!AL$40)/17*$A122)*10</f>
        <v>0</v>
      </c>
      <c r="P122" s="12">
        <f>('Summary Data'!AM20-('Summary Data'!AM21*'Summary Data'!AM$39-'Summary Data'!AM38*'Summary Data'!AM$40)/17*$A122)*10</f>
        <v>0</v>
      </c>
      <c r="Q122" s="12">
        <f>('Summary Data'!AN20-('Summary Data'!AN21*'Summary Data'!AN$39-'Summary Data'!AN38*'Summary Data'!AN$40)/17*$A122)*10</f>
        <v>0</v>
      </c>
      <c r="R122" s="12">
        <f>('Summary Data'!AO20-('Summary Data'!AO21*'Summary Data'!AO$39-'Summary Data'!AO38*'Summary Data'!AO$40)/17*$A122)*10</f>
        <v>0</v>
      </c>
      <c r="S122" s="12">
        <f>('Summary Data'!AP20-('Summary Data'!AP21*'Summary Data'!AP$39-'Summary Data'!AP38*'Summary Data'!AP$40)/17*$A122)*10</f>
        <v>0</v>
      </c>
      <c r="T122" s="12">
        <f>('Summary Data'!AQ20-('Summary Data'!AQ21*'Summary Data'!AQ$39-'Summary Data'!AQ38*'Summary Data'!AQ$40)/17*$A122)*10</f>
        <v>0</v>
      </c>
      <c r="U122" s="12">
        <f>('Summary Data'!AR20-('Summary Data'!AR21*'Summary Data'!AR$39-'Summary Data'!AR38*'Summary Data'!AR$40)/17*$A122)*10</f>
        <v>0</v>
      </c>
      <c r="V122" s="75">
        <f>'Summary Data'!AS20*10</f>
        <v>0</v>
      </c>
      <c r="W122" s="35" t="s">
        <v>57</v>
      </c>
    </row>
    <row r="123" spans="1:23" ht="12" thickBot="1">
      <c r="A123" s="77">
        <v>17</v>
      </c>
      <c r="B123" s="14">
        <f>'Summary Data'!Y21*10</f>
        <v>0</v>
      </c>
      <c r="C123" s="14">
        <f>'Summary Data'!Z21*10</f>
        <v>0</v>
      </c>
      <c r="D123" s="14">
        <f>'Summary Data'!AA21*10</f>
        <v>0</v>
      </c>
      <c r="E123" s="14">
        <f>'Summary Data'!AB21*10</f>
        <v>0</v>
      </c>
      <c r="F123" s="14">
        <f>'Summary Data'!AC21*10</f>
        <v>0</v>
      </c>
      <c r="G123" s="14">
        <f>'Summary Data'!AD21*10</f>
        <v>0</v>
      </c>
      <c r="H123" s="14">
        <f>'Summary Data'!AE21*10</f>
        <v>0</v>
      </c>
      <c r="I123" s="14">
        <f>'Summary Data'!AF21*10</f>
        <v>0</v>
      </c>
      <c r="J123" s="14">
        <f>'Summary Data'!AG21*10</f>
        <v>0</v>
      </c>
      <c r="K123" s="14">
        <f>'Summary Data'!AH21*10</f>
        <v>0</v>
      </c>
      <c r="L123" s="14">
        <f>'Summary Data'!AI21*10</f>
        <v>0</v>
      </c>
      <c r="M123" s="14">
        <f>'Summary Data'!AJ21*10</f>
        <v>0</v>
      </c>
      <c r="N123" s="14">
        <f>'Summary Data'!AK21*10</f>
        <v>0</v>
      </c>
      <c r="O123" s="14">
        <f>'Summary Data'!AL21*10</f>
        <v>0</v>
      </c>
      <c r="P123" s="14">
        <f>'Summary Data'!AM21*10</f>
        <v>0</v>
      </c>
      <c r="Q123" s="14">
        <f>'Summary Data'!AN21*10</f>
        <v>0</v>
      </c>
      <c r="R123" s="14">
        <f>'Summary Data'!AO21*10</f>
        <v>0</v>
      </c>
      <c r="S123" s="14">
        <f>'Summary Data'!AP21*10</f>
        <v>0</v>
      </c>
      <c r="T123" s="14">
        <f>'Summary Data'!AQ21*10</f>
        <v>0</v>
      </c>
      <c r="U123" s="14">
        <f>'Summary Data'!AR21*10</f>
        <v>0</v>
      </c>
      <c r="V123" s="28">
        <f>'Summary Data'!AS21*10</f>
        <v>0</v>
      </c>
      <c r="W123" s="35" t="s">
        <v>57</v>
      </c>
    </row>
    <row r="124" ht="12" thickBot="1"/>
    <row r="125" spans="1:22" ht="11.25">
      <c r="A125" s="490" t="s">
        <v>93</v>
      </c>
      <c r="B125" s="491"/>
      <c r="C125" s="491"/>
      <c r="D125" s="491"/>
      <c r="E125" s="491"/>
      <c r="F125" s="491"/>
      <c r="G125" s="491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2"/>
    </row>
    <row r="126" spans="1:22" ht="11.25">
      <c r="A126" s="76"/>
      <c r="B126" s="74" t="s">
        <v>52</v>
      </c>
      <c r="C126" s="74" t="s">
        <v>53</v>
      </c>
      <c r="D126" s="74" t="s">
        <v>54</v>
      </c>
      <c r="E126" s="74" t="s">
        <v>55</v>
      </c>
      <c r="F126" s="74" t="s">
        <v>56</v>
      </c>
      <c r="G126" s="74" t="s">
        <v>61</v>
      </c>
      <c r="H126" s="74" t="s">
        <v>62</v>
      </c>
      <c r="I126" s="74" t="s">
        <v>63</v>
      </c>
      <c r="J126" s="74" t="s">
        <v>64</v>
      </c>
      <c r="K126" s="74" t="s">
        <v>65</v>
      </c>
      <c r="L126" s="74" t="s">
        <v>66</v>
      </c>
      <c r="M126" s="74" t="s">
        <v>67</v>
      </c>
      <c r="N126" s="74" t="s">
        <v>68</v>
      </c>
      <c r="O126" s="74" t="s">
        <v>69</v>
      </c>
      <c r="P126" s="74" t="s">
        <v>70</v>
      </c>
      <c r="Q126" s="74" t="s">
        <v>71</v>
      </c>
      <c r="R126" s="74" t="s">
        <v>72</v>
      </c>
      <c r="S126" s="74" t="s">
        <v>73</v>
      </c>
      <c r="T126" s="74" t="s">
        <v>74</v>
      </c>
      <c r="U126" s="74" t="s">
        <v>75</v>
      </c>
      <c r="V126" s="13" t="s">
        <v>76</v>
      </c>
    </row>
    <row r="127" spans="1:22" ht="11.25">
      <c r="A127" s="76">
        <v>1</v>
      </c>
      <c r="B127" s="78">
        <v>1</v>
      </c>
      <c r="C127" s="78">
        <v>2</v>
      </c>
      <c r="D127" s="78">
        <v>3</v>
      </c>
      <c r="E127" s="78">
        <v>4</v>
      </c>
      <c r="F127" s="78">
        <v>5</v>
      </c>
      <c r="G127" s="78">
        <v>6</v>
      </c>
      <c r="H127" s="78">
        <v>7</v>
      </c>
      <c r="I127" s="78">
        <v>8</v>
      </c>
      <c r="J127" s="78">
        <v>9</v>
      </c>
      <c r="K127" s="78">
        <v>10</v>
      </c>
      <c r="L127" s="78">
        <v>11</v>
      </c>
      <c r="M127" s="78">
        <v>12</v>
      </c>
      <c r="N127" s="78">
        <v>13</v>
      </c>
      <c r="O127" s="78">
        <v>14</v>
      </c>
      <c r="P127" s="78">
        <v>15</v>
      </c>
      <c r="Q127" s="78">
        <v>16</v>
      </c>
      <c r="R127" s="78">
        <v>17</v>
      </c>
      <c r="S127" s="78">
        <v>18</v>
      </c>
      <c r="T127" s="78">
        <v>19</v>
      </c>
      <c r="U127" s="78">
        <v>20</v>
      </c>
      <c r="V127" s="75"/>
    </row>
    <row r="128" spans="1:22" ht="11.25">
      <c r="A128" s="76">
        <v>2</v>
      </c>
      <c r="B128" s="12">
        <f>('Summary Data'!Y23-('Summary Data'!Y$40*'Summary Data'!Y7+'Summary Data'!Y$39*'Summary Data'!Y24)/17*$A128)</f>
        <v>-0.08198394126079989</v>
      </c>
      <c r="C128" s="12">
        <f>('Summary Data'!Z23-('Summary Data'!Z$40*'Summary Data'!Z7+'Summary Data'!Z$39*'Summary Data'!Z24)/17*$A128)</f>
        <v>0.5351751735859802</v>
      </c>
      <c r="D128" s="12">
        <f>('Summary Data'!AA23-('Summary Data'!AA$40*'Summary Data'!AA7+'Summary Data'!AA$39*'Summary Data'!AA24)/17*$A128)</f>
        <v>-0.23151868781338306</v>
      </c>
      <c r="E128" s="12">
        <f>('Summary Data'!AB23-('Summary Data'!AB$40*'Summary Data'!AB7+'Summary Data'!AB$39*'Summary Data'!AB24)/17*$A128)</f>
        <v>-0.6589858838515228</v>
      </c>
      <c r="F128" s="12">
        <f>('Summary Data'!AC23-('Summary Data'!AC$40*'Summary Data'!AC7+'Summary Data'!AC$39*'Summary Data'!AC24)/17*$A128)</f>
        <v>0.7096109364696236</v>
      </c>
      <c r="G128" s="12">
        <f>('Summary Data'!AD23-('Summary Data'!AD$40*'Summary Data'!AD7+'Summary Data'!AD$39*'Summary Data'!AD24)/17*$A128)</f>
        <v>-1.3426101126525751</v>
      </c>
      <c r="H128" s="12">
        <f>('Summary Data'!AE23-('Summary Data'!AE$40*'Summary Data'!AE7+'Summary Data'!AE$39*'Summary Data'!AE24)/17*$A128)</f>
        <v>0.42871965622734354</v>
      </c>
      <c r="I128" s="12">
        <f>('Summary Data'!AF23-('Summary Data'!AF$40*'Summary Data'!AF7+'Summary Data'!AF$39*'Summary Data'!AF24)/17*$A128)</f>
        <v>0.2964222710356726</v>
      </c>
      <c r="J128" s="12">
        <f>('Summary Data'!AG23-('Summary Data'!AG$40*'Summary Data'!AG7+'Summary Data'!AG$39*'Summary Data'!AG24)/17*$A128)</f>
        <v>0.12190380244300505</v>
      </c>
      <c r="K128" s="12">
        <f>('Summary Data'!AH23-('Summary Data'!AH$40*'Summary Data'!AH7+'Summary Data'!AH$39*'Summary Data'!AH24)/17*$A128)</f>
        <v>-0.31396765607129834</v>
      </c>
      <c r="L128" s="12">
        <f>('Summary Data'!AI23-('Summary Data'!AI$40*'Summary Data'!AI7+'Summary Data'!AI$39*'Summary Data'!AI24)/17*$A128)</f>
        <v>-0.823513484210423</v>
      </c>
      <c r="M128" s="12">
        <f>('Summary Data'!AJ23-('Summary Data'!AJ$40*'Summary Data'!AJ7+'Summary Data'!AJ$39*'Summary Data'!AJ24)/17*$A128)</f>
        <v>-0.1301405349159734</v>
      </c>
      <c r="N128" s="12">
        <f>('Summary Data'!AK23-('Summary Data'!AK$40*'Summary Data'!AK7+'Summary Data'!AK$39*'Summary Data'!AK24)/17*$A128)</f>
        <v>0.47832401561405036</v>
      </c>
      <c r="O128" s="12">
        <f>('Summary Data'!AL23-('Summary Data'!AL$40*'Summary Data'!AL7+'Summary Data'!AL$39*'Summary Data'!AL24)/17*$A128)</f>
        <v>-0.5528665977595586</v>
      </c>
      <c r="P128" s="12">
        <f>('Summary Data'!AM23-('Summary Data'!AM$40*'Summary Data'!AM7+'Summary Data'!AM$39*'Summary Data'!AM24)/17*$A128)</f>
        <v>0.2754540309102192</v>
      </c>
      <c r="Q128" s="12">
        <f>('Summary Data'!AN23-('Summary Data'!AN$40*'Summary Data'!AN7+'Summary Data'!AN$39*'Summary Data'!AN24)/17*$A128)</f>
        <v>0.3422252058440526</v>
      </c>
      <c r="R128" s="12">
        <f>('Summary Data'!AO23-('Summary Data'!AO$40*'Summary Data'!AO7+'Summary Data'!AO$39*'Summary Data'!AO24)/17*$A128)</f>
        <v>0.5358163146750318</v>
      </c>
      <c r="S128" s="12">
        <f>('Summary Data'!AP23-('Summary Data'!AP$40*'Summary Data'!AP7+'Summary Data'!AP$39*'Summary Data'!AP24)/17*$A128)</f>
        <v>1.152223469146917</v>
      </c>
      <c r="T128" s="12">
        <f>('Summary Data'!AQ23-('Summary Data'!AQ$40*'Summary Data'!AQ7+'Summary Data'!AQ$39*'Summary Data'!AQ24)/17*$A128)</f>
        <v>0.6608064009811835</v>
      </c>
      <c r="U128" s="12">
        <f>('Summary Data'!AR23-('Summary Data'!AR$40*'Summary Data'!AR7+'Summary Data'!AR$39*'Summary Data'!AR24)/17*$A128)</f>
        <v>-9.94050981691826</v>
      </c>
      <c r="V128" s="75">
        <f>'Summary Data'!AS23</f>
        <v>-0.2492589</v>
      </c>
    </row>
    <row r="129" spans="1:22" ht="11.25">
      <c r="A129" s="76">
        <v>3</v>
      </c>
      <c r="B129" s="12">
        <f>('Summary Data'!Y24-('Summary Data'!Y$40*'Summary Data'!Y8+'Summary Data'!Y$39*'Summary Data'!Y25)/17*$A129)</f>
        <v>-2.5331438256165835</v>
      </c>
      <c r="C129" s="12">
        <f>('Summary Data'!Z24-('Summary Data'!Z$40*'Summary Data'!Z8+'Summary Data'!Z$39*'Summary Data'!Z25)/17*$A129)</f>
        <v>0.8983783448847601</v>
      </c>
      <c r="D129" s="12">
        <f>('Summary Data'!AA24-('Summary Data'!AA$40*'Summary Data'!AA8+'Summary Data'!AA$39*'Summary Data'!AA25)/17*$A129)</f>
        <v>0.8984240771664869</v>
      </c>
      <c r="E129" s="12">
        <f>('Summary Data'!AB24-('Summary Data'!AB$40*'Summary Data'!AB8+'Summary Data'!AB$39*'Summary Data'!AB25)/17*$A129)</f>
        <v>0.8078205554426636</v>
      </c>
      <c r="F129" s="12">
        <f>('Summary Data'!AC24-('Summary Data'!AC$40*'Summary Data'!AC8+'Summary Data'!AC$39*'Summary Data'!AC25)/17*$A129)</f>
        <v>0.24815452181227773</v>
      </c>
      <c r="G129" s="12">
        <f>('Summary Data'!AD24-('Summary Data'!AD$40*'Summary Data'!AD8+'Summary Data'!AD$39*'Summary Data'!AD25)/17*$A129)</f>
        <v>-0.130985270548519</v>
      </c>
      <c r="H129" s="12">
        <f>('Summary Data'!AE24-('Summary Data'!AE$40*'Summary Data'!AE8+'Summary Data'!AE$39*'Summary Data'!AE25)/17*$A129)</f>
        <v>0.635048333940289</v>
      </c>
      <c r="I129" s="12">
        <f>('Summary Data'!AF24-('Summary Data'!AF$40*'Summary Data'!AF8+'Summary Data'!AF$39*'Summary Data'!AF25)/17*$A129)</f>
        <v>0.5072479504810048</v>
      </c>
      <c r="J129" s="12">
        <f>('Summary Data'!AG24-('Summary Data'!AG$40*'Summary Data'!AG8+'Summary Data'!AG$39*'Summary Data'!AG25)/17*$A129)</f>
        <v>0.43911380920119203</v>
      </c>
      <c r="K129" s="12">
        <f>('Summary Data'!AH24-('Summary Data'!AH$40*'Summary Data'!AH8+'Summary Data'!AH$39*'Summary Data'!AH25)/17*$A129)</f>
        <v>0.2836492959577382</v>
      </c>
      <c r="L129" s="12">
        <f>('Summary Data'!AI24-('Summary Data'!AI$40*'Summary Data'!AI8+'Summary Data'!AI$39*'Summary Data'!AI25)/17*$A129)</f>
        <v>0.7223849425212788</v>
      </c>
      <c r="M129" s="12">
        <f>('Summary Data'!AJ24-('Summary Data'!AJ$40*'Summary Data'!AJ8+'Summary Data'!AJ$39*'Summary Data'!AJ25)/17*$A129)</f>
        <v>0.746771993710587</v>
      </c>
      <c r="N129" s="12">
        <f>('Summary Data'!AK24-('Summary Data'!AK$40*'Summary Data'!AK8+'Summary Data'!AK$39*'Summary Data'!AK25)/17*$A129)</f>
        <v>0.4104781249690896</v>
      </c>
      <c r="O129" s="12">
        <f>('Summary Data'!AL24-('Summary Data'!AL$40*'Summary Data'!AL8+'Summary Data'!AL$39*'Summary Data'!AL25)/17*$A129)</f>
        <v>0.4503445719966435</v>
      </c>
      <c r="P129" s="12">
        <f>('Summary Data'!AM24-('Summary Data'!AM$40*'Summary Data'!AM8+'Summary Data'!AM$39*'Summary Data'!AM25)/17*$A129)</f>
        <v>0.5422728523589204</v>
      </c>
      <c r="Q129" s="12">
        <f>('Summary Data'!AN24-('Summary Data'!AN$40*'Summary Data'!AN8+'Summary Data'!AN$39*'Summary Data'!AN25)/17*$A129)</f>
        <v>0.6068446689937581</v>
      </c>
      <c r="R129" s="12">
        <f>('Summary Data'!AO24-('Summary Data'!AO$40*'Summary Data'!AO8+'Summary Data'!AO$39*'Summary Data'!AO25)/17*$A129)</f>
        <v>0.5450716300204048</v>
      </c>
      <c r="S129" s="12">
        <f>('Summary Data'!AP24-('Summary Data'!AP$40*'Summary Data'!AP8+'Summary Data'!AP$39*'Summary Data'!AP25)/17*$A129)</f>
        <v>0.6760763766492037</v>
      </c>
      <c r="T129" s="12">
        <f>('Summary Data'!AQ24-('Summary Data'!AQ$40*'Summary Data'!AQ8+'Summary Data'!AQ$39*'Summary Data'!AQ25)/17*$A129)</f>
        <v>0.6749283826724293</v>
      </c>
      <c r="U129" s="12">
        <f>('Summary Data'!AR24-('Summary Data'!AR$40*'Summary Data'!AR8+'Summary Data'!AR$39*'Summary Data'!AR25)/17*$A129)</f>
        <v>0.020917172010109175</v>
      </c>
      <c r="V129" s="75">
        <f>'Summary Data'!AS24</f>
        <v>0.4562576</v>
      </c>
    </row>
    <row r="130" spans="1:22" ht="11.25">
      <c r="A130" s="76">
        <v>4</v>
      </c>
      <c r="B130" s="12">
        <f>('Summary Data'!Y25-('Summary Data'!Y$40*'Summary Data'!Y9+'Summary Data'!Y$39*'Summary Data'!Y26)/17*$A130)</f>
        <v>0.18125035254767063</v>
      </c>
      <c r="C130" s="12">
        <f>('Summary Data'!Z25-('Summary Data'!Z$40*'Summary Data'!Z9+'Summary Data'!Z$39*'Summary Data'!Z26)/17*$A130)</f>
        <v>-0.020203341012261646</v>
      </c>
      <c r="D130" s="12">
        <f>('Summary Data'!AA25-('Summary Data'!AA$40*'Summary Data'!AA9+'Summary Data'!AA$39*'Summary Data'!AA26)/17*$A130)</f>
        <v>0.18420641771164942</v>
      </c>
      <c r="E130" s="12">
        <f>('Summary Data'!AB25-('Summary Data'!AB$40*'Summary Data'!AB9+'Summary Data'!AB$39*'Summary Data'!AB26)/17*$A130)</f>
        <v>0.4563645386508875</v>
      </c>
      <c r="F130" s="12">
        <f>('Summary Data'!AC25-('Summary Data'!AC$40*'Summary Data'!AC9+'Summary Data'!AC$39*'Summary Data'!AC26)/17*$A130)</f>
        <v>0.27920675622905133</v>
      </c>
      <c r="G130" s="12">
        <f>('Summary Data'!AD25-('Summary Data'!AD$40*'Summary Data'!AD9+'Summary Data'!AD$39*'Summary Data'!AD26)/17*$A130)</f>
        <v>0.9064158714538144</v>
      </c>
      <c r="H130" s="12">
        <f>('Summary Data'!AE25-('Summary Data'!AE$40*'Summary Data'!AE9+'Summary Data'!AE$39*'Summary Data'!AE26)/17*$A130)</f>
        <v>-0.09651862541761402</v>
      </c>
      <c r="I130" s="12">
        <f>('Summary Data'!AF25-('Summary Data'!AF$40*'Summary Data'!AF9+'Summary Data'!AF$39*'Summary Data'!AF26)/17*$A130)</f>
        <v>-0.1032990442963305</v>
      </c>
      <c r="J130" s="12">
        <f>('Summary Data'!AG25-('Summary Data'!AG$40*'Summary Data'!AG9+'Summary Data'!AG$39*'Summary Data'!AG26)/17*$A130)</f>
        <v>0.19091507928720095</v>
      </c>
      <c r="K130" s="12">
        <f>('Summary Data'!AH25-('Summary Data'!AH$40*'Summary Data'!AH9+'Summary Data'!AH$39*'Summary Data'!AH26)/17*$A130)</f>
        <v>0.04606480319428033</v>
      </c>
      <c r="L130" s="12">
        <f>('Summary Data'!AI25-('Summary Data'!AI$40*'Summary Data'!AI9+'Summary Data'!AI$39*'Summary Data'!AI26)/17*$A130)</f>
        <v>0.15922534320482826</v>
      </c>
      <c r="M130" s="12">
        <f>('Summary Data'!AJ25-('Summary Data'!AJ$40*'Summary Data'!AJ9+'Summary Data'!AJ$39*'Summary Data'!AJ26)/17*$A130)</f>
        <v>-0.1126334569351104</v>
      </c>
      <c r="N130" s="12">
        <f>('Summary Data'!AK25-('Summary Data'!AK$40*'Summary Data'!AK9+'Summary Data'!AK$39*'Summary Data'!AK26)/17*$A130)</f>
        <v>-0.01909536348837553</v>
      </c>
      <c r="O130" s="12">
        <f>('Summary Data'!AL25-('Summary Data'!AL$40*'Summary Data'!AL9+'Summary Data'!AL$39*'Summary Data'!AL26)/17*$A130)</f>
        <v>0.04016869272938142</v>
      </c>
      <c r="P130" s="12">
        <f>('Summary Data'!AM25-('Summary Data'!AM$40*'Summary Data'!AM9+'Summary Data'!AM$39*'Summary Data'!AM26)/17*$A130)</f>
        <v>-0.22176680460164727</v>
      </c>
      <c r="Q130" s="12">
        <f>('Summary Data'!AN25-('Summary Data'!AN$40*'Summary Data'!AN9+'Summary Data'!AN$39*'Summary Data'!AN26)/17*$A130)</f>
        <v>0.03237889797247741</v>
      </c>
      <c r="R130" s="12">
        <f>('Summary Data'!AO25-('Summary Data'!AO$40*'Summary Data'!AO9+'Summary Data'!AO$39*'Summary Data'!AO26)/17*$A130)</f>
        <v>-0.29549169471746306</v>
      </c>
      <c r="S130" s="12">
        <f>('Summary Data'!AP25-('Summary Data'!AP$40*'Summary Data'!AP9+'Summary Data'!AP$39*'Summary Data'!AP26)/17*$A130)</f>
        <v>0.011180844759056941</v>
      </c>
      <c r="T130" s="12">
        <f>('Summary Data'!AQ25-('Summary Data'!AQ$40*'Summary Data'!AQ9+'Summary Data'!AQ$39*'Summary Data'!AQ26)/17*$A130)</f>
        <v>-0.07202627461850282</v>
      </c>
      <c r="U130" s="12">
        <f>('Summary Data'!AR25-('Summary Data'!AR$40*'Summary Data'!AR9+'Summary Data'!AR$39*'Summary Data'!AR26)/17*$A130)</f>
        <v>-0.64192761382211</v>
      </c>
      <c r="V130" s="75">
        <f>'Summary Data'!AS25</f>
        <v>0.06447238</v>
      </c>
    </row>
    <row r="131" spans="1:22" ht="11.25">
      <c r="A131" s="76">
        <v>5</v>
      </c>
      <c r="B131" s="12">
        <f>('Summary Data'!Y26-('Summary Data'!Y$40*'Summary Data'!Y10+'Summary Data'!Y$39*'Summary Data'!Y27)/17*$A131)</f>
        <v>2.0882203881327883</v>
      </c>
      <c r="C131" s="12">
        <f>('Summary Data'!Z26-('Summary Data'!Z$40*'Summary Data'!Z10+'Summary Data'!Z$39*'Summary Data'!Z27)/17*$A131)</f>
        <v>0.08546579020950588</v>
      </c>
      <c r="D131" s="12">
        <f>('Summary Data'!AA26-('Summary Data'!AA$40*'Summary Data'!AA10+'Summary Data'!AA$39*'Summary Data'!AA27)/17*$A131)</f>
        <v>0.10469363327344611</v>
      </c>
      <c r="E131" s="12">
        <f>('Summary Data'!AB26-('Summary Data'!AB$40*'Summary Data'!AB10+'Summary Data'!AB$39*'Summary Data'!AB27)/17*$A131)</f>
        <v>0.03578375727684941</v>
      </c>
      <c r="F131" s="12">
        <f>('Summary Data'!AC26-('Summary Data'!AC$40*'Summary Data'!AC10+'Summary Data'!AC$39*'Summary Data'!AC27)/17*$A131)</f>
        <v>0.3095436011209003</v>
      </c>
      <c r="G131" s="12">
        <f>('Summary Data'!AD26-('Summary Data'!AD$40*'Summary Data'!AD10+'Summary Data'!AD$39*'Summary Data'!AD27)/17*$A131)</f>
        <v>0.16616103142478608</v>
      </c>
      <c r="H131" s="12">
        <f>('Summary Data'!AE26-('Summary Data'!AE$40*'Summary Data'!AE10+'Summary Data'!AE$39*'Summary Data'!AE27)/17*$A131)</f>
        <v>0.05977249347754576</v>
      </c>
      <c r="I131" s="12">
        <f>('Summary Data'!AF26-('Summary Data'!AF$40*'Summary Data'!AF10+'Summary Data'!AF$39*'Summary Data'!AF27)/17*$A131)</f>
        <v>0.05240138982976232</v>
      </c>
      <c r="J131" s="12">
        <f>('Summary Data'!AG26-('Summary Data'!AG$40*'Summary Data'!AG10+'Summary Data'!AG$39*'Summary Data'!AG27)/17*$A131)</f>
        <v>0.1385481437105047</v>
      </c>
      <c r="K131" s="12">
        <f>('Summary Data'!AH26-('Summary Data'!AH$40*'Summary Data'!AH10+'Summary Data'!AH$39*'Summary Data'!AH27)/17*$A131)</f>
        <v>0.13799693046137948</v>
      </c>
      <c r="L131" s="12">
        <f>('Summary Data'!AI26-('Summary Data'!AI$40*'Summary Data'!AI10+'Summary Data'!AI$39*'Summary Data'!AI27)/17*$A131)</f>
        <v>0.05183798550393353</v>
      </c>
      <c r="M131" s="12">
        <f>('Summary Data'!AJ26-('Summary Data'!AJ$40*'Summary Data'!AJ10+'Summary Data'!AJ$39*'Summary Data'!AJ27)/17*$A131)</f>
        <v>-0.05287230240010159</v>
      </c>
      <c r="N131" s="12">
        <f>('Summary Data'!AK26-('Summary Data'!AK$40*'Summary Data'!AK10+'Summary Data'!AK$39*'Summary Data'!AK27)/17*$A131)</f>
        <v>-0.16814339545943152</v>
      </c>
      <c r="O131" s="12">
        <f>('Summary Data'!AL26-('Summary Data'!AL$40*'Summary Data'!AL10+'Summary Data'!AL$39*'Summary Data'!AL27)/17*$A131)</f>
        <v>0.004967299213352941</v>
      </c>
      <c r="P131" s="12">
        <f>('Summary Data'!AM26-('Summary Data'!AM$40*'Summary Data'!AM10+'Summary Data'!AM$39*'Summary Data'!AM27)/17*$A131)</f>
        <v>-0.02159625908171068</v>
      </c>
      <c r="Q131" s="12">
        <f>('Summary Data'!AN26-('Summary Data'!AN$40*'Summary Data'!AN10+'Summary Data'!AN$39*'Summary Data'!AN27)/17*$A131)</f>
        <v>0.13177362078791122</v>
      </c>
      <c r="R131" s="12">
        <f>('Summary Data'!AO26-('Summary Data'!AO$40*'Summary Data'!AO10+'Summary Data'!AO$39*'Summary Data'!AO27)/17*$A131)</f>
        <v>-0.228095503377817</v>
      </c>
      <c r="S131" s="12">
        <f>('Summary Data'!AP26-('Summary Data'!AP$40*'Summary Data'!AP10+'Summary Data'!AP$39*'Summary Data'!AP27)/17*$A131)</f>
        <v>0.18259155234939958</v>
      </c>
      <c r="T131" s="12">
        <f>('Summary Data'!AQ26-('Summary Data'!AQ$40*'Summary Data'!AQ10+'Summary Data'!AQ$39*'Summary Data'!AQ27)/17*$A131)</f>
        <v>0.27080687563426864</v>
      </c>
      <c r="U131" s="12">
        <f>('Summary Data'!AR26-('Summary Data'!AR$40*'Summary Data'!AR10+'Summary Data'!AR$39*'Summary Data'!AR27)/17*$A131)</f>
        <v>-0.10420025624189412</v>
      </c>
      <c r="V131" s="75">
        <f>'Summary Data'!AS26</f>
        <v>0.1185621</v>
      </c>
    </row>
    <row r="132" spans="1:22" ht="11.25">
      <c r="A132" s="76">
        <v>6</v>
      </c>
      <c r="B132" s="12">
        <f>('Summary Data'!Y27-('Summary Data'!Y$40*'Summary Data'!Y11+'Summary Data'!Y$39*'Summary Data'!Y28)/17*$A132)</f>
        <v>-0.38239309764814117</v>
      </c>
      <c r="C132" s="12">
        <f>('Summary Data'!Z27-('Summary Data'!Z$40*'Summary Data'!Z11+'Summary Data'!Z$39*'Summary Data'!Z28)/17*$A132)</f>
        <v>-0.05105368901199812</v>
      </c>
      <c r="D132" s="12">
        <f>('Summary Data'!AA27-('Summary Data'!AA$40*'Summary Data'!AA11+'Summary Data'!AA$39*'Summary Data'!AA28)/17*$A132)</f>
        <v>0.08671407268544633</v>
      </c>
      <c r="E132" s="12">
        <f>('Summary Data'!AB27-('Summary Data'!AB$40*'Summary Data'!AB11+'Summary Data'!AB$39*'Summary Data'!AB28)/17*$A132)</f>
        <v>0.0947790245952753</v>
      </c>
      <c r="F132" s="12">
        <f>('Summary Data'!AC27-('Summary Data'!AC$40*'Summary Data'!AC11+'Summary Data'!AC$39*'Summary Data'!AC28)/17*$A132)</f>
        <v>0.10889549834761753</v>
      </c>
      <c r="G132" s="12">
        <f>('Summary Data'!AD27-('Summary Data'!AD$40*'Summary Data'!AD11+'Summary Data'!AD$39*'Summary Data'!AD28)/17*$A132)</f>
        <v>-0.042571689465622606</v>
      </c>
      <c r="H132" s="12">
        <f>('Summary Data'!AE27-('Summary Data'!AE$40*'Summary Data'!AE11+'Summary Data'!AE$39*'Summary Data'!AE28)/17*$A132)</f>
        <v>0.11629514121327836</v>
      </c>
      <c r="I132" s="12">
        <f>('Summary Data'!AF27-('Summary Data'!AF$40*'Summary Data'!AF11+'Summary Data'!AF$39*'Summary Data'!AF28)/17*$A132)</f>
        <v>0.1313386116385772</v>
      </c>
      <c r="J132" s="12">
        <f>('Summary Data'!AG27-('Summary Data'!AG$40*'Summary Data'!AG11+'Summary Data'!AG$39*'Summary Data'!AG28)/17*$A132)</f>
        <v>0.07473808753763361</v>
      </c>
      <c r="K132" s="12">
        <f>('Summary Data'!AH27-('Summary Data'!AH$40*'Summary Data'!AH11+'Summary Data'!AH$39*'Summary Data'!AH28)/17*$A132)</f>
        <v>0.10715987211489518</v>
      </c>
      <c r="L132" s="12">
        <f>('Summary Data'!AI27-('Summary Data'!AI$40*'Summary Data'!AI11+'Summary Data'!AI$39*'Summary Data'!AI28)/17*$A132)</f>
        <v>0.10734409138250588</v>
      </c>
      <c r="M132" s="12">
        <f>('Summary Data'!AJ27-('Summary Data'!AJ$40*'Summary Data'!AJ11+'Summary Data'!AJ$39*'Summary Data'!AJ28)/17*$A132)</f>
        <v>0.15979543031941612</v>
      </c>
      <c r="N132" s="12">
        <f>('Summary Data'!AK27-('Summary Data'!AK$40*'Summary Data'!AK11+'Summary Data'!AK$39*'Summary Data'!AK28)/17*$A132)</f>
        <v>0.13109554367507148</v>
      </c>
      <c r="O132" s="12">
        <f>('Summary Data'!AL27-('Summary Data'!AL$40*'Summary Data'!AL11+'Summary Data'!AL$39*'Summary Data'!AL28)/17*$A132)</f>
        <v>0.07263945536920716</v>
      </c>
      <c r="P132" s="12">
        <f>('Summary Data'!AM27-('Summary Data'!AM$40*'Summary Data'!AM11+'Summary Data'!AM$39*'Summary Data'!AM28)/17*$A132)</f>
        <v>0.07780680842436612</v>
      </c>
      <c r="Q132" s="12">
        <f>('Summary Data'!AN27-('Summary Data'!AN$40*'Summary Data'!AN11+'Summary Data'!AN$39*'Summary Data'!AN28)/17*$A132)</f>
        <v>0.1323326576112247</v>
      </c>
      <c r="R132" s="12">
        <f>('Summary Data'!AO27-('Summary Data'!AO$40*'Summary Data'!AO11+'Summary Data'!AO$39*'Summary Data'!AO28)/17*$A132)</f>
        <v>0.08228965829272325</v>
      </c>
      <c r="S132" s="12">
        <f>('Summary Data'!AP27-('Summary Data'!AP$40*'Summary Data'!AP11+'Summary Data'!AP$39*'Summary Data'!AP28)/17*$A132)</f>
        <v>0.03831877933900314</v>
      </c>
      <c r="T132" s="12">
        <f>('Summary Data'!AQ27-('Summary Data'!AQ$40*'Summary Data'!AQ11+'Summary Data'!AQ$39*'Summary Data'!AQ28)/17*$A132)</f>
        <v>0.11345907196269088</v>
      </c>
      <c r="U132" s="12">
        <f>('Summary Data'!AR27-('Summary Data'!AR$40*'Summary Data'!AR11+'Summary Data'!AR$39*'Summary Data'!AR28)/17*$A132)</f>
        <v>-0.12654182534234446</v>
      </c>
      <c r="V132" s="75">
        <f>'Summary Data'!AS27</f>
        <v>0.06488581</v>
      </c>
    </row>
    <row r="133" spans="1:22" ht="11.25">
      <c r="A133" s="76">
        <v>7</v>
      </c>
      <c r="B133" s="12">
        <f>('Summary Data'!Y28-('Summary Data'!Y$40*'Summary Data'!Y12+'Summary Data'!Y$39*'Summary Data'!Y29)/17*$A133)</f>
        <v>1.4062106162169956</v>
      </c>
      <c r="C133" s="12">
        <f>('Summary Data'!Z28-('Summary Data'!Z$40*'Summary Data'!Z12+'Summary Data'!Z$39*'Summary Data'!Z29)/17*$A133)</f>
        <v>-0.052994439275075765</v>
      </c>
      <c r="D133" s="12">
        <f>('Summary Data'!AA28-('Summary Data'!AA$40*'Summary Data'!AA12+'Summary Data'!AA$39*'Summary Data'!AA29)/17*$A133)</f>
        <v>0.017912267136412297</v>
      </c>
      <c r="E133" s="12">
        <f>('Summary Data'!AB28-('Summary Data'!AB$40*'Summary Data'!AB12+'Summary Data'!AB$39*'Summary Data'!AB29)/17*$A133)</f>
        <v>0.041526071517316285</v>
      </c>
      <c r="F133" s="12">
        <f>('Summary Data'!AC28-('Summary Data'!AC$40*'Summary Data'!AC12+'Summary Data'!AC$39*'Summary Data'!AC29)/17*$A133)</f>
        <v>0.02291576261425309</v>
      </c>
      <c r="G133" s="12">
        <f>('Summary Data'!AD28-('Summary Data'!AD$40*'Summary Data'!AD12+'Summary Data'!AD$39*'Summary Data'!AD29)/17*$A133)</f>
        <v>-0.0009504652327727062</v>
      </c>
      <c r="H133" s="12">
        <f>('Summary Data'!AE28-('Summary Data'!AE$40*'Summary Data'!AE12+'Summary Data'!AE$39*'Summary Data'!AE29)/17*$A133)</f>
        <v>-0.04608720761640341</v>
      </c>
      <c r="I133" s="12">
        <f>('Summary Data'!AF28-('Summary Data'!AF$40*'Summary Data'!AF12+'Summary Data'!AF$39*'Summary Data'!AF29)/17*$A133)</f>
        <v>0.041845924606490316</v>
      </c>
      <c r="J133" s="12">
        <f>('Summary Data'!AG28-('Summary Data'!AG$40*'Summary Data'!AG12+'Summary Data'!AG$39*'Summary Data'!AG29)/17*$A133)</f>
        <v>0.008645056461630732</v>
      </c>
      <c r="K133" s="12">
        <f>('Summary Data'!AH28-('Summary Data'!AH$40*'Summary Data'!AH12+'Summary Data'!AH$39*'Summary Data'!AH29)/17*$A133)</f>
        <v>0.06554642753556576</v>
      </c>
      <c r="L133" s="12">
        <f>('Summary Data'!AI28-('Summary Data'!AI$40*'Summary Data'!AI12+'Summary Data'!AI$39*'Summary Data'!AI29)/17*$A133)</f>
        <v>-0.002866791614726376</v>
      </c>
      <c r="M133" s="12">
        <f>('Summary Data'!AJ28-('Summary Data'!AJ$40*'Summary Data'!AJ12+'Summary Data'!AJ$39*'Summary Data'!AJ29)/17*$A133)</f>
        <v>0.02039943901860234</v>
      </c>
      <c r="N133" s="12">
        <f>('Summary Data'!AK28-('Summary Data'!AK$40*'Summary Data'!AK12+'Summary Data'!AK$39*'Summary Data'!AK29)/17*$A133)</f>
        <v>0.0037952572322953932</v>
      </c>
      <c r="O133" s="12">
        <f>('Summary Data'!AL28-('Summary Data'!AL$40*'Summary Data'!AL12+'Summary Data'!AL$39*'Summary Data'!AL29)/17*$A133)</f>
        <v>0.04164249991687539</v>
      </c>
      <c r="P133" s="12">
        <f>('Summary Data'!AM28-('Summary Data'!AM$40*'Summary Data'!AM12+'Summary Data'!AM$39*'Summary Data'!AM29)/17*$A133)</f>
        <v>0.009038656553425029</v>
      </c>
      <c r="Q133" s="12">
        <f>('Summary Data'!AN28-('Summary Data'!AN$40*'Summary Data'!AN12+'Summary Data'!AN$39*'Summary Data'!AN29)/17*$A133)</f>
        <v>-0.040003851660805494</v>
      </c>
      <c r="R133" s="12">
        <f>('Summary Data'!AO28-('Summary Data'!AO$40*'Summary Data'!AO12+'Summary Data'!AO$39*'Summary Data'!AO29)/17*$A133)</f>
        <v>-0.006760025330321147</v>
      </c>
      <c r="S133" s="12">
        <f>('Summary Data'!AP28-('Summary Data'!AP$40*'Summary Data'!AP12+'Summary Data'!AP$39*'Summary Data'!AP29)/17*$A133)</f>
        <v>-0.0060111007583056346</v>
      </c>
      <c r="T133" s="12">
        <f>('Summary Data'!AQ28-('Summary Data'!AQ$40*'Summary Data'!AQ12+'Summary Data'!AQ$39*'Summary Data'!AQ29)/17*$A133)</f>
        <v>-0.006663272942500285</v>
      </c>
      <c r="U133" s="12">
        <f>('Summary Data'!AR28-('Summary Data'!AR$40*'Summary Data'!AR12+'Summary Data'!AR$39*'Summary Data'!AR29)/17*$A133)</f>
        <v>0.07422793006457325</v>
      </c>
      <c r="V133" s="75">
        <f>'Summary Data'!AS28</f>
        <v>0.04557234</v>
      </c>
    </row>
    <row r="134" spans="1:22" ht="11.25">
      <c r="A134" s="76">
        <v>8</v>
      </c>
      <c r="B134" s="12">
        <f>('Summary Data'!Y29-('Summary Data'!Y$40*'Summary Data'!Y13+'Summary Data'!Y$39*'Summary Data'!Y30)/17*$A134)</f>
        <v>0.01920994060544</v>
      </c>
      <c r="C134" s="12">
        <f>('Summary Data'!Z29-('Summary Data'!Z$40*'Summary Data'!Z13+'Summary Data'!Z$39*'Summary Data'!Z30)/17*$A134)</f>
        <v>0.035311868556476236</v>
      </c>
      <c r="D134" s="12">
        <f>('Summary Data'!AA29-('Summary Data'!AA$40*'Summary Data'!AA13+'Summary Data'!AA$39*'Summary Data'!AA30)/17*$A134)</f>
        <v>0.001443573734426347</v>
      </c>
      <c r="E134" s="12">
        <f>('Summary Data'!AB29-('Summary Data'!AB$40*'Summary Data'!AB13+'Summary Data'!AB$39*'Summary Data'!AB30)/17*$A134)</f>
        <v>-0.01149125765223153</v>
      </c>
      <c r="F134" s="12">
        <f>('Summary Data'!AC29-('Summary Data'!AC$40*'Summary Data'!AC13+'Summary Data'!AC$39*'Summary Data'!AC30)/17*$A134)</f>
        <v>0.020284068527874354</v>
      </c>
      <c r="G134" s="12">
        <f>('Summary Data'!AD29-('Summary Data'!AD$40*'Summary Data'!AD13+'Summary Data'!AD$39*'Summary Data'!AD30)/17*$A134)</f>
        <v>0.030131465640127898</v>
      </c>
      <c r="H134" s="12">
        <f>('Summary Data'!AE29-('Summary Data'!AE$40*'Summary Data'!AE13+'Summary Data'!AE$39*'Summary Data'!AE30)/17*$A134)</f>
        <v>-0.0035887127478098826</v>
      </c>
      <c r="I134" s="12">
        <f>('Summary Data'!AF29-('Summary Data'!AF$40*'Summary Data'!AF13+'Summary Data'!AF$39*'Summary Data'!AF30)/17*$A134)</f>
        <v>0.01252401800092226</v>
      </c>
      <c r="J134" s="12">
        <f>('Summary Data'!AG29-('Summary Data'!AG$40*'Summary Data'!AG13+'Summary Data'!AG$39*'Summary Data'!AG30)/17*$A134)</f>
        <v>0.006769775183644093</v>
      </c>
      <c r="K134" s="12">
        <f>('Summary Data'!AH29-('Summary Data'!AH$40*'Summary Data'!AH13+'Summary Data'!AH$39*'Summary Data'!AH30)/17*$A134)</f>
        <v>-0.028957645123633836</v>
      </c>
      <c r="L134" s="12">
        <f>('Summary Data'!AI29-('Summary Data'!AI$40*'Summary Data'!AI13+'Summary Data'!AI$39*'Summary Data'!AI30)/17*$A134)</f>
        <v>-0.04401493687923764</v>
      </c>
      <c r="M134" s="12">
        <f>('Summary Data'!AJ29-('Summary Data'!AJ$40*'Summary Data'!AJ13+'Summary Data'!AJ$39*'Summary Data'!AJ30)/17*$A134)</f>
        <v>-0.03283234790685099</v>
      </c>
      <c r="N134" s="12">
        <f>('Summary Data'!AK29-('Summary Data'!AK$40*'Summary Data'!AK13+'Summary Data'!AK$39*'Summary Data'!AK30)/17*$A134)</f>
        <v>-0.019887568862043147</v>
      </c>
      <c r="O134" s="12">
        <f>('Summary Data'!AL29-('Summary Data'!AL$40*'Summary Data'!AL13+'Summary Data'!AL$39*'Summary Data'!AL30)/17*$A134)</f>
        <v>-0.022555588127209036</v>
      </c>
      <c r="P134" s="12">
        <f>('Summary Data'!AM29-('Summary Data'!AM$40*'Summary Data'!AM13+'Summary Data'!AM$39*'Summary Data'!AM30)/17*$A134)</f>
        <v>-0.028779280065559056</v>
      </c>
      <c r="Q134" s="12">
        <f>('Summary Data'!AN29-('Summary Data'!AN$40*'Summary Data'!AN13+'Summary Data'!AN$39*'Summary Data'!AN30)/17*$A134)</f>
        <v>-0.029859082222162436</v>
      </c>
      <c r="R134" s="12">
        <f>('Summary Data'!AO29-('Summary Data'!AO$40*'Summary Data'!AO13+'Summary Data'!AO$39*'Summary Data'!AO30)/17*$A134)</f>
        <v>-0.020891509584987766</v>
      </c>
      <c r="S134" s="12">
        <f>('Summary Data'!AP29-('Summary Data'!AP$40*'Summary Data'!AP13+'Summary Data'!AP$39*'Summary Data'!AP30)/17*$A134)</f>
        <v>-0.023476237294878306</v>
      </c>
      <c r="T134" s="12">
        <f>('Summary Data'!AQ29-('Summary Data'!AQ$40*'Summary Data'!AQ13+'Summary Data'!AQ$39*'Summary Data'!AQ30)/17*$A134)</f>
        <v>0.00823519183053647</v>
      </c>
      <c r="U134" s="12">
        <f>('Summary Data'!AR29-('Summary Data'!AR$40*'Summary Data'!AR13+'Summary Data'!AR$39*'Summary Data'!AR30)/17*$A134)</f>
        <v>0.007739245820438584</v>
      </c>
      <c r="V134" s="75">
        <f>'Summary Data'!AS29</f>
        <v>-0.007528813</v>
      </c>
    </row>
    <row r="135" spans="1:22" ht="11.25">
      <c r="A135" s="76">
        <v>9</v>
      </c>
      <c r="B135" s="12">
        <f>('Summary Data'!Y30-('Summary Data'!Y$40*'Summary Data'!Y14+'Summary Data'!Y$39*'Summary Data'!Y31)/17*$A135)</f>
        <v>-0.27776970116864425</v>
      </c>
      <c r="C135" s="12">
        <f>('Summary Data'!Z30-('Summary Data'!Z$40*'Summary Data'!Z14+'Summary Data'!Z$39*'Summary Data'!Z31)/17*$A135)</f>
        <v>0.0019181882721667012</v>
      </c>
      <c r="D135" s="12">
        <f>('Summary Data'!AA30-('Summary Data'!AA$40*'Summary Data'!AA14+'Summary Data'!AA$39*'Summary Data'!AA31)/17*$A135)</f>
        <v>0.0009343643432149105</v>
      </c>
      <c r="E135" s="12">
        <f>('Summary Data'!AB30-('Summary Data'!AB$40*'Summary Data'!AB14+'Summary Data'!AB$39*'Summary Data'!AB31)/17*$A135)</f>
        <v>-0.03364239944273745</v>
      </c>
      <c r="F135" s="12">
        <f>('Summary Data'!AC30-('Summary Data'!AC$40*'Summary Data'!AC14+'Summary Data'!AC$39*'Summary Data'!AC31)/17*$A135)</f>
        <v>-0.08774219935509639</v>
      </c>
      <c r="G135" s="12">
        <f>('Summary Data'!AD30-('Summary Data'!AD$40*'Summary Data'!AD14+'Summary Data'!AD$39*'Summary Data'!AD31)/17*$A135)</f>
        <v>-0.09093130342587574</v>
      </c>
      <c r="H135" s="12">
        <f>('Summary Data'!AE30-('Summary Data'!AE$40*'Summary Data'!AE14+'Summary Data'!AE$39*'Summary Data'!AE31)/17*$A135)</f>
        <v>-0.013264481617107577</v>
      </c>
      <c r="I135" s="12">
        <f>('Summary Data'!AF30-('Summary Data'!AF$40*'Summary Data'!AF14+'Summary Data'!AF$39*'Summary Data'!AF31)/17*$A135)</f>
        <v>-0.02236264842361742</v>
      </c>
      <c r="J135" s="12">
        <f>('Summary Data'!AG30-('Summary Data'!AG$40*'Summary Data'!AG14+'Summary Data'!AG$39*'Summary Data'!AG31)/17*$A135)</f>
        <v>-0.03650198139722273</v>
      </c>
      <c r="K135" s="12">
        <f>('Summary Data'!AH30-('Summary Data'!AH$40*'Summary Data'!AH14+'Summary Data'!AH$39*'Summary Data'!AH31)/17*$A135)</f>
        <v>-0.06886334678622057</v>
      </c>
      <c r="L135" s="12">
        <f>('Summary Data'!AI30-('Summary Data'!AI$40*'Summary Data'!AI14+'Summary Data'!AI$39*'Summary Data'!AI31)/17*$A135)</f>
        <v>-0.025733515045579497</v>
      </c>
      <c r="M135" s="12">
        <f>('Summary Data'!AJ30-('Summary Data'!AJ$40*'Summary Data'!AJ14+'Summary Data'!AJ$39*'Summary Data'!AJ31)/17*$A135)</f>
        <v>-0.0041817002035123224</v>
      </c>
      <c r="N135" s="12">
        <f>('Summary Data'!AK30-('Summary Data'!AK$40*'Summary Data'!AK14+'Summary Data'!AK$39*'Summary Data'!AK31)/17*$A135)</f>
        <v>-0.004294708137320682</v>
      </c>
      <c r="O135" s="12">
        <f>('Summary Data'!AL30-('Summary Data'!AL$40*'Summary Data'!AL14+'Summary Data'!AL$39*'Summary Data'!AL31)/17*$A135)</f>
        <v>-0.0394462643759427</v>
      </c>
      <c r="P135" s="12">
        <f>('Summary Data'!AM30-('Summary Data'!AM$40*'Summary Data'!AM14+'Summary Data'!AM$39*'Summary Data'!AM31)/17*$A135)</f>
        <v>-0.05199381377293834</v>
      </c>
      <c r="Q135" s="12">
        <f>('Summary Data'!AN30-('Summary Data'!AN$40*'Summary Data'!AN14+'Summary Data'!AN$39*'Summary Data'!AN31)/17*$A135)</f>
        <v>-0.0037403295270409297</v>
      </c>
      <c r="R135" s="12">
        <f>('Summary Data'!AO30-('Summary Data'!AO$40*'Summary Data'!AO14+'Summary Data'!AO$39*'Summary Data'!AO31)/17*$A135)</f>
        <v>-0.027226689168610006</v>
      </c>
      <c r="S135" s="12">
        <f>('Summary Data'!AP30-('Summary Data'!AP$40*'Summary Data'!AP14+'Summary Data'!AP$39*'Summary Data'!AP31)/17*$A135)</f>
        <v>-0.018944335334217265</v>
      </c>
      <c r="T135" s="12">
        <f>('Summary Data'!AQ30-('Summary Data'!AQ$40*'Summary Data'!AQ14+'Summary Data'!AQ$39*'Summary Data'!AQ31)/17*$A135)</f>
        <v>-0.04078845910029846</v>
      </c>
      <c r="U135" s="12">
        <f>('Summary Data'!AR30-('Summary Data'!AR$40*'Summary Data'!AR14+'Summary Data'!AR$39*'Summary Data'!AR31)/17*$A135)</f>
        <v>-0.10000382416736213</v>
      </c>
      <c r="V135" s="75">
        <f>'Summary Data'!AS30</f>
        <v>-0.0413932</v>
      </c>
    </row>
    <row r="136" spans="1:22" ht="11.25">
      <c r="A136" s="76">
        <v>10</v>
      </c>
      <c r="B136" s="12">
        <f>('Summary Data'!Y31-('Summary Data'!Y$40*'Summary Data'!Y15+'Summary Data'!Y$39*'Summary Data'!Y32)/17*$A136)</f>
        <v>7.155661632941152E-05</v>
      </c>
      <c r="C136" s="12">
        <f>('Summary Data'!Z31-('Summary Data'!Z$40*'Summary Data'!Z15+'Summary Data'!Z$39*'Summary Data'!Z32)/17*$A136)</f>
        <v>0.00028763050409411767</v>
      </c>
      <c r="D136" s="12">
        <f>('Summary Data'!AA31-('Summary Data'!AA$40*'Summary Data'!AA15+'Summary Data'!AA$39*'Summary Data'!AA32)/17*$A136)</f>
        <v>4.134853597639876E-07</v>
      </c>
      <c r="E136" s="12">
        <f>('Summary Data'!AB31-('Summary Data'!AB$40*'Summary Data'!AB15+'Summary Data'!AB$39*'Summary Data'!AB32)/17*$A136)</f>
        <v>-0.00014182924610823232</v>
      </c>
      <c r="F136" s="12">
        <f>('Summary Data'!AC31-('Summary Data'!AC$40*'Summary Data'!AC15+'Summary Data'!AC$39*'Summary Data'!AC32)/17*$A136)</f>
        <v>0.0001852036692170586</v>
      </c>
      <c r="G136" s="12">
        <f>('Summary Data'!AD31-('Summary Data'!AD$40*'Summary Data'!AD15+'Summary Data'!AD$39*'Summary Data'!AD32)/17*$A136)</f>
        <v>-1.1014546212353288E-05</v>
      </c>
      <c r="H136" s="12">
        <f>('Summary Data'!AE31-('Summary Data'!AE$40*'Summary Data'!AE15+'Summary Data'!AE$39*'Summary Data'!AE32)/17*$A136)</f>
        <v>-2.391258618822563E-06</v>
      </c>
      <c r="I136" s="12">
        <f>('Summary Data'!AF31-('Summary Data'!AF$40*'Summary Data'!AF15+'Summary Data'!AF$39*'Summary Data'!AF32)/17*$A136)</f>
        <v>4.797103724703267E-07</v>
      </c>
      <c r="J136" s="12">
        <f>('Summary Data'!AG31-('Summary Data'!AG$40*'Summary Data'!AG15+'Summary Data'!AG$39*'Summary Data'!AG32)/17*$A136)</f>
        <v>0.0033497834241051766</v>
      </c>
      <c r="K136" s="12">
        <f>('Summary Data'!AH31-('Summary Data'!AH$40*'Summary Data'!AH15+'Summary Data'!AH$39*'Summary Data'!AH32)/17*$A136)</f>
        <v>1.5026272845927724E-06</v>
      </c>
      <c r="L136" s="12">
        <f>('Summary Data'!AI31-('Summary Data'!AI$40*'Summary Data'!AI15+'Summary Data'!AI$39*'Summary Data'!AI32)/17*$A136)</f>
        <v>0.00010087899638824144</v>
      </c>
      <c r="M136" s="12">
        <f>('Summary Data'!AJ31-('Summary Data'!AJ$40*'Summary Data'!AJ15+'Summary Data'!AJ$39*'Summary Data'!AJ32)/17*$A136)</f>
        <v>-1.8999018569420753E-06</v>
      </c>
      <c r="N136" s="12">
        <f>('Summary Data'!AK31-('Summary Data'!AK$40*'Summary Data'!AK15+'Summary Data'!AK$39*'Summary Data'!AK32)/17*$A136)</f>
        <v>-4.626700582825022E-06</v>
      </c>
      <c r="O136" s="12">
        <f>('Summary Data'!AL31-('Summary Data'!AL$40*'Summary Data'!AL15+'Summary Data'!AL$39*'Summary Data'!AL32)/17*$A136)</f>
        <v>0.0024482140298178823</v>
      </c>
      <c r="P136" s="12">
        <f>('Summary Data'!AM31-('Summary Data'!AM$40*'Summary Data'!AM15+'Summary Data'!AM$39*'Summary Data'!AM32)/17*$A136)</f>
        <v>-3.5898965274699934E-05</v>
      </c>
      <c r="Q136" s="12">
        <f>('Summary Data'!AN31-('Summary Data'!AN$40*'Summary Data'!AN15+'Summary Data'!AN$39*'Summary Data'!AN32)/17*$A136)</f>
        <v>2.6966972235115128E-08</v>
      </c>
      <c r="R136" s="12">
        <f>('Summary Data'!AO31-('Summary Data'!AO$40*'Summary Data'!AO15+'Summary Data'!AO$39*'Summary Data'!AO32)/17*$A136)</f>
        <v>5.420875057055366E-06</v>
      </c>
      <c r="S136" s="12">
        <f>('Summary Data'!AP31-('Summary Data'!AP$40*'Summary Data'!AP15+'Summary Data'!AP$39*'Summary Data'!AP32)/17*$A136)</f>
        <v>-1.1006951058829817E-06</v>
      </c>
      <c r="T136" s="12">
        <f>('Summary Data'!AQ31-('Summary Data'!AQ$40*'Summary Data'!AQ15+'Summary Data'!AQ$39*'Summary Data'!AQ32)/17*$A136)</f>
        <v>6.350783154118397E-06</v>
      </c>
      <c r="U136" s="12">
        <f>('Summary Data'!AR31-('Summary Data'!AR$40*'Summary Data'!AR15+'Summary Data'!AR$39*'Summary Data'!AR32)/17*$A136)</f>
        <v>2.370235210117158E-05</v>
      </c>
      <c r="V136" s="75">
        <f>'Summary Data'!AS31</f>
        <v>0</v>
      </c>
    </row>
    <row r="137" spans="1:22" ht="11.25">
      <c r="A137" s="76">
        <v>11</v>
      </c>
      <c r="B137" s="12">
        <f>('Summary Data'!Y32-('Summary Data'!Y$40*'Summary Data'!Y16+'Summary Data'!Y$39*'Summary Data'!Y33)/17*$A137)</f>
        <v>0.1561346796927767</v>
      </c>
      <c r="C137" s="12">
        <f>('Summary Data'!Z32-('Summary Data'!Z$40*'Summary Data'!Z16+'Summary Data'!Z$39*'Summary Data'!Z33)/17*$A137)</f>
        <v>-0.06115249725074357</v>
      </c>
      <c r="D137" s="12">
        <f>('Summary Data'!AA32-('Summary Data'!AA$40*'Summary Data'!AA16+'Summary Data'!AA$39*'Summary Data'!AA33)/17*$A137)</f>
        <v>-0.04811028706685804</v>
      </c>
      <c r="E137" s="12">
        <f>('Summary Data'!AB32-('Summary Data'!AB$40*'Summary Data'!AB16+'Summary Data'!AB$39*'Summary Data'!AB33)/17*$A137)</f>
        <v>-0.036848179658028654</v>
      </c>
      <c r="F137" s="12">
        <f>('Summary Data'!AC32-('Summary Data'!AC$40*'Summary Data'!AC16+'Summary Data'!AC$39*'Summary Data'!AC33)/17*$A137)</f>
        <v>-0.0325488015830275</v>
      </c>
      <c r="G137" s="12">
        <f>('Summary Data'!AD32-('Summary Data'!AD$40*'Summary Data'!AD16+'Summary Data'!AD$39*'Summary Data'!AD33)/17*$A137)</f>
        <v>-0.03359504610493577</v>
      </c>
      <c r="H137" s="12">
        <f>('Summary Data'!AE32-('Summary Data'!AE$40*'Summary Data'!AE16+'Summary Data'!AE$39*'Summary Data'!AE33)/17*$A137)</f>
        <v>-0.043025683639371294</v>
      </c>
      <c r="I137" s="12">
        <f>('Summary Data'!AF32-('Summary Data'!AF$40*'Summary Data'!AF16+'Summary Data'!AF$39*'Summary Data'!AF33)/17*$A137)</f>
        <v>-0.03475751047087325</v>
      </c>
      <c r="J137" s="12">
        <f>('Summary Data'!AG32-('Summary Data'!AG$40*'Summary Data'!AG16+'Summary Data'!AG$39*'Summary Data'!AG33)/17*$A137)</f>
        <v>-0.03237561123148291</v>
      </c>
      <c r="K137" s="12">
        <f>('Summary Data'!AH32-('Summary Data'!AH$40*'Summary Data'!AH16+'Summary Data'!AH$39*'Summary Data'!AH33)/17*$A137)</f>
        <v>-0.02900489046660274</v>
      </c>
      <c r="L137" s="12">
        <f>('Summary Data'!AI32-('Summary Data'!AI$40*'Summary Data'!AI16+'Summary Data'!AI$39*'Summary Data'!AI33)/17*$A137)</f>
        <v>-0.0360341923624168</v>
      </c>
      <c r="M137" s="12">
        <f>('Summary Data'!AJ32-('Summary Data'!AJ$40*'Summary Data'!AJ16+'Summary Data'!AJ$39*'Summary Data'!AJ33)/17*$A137)</f>
        <v>-0.03683163623671485</v>
      </c>
      <c r="N137" s="12">
        <f>('Summary Data'!AK32-('Summary Data'!AK$40*'Summary Data'!AK16+'Summary Data'!AK$39*'Summary Data'!AK33)/17*$A137)</f>
        <v>-0.03774287726771136</v>
      </c>
      <c r="O137" s="12">
        <f>('Summary Data'!AL32-('Summary Data'!AL$40*'Summary Data'!AL16+'Summary Data'!AL$39*'Summary Data'!AL33)/17*$A137)</f>
        <v>-0.03978045611262091</v>
      </c>
      <c r="P137" s="12">
        <f>('Summary Data'!AM32-('Summary Data'!AM$40*'Summary Data'!AM16+'Summary Data'!AM$39*'Summary Data'!AM33)/17*$A137)</f>
        <v>-0.048438288202629354</v>
      </c>
      <c r="Q137" s="12">
        <f>('Summary Data'!AN32-('Summary Data'!AN$40*'Summary Data'!AN16+'Summary Data'!AN$39*'Summary Data'!AN33)/17*$A137)</f>
        <v>-0.04940818293822274</v>
      </c>
      <c r="R137" s="12">
        <f>('Summary Data'!AO32-('Summary Data'!AO$40*'Summary Data'!AO16+'Summary Data'!AO$39*'Summary Data'!AO33)/17*$A137)</f>
        <v>-0.04826085229817457</v>
      </c>
      <c r="S137" s="12">
        <f>('Summary Data'!AP32-('Summary Data'!AP$40*'Summary Data'!AP16+'Summary Data'!AP$39*'Summary Data'!AP33)/17*$A137)</f>
        <v>-0.04051246428171663</v>
      </c>
      <c r="T137" s="12">
        <f>('Summary Data'!AQ32-('Summary Data'!AQ$40*'Summary Data'!AQ16+'Summary Data'!AQ$39*'Summary Data'!AQ33)/17*$A137)</f>
        <v>-0.04356798305602203</v>
      </c>
      <c r="U137" s="12">
        <f>('Summary Data'!AR32-('Summary Data'!AR$40*'Summary Data'!AR16+'Summary Data'!AR$39*'Summary Data'!AR33)/17*$A137)</f>
        <v>-0.03207003268426275</v>
      </c>
      <c r="V137" s="75">
        <f>'Summary Data'!AS32</f>
        <v>-0.03520804</v>
      </c>
    </row>
    <row r="138" spans="1:23" ht="11.25">
      <c r="A138" s="76">
        <v>12</v>
      </c>
      <c r="B138" s="12">
        <f>('Summary Data'!Y33-('Summary Data'!Y$40*'Summary Data'!Y17+'Summary Data'!Y$39*'Summary Data'!Y34)/17*$A138)*10</f>
        <v>-0.07074466842357646</v>
      </c>
      <c r="C138" s="12">
        <f>('Summary Data'!Z33-('Summary Data'!Z$40*'Summary Data'!Z17+'Summary Data'!Z$39*'Summary Data'!Z34)/17*$A138)*10</f>
        <v>-0.027362659802217415</v>
      </c>
      <c r="D138" s="12">
        <f>('Summary Data'!AA33-('Summary Data'!AA$40*'Summary Data'!AA17+'Summary Data'!AA$39*'Summary Data'!AA34)/17*$A138)*10</f>
        <v>-0.02438956273897741</v>
      </c>
      <c r="E138" s="12">
        <f>('Summary Data'!AB33-('Summary Data'!AB$40*'Summary Data'!AB17+'Summary Data'!AB$39*'Summary Data'!AB34)/17*$A138)*10</f>
        <v>-0.03430599299566117</v>
      </c>
      <c r="F138" s="12">
        <f>('Summary Data'!AC33-('Summary Data'!AC$40*'Summary Data'!AC17+'Summary Data'!AC$39*'Summary Data'!AC34)/17*$A138)*10</f>
        <v>-0.006052741039200235</v>
      </c>
      <c r="G138" s="12">
        <f>('Summary Data'!AD33-('Summary Data'!AD$40*'Summary Data'!AD17+'Summary Data'!AD$39*'Summary Data'!AD34)/17*$A138)*10</f>
        <v>-0.09342966450715966</v>
      </c>
      <c r="H138" s="12">
        <f>('Summary Data'!AE33-('Summary Data'!AE$40*'Summary Data'!AE17+'Summary Data'!AE$39*'Summary Data'!AE34)/17*$A138)*10</f>
        <v>0.0030195672474955283</v>
      </c>
      <c r="I138" s="12">
        <f>('Summary Data'!AF33-('Summary Data'!AF$40*'Summary Data'!AF17+'Summary Data'!AF$39*'Summary Data'!AF34)/17*$A138)*10</f>
        <v>0.012907697341887084</v>
      </c>
      <c r="J138" s="12">
        <f>('Summary Data'!AG33-('Summary Data'!AG$40*'Summary Data'!AG17+'Summary Data'!AG$39*'Summary Data'!AG34)/17*$A138)*10</f>
        <v>0.004553620633422753</v>
      </c>
      <c r="K138" s="12">
        <f>('Summary Data'!AH33-('Summary Data'!AH$40*'Summary Data'!AH17+'Summary Data'!AH$39*'Summary Data'!AH34)/17*$A138)*10</f>
        <v>0.013789522908949697</v>
      </c>
      <c r="L138" s="12">
        <f>('Summary Data'!AI33-('Summary Data'!AI$40*'Summary Data'!AI17+'Summary Data'!AI$39*'Summary Data'!AI34)/17*$A138)*10</f>
        <v>-0.0007646913942564726</v>
      </c>
      <c r="M138" s="12">
        <f>('Summary Data'!AJ33-('Summary Data'!AJ$40*'Summary Data'!AJ17+'Summary Data'!AJ$39*'Summary Data'!AJ34)/17*$A138)*10</f>
        <v>0.017959145388457644</v>
      </c>
      <c r="N138" s="12">
        <f>('Summary Data'!AK33-('Summary Data'!AK$40*'Summary Data'!AK17+'Summary Data'!AK$39*'Summary Data'!AK34)/17*$A138)*10</f>
        <v>-0.003987243750138924</v>
      </c>
      <c r="O138" s="12">
        <f>('Summary Data'!AL33-('Summary Data'!AL$40*'Summary Data'!AL17+'Summary Data'!AL$39*'Summary Data'!AL34)/17*$A138)*10</f>
        <v>-0.01897843651413346</v>
      </c>
      <c r="P138" s="12">
        <f>('Summary Data'!AM33-('Summary Data'!AM$40*'Summary Data'!AM17+'Summary Data'!AM$39*'Summary Data'!AM34)/17*$A138)*10</f>
        <v>0.00981150957018612</v>
      </c>
      <c r="Q138" s="12">
        <f>('Summary Data'!AN33-('Summary Data'!AN$40*'Summary Data'!AN17+'Summary Data'!AN$39*'Summary Data'!AN34)/17*$A138)*10</f>
        <v>0.015408084280047769</v>
      </c>
      <c r="R138" s="12">
        <f>('Summary Data'!AO33-('Summary Data'!AO$40*'Summary Data'!AO17+'Summary Data'!AO$39*'Summary Data'!AO34)/17*$A138)*10</f>
        <v>0.013250594736587294</v>
      </c>
      <c r="S138" s="12">
        <f>('Summary Data'!AP33-('Summary Data'!AP$40*'Summary Data'!AP17+'Summary Data'!AP$39*'Summary Data'!AP34)/17*$A138)*10</f>
        <v>-0.002820085791200469</v>
      </c>
      <c r="T138" s="12">
        <f>('Summary Data'!AQ33-('Summary Data'!AQ$40*'Summary Data'!AQ17+'Summary Data'!AQ$39*'Summary Data'!AQ34)/17*$A138)*10</f>
        <v>-0.007070363677344235</v>
      </c>
      <c r="U138" s="12">
        <f>('Summary Data'!AR33-('Summary Data'!AR$40*'Summary Data'!AR17+'Summary Data'!AR$39*'Summary Data'!AR34)/17*$A138)*10</f>
        <v>-0.05765574179054965</v>
      </c>
      <c r="V138" s="75">
        <f>'Summary Data'!AS33*10</f>
        <v>-0.013042390000000001</v>
      </c>
      <c r="W138" s="35" t="s">
        <v>57</v>
      </c>
    </row>
    <row r="139" spans="1:23" ht="11.25">
      <c r="A139" s="76">
        <v>13</v>
      </c>
      <c r="B139" s="12">
        <f>('Summary Data'!Y34-('Summary Data'!Y$40*'Summary Data'!Y18+'Summary Data'!Y$39*'Summary Data'!Y35)/17*$A139)*10</f>
        <v>-0.29288969896868233</v>
      </c>
      <c r="C139" s="12">
        <f>('Summary Data'!Z34-('Summary Data'!Z$40*'Summary Data'!Z18+'Summary Data'!Z$39*'Summary Data'!Z35)/17*$A139)*10</f>
        <v>-0.02035269905011501</v>
      </c>
      <c r="D139" s="12">
        <f>('Summary Data'!AA34-('Summary Data'!AA$40*'Summary Data'!AA18+'Summary Data'!AA$39*'Summary Data'!AA35)/17*$A139)*10</f>
        <v>-0.03165202213067124</v>
      </c>
      <c r="E139" s="12">
        <f>('Summary Data'!AB34-('Summary Data'!AB$40*'Summary Data'!AB18+'Summary Data'!AB$39*'Summary Data'!AB35)/17*$A139)*10</f>
        <v>-0.05058706319466305</v>
      </c>
      <c r="F139" s="12">
        <f>('Summary Data'!AC34-('Summary Data'!AC$40*'Summary Data'!AC18+'Summary Data'!AC$39*'Summary Data'!AC35)/17*$A139)*10</f>
        <v>-0.06552690336858343</v>
      </c>
      <c r="G139" s="12">
        <f>('Summary Data'!AD34-('Summary Data'!AD$40*'Summary Data'!AD18+'Summary Data'!AD$39*'Summary Data'!AD35)/17*$A139)*10</f>
        <v>-0.07022887475122279</v>
      </c>
      <c r="H139" s="12">
        <f>('Summary Data'!AE34-('Summary Data'!AE$40*'Summary Data'!AE18+'Summary Data'!AE$39*'Summary Data'!AE35)/17*$A139)*10</f>
        <v>-0.025040361700874057</v>
      </c>
      <c r="I139" s="12">
        <f>('Summary Data'!AF34-('Summary Data'!AF$40*'Summary Data'!AF18+'Summary Data'!AF$39*'Summary Data'!AF35)/17*$A139)*10</f>
        <v>-0.03277086046365497</v>
      </c>
      <c r="J139" s="12">
        <f>('Summary Data'!AG34-('Summary Data'!AG$40*'Summary Data'!AG18+'Summary Data'!AG$39*'Summary Data'!AG35)/17*$A139)*10</f>
        <v>-0.03448231912281078</v>
      </c>
      <c r="K139" s="12">
        <f>('Summary Data'!AH34-('Summary Data'!AH$40*'Summary Data'!AH18+'Summary Data'!AH$39*'Summary Data'!AH35)/17*$A139)*10</f>
        <v>-0.022091197103800243</v>
      </c>
      <c r="L139" s="12">
        <f>('Summary Data'!AI34-('Summary Data'!AI$40*'Summary Data'!AI18+'Summary Data'!AI$39*'Summary Data'!AI35)/17*$A139)*10</f>
        <v>-0.02273629040178594</v>
      </c>
      <c r="M139" s="12">
        <f>('Summary Data'!AJ34-('Summary Data'!AJ$40*'Summary Data'!AJ18+'Summary Data'!AJ$39*'Summary Data'!AJ35)/17*$A139)*10</f>
        <v>-0.013109813076134319</v>
      </c>
      <c r="N139" s="12">
        <f>('Summary Data'!AK34-('Summary Data'!AK$40*'Summary Data'!AK18+'Summary Data'!AK$39*'Summary Data'!AK35)/17*$A139)*10</f>
        <v>-0.03291463219935019</v>
      </c>
      <c r="O139" s="12">
        <f>('Summary Data'!AL34-('Summary Data'!AL$40*'Summary Data'!AL18+'Summary Data'!AL$39*'Summary Data'!AL35)/17*$A139)*10</f>
        <v>-0.034410342412859056</v>
      </c>
      <c r="P139" s="12">
        <f>('Summary Data'!AM34-('Summary Data'!AM$40*'Summary Data'!AM18+'Summary Data'!AM$39*'Summary Data'!AM35)/17*$A139)*10</f>
        <v>-0.043233553972074935</v>
      </c>
      <c r="Q139" s="12">
        <f>('Summary Data'!AN34-('Summary Data'!AN$40*'Summary Data'!AN18+'Summary Data'!AN$39*'Summary Data'!AN35)/17*$A139)*10</f>
        <v>-0.03778536210007501</v>
      </c>
      <c r="R139" s="12">
        <f>('Summary Data'!AO34-('Summary Data'!AO$40*'Summary Data'!AO18+'Summary Data'!AO$39*'Summary Data'!AO35)/17*$A139)*10</f>
        <v>-0.0468293911816614</v>
      </c>
      <c r="S139" s="12">
        <f>('Summary Data'!AP34-('Summary Data'!AP$40*'Summary Data'!AP18+'Summary Data'!AP$39*'Summary Data'!AP35)/17*$A139)*10</f>
        <v>-0.029609746301810874</v>
      </c>
      <c r="T139" s="12">
        <f>('Summary Data'!AQ34-('Summary Data'!AQ$40*'Summary Data'!AQ18+'Summary Data'!AQ$39*'Summary Data'!AQ35)/17*$A139)*10</f>
        <v>-0.030870074958672198</v>
      </c>
      <c r="U139" s="12">
        <f>('Summary Data'!AR34-('Summary Data'!AR$40*'Summary Data'!AR18+'Summary Data'!AR$39*'Summary Data'!AR35)/17*$A139)*10</f>
        <v>-0.058818331959266494</v>
      </c>
      <c r="V139" s="75">
        <f>'Summary Data'!AS34*10</f>
        <v>-0.043461009999999994</v>
      </c>
      <c r="W139" s="35" t="s">
        <v>57</v>
      </c>
    </row>
    <row r="140" spans="1:23" ht="11.25">
      <c r="A140" s="76">
        <v>14</v>
      </c>
      <c r="B140" s="12">
        <f>('Summary Data'!Y35-('Summary Data'!Y$40*'Summary Data'!Y19+'Summary Data'!Y$39*'Summary Data'!Y36)/17*$A140)*10</f>
        <v>0.11213541027340236</v>
      </c>
      <c r="C140" s="12">
        <f>('Summary Data'!Z35-('Summary Data'!Z$40*'Summary Data'!Z19+'Summary Data'!Z$39*'Summary Data'!Z36)/17*$A140)*10</f>
        <v>-0.027994951827425882</v>
      </c>
      <c r="D140" s="12">
        <f>('Summary Data'!AA35-('Summary Data'!AA$40*'Summary Data'!AA19+'Summary Data'!AA$39*'Summary Data'!AA36)/17*$A140)*10</f>
        <v>-0.051280523130528756</v>
      </c>
      <c r="E140" s="12">
        <f>('Summary Data'!AB35-('Summary Data'!AB$40*'Summary Data'!AB19+'Summary Data'!AB$39*'Summary Data'!AB36)/17*$A140)*10</f>
        <v>-0.0390983424709073</v>
      </c>
      <c r="F140" s="12">
        <f>('Summary Data'!AC35-('Summary Data'!AC$40*'Summary Data'!AC19+'Summary Data'!AC$39*'Summary Data'!AC36)/17*$A140)*10</f>
        <v>-0.029124123008906003</v>
      </c>
      <c r="G140" s="12">
        <f>('Summary Data'!AD35-('Summary Data'!AD$40*'Summary Data'!AD19+'Summary Data'!AD$39*'Summary Data'!AD36)/17*$A140)*10</f>
        <v>0.0011468558365626351</v>
      </c>
      <c r="H140" s="12">
        <f>('Summary Data'!AE35-('Summary Data'!AE$40*'Summary Data'!AE19+'Summary Data'!AE$39*'Summary Data'!AE36)/17*$A140)*10</f>
        <v>-0.03955754506949044</v>
      </c>
      <c r="I140" s="12">
        <f>('Summary Data'!AF35-('Summary Data'!AF$40*'Summary Data'!AF19+'Summary Data'!AF$39*'Summary Data'!AF36)/17*$A140)*10</f>
        <v>-0.03682177120658354</v>
      </c>
      <c r="J140" s="12">
        <f>('Summary Data'!AG35-('Summary Data'!AG$40*'Summary Data'!AG19+'Summary Data'!AG$39*'Summary Data'!AG36)/17*$A140)*10</f>
        <v>-0.03933844326602778</v>
      </c>
      <c r="K140" s="12">
        <f>('Summary Data'!AH35-('Summary Data'!AH$40*'Summary Data'!AH19+'Summary Data'!AH$39*'Summary Data'!AH36)/17*$A140)*10</f>
        <v>-0.047664248804888114</v>
      </c>
      <c r="L140" s="12">
        <f>('Summary Data'!AI35-('Summary Data'!AI$40*'Summary Data'!AI19+'Summary Data'!AI$39*'Summary Data'!AI36)/17*$A140)*10</f>
        <v>-0.06263469060995294</v>
      </c>
      <c r="M140" s="12">
        <f>('Summary Data'!AJ35-('Summary Data'!AJ$40*'Summary Data'!AJ19+'Summary Data'!AJ$39*'Summary Data'!AJ36)/17*$A140)*10</f>
        <v>-0.06033496654149664</v>
      </c>
      <c r="N140" s="12">
        <f>('Summary Data'!AK35-('Summary Data'!AK$40*'Summary Data'!AK19+'Summary Data'!AK$39*'Summary Data'!AK36)/17*$A140)*10</f>
        <v>-0.05107215406289717</v>
      </c>
      <c r="O140" s="12">
        <f>('Summary Data'!AL35-('Summary Data'!AL$40*'Summary Data'!AL19+'Summary Data'!AL$39*'Summary Data'!AL36)/17*$A140)*10</f>
        <v>-0.047183459618105605</v>
      </c>
      <c r="P140" s="12">
        <f>('Summary Data'!AM35-('Summary Data'!AM$40*'Summary Data'!AM19+'Summary Data'!AM$39*'Summary Data'!AM36)/17*$A140)*10</f>
        <v>-0.05935784963943047</v>
      </c>
      <c r="Q140" s="12">
        <f>('Summary Data'!AN35-('Summary Data'!AN$40*'Summary Data'!AN19+'Summary Data'!AN$39*'Summary Data'!AN36)/17*$A140)*10</f>
        <v>-0.05109507436001741</v>
      </c>
      <c r="R140" s="12">
        <f>('Summary Data'!AO35-('Summary Data'!AO$40*'Summary Data'!AO19+'Summary Data'!AO$39*'Summary Data'!AO36)/17*$A140)*10</f>
        <v>-0.0500401435407616</v>
      </c>
      <c r="S140" s="12">
        <f>('Summary Data'!AP35-('Summary Data'!AP$40*'Summary Data'!AP19+'Summary Data'!AP$39*'Summary Data'!AP36)/17*$A140)*10</f>
        <v>-0.049520977876308284</v>
      </c>
      <c r="T140" s="12">
        <f>('Summary Data'!AQ35-('Summary Data'!AQ$40*'Summary Data'!AQ19+'Summary Data'!AQ$39*'Summary Data'!AQ36)/17*$A140)*10</f>
        <v>-0.05076525632589658</v>
      </c>
      <c r="U140" s="12">
        <f>('Summary Data'!AR35-('Summary Data'!AR$40*'Summary Data'!AR19+'Summary Data'!AR$39*'Summary Data'!AR36)/17*$A140)*10</f>
        <v>-0.0021269409480175524</v>
      </c>
      <c r="V140" s="75">
        <f>'Summary Data'!AS35*10</f>
        <v>-0.037776279999999995</v>
      </c>
      <c r="W140" s="35" t="s">
        <v>57</v>
      </c>
    </row>
    <row r="141" spans="1:23" ht="11.25">
      <c r="A141" s="76">
        <v>15</v>
      </c>
      <c r="B141" s="12">
        <f>('Summary Data'!Y36-('Summary Data'!Y$40*'Summary Data'!Y20+'Summary Data'!Y$39*'Summary Data'!Y37)/17*$A141)*10</f>
        <v>0.0640762</v>
      </c>
      <c r="C141" s="12">
        <f>('Summary Data'!Z36-('Summary Data'!Z$40*'Summary Data'!Z20+'Summary Data'!Z$39*'Summary Data'!Z37)/17*$A141)*10</f>
        <v>-0.02608232</v>
      </c>
      <c r="D141" s="12">
        <f>('Summary Data'!AA36-('Summary Data'!AA$40*'Summary Data'!AA20+'Summary Data'!AA$39*'Summary Data'!AA37)/17*$A141)*10</f>
        <v>-0.01492132</v>
      </c>
      <c r="E141" s="12">
        <f>('Summary Data'!AB36-('Summary Data'!AB$40*'Summary Data'!AB20+'Summary Data'!AB$39*'Summary Data'!AB37)/17*$A141)*10</f>
        <v>-0.01523537</v>
      </c>
      <c r="F141" s="12">
        <f>('Summary Data'!AC36-('Summary Data'!AC$40*'Summary Data'!AC20+'Summary Data'!AC$39*'Summary Data'!AC37)/17*$A141)*10</f>
        <v>-0.020096430000000002</v>
      </c>
      <c r="G141" s="12">
        <f>('Summary Data'!AD36-('Summary Data'!AD$40*'Summary Data'!AD20+'Summary Data'!AD$39*'Summary Data'!AD37)/17*$A141)*10</f>
        <v>-0.02039928</v>
      </c>
      <c r="H141" s="12">
        <f>('Summary Data'!AE36-('Summary Data'!AE$40*'Summary Data'!AE20+'Summary Data'!AE$39*'Summary Data'!AE37)/17*$A141)*10</f>
        <v>-0.0003114802</v>
      </c>
      <c r="I141" s="12">
        <f>('Summary Data'!AF36-('Summary Data'!AF$40*'Summary Data'!AF20+'Summary Data'!AF$39*'Summary Data'!AF37)/17*$A141)*10</f>
        <v>0.001323833</v>
      </c>
      <c r="J141" s="12">
        <f>('Summary Data'!AG36-('Summary Data'!AG$40*'Summary Data'!AG20+'Summary Data'!AG$39*'Summary Data'!AG37)/17*$A141)*10</f>
        <v>-0.008666011</v>
      </c>
      <c r="K141" s="12">
        <f>('Summary Data'!AH36-('Summary Data'!AH$40*'Summary Data'!AH20+'Summary Data'!AH$39*'Summary Data'!AH37)/17*$A141)*10</f>
        <v>-0.007310299</v>
      </c>
      <c r="L141" s="12">
        <f>('Summary Data'!AI36-('Summary Data'!AI$40*'Summary Data'!AI20+'Summary Data'!AI$39*'Summary Data'!AI37)/17*$A141)*10</f>
        <v>-0.020912800000000002</v>
      </c>
      <c r="M141" s="12">
        <f>('Summary Data'!AJ36-('Summary Data'!AJ$40*'Summary Data'!AJ20+'Summary Data'!AJ$39*'Summary Data'!AJ37)/17*$A141)*10</f>
        <v>0.002339379</v>
      </c>
      <c r="N141" s="12">
        <f>('Summary Data'!AK36-('Summary Data'!AK$40*'Summary Data'!AK20+'Summary Data'!AK$39*'Summary Data'!AK37)/17*$A141)*10</f>
        <v>-0.01928775</v>
      </c>
      <c r="O141" s="12">
        <f>('Summary Data'!AL36-('Summary Data'!AL$40*'Summary Data'!AL20+'Summary Data'!AL$39*'Summary Data'!AL37)/17*$A141)*10</f>
        <v>-0.02163148</v>
      </c>
      <c r="P141" s="12">
        <f>('Summary Data'!AM36-('Summary Data'!AM$40*'Summary Data'!AM20+'Summary Data'!AM$39*'Summary Data'!AM37)/17*$A141)*10</f>
        <v>-0.026132350000000002</v>
      </c>
      <c r="Q141" s="12">
        <f>('Summary Data'!AN36-('Summary Data'!AN$40*'Summary Data'!AN20+'Summary Data'!AN$39*'Summary Data'!AN37)/17*$A141)*10</f>
        <v>-0.0151033</v>
      </c>
      <c r="R141" s="12">
        <f>('Summary Data'!AO36-('Summary Data'!AO$40*'Summary Data'!AO20+'Summary Data'!AO$39*'Summary Data'!AO37)/17*$A141)*10</f>
        <v>-6.754937E-05</v>
      </c>
      <c r="S141" s="12">
        <f>('Summary Data'!AP36-('Summary Data'!AP$40*'Summary Data'!AP20+'Summary Data'!AP$39*'Summary Data'!AP37)/17*$A141)*10</f>
        <v>-0.01904007</v>
      </c>
      <c r="T141" s="12">
        <f>('Summary Data'!AQ36-('Summary Data'!AQ$40*'Summary Data'!AQ20+'Summary Data'!AQ$39*'Summary Data'!AQ37)/17*$A141)*10</f>
        <v>-0.003901717</v>
      </c>
      <c r="U141" s="12">
        <f>('Summary Data'!AR36-('Summary Data'!AR$40*'Summary Data'!AR20+'Summary Data'!AR$39*'Summary Data'!AR37)/17*$A141)*10</f>
        <v>-0.013114279999999999</v>
      </c>
      <c r="V141" s="75">
        <f>'Summary Data'!AS36*10</f>
        <v>-0.010992169999999999</v>
      </c>
      <c r="W141" s="35" t="s">
        <v>57</v>
      </c>
    </row>
    <row r="142" spans="1:23" ht="11.25">
      <c r="A142" s="76">
        <v>16</v>
      </c>
      <c r="B142" s="12">
        <f>('Summary Data'!Y37-('Summary Data'!Y$40*'Summary Data'!Y21+'Summary Data'!Y$39*'Summary Data'!Y38)/17*$A142)*10</f>
        <v>0</v>
      </c>
      <c r="C142" s="12">
        <f>('Summary Data'!Z37-('Summary Data'!Z$40*'Summary Data'!Z21+'Summary Data'!Z$39*'Summary Data'!Z38)/17*$A142)*10</f>
        <v>0</v>
      </c>
      <c r="D142" s="12">
        <f>('Summary Data'!AA37-('Summary Data'!AA$40*'Summary Data'!AA21+'Summary Data'!AA$39*'Summary Data'!AA38)/17*$A142)*10</f>
        <v>0</v>
      </c>
      <c r="E142" s="12">
        <f>('Summary Data'!AB37-('Summary Data'!AB$40*'Summary Data'!AB21+'Summary Data'!AB$39*'Summary Data'!AB38)/17*$A142)*10</f>
        <v>0</v>
      </c>
      <c r="F142" s="12">
        <f>('Summary Data'!AC37-('Summary Data'!AC$40*'Summary Data'!AC21+'Summary Data'!AC$39*'Summary Data'!AC38)/17*$A142)*10</f>
        <v>0</v>
      </c>
      <c r="G142" s="12">
        <f>('Summary Data'!AD37-('Summary Data'!AD$40*'Summary Data'!AD21+'Summary Data'!AD$39*'Summary Data'!AD38)/17*$A142)*10</f>
        <v>0</v>
      </c>
      <c r="H142" s="12">
        <f>('Summary Data'!AE37-('Summary Data'!AE$40*'Summary Data'!AE21+'Summary Data'!AE$39*'Summary Data'!AE38)/17*$A142)*10</f>
        <v>0</v>
      </c>
      <c r="I142" s="12">
        <f>('Summary Data'!AF37-('Summary Data'!AF$40*'Summary Data'!AF21+'Summary Data'!AF$39*'Summary Data'!AF38)/17*$A142)*10</f>
        <v>0</v>
      </c>
      <c r="J142" s="12">
        <f>('Summary Data'!AG37-('Summary Data'!AG$40*'Summary Data'!AG21+'Summary Data'!AG$39*'Summary Data'!AG38)/17*$A142)*10</f>
        <v>0</v>
      </c>
      <c r="K142" s="12">
        <f>('Summary Data'!AH37-('Summary Data'!AH$40*'Summary Data'!AH21+'Summary Data'!AH$39*'Summary Data'!AH38)/17*$A142)*10</f>
        <v>0</v>
      </c>
      <c r="L142" s="12">
        <f>('Summary Data'!AI37-('Summary Data'!AI$40*'Summary Data'!AI21+'Summary Data'!AI$39*'Summary Data'!AI38)/17*$A142)*10</f>
        <v>0</v>
      </c>
      <c r="M142" s="12">
        <f>('Summary Data'!AJ37-('Summary Data'!AJ$40*'Summary Data'!AJ21+'Summary Data'!AJ$39*'Summary Data'!AJ38)/17*$A142)*10</f>
        <v>0</v>
      </c>
      <c r="N142" s="12">
        <f>('Summary Data'!AK37-('Summary Data'!AK$40*'Summary Data'!AK21+'Summary Data'!AK$39*'Summary Data'!AK38)/17*$A142)*10</f>
        <v>0</v>
      </c>
      <c r="O142" s="12">
        <f>('Summary Data'!AL37-('Summary Data'!AL$40*'Summary Data'!AL21+'Summary Data'!AL$39*'Summary Data'!AL38)/17*$A142)*10</f>
        <v>0</v>
      </c>
      <c r="P142" s="12">
        <f>('Summary Data'!AM37-('Summary Data'!AM$40*'Summary Data'!AM21+'Summary Data'!AM$39*'Summary Data'!AM38)/17*$A142)*10</f>
        <v>0</v>
      </c>
      <c r="Q142" s="12">
        <f>('Summary Data'!AN37-('Summary Data'!AN$40*'Summary Data'!AN21+'Summary Data'!AN$39*'Summary Data'!AN38)/17*$A142)*10</f>
        <v>0</v>
      </c>
      <c r="R142" s="12">
        <f>('Summary Data'!AO37-('Summary Data'!AO$40*'Summary Data'!AO21+'Summary Data'!AO$39*'Summary Data'!AO38)/17*$A142)*10</f>
        <v>0</v>
      </c>
      <c r="S142" s="12">
        <f>('Summary Data'!AP37-('Summary Data'!AP$40*'Summary Data'!AP21+'Summary Data'!AP$39*'Summary Data'!AP38)/17*$A142)*10</f>
        <v>0</v>
      </c>
      <c r="T142" s="12">
        <f>('Summary Data'!AQ37-('Summary Data'!AQ$40*'Summary Data'!AQ21+'Summary Data'!AQ$39*'Summary Data'!AQ38)/17*$A142)*10</f>
        <v>0</v>
      </c>
      <c r="U142" s="12">
        <f>('Summary Data'!AR37-('Summary Data'!AR$40*'Summary Data'!AR21+'Summary Data'!AR$39*'Summary Data'!AR38)/17*$A142)*10</f>
        <v>0</v>
      </c>
      <c r="V142" s="75">
        <f>'Summary Data'!AS37*10</f>
        <v>0</v>
      </c>
      <c r="W142" s="35" t="s">
        <v>57</v>
      </c>
    </row>
    <row r="143" spans="1:23" ht="12" thickBot="1">
      <c r="A143" s="77">
        <v>17</v>
      </c>
      <c r="B143" s="14">
        <f>'Summary Data'!Y38*10</f>
        <v>0</v>
      </c>
      <c r="C143" s="14">
        <f>'Summary Data'!Z38*10</f>
        <v>0</v>
      </c>
      <c r="D143" s="14">
        <f>'Summary Data'!AA38*10</f>
        <v>0</v>
      </c>
      <c r="E143" s="14">
        <f>'Summary Data'!AB38*10</f>
        <v>0</v>
      </c>
      <c r="F143" s="14">
        <f>'Summary Data'!AC38*10</f>
        <v>0</v>
      </c>
      <c r="G143" s="14">
        <f>'Summary Data'!AD38*10</f>
        <v>0</v>
      </c>
      <c r="H143" s="14">
        <f>'Summary Data'!AE38*10</f>
        <v>0</v>
      </c>
      <c r="I143" s="14">
        <f>'Summary Data'!AF38*10</f>
        <v>0</v>
      </c>
      <c r="J143" s="14">
        <f>'Summary Data'!AG38*10</f>
        <v>0</v>
      </c>
      <c r="K143" s="14">
        <f>'Summary Data'!AH38*10</f>
        <v>0</v>
      </c>
      <c r="L143" s="14">
        <f>'Summary Data'!AI38*10</f>
        <v>0</v>
      </c>
      <c r="M143" s="14">
        <f>'Summary Data'!AJ38*10</f>
        <v>0</v>
      </c>
      <c r="N143" s="14">
        <f>'Summary Data'!AK38*10</f>
        <v>0</v>
      </c>
      <c r="O143" s="14">
        <f>'Summary Data'!AL38*10</f>
        <v>0</v>
      </c>
      <c r="P143" s="14">
        <f>'Summary Data'!AM38*10</f>
        <v>0</v>
      </c>
      <c r="Q143" s="14">
        <f>'Summary Data'!AN38*10</f>
        <v>0</v>
      </c>
      <c r="R143" s="14">
        <f>'Summary Data'!AO38*10</f>
        <v>0</v>
      </c>
      <c r="S143" s="14">
        <f>'Summary Data'!AP38*10</f>
        <v>0</v>
      </c>
      <c r="T143" s="14">
        <f>'Summary Data'!AQ38*10</f>
        <v>0</v>
      </c>
      <c r="U143" s="14">
        <f>'Summary Data'!AR38*10</f>
        <v>0</v>
      </c>
      <c r="V143" s="28">
        <f>'Summary Data'!AS38*10</f>
        <v>0</v>
      </c>
      <c r="W143" s="35" t="s">
        <v>57</v>
      </c>
    </row>
    <row r="144" ht="12" thickBot="1"/>
    <row r="145" spans="1:22" ht="11.25">
      <c r="A145" s="589" t="s">
        <v>94</v>
      </c>
      <c r="B145" s="587"/>
      <c r="C145" s="587"/>
      <c r="D145" s="587"/>
      <c r="E145" s="587"/>
      <c r="F145" s="587"/>
      <c r="G145" s="587"/>
      <c r="H145" s="587"/>
      <c r="I145" s="587"/>
      <c r="J145" s="587"/>
      <c r="K145" s="587"/>
      <c r="L145" s="587"/>
      <c r="M145" s="587"/>
      <c r="N145" s="587"/>
      <c r="O145" s="587"/>
      <c r="P145" s="587"/>
      <c r="Q145" s="587"/>
      <c r="R145" s="587"/>
      <c r="S145" s="587"/>
      <c r="T145" s="587"/>
      <c r="U145" s="587"/>
      <c r="V145" s="588"/>
    </row>
    <row r="146" spans="1:22" ht="11.25">
      <c r="A146" s="83"/>
      <c r="B146" s="74" t="s">
        <v>52</v>
      </c>
      <c r="C146" s="74" t="s">
        <v>53</v>
      </c>
      <c r="D146" s="74" t="s">
        <v>54</v>
      </c>
      <c r="E146" s="74" t="s">
        <v>55</v>
      </c>
      <c r="F146" s="74" t="s">
        <v>56</v>
      </c>
      <c r="G146" s="74" t="s">
        <v>61</v>
      </c>
      <c r="H146" s="74" t="s">
        <v>62</v>
      </c>
      <c r="I146" s="74" t="s">
        <v>63</v>
      </c>
      <c r="J146" s="74" t="s">
        <v>64</v>
      </c>
      <c r="K146" s="74" t="s">
        <v>65</v>
      </c>
      <c r="L146" s="74" t="s">
        <v>66</v>
      </c>
      <c r="M146" s="74" t="s">
        <v>67</v>
      </c>
      <c r="N146" s="74" t="s">
        <v>68</v>
      </c>
      <c r="O146" s="74" t="s">
        <v>69</v>
      </c>
      <c r="P146" s="74" t="s">
        <v>70</v>
      </c>
      <c r="Q146" s="74" t="s">
        <v>71</v>
      </c>
      <c r="R146" s="74" t="s">
        <v>72</v>
      </c>
      <c r="S146" s="74" t="s">
        <v>73</v>
      </c>
      <c r="T146" s="74" t="s">
        <v>74</v>
      </c>
      <c r="U146" s="74" t="s">
        <v>75</v>
      </c>
      <c r="V146" s="13" t="s">
        <v>76</v>
      </c>
    </row>
    <row r="147" spans="1:22" ht="11.25">
      <c r="A147" s="83"/>
      <c r="B147" s="37" t="s">
        <v>89</v>
      </c>
      <c r="C147" s="84">
        <f>'Summary Data'!C2/'Work sheet'!$V147-1</f>
        <v>-0.0008255353676749344</v>
      </c>
      <c r="D147" s="84">
        <f>'Summary Data'!D2/'Work sheet'!$V147-1</f>
        <v>-9.160779563699428E-06</v>
      </c>
      <c r="E147" s="84">
        <f>'Summary Data'!E2/'Work sheet'!$V147-1</f>
        <v>0.00015090431452136066</v>
      </c>
      <c r="F147" s="84">
        <f>'Summary Data'!F2/'Work sheet'!$V147-1</f>
        <v>5.972260165298948E-05</v>
      </c>
      <c r="G147" s="84">
        <f>'Summary Data'!G2/'Work sheet'!$V147-1</f>
        <v>0.0001682316805180495</v>
      </c>
      <c r="H147" s="84">
        <f>'Summary Data'!H2/'Work sheet'!$V147-1</f>
        <v>0.0001280378725092568</v>
      </c>
      <c r="I147" s="84">
        <f>'Summary Data'!I2/'Work sheet'!$V147-1</f>
        <v>0.00013471316924573706</v>
      </c>
      <c r="J147" s="84">
        <f>'Summary Data'!J2/'Work sheet'!$V147-1</f>
        <v>0.00018271849471207524</v>
      </c>
      <c r="K147" s="84">
        <f>'Summary Data'!K2/'Work sheet'!$V147-1</f>
        <v>7.918038150189766E-05</v>
      </c>
      <c r="L147" s="84">
        <f>'Summary Data'!L2/'Work sheet'!$V147-1</f>
        <v>2.911565597951693E-06</v>
      </c>
      <c r="M147" s="84">
        <f>'Summary Data'!M2/'Work sheet'!$V147-1</f>
        <v>0.00011596552734749466</v>
      </c>
      <c r="N147" s="84">
        <f>'Summary Data'!N2/'Work sheet'!$V147-1</f>
        <v>6.888338121679993E-06</v>
      </c>
      <c r="O147" s="84">
        <f>'Summary Data'!O2/'Work sheet'!$V147-1</f>
        <v>6.796020188093443E-05</v>
      </c>
      <c r="P147" s="84">
        <f>'Summary Data'!P2/'Work sheet'!$V147-1</f>
        <v>0.00011837999637975827</v>
      </c>
      <c r="Q147" s="84">
        <f>'Summary Data'!Q2/'Work sheet'!$V147-1</f>
        <v>-4.1116987344658185E-05</v>
      </c>
      <c r="R147" s="84">
        <f>'Summary Data'!R2/'Work sheet'!$V147-1</f>
        <v>0.00013144653467245249</v>
      </c>
      <c r="S147" s="84">
        <f>'Summary Data'!S2/'Work sheet'!$V147-1</f>
        <v>1.5836076300512758E-05</v>
      </c>
      <c r="T147" s="84">
        <f>'Summary Data'!T2/'Work sheet'!$V147-1</f>
        <v>-0.0004870836203769713</v>
      </c>
      <c r="U147" s="37"/>
      <c r="V147" s="48">
        <f>AVERAGE('Summary Data'!C2:T2)</f>
        <v>704.0885499999999</v>
      </c>
    </row>
    <row r="148" spans="1:22" ht="12" thickBot="1">
      <c r="A148" s="85"/>
      <c r="B148" s="66"/>
      <c r="C148" s="86">
        <f>'Summary Data'!Z2/'Work sheet'!$V148-1</f>
        <v>-0.0015946267117377122</v>
      </c>
      <c r="D148" s="86">
        <f>'Summary Data'!AA2/'Work sheet'!$V148-1</f>
        <v>1.2643365464803935E-05</v>
      </c>
      <c r="E148" s="86">
        <f>'Summary Data'!AB2/'Work sheet'!$V148-1</f>
        <v>5.412496901313624E-05</v>
      </c>
      <c r="F148" s="86">
        <f>'Summary Data'!AC2/'Work sheet'!$V148-1</f>
        <v>2.713351464955771E-05</v>
      </c>
      <c r="G148" s="86">
        <f>'Summary Data'!AD2/'Work sheet'!$V148-1</f>
        <v>0.00010782375716789083</v>
      </c>
      <c r="H148" s="86">
        <f>'Summary Data'!AE2/'Work sheet'!$V148-1</f>
        <v>0.00014149204497915235</v>
      </c>
      <c r="I148" s="86">
        <f>'Summary Data'!AF2/'Work sheet'!$V148-1</f>
        <v>5.2988486723970496E-05</v>
      </c>
      <c r="J148" s="86">
        <f>'Summary Data'!AG2/'Work sheet'!$V148-1</f>
        <v>0.00015754485731100942</v>
      </c>
      <c r="K148" s="86">
        <f>'Summary Data'!AH2/'Work sheet'!$V148-1</f>
        <v>0.00013282636752554033</v>
      </c>
      <c r="L148" s="86">
        <f>'Summary Data'!AI2/'Work sheet'!$V148-1</f>
        <v>0.00017714917679612086</v>
      </c>
      <c r="M148" s="86">
        <f>'Summary Data'!AJ2/'Work sheet'!$V148-1</f>
        <v>0.0001625169673253879</v>
      </c>
      <c r="N148" s="86">
        <f>'Summary Data'!AK2/'Work sheet'!$V148-1</f>
        <v>0.00016351138932813036</v>
      </c>
      <c r="O148" s="86">
        <f>'Summary Data'!AL2/'Work sheet'!$V148-1</f>
        <v>0.00011222762603768643</v>
      </c>
      <c r="P148" s="86">
        <f>'Summary Data'!AM2/'Work sheet'!$V148-1</f>
        <v>2.9406479227445104E-05</v>
      </c>
      <c r="Q148" s="86">
        <f>'Summary Data'!AN2/'Work sheet'!$V148-1</f>
        <v>0.00010072074286160415</v>
      </c>
      <c r="R148" s="86">
        <f>'Summary Data'!AO2/'Work sheet'!$V148-1</f>
        <v>0.0002648003733343174</v>
      </c>
      <c r="S148" s="86">
        <f>'Summary Data'!AP2/'Work sheet'!$V148-1</f>
        <v>0.00019575907427826778</v>
      </c>
      <c r="T148" s="86">
        <f>'Summary Data'!AQ2/'Work sheet'!$V148-1</f>
        <v>-0.00029804248028753033</v>
      </c>
      <c r="U148" s="66"/>
      <c r="V148" s="54">
        <f>AVERAGE('Summary Data'!Z2:AQ2)</f>
        <v>703.9265</v>
      </c>
    </row>
    <row r="149" ht="12" thickBot="1"/>
    <row r="150" spans="1:23" ht="13.5" thickBot="1">
      <c r="A150" s="595"/>
      <c r="B150" s="504"/>
      <c r="C150" s="504"/>
      <c r="D150" s="504"/>
      <c r="E150" s="504"/>
      <c r="F150" s="504"/>
      <c r="G150" s="504"/>
      <c r="H150" s="504"/>
      <c r="I150" s="504"/>
      <c r="J150" s="504"/>
      <c r="K150" s="504"/>
      <c r="L150" s="504"/>
      <c r="M150" s="504"/>
      <c r="N150" s="504"/>
      <c r="O150" s="504"/>
      <c r="P150" s="504"/>
      <c r="Q150" s="504"/>
      <c r="R150" s="504"/>
      <c r="S150" s="504"/>
      <c r="T150" s="504"/>
      <c r="U150" s="504"/>
      <c r="V150" s="504"/>
      <c r="W150" s="505"/>
    </row>
    <row r="151" spans="1:23" s="278" customFormat="1" ht="15">
      <c r="A151" s="274" t="s">
        <v>203</v>
      </c>
      <c r="B151" s="275">
        <f>'Work sheet diff'!J63-'Assembly Data'!G2/10000</f>
        <v>-0.0443870000000004</v>
      </c>
      <c r="C151" s="276"/>
      <c r="D151" s="276"/>
      <c r="E151" s="276"/>
      <c r="F151" s="276"/>
      <c r="G151" s="276"/>
      <c r="H151" s="276"/>
      <c r="I151" s="276"/>
      <c r="J151" s="276"/>
      <c r="K151" s="276"/>
      <c r="L151" s="276"/>
      <c r="M151" s="276"/>
      <c r="N151" s="276"/>
      <c r="O151" s="276"/>
      <c r="P151" s="276"/>
      <c r="Q151" s="276"/>
      <c r="R151" s="276"/>
      <c r="S151" s="276"/>
      <c r="T151" s="276"/>
      <c r="U151" s="276"/>
      <c r="V151" s="276"/>
      <c r="W151" s="277"/>
    </row>
    <row r="152" spans="1:23" s="278" customFormat="1" ht="15.75" thickBot="1">
      <c r="A152" s="279" t="s">
        <v>204</v>
      </c>
      <c r="B152" s="425">
        <f>(C154+V154)/2</f>
        <v>-4309.568732512408</v>
      </c>
      <c r="C152" s="280"/>
      <c r="D152" s="280"/>
      <c r="E152" s="280"/>
      <c r="F152" s="280"/>
      <c r="G152" s="280"/>
      <c r="H152" s="280"/>
      <c r="I152" s="280"/>
      <c r="J152" s="280"/>
      <c r="K152" s="280"/>
      <c r="L152" s="280"/>
      <c r="M152" s="280"/>
      <c r="N152" s="280"/>
      <c r="O152" s="280"/>
      <c r="P152" s="280"/>
      <c r="Q152" s="280"/>
      <c r="R152" s="280"/>
      <c r="S152" s="280"/>
      <c r="T152" s="280"/>
      <c r="U152" s="280"/>
      <c r="V152" s="280"/>
      <c r="W152" s="281"/>
    </row>
    <row r="153" spans="1:23" s="278" customFormat="1" ht="15.75" thickBot="1">
      <c r="A153" s="282"/>
      <c r="B153" s="283" t="s">
        <v>205</v>
      </c>
      <c r="C153" s="284" t="s">
        <v>52</v>
      </c>
      <c r="D153" s="284" t="s">
        <v>53</v>
      </c>
      <c r="E153" s="284" t="s">
        <v>54</v>
      </c>
      <c r="F153" s="284" t="s">
        <v>55</v>
      </c>
      <c r="G153" s="284" t="s">
        <v>56</v>
      </c>
      <c r="H153" s="284" t="s">
        <v>61</v>
      </c>
      <c r="I153" s="284" t="s">
        <v>62</v>
      </c>
      <c r="J153" s="284" t="s">
        <v>63</v>
      </c>
      <c r="K153" s="284" t="s">
        <v>64</v>
      </c>
      <c r="L153" s="284" t="s">
        <v>65</v>
      </c>
      <c r="M153" s="284" t="s">
        <v>66</v>
      </c>
      <c r="N153" s="284" t="s">
        <v>67</v>
      </c>
      <c r="O153" s="284" t="s">
        <v>68</v>
      </c>
      <c r="P153" s="284" t="s">
        <v>69</v>
      </c>
      <c r="Q153" s="284" t="s">
        <v>70</v>
      </c>
      <c r="R153" s="284" t="s">
        <v>71</v>
      </c>
      <c r="S153" s="284" t="s">
        <v>72</v>
      </c>
      <c r="T153" s="284" t="s">
        <v>73</v>
      </c>
      <c r="U153" s="284" t="s">
        <v>74</v>
      </c>
      <c r="V153" s="284" t="s">
        <v>75</v>
      </c>
      <c r="W153" s="285" t="s">
        <v>76</v>
      </c>
    </row>
    <row r="154" spans="1:23" s="278" customFormat="1" ht="15.75" thickBot="1">
      <c r="A154" s="286" t="s">
        <v>206</v>
      </c>
      <c r="B154" s="287">
        <f>AVERAGE('Work sheet diff'!D67:S67)</f>
        <v>108.06046875000001</v>
      </c>
      <c r="C154" s="426">
        <f>('Summary Data'!B2-AVERAGE('Summary Data'!$C2:$T2))/AVERAGE('Summary Data'!$C2:$T2)*10000</f>
        <v>-4443.585256428328</v>
      </c>
      <c r="D154" s="426">
        <f>('Summary Data'!C2-AVERAGE('Summary Data'!$C2:$T2))/AVERAGE('Summary Data'!$C2:$T2)*10000</f>
        <v>-8.255353676749246</v>
      </c>
      <c r="E154" s="426">
        <f>('Summary Data'!D2-AVERAGE('Summary Data'!$C2:$T2))/AVERAGE('Summary Data'!$C2:$T2)*10000</f>
        <v>-0.09160779563676823</v>
      </c>
      <c r="F154" s="426">
        <f>('Summary Data'!E2-AVERAGE('Summary Data'!$C2:$T2))/AVERAGE('Summary Data'!$C2:$T2)*10000</f>
        <v>1.5090431452129918</v>
      </c>
      <c r="G154" s="426">
        <f>('Summary Data'!F2-AVERAGE('Summary Data'!$C2:$T2))/AVERAGE('Summary Data'!$C2:$T2)*10000</f>
        <v>0.5972260165289929</v>
      </c>
      <c r="H154" s="426">
        <f>('Summary Data'!G2-AVERAGE('Summary Data'!$C2:$T2))/AVERAGE('Summary Data'!$C2:$T2)*10000</f>
        <v>1.6823168051810042</v>
      </c>
      <c r="I154" s="426">
        <f>('Summary Data'!H2-AVERAGE('Summary Data'!$C2:$T2))/AVERAGE('Summary Data'!$C2:$T2)*10000</f>
        <v>1.2803787250922896</v>
      </c>
      <c r="J154" s="426">
        <f>('Summary Data'!I2-AVERAGE('Summary Data'!$C2:$T2))/AVERAGE('Summary Data'!$C2:$T2)*10000</f>
        <v>1.3471316924563672</v>
      </c>
      <c r="K154" s="426">
        <f>('Summary Data'!J2-AVERAGE('Summary Data'!$C2:$T2))/AVERAGE('Summary Data'!$C2:$T2)*10000</f>
        <v>1.8271849471205472</v>
      </c>
      <c r="L154" s="426">
        <f>('Summary Data'!K2-AVERAGE('Summary Data'!$C2:$T2))/AVERAGE('Summary Data'!$C2:$T2)*10000</f>
        <v>0.7918038150187612</v>
      </c>
      <c r="M154" s="426">
        <f>('Summary Data'!L2-AVERAGE('Summary Data'!$C2:$T2))/AVERAGE('Summary Data'!$C2:$T2)*10000</f>
        <v>0.02911565597897938</v>
      </c>
      <c r="N154" s="426">
        <f>('Summary Data'!M2-AVERAGE('Summary Data'!$C2:$T2))/AVERAGE('Summary Data'!$C2:$T2)*10000</f>
        <v>1.1596552734749273</v>
      </c>
      <c r="O154" s="426">
        <f>('Summary Data'!N2-AVERAGE('Summary Data'!$C2:$T2))/AVERAGE('Summary Data'!$C2:$T2)*10000</f>
        <v>0.06888338121722198</v>
      </c>
      <c r="P154" s="426">
        <f>('Summary Data'!O2-AVERAGE('Summary Data'!$C2:$T2))/AVERAGE('Summary Data'!$C2:$T2)*10000</f>
        <v>0.6796020188091324</v>
      </c>
      <c r="Q154" s="426">
        <f>('Summary Data'!P2-AVERAGE('Summary Data'!$C2:$T2))/AVERAGE('Summary Data'!$C2:$T2)*10000</f>
        <v>1.183799963797108</v>
      </c>
      <c r="R154" s="426">
        <f>('Summary Data'!Q2-AVERAGE('Summary Data'!$C2:$T2))/AVERAGE('Summary Data'!$C2:$T2)*10000</f>
        <v>-0.4111698734469582</v>
      </c>
      <c r="S154" s="426">
        <f>('Summary Data'!R2-AVERAGE('Summary Data'!$C2:$T2))/AVERAGE('Summary Data'!$C2:$T2)*10000</f>
        <v>1.3144653467248382</v>
      </c>
      <c r="T154" s="426">
        <f>('Summary Data'!S2-AVERAGE('Summary Data'!$C2:$T2))/AVERAGE('Summary Data'!$C2:$T2)*10000</f>
        <v>0.15836076300407517</v>
      </c>
      <c r="U154" s="426">
        <f>('Summary Data'!T2-AVERAGE('Summary Data'!$C2:$T2))/AVERAGE('Summary Data'!$C2:$T2)*10000</f>
        <v>-4.8708362037697315</v>
      </c>
      <c r="V154" s="426">
        <f>('Summary Data'!U2-AVERAGE('Summary Data'!$C2:$T2))/AVERAGE('Summary Data'!$C2:$T2)*10000</f>
        <v>-4175.5522085964885</v>
      </c>
      <c r="W154" s="288"/>
    </row>
    <row r="155" spans="1:23" s="278" customFormat="1" ht="15.75" thickBot="1">
      <c r="A155" s="274"/>
      <c r="B155" s="289" t="s">
        <v>207</v>
      </c>
      <c r="C155" s="290" t="s">
        <v>52</v>
      </c>
      <c r="D155" s="290" t="s">
        <v>53</v>
      </c>
      <c r="E155" s="290" t="s">
        <v>54</v>
      </c>
      <c r="F155" s="290" t="s">
        <v>55</v>
      </c>
      <c r="G155" s="290" t="s">
        <v>56</v>
      </c>
      <c r="H155" s="290" t="s">
        <v>61</v>
      </c>
      <c r="I155" s="290" t="s">
        <v>62</v>
      </c>
      <c r="J155" s="290" t="s">
        <v>63</v>
      </c>
      <c r="K155" s="290" t="s">
        <v>64</v>
      </c>
      <c r="L155" s="290" t="s">
        <v>65</v>
      </c>
      <c r="M155" s="290" t="s">
        <v>66</v>
      </c>
      <c r="N155" s="290" t="s">
        <v>67</v>
      </c>
      <c r="O155" s="290" t="s">
        <v>68</v>
      </c>
      <c r="P155" s="290" t="s">
        <v>69</v>
      </c>
      <c r="Q155" s="290" t="s">
        <v>70</v>
      </c>
      <c r="R155" s="290" t="s">
        <v>71</v>
      </c>
      <c r="S155" s="290" t="s">
        <v>72</v>
      </c>
      <c r="T155" s="290" t="s">
        <v>73</v>
      </c>
      <c r="U155" s="290" t="s">
        <v>74</v>
      </c>
      <c r="V155" s="290" t="s">
        <v>75</v>
      </c>
      <c r="W155" s="291" t="s">
        <v>76</v>
      </c>
    </row>
    <row r="156" spans="1:23" s="278" customFormat="1" ht="15.75" thickBot="1">
      <c r="A156" s="292" t="s">
        <v>208</v>
      </c>
      <c r="B156" s="293"/>
      <c r="C156" s="427">
        <f>'Summary Data'!B3-AVERAGE('Summary Data'!$C3:$T3)</f>
        <v>1.8170422222222222</v>
      </c>
      <c r="D156" s="427">
        <f>'Summary Data'!C3-AVERAGE('Summary Data'!$C3:$T3)</f>
        <v>-1.1679487777777777</v>
      </c>
      <c r="E156" s="427">
        <f>'Summary Data'!D3-AVERAGE('Summary Data'!$C3:$T3)</f>
        <v>-0.2148497777777778</v>
      </c>
      <c r="F156" s="427">
        <f>'Summary Data'!E3-AVERAGE('Summary Data'!$C3:$T3)</f>
        <v>0.20437822222222224</v>
      </c>
      <c r="G156" s="427">
        <f>'Summary Data'!F3-AVERAGE('Summary Data'!$C3:$T3)</f>
        <v>0.3339412222222222</v>
      </c>
      <c r="H156" s="427">
        <f>'Summary Data'!G3-AVERAGE('Summary Data'!$C3:$T3)</f>
        <v>0.011376222222222218</v>
      </c>
      <c r="I156" s="427">
        <f>'Summary Data'!H3-AVERAGE('Summary Data'!$C3:$T3)</f>
        <v>-0.06568077777777778</v>
      </c>
      <c r="J156" s="427">
        <f>'Summary Data'!I3-AVERAGE('Summary Data'!$C3:$T3)</f>
        <v>0.04326922222222222</v>
      </c>
      <c r="K156" s="427">
        <f>'Summary Data'!J3-AVERAGE('Summary Data'!$C3:$T3)</f>
        <v>0.14666022222222222</v>
      </c>
      <c r="L156" s="427">
        <f>'Summary Data'!K3-AVERAGE('Summary Data'!$C3:$T3)</f>
        <v>0.5142312222222223</v>
      </c>
      <c r="M156" s="427">
        <f>'Summary Data'!L3-AVERAGE('Summary Data'!$C3:$T3)</f>
        <v>0.12320022222222222</v>
      </c>
      <c r="N156" s="427">
        <f>'Summary Data'!M3-AVERAGE('Summary Data'!$C3:$T3)</f>
        <v>0.3478462222222222</v>
      </c>
      <c r="O156" s="427">
        <f>'Summary Data'!N3-AVERAGE('Summary Data'!$C3:$T3)</f>
        <v>0.6877852222222222</v>
      </c>
      <c r="P156" s="427">
        <f>'Summary Data'!O3-AVERAGE('Summary Data'!$C3:$T3)</f>
        <v>0.1936922222222222</v>
      </c>
      <c r="Q156" s="427">
        <f>'Summary Data'!P3-AVERAGE('Summary Data'!$C3:$T3)</f>
        <v>-0.0013517777777777781</v>
      </c>
      <c r="R156" s="427">
        <f>'Summary Data'!Q3-AVERAGE('Summary Data'!$C3:$T3)</f>
        <v>-0.4770687777777778</v>
      </c>
      <c r="S156" s="427">
        <f>'Summary Data'!R3-AVERAGE('Summary Data'!$C3:$T3)</f>
        <v>-0.02670077777777778</v>
      </c>
      <c r="T156" s="427">
        <f>'Summary Data'!S3-AVERAGE('Summary Data'!$C3:$T3)</f>
        <v>-0.3175317777777778</v>
      </c>
      <c r="U156" s="427">
        <f>'Summary Data'!T3-AVERAGE('Summary Data'!$C3:$T3)</f>
        <v>-0.3352477777777778</v>
      </c>
      <c r="V156" s="427">
        <f>'Summary Data'!U3-AVERAGE('Summary Data'!$C3:$T3)</f>
        <v>-0.13531477777777778</v>
      </c>
      <c r="W156" s="294"/>
    </row>
    <row r="157" spans="1:23" s="278" customFormat="1" ht="15">
      <c r="A157" s="286" t="s">
        <v>209</v>
      </c>
      <c r="B157" s="295">
        <f>AVERAGE('Work sheet diff'!C68:T68)</f>
        <v>1.1208296529313178</v>
      </c>
      <c r="C157" s="296">
        <f>'Work sheet diff'!B68</f>
        <v>29.622540765280352</v>
      </c>
      <c r="D157" s="296">
        <f>'Work sheet diff'!C68-AVERAGE('Work sheet diff'!$C68:$T68)</f>
        <v>0.2058103802725504</v>
      </c>
      <c r="E157" s="296">
        <f>'Work sheet diff'!D68-AVERAGE('Work sheet diff'!$C68:$T68)</f>
        <v>-0.06620426094100629</v>
      </c>
      <c r="F157" s="296">
        <f>'Work sheet diff'!E68-AVERAGE('Work sheet diff'!$C68:$T68)</f>
        <v>0.037050388021247604</v>
      </c>
      <c r="G157" s="296">
        <f>'Work sheet diff'!F68-AVERAGE('Work sheet diff'!$C68:$T68)</f>
        <v>-0.08010496779472764</v>
      </c>
      <c r="H157" s="296">
        <f>'Work sheet diff'!G68-AVERAGE('Work sheet diff'!$C68:$T68)</f>
        <v>-0.12753767709130592</v>
      </c>
      <c r="I157" s="296">
        <f>'Work sheet diff'!H68-AVERAGE('Work sheet diff'!$C68:$T68)</f>
        <v>-0.021112925027151563</v>
      </c>
      <c r="J157" s="296">
        <f>'Work sheet diff'!I68-AVERAGE('Work sheet diff'!$C68:$T68)</f>
        <v>0.06367707946509937</v>
      </c>
      <c r="K157" s="296">
        <f>'Work sheet diff'!J68-AVERAGE('Work sheet diff'!$C68:$T68)</f>
        <v>0.031340819099513695</v>
      </c>
      <c r="L157" s="296">
        <f>'Work sheet diff'!K68-AVERAGE('Work sheet diff'!$C68:$T68)</f>
        <v>-0.11235501688838867</v>
      </c>
      <c r="M157" s="296">
        <f>'Work sheet diff'!L68-AVERAGE('Work sheet diff'!$C68:$T68)</f>
        <v>0.07969811784680192</v>
      </c>
      <c r="N157" s="296">
        <f>'Work sheet diff'!M68-AVERAGE('Work sheet diff'!$C68:$T68)</f>
        <v>0.051317819103389395</v>
      </c>
      <c r="O157" s="296">
        <f>'Work sheet diff'!N68-AVERAGE('Work sheet diff'!$C68:$T68)</f>
        <v>0.1611145426895899</v>
      </c>
      <c r="P157" s="296">
        <f>'Work sheet diff'!O68-AVERAGE('Work sheet diff'!$C68:$T68)</f>
        <v>-0.06981256648022849</v>
      </c>
      <c r="Q157" s="296">
        <f>'Work sheet diff'!P68-AVERAGE('Work sheet diff'!$C68:$T68)</f>
        <v>-0.054861076998417246</v>
      </c>
      <c r="R157" s="296">
        <f>'Work sheet diff'!Q68-AVERAGE('Work sheet diff'!$C68:$T68)</f>
        <v>-0.14053581291901085</v>
      </c>
      <c r="S157" s="296">
        <f>'Work sheet diff'!R68-AVERAGE('Work sheet diff'!$C68:$T68)</f>
        <v>-0.1873428614029321</v>
      </c>
      <c r="T157" s="296">
        <f>'Work sheet diff'!S68-AVERAGE('Work sheet diff'!$C68:$T68)</f>
        <v>0.02275607087496967</v>
      </c>
      <c r="U157" s="296">
        <f>'Work sheet diff'!T68-AVERAGE('Work sheet diff'!$C68:$T68)</f>
        <v>0.20710194817001382</v>
      </c>
      <c r="V157" s="427">
        <f>U68</f>
        <v>24.755757222341753</v>
      </c>
      <c r="W157" s="294"/>
    </row>
    <row r="158" spans="1:23" s="278" customFormat="1" ht="15">
      <c r="A158" s="286" t="s">
        <v>210</v>
      </c>
      <c r="B158" s="287">
        <f>AVERAGE('Work sheet diff'!C69:T69)</f>
        <v>4.669313851159287</v>
      </c>
      <c r="C158" s="297">
        <f>'Work sheet diff'!B69</f>
        <v>0.9524431094293817</v>
      </c>
      <c r="D158" s="297">
        <f>'Work sheet diff'!C69-AVERAGE('Work sheet diff'!$C69:$T69)</f>
        <v>0.017270082257208053</v>
      </c>
      <c r="E158" s="297">
        <f>'Work sheet diff'!D69-AVERAGE('Work sheet diff'!$C69:$T69)</f>
        <v>0.06248397836914332</v>
      </c>
      <c r="F158" s="297">
        <f>'Work sheet diff'!E69-AVERAGE('Work sheet diff'!$C69:$T69)</f>
        <v>0.07891856922940921</v>
      </c>
      <c r="G158" s="297">
        <f>'Work sheet diff'!F69-AVERAGE('Work sheet diff'!$C69:$T69)</f>
        <v>0.00038100758090209297</v>
      </c>
      <c r="H158" s="297">
        <f>'Work sheet diff'!G69-AVERAGE('Work sheet diff'!$C69:$T69)</f>
        <v>0.026143999416510688</v>
      </c>
      <c r="I158" s="297">
        <f>'Work sheet diff'!H69-AVERAGE('Work sheet diff'!$C69:$T69)</f>
        <v>0.021013768549813072</v>
      </c>
      <c r="J158" s="297">
        <f>'Work sheet diff'!I69-AVERAGE('Work sheet diff'!$C69:$T69)</f>
        <v>-0.03881727577836891</v>
      </c>
      <c r="K158" s="297">
        <f>'Work sheet diff'!J69-AVERAGE('Work sheet diff'!$C69:$T69)</f>
        <v>-0.055113661225791866</v>
      </c>
      <c r="L158" s="297">
        <f>'Work sheet diff'!K69-AVERAGE('Work sheet diff'!$C69:$T69)</f>
        <v>-0.02319747972118602</v>
      </c>
      <c r="M158" s="297">
        <f>'Work sheet diff'!L69-AVERAGE('Work sheet diff'!$C69:$T69)</f>
        <v>-0.017814960262852786</v>
      </c>
      <c r="N158" s="297">
        <f>'Work sheet diff'!M69-AVERAGE('Work sheet diff'!$C69:$T69)</f>
        <v>-0.010203678658938564</v>
      </c>
      <c r="O158" s="297">
        <f>'Work sheet diff'!N69-AVERAGE('Work sheet diff'!$C69:$T69)</f>
        <v>-0.05834554763353861</v>
      </c>
      <c r="P158" s="297">
        <f>'Work sheet diff'!O69-AVERAGE('Work sheet diff'!$C69:$T69)</f>
        <v>0.006475838444279347</v>
      </c>
      <c r="Q158" s="297">
        <f>'Work sheet diff'!P69-AVERAGE('Work sheet diff'!$C69:$T69)</f>
        <v>-0.021996204517724216</v>
      </c>
      <c r="R158" s="297">
        <f>'Work sheet diff'!Q69-AVERAGE('Work sheet diff'!$C69:$T69)</f>
        <v>-0.013747261159476665</v>
      </c>
      <c r="S158" s="297">
        <f>'Work sheet diff'!R69-AVERAGE('Work sheet diff'!$C69:$T69)</f>
        <v>0.07231065221559962</v>
      </c>
      <c r="T158" s="297">
        <f>'Work sheet diff'!S69-AVERAGE('Work sheet diff'!$C69:$T69)</f>
        <v>-0.0011677618000014434</v>
      </c>
      <c r="U158" s="297">
        <f>'Work sheet diff'!T69-AVERAGE('Work sheet diff'!$C69:$T69)</f>
        <v>-0.04459406530497212</v>
      </c>
      <c r="V158" s="297">
        <f>'Work sheet diff'!U69</f>
        <v>9.421990020149304</v>
      </c>
      <c r="W158" s="288"/>
    </row>
    <row r="159" spans="1:23" s="278" customFormat="1" ht="15">
      <c r="A159" s="286" t="s">
        <v>211</v>
      </c>
      <c r="B159" s="287">
        <f>AVERAGE('Work sheet diff'!C70:T70)</f>
        <v>0.0544959644927939</v>
      </c>
      <c r="C159" s="426">
        <f>B70</f>
        <v>1.5049745200852471</v>
      </c>
      <c r="D159" s="297">
        <f>'Work sheet diff'!C70-AVERAGE('Work sheet diff'!$C70:$T70)</f>
        <v>0.014600909939302853</v>
      </c>
      <c r="E159" s="297">
        <f>'Work sheet diff'!D70-AVERAGE('Work sheet diff'!$C70:$T70)</f>
        <v>-0.008498607647631523</v>
      </c>
      <c r="F159" s="297">
        <f>'Work sheet diff'!E70-AVERAGE('Work sheet diff'!$C70:$T70)</f>
        <v>0.0066566694456513115</v>
      </c>
      <c r="G159" s="297">
        <f>'Work sheet diff'!F70-AVERAGE('Work sheet diff'!$C70:$T70)</f>
        <v>-0.016205071948127897</v>
      </c>
      <c r="H159" s="297">
        <f>'Work sheet diff'!G70-AVERAGE('Work sheet diff'!$C70:$T70)</f>
        <v>-0.004016575157330171</v>
      </c>
      <c r="I159" s="297">
        <f>'Work sheet diff'!H70-AVERAGE('Work sheet diff'!$C70:$T70)</f>
        <v>-0.007229365433478102</v>
      </c>
      <c r="J159" s="297">
        <f>'Work sheet diff'!I70-AVERAGE('Work sheet diff'!$C70:$T70)</f>
        <v>0.0030910845268592446</v>
      </c>
      <c r="K159" s="297">
        <f>'Work sheet diff'!J70-AVERAGE('Work sheet diff'!$C70:$T70)</f>
        <v>0.010475076577910997</v>
      </c>
      <c r="L159" s="297">
        <f>'Work sheet diff'!K70-AVERAGE('Work sheet diff'!$C70:$T70)</f>
        <v>0.009218577420098531</v>
      </c>
      <c r="M159" s="297">
        <f>'Work sheet diff'!L70-AVERAGE('Work sheet diff'!$C70:$T70)</f>
        <v>0.017440794499457818</v>
      </c>
      <c r="N159" s="297">
        <f>'Work sheet diff'!M70-AVERAGE('Work sheet diff'!$C70:$T70)</f>
        <v>-0.004143078129850791</v>
      </c>
      <c r="O159" s="297">
        <f>'Work sheet diff'!N70-AVERAGE('Work sheet diff'!$C70:$T70)</f>
        <v>-0.0043095996896573285</v>
      </c>
      <c r="P159" s="297">
        <f>'Work sheet diff'!O70-AVERAGE('Work sheet diff'!$C70:$T70)</f>
        <v>0.002117575636312652</v>
      </c>
      <c r="Q159" s="297">
        <f>'Work sheet diff'!P70-AVERAGE('Work sheet diff'!$C70:$T70)</f>
        <v>0.0013332087825129457</v>
      </c>
      <c r="R159" s="297">
        <f>'Work sheet diff'!Q70-AVERAGE('Work sheet diff'!$C70:$T70)</f>
        <v>-0.016252273643190478</v>
      </c>
      <c r="S159" s="297">
        <f>'Work sheet diff'!R70-AVERAGE('Work sheet diff'!$C70:$T70)</f>
        <v>-0.028839592509694728</v>
      </c>
      <c r="T159" s="297">
        <f>'Work sheet diff'!S70-AVERAGE('Work sheet diff'!$C70:$T70)</f>
        <v>0.014042738855290296</v>
      </c>
      <c r="U159" s="297">
        <f>'Work sheet diff'!T70-AVERAGE('Work sheet diff'!$C70:$T70)</f>
        <v>0.010517528475564364</v>
      </c>
      <c r="V159" s="426">
        <f>U70</f>
        <v>0.8635536589819399</v>
      </c>
      <c r="W159" s="288"/>
    </row>
    <row r="160" spans="1:23" s="278" customFormat="1" ht="15">
      <c r="A160" s="286" t="s">
        <v>212</v>
      </c>
      <c r="B160" s="287">
        <f>AVERAGE('Work sheet diff'!C71:T71)</f>
        <v>0.06296641798993931</v>
      </c>
      <c r="C160" s="297">
        <f>'Work sheet diff'!B71</f>
        <v>-0.9200780330983136</v>
      </c>
      <c r="D160" s="297">
        <f>'Work sheet diff'!C71-AVERAGE('Work sheet diff'!$C71:$T71)</f>
        <v>-0.011791582736439335</v>
      </c>
      <c r="E160" s="297">
        <f>'Work sheet diff'!D71-AVERAGE('Work sheet diff'!$C71:$T71)</f>
        <v>0.006464999624299125</v>
      </c>
      <c r="F160" s="297">
        <f>'Work sheet diff'!E71-AVERAGE('Work sheet diff'!$C71:$T71)</f>
        <v>-0.0042929420971855176</v>
      </c>
      <c r="G160" s="297">
        <f>'Work sheet diff'!F71-AVERAGE('Work sheet diff'!$C71:$T71)</f>
        <v>0.0037973879114565484</v>
      </c>
      <c r="H160" s="297">
        <f>'Work sheet diff'!G71-AVERAGE('Work sheet diff'!$C71:$T71)</f>
        <v>0.005379182570379615</v>
      </c>
      <c r="I160" s="297">
        <f>'Work sheet diff'!H71-AVERAGE('Work sheet diff'!$C71:$T71)</f>
        <v>-0.004242024995320837</v>
      </c>
      <c r="J160" s="297">
        <f>'Work sheet diff'!I71-AVERAGE('Work sheet diff'!$C71:$T71)</f>
        <v>0.006749507465075286</v>
      </c>
      <c r="K160" s="297">
        <f>'Work sheet diff'!J71-AVERAGE('Work sheet diff'!$C71:$T71)</f>
        <v>-0.005633687278676261</v>
      </c>
      <c r="L160" s="297">
        <f>'Work sheet diff'!K71-AVERAGE('Work sheet diff'!$C71:$T71)</f>
        <v>0.0009274987801139584</v>
      </c>
      <c r="M160" s="297">
        <f>'Work sheet diff'!L71-AVERAGE('Work sheet diff'!$C71:$T71)</f>
        <v>0.0020036780632976536</v>
      </c>
      <c r="N160" s="297">
        <f>'Work sheet diff'!M71-AVERAGE('Work sheet diff'!$C71:$T71)</f>
        <v>0.006963510666598144</v>
      </c>
      <c r="O160" s="297">
        <f>'Work sheet diff'!N71-AVERAGE('Work sheet diff'!$C71:$T71)</f>
        <v>-0.0021561562143409124</v>
      </c>
      <c r="P160" s="297">
        <f>'Work sheet diff'!O71-AVERAGE('Work sheet diff'!$C71:$T71)</f>
        <v>0.005404135665236606</v>
      </c>
      <c r="Q160" s="297">
        <f>'Work sheet diff'!P71-AVERAGE('Work sheet diff'!$C71:$T71)</f>
        <v>-0.003845247375021052</v>
      </c>
      <c r="R160" s="297">
        <f>'Work sheet diff'!Q71-AVERAGE('Work sheet diff'!$C71:$T71)</f>
        <v>0.0014010761018557888</v>
      </c>
      <c r="S160" s="297">
        <f>'Work sheet diff'!R71-AVERAGE('Work sheet diff'!$C71:$T71)</f>
        <v>0.006037396409626625</v>
      </c>
      <c r="T160" s="297">
        <f>'Work sheet diff'!S71-AVERAGE('Work sheet diff'!$C71:$T71)</f>
        <v>-0.0074145954222033655</v>
      </c>
      <c r="U160" s="297">
        <f>'Work sheet diff'!T71-AVERAGE('Work sheet diff'!$C71:$T71)</f>
        <v>-0.005752137138752347</v>
      </c>
      <c r="V160" s="297">
        <f>'Work sheet diff'!U71</f>
        <v>0.07940054975713373</v>
      </c>
      <c r="W160" s="288"/>
    </row>
    <row r="161" spans="1:23" s="278" customFormat="1" ht="15">
      <c r="A161" s="286" t="s">
        <v>213</v>
      </c>
      <c r="B161" s="287">
        <f>AVERAGE('Work sheet diff'!C72:T72)</f>
        <v>-0.017903313332700368</v>
      </c>
      <c r="C161" s="426">
        <f>B72</f>
        <v>0.13903409414058826</v>
      </c>
      <c r="D161" s="297">
        <f>'Work sheet diff'!C72-AVERAGE('Work sheet diff'!$C72:$T72)</f>
        <v>0.0002140679872979466</v>
      </c>
      <c r="E161" s="297">
        <f>'Work sheet diff'!D72-AVERAGE('Work sheet diff'!$C72:$T72)</f>
        <v>0.008061581121309797</v>
      </c>
      <c r="F161" s="297">
        <f>'Work sheet diff'!E72-AVERAGE('Work sheet diff'!$C72:$T72)</f>
        <v>0.0017209743978213905</v>
      </c>
      <c r="G161" s="297">
        <f>'Work sheet diff'!F72-AVERAGE('Work sheet diff'!$C72:$T72)</f>
        <v>0.0017353686638070624</v>
      </c>
      <c r="H161" s="297">
        <f>'Work sheet diff'!G72-AVERAGE('Work sheet diff'!$C72:$T72)</f>
        <v>-0.002884423342462132</v>
      </c>
      <c r="I161" s="297">
        <f>'Work sheet diff'!H72-AVERAGE('Work sheet diff'!$C72:$T72)</f>
        <v>-0.0013379972440648348</v>
      </c>
      <c r="J161" s="297">
        <f>'Work sheet diff'!I72-AVERAGE('Work sheet diff'!$C72:$T72)</f>
        <v>-0.006220543721865115</v>
      </c>
      <c r="K161" s="297">
        <f>'Work sheet diff'!J72-AVERAGE('Work sheet diff'!$C72:$T72)</f>
        <v>-0.0007030382508475923</v>
      </c>
      <c r="L161" s="297">
        <f>'Work sheet diff'!K72-AVERAGE('Work sheet diff'!$C72:$T72)</f>
        <v>-0.0005487554814925417</v>
      </c>
      <c r="M161" s="297">
        <f>'Work sheet diff'!L72-AVERAGE('Work sheet diff'!$C72:$T72)</f>
        <v>0.0017358702853652042</v>
      </c>
      <c r="N161" s="297">
        <f>'Work sheet diff'!M72-AVERAGE('Work sheet diff'!$C72:$T72)</f>
        <v>-0.0032473435137198546</v>
      </c>
      <c r="O161" s="297">
        <f>'Work sheet diff'!N72-AVERAGE('Work sheet diff'!$C72:$T72)</f>
        <v>-0.0010200367527478556</v>
      </c>
      <c r="P161" s="297">
        <f>'Work sheet diff'!O72-AVERAGE('Work sheet diff'!$C72:$T72)</f>
        <v>0.003966981537286463</v>
      </c>
      <c r="Q161" s="297">
        <f>'Work sheet diff'!P72-AVERAGE('Work sheet diff'!$C72:$T72)</f>
        <v>0.002255453679367834</v>
      </c>
      <c r="R161" s="297">
        <f>'Work sheet diff'!Q72-AVERAGE('Work sheet diff'!$C72:$T72)</f>
        <v>0.003003564087966735</v>
      </c>
      <c r="S161" s="297">
        <f>'Work sheet diff'!R72-AVERAGE('Work sheet diff'!$C72:$T72)</f>
        <v>-0.003788400096163106</v>
      </c>
      <c r="T161" s="297">
        <f>'Work sheet diff'!S72-AVERAGE('Work sheet diff'!$C72:$T72)</f>
        <v>-0.004755323951156829</v>
      </c>
      <c r="U161" s="297">
        <f>'Work sheet diff'!T72-AVERAGE('Work sheet diff'!$C72:$T72)</f>
        <v>0.001812000594297359</v>
      </c>
      <c r="V161" s="297">
        <f>'Work sheet diff'!U72</f>
        <v>0.007367593738003272</v>
      </c>
      <c r="W161" s="288"/>
    </row>
    <row r="162" spans="1:23" s="278" customFormat="1" ht="15">
      <c r="A162" s="286" t="s">
        <v>214</v>
      </c>
      <c r="B162" s="287">
        <f>AVERAGE('Work sheet diff'!C73:T73)</f>
        <v>0.002197535813319323</v>
      </c>
      <c r="C162" s="297">
        <f>'Work sheet diff'!B73</f>
        <v>-0.09848095090435649</v>
      </c>
      <c r="D162" s="297">
        <f>'Work sheet diff'!C73-AVERAGE('Work sheet diff'!$C73:$T73)</f>
        <v>-0.0018604880213275938</v>
      </c>
      <c r="E162" s="297">
        <f>'Work sheet diff'!D73-AVERAGE('Work sheet diff'!$C73:$T73)</f>
        <v>0.0026053386252337723</v>
      </c>
      <c r="F162" s="297">
        <f>'Work sheet diff'!E73-AVERAGE('Work sheet diff'!$C73:$T73)</f>
        <v>0.0020122534692280153</v>
      </c>
      <c r="G162" s="297">
        <f>'Work sheet diff'!F73-AVERAGE('Work sheet diff'!$C73:$T73)</f>
        <v>0.0024252510220165785</v>
      </c>
      <c r="H162" s="297">
        <f>'Work sheet diff'!G73-AVERAGE('Work sheet diff'!$C73:$T73)</f>
        <v>0.0007109522266166074</v>
      </c>
      <c r="I162" s="297">
        <f>'Work sheet diff'!H73-AVERAGE('Work sheet diff'!$C73:$T73)</f>
        <v>0.002574222578156488</v>
      </c>
      <c r="J162" s="297">
        <f>'Work sheet diff'!I73-AVERAGE('Work sheet diff'!$C73:$T73)</f>
        <v>-0.0025127601402068983</v>
      </c>
      <c r="K162" s="297">
        <f>'Work sheet diff'!J73-AVERAGE('Work sheet diff'!$C73:$T73)</f>
        <v>-0.0003994542836633303</v>
      </c>
      <c r="L162" s="297">
        <f>'Work sheet diff'!K73-AVERAGE('Work sheet diff'!$C73:$T73)</f>
        <v>-0.0010386850110750074</v>
      </c>
      <c r="M162" s="297">
        <f>'Work sheet diff'!L73-AVERAGE('Work sheet diff'!$C73:$T73)</f>
        <v>-0.002017117254717365</v>
      </c>
      <c r="N162" s="297">
        <f>'Work sheet diff'!M73-AVERAGE('Work sheet diff'!$C73:$T73)</f>
        <v>-0.0019436531234885918</v>
      </c>
      <c r="O162" s="297">
        <f>'Work sheet diff'!N73-AVERAGE('Work sheet diff'!$C73:$T73)</f>
        <v>0.00014826979473198717</v>
      </c>
      <c r="P162" s="297">
        <f>'Work sheet diff'!O73-AVERAGE('Work sheet diff'!$C73:$T73)</f>
        <v>0.0005123487285994604</v>
      </c>
      <c r="Q162" s="297">
        <f>'Work sheet diff'!P73-AVERAGE('Work sheet diff'!$C73:$T73)</f>
        <v>-0.00033200080900169186</v>
      </c>
      <c r="R162" s="297">
        <f>'Work sheet diff'!Q73-AVERAGE('Work sheet diff'!$C73:$T73)</f>
        <v>8.947892626937678E-05</v>
      </c>
      <c r="S162" s="297">
        <f>'Work sheet diff'!R73-AVERAGE('Work sheet diff'!$C73:$T73)</f>
        <v>-0.0006146422890795306</v>
      </c>
      <c r="T162" s="297">
        <f>'Work sheet diff'!S73-AVERAGE('Work sheet diff'!$C73:$T73)</f>
        <v>0.0009763868055427454</v>
      </c>
      <c r="U162" s="297">
        <f>'Work sheet diff'!T73-AVERAGE('Work sheet diff'!$C73:$T73)</f>
        <v>-0.0013357012438350241</v>
      </c>
      <c r="V162" s="297">
        <f>'Work sheet diff'!U73</f>
        <v>0.012970647295793447</v>
      </c>
      <c r="W162" s="288"/>
    </row>
    <row r="163" spans="1:23" s="278" customFormat="1" ht="15">
      <c r="A163" s="286" t="s">
        <v>215</v>
      </c>
      <c r="B163" s="287">
        <f>AVERAGE('Work sheet diff'!C74:T74)</f>
        <v>-0.002994708313275049</v>
      </c>
      <c r="C163" s="426">
        <f>B74</f>
        <v>0.020321513882376477</v>
      </c>
      <c r="D163" s="297">
        <f>'Work sheet diff'!C74-AVERAGE('Work sheet diff'!$C74:$T74)</f>
        <v>-0.0013702733614493873</v>
      </c>
      <c r="E163" s="297">
        <f>'Work sheet diff'!D74-AVERAGE('Work sheet diff'!$C74:$T74)</f>
        <v>0.0023560139341835076</v>
      </c>
      <c r="F163" s="297">
        <f>'Work sheet diff'!E74-AVERAGE('Work sheet diff'!$C74:$T74)</f>
        <v>6.24259415421464E-05</v>
      </c>
      <c r="G163" s="297">
        <f>'Work sheet diff'!F74-AVERAGE('Work sheet diff'!$C74:$T74)</f>
        <v>0.002420665991201272</v>
      </c>
      <c r="H163" s="297">
        <f>'Work sheet diff'!G74-AVERAGE('Work sheet diff'!$C74:$T74)</f>
        <v>0.00212320233538286</v>
      </c>
      <c r="I163" s="297">
        <f>'Work sheet diff'!H74-AVERAGE('Work sheet diff'!$C74:$T74)</f>
        <v>-0.0015281591897541454</v>
      </c>
      <c r="J163" s="297">
        <f>'Work sheet diff'!I74-AVERAGE('Work sheet diff'!$C74:$T74)</f>
        <v>4.270666451641975E-05</v>
      </c>
      <c r="K163" s="297">
        <f>'Work sheet diff'!J74-AVERAGE('Work sheet diff'!$C74:$T74)</f>
        <v>-0.002919380653269637</v>
      </c>
      <c r="L163" s="297">
        <f>'Work sheet diff'!K74-AVERAGE('Work sheet diff'!$C74:$T74)</f>
        <v>0.003981147041711033</v>
      </c>
      <c r="M163" s="297">
        <f>'Work sheet diff'!L74-AVERAGE('Work sheet diff'!$C74:$T74)</f>
        <v>0.0017876193769927615</v>
      </c>
      <c r="N163" s="297">
        <f>'Work sheet diff'!M74-AVERAGE('Work sheet diff'!$C74:$T74)</f>
        <v>0.0015569965851284441</v>
      </c>
      <c r="O163" s="297">
        <f>'Work sheet diff'!N74-AVERAGE('Work sheet diff'!$C74:$T74)</f>
        <v>-0.0030558783509118856</v>
      </c>
      <c r="P163" s="297">
        <f>'Work sheet diff'!O74-AVERAGE('Work sheet diff'!$C74:$T74)</f>
        <v>0.0012561339849914716</v>
      </c>
      <c r="Q163" s="297">
        <f>'Work sheet diff'!P74-AVERAGE('Work sheet diff'!$C74:$T74)</f>
        <v>-0.003912884460377882</v>
      </c>
      <c r="R163" s="297">
        <f>'Work sheet diff'!Q74-AVERAGE('Work sheet diff'!$C74:$T74)</f>
        <v>-0.0011204347344403224</v>
      </c>
      <c r="S163" s="297">
        <f>'Work sheet diff'!R74-AVERAGE('Work sheet diff'!$C74:$T74)</f>
        <v>-0.00240610963624766</v>
      </c>
      <c r="T163" s="297">
        <f>'Work sheet diff'!S74-AVERAGE('Work sheet diff'!$C74:$T74)</f>
        <v>0.0012986744642739753</v>
      </c>
      <c r="U163" s="297">
        <f>'Work sheet diff'!T74-AVERAGE('Work sheet diff'!$C74:$T74)</f>
        <v>-0.0005724659334729733</v>
      </c>
      <c r="V163" s="297">
        <f>'Work sheet diff'!U74</f>
        <v>-0.002207391175236762</v>
      </c>
      <c r="W163" s="288"/>
    </row>
    <row r="164" spans="1:23" s="278" customFormat="1" ht="15">
      <c r="A164" s="286" t="s">
        <v>216</v>
      </c>
      <c r="B164" s="287">
        <f>AVERAGE('Work sheet diff'!C75:T75)</f>
        <v>0.022969083308819305</v>
      </c>
      <c r="C164" s="297">
        <f>'Work sheet diff'!B75</f>
        <v>0.0047956066159126065</v>
      </c>
      <c r="D164" s="297">
        <f>'Work sheet diff'!C75-AVERAGE('Work sheet diff'!$C75:$T75)</f>
        <v>-0.0022774284870635264</v>
      </c>
      <c r="E164" s="297">
        <f>'Work sheet diff'!D75-AVERAGE('Work sheet diff'!$C75:$T75)</f>
        <v>0.0013190096518164163</v>
      </c>
      <c r="F164" s="297">
        <f>'Work sheet diff'!E75-AVERAGE('Work sheet diff'!$C75:$T75)</f>
        <v>-0.0008701474909338369</v>
      </c>
      <c r="G164" s="297">
        <f>'Work sheet diff'!F75-AVERAGE('Work sheet diff'!$C75:$T75)</f>
        <v>0.0052793353655062325</v>
      </c>
      <c r="H164" s="297">
        <f>'Work sheet diff'!G75-AVERAGE('Work sheet diff'!$C75:$T75)</f>
        <v>-0.0007562598801199583</v>
      </c>
      <c r="I164" s="297">
        <f>'Work sheet diff'!H75-AVERAGE('Work sheet diff'!$C75:$T75)</f>
        <v>0.0011506303062445156</v>
      </c>
      <c r="J164" s="297">
        <f>'Work sheet diff'!I75-AVERAGE('Work sheet diff'!$C75:$T75)</f>
        <v>-0.002706845794616386</v>
      </c>
      <c r="K164" s="297">
        <f>'Work sheet diff'!J75-AVERAGE('Work sheet diff'!$C75:$T75)</f>
        <v>-0.000494362875182619</v>
      </c>
      <c r="L164" s="297">
        <f>'Work sheet diff'!K75-AVERAGE('Work sheet diff'!$C75:$T75)</f>
        <v>0.0001997654765397705</v>
      </c>
      <c r="M164" s="297">
        <f>'Work sheet diff'!L75-AVERAGE('Work sheet diff'!$C75:$T75)</f>
        <v>0.0003488252521179902</v>
      </c>
      <c r="N164" s="297">
        <f>'Work sheet diff'!M75-AVERAGE('Work sheet diff'!$C75:$T75)</f>
        <v>-0.0001889731543970874</v>
      </c>
      <c r="O164" s="297">
        <f>'Work sheet diff'!N75-AVERAGE('Work sheet diff'!$C75:$T75)</f>
        <v>0.0016296096406673843</v>
      </c>
      <c r="P164" s="297">
        <f>'Work sheet diff'!O75-AVERAGE('Work sheet diff'!$C75:$T75)</f>
        <v>0.00012283135383006627</v>
      </c>
      <c r="Q164" s="297">
        <f>'Work sheet diff'!P75-AVERAGE('Work sheet diff'!$C75:$T75)</f>
        <v>0.0013595778865453934</v>
      </c>
      <c r="R164" s="297">
        <f>'Work sheet diff'!Q75-AVERAGE('Work sheet diff'!$C75:$T75)</f>
        <v>0.0007646666787314849</v>
      </c>
      <c r="S164" s="297">
        <f>'Work sheet diff'!R75-AVERAGE('Work sheet diff'!$C75:$T75)</f>
        <v>0.0007159786510735344</v>
      </c>
      <c r="T164" s="297">
        <f>'Work sheet diff'!S75-AVERAGE('Work sheet diff'!$C75:$T75)</f>
        <v>-0.0021763961709914126</v>
      </c>
      <c r="U164" s="297">
        <f>'Work sheet diff'!T75-AVERAGE('Work sheet diff'!$C75:$T75)</f>
        <v>-0.0034198164097679618</v>
      </c>
      <c r="V164" s="297">
        <f>'Work sheet diff'!U75</f>
        <v>-0.0012778720093777896</v>
      </c>
      <c r="W164" s="288"/>
    </row>
    <row r="165" spans="1:23" s="278" customFormat="1" ht="15">
      <c r="A165" s="286" t="s">
        <v>217</v>
      </c>
      <c r="B165" s="287">
        <f>AVERAGE('Work sheet diff'!C76:T76)</f>
        <v>0.00022987575455901533</v>
      </c>
      <c r="C165" s="426">
        <f>B76</f>
        <v>-0.00015364078739409093</v>
      </c>
      <c r="D165" s="297">
        <f>'Work sheet diff'!C76-AVERAGE('Work sheet diff'!$C76:$T76)</f>
        <v>-0.00022322122553657543</v>
      </c>
      <c r="E165" s="297">
        <f>'Work sheet diff'!D76-AVERAGE('Work sheet diff'!$C76:$T76)</f>
        <v>0.0020135891445607354</v>
      </c>
      <c r="F165" s="297">
        <f>'Work sheet diff'!E76-AVERAGE('Work sheet diff'!$C76:$T76)</f>
        <v>-0.0002087305228269578</v>
      </c>
      <c r="G165" s="297">
        <f>'Work sheet diff'!F76-AVERAGE('Work sheet diff'!$C76:$T76)</f>
        <v>-0.0006534172859149339</v>
      </c>
      <c r="H165" s="297">
        <f>'Work sheet diff'!G76-AVERAGE('Work sheet diff'!$C76:$T76)</f>
        <v>-0.0016428442432554423</v>
      </c>
      <c r="I165" s="297">
        <f>'Work sheet diff'!H76-AVERAGE('Work sheet diff'!$C76:$T76)</f>
        <v>8.45116302555219E-05</v>
      </c>
      <c r="J165" s="297">
        <f>'Work sheet diff'!I76-AVERAGE('Work sheet diff'!$C76:$T76)</f>
        <v>-0.00023018510422847683</v>
      </c>
      <c r="K165" s="297">
        <f>'Work sheet diff'!J76-AVERAGE('Work sheet diff'!$C76:$T76)</f>
        <v>-0.001339295446979054</v>
      </c>
      <c r="L165" s="297">
        <f>'Work sheet diff'!K76-AVERAGE('Work sheet diff'!$C76:$T76)</f>
        <v>0.0012550218976276858</v>
      </c>
      <c r="M165" s="297">
        <f>'Work sheet diff'!L76-AVERAGE('Work sheet diff'!$C76:$T76)</f>
        <v>-0.00021592702470101094</v>
      </c>
      <c r="N165" s="297">
        <f>'Work sheet diff'!M76-AVERAGE('Work sheet diff'!$C76:$T76)</f>
        <v>-0.00023173939245882248</v>
      </c>
      <c r="O165" s="297">
        <f>'Work sheet diff'!N76-AVERAGE('Work sheet diff'!$C76:$T76)</f>
        <v>-0.00023653749747672728</v>
      </c>
      <c r="P165" s="297">
        <f>'Work sheet diff'!O76-AVERAGE('Work sheet diff'!$C76:$T76)</f>
        <v>0.0028587255586434725</v>
      </c>
      <c r="Q165" s="297">
        <f>'Work sheet diff'!P76-AVERAGE('Work sheet diff'!$C76:$T76)</f>
        <v>-0.0002077054488288559</v>
      </c>
      <c r="R165" s="297">
        <f>'Work sheet diff'!Q76-AVERAGE('Work sheet diff'!$C76:$T76)</f>
        <v>-0.000307302261217258</v>
      </c>
      <c r="S165" s="297">
        <f>'Work sheet diff'!R76-AVERAGE('Work sheet diff'!$C76:$T76)</f>
        <v>-0.00023211653936144422</v>
      </c>
      <c r="T165" s="297">
        <f>'Work sheet diff'!S76-AVERAGE('Work sheet diff'!$C76:$T76)</f>
        <v>-0.00024087350402906621</v>
      </c>
      <c r="U165" s="297">
        <f>'Work sheet diff'!T76-AVERAGE('Work sheet diff'!$C76:$T76)</f>
        <v>-0.00024195273427279047</v>
      </c>
      <c r="V165" s="426">
        <f>U76</f>
        <v>0.0008064343060382173</v>
      </c>
      <c r="W165" s="288"/>
    </row>
    <row r="166" spans="1:23" s="278" customFormat="1" ht="15">
      <c r="A166" s="286" t="s">
        <v>218</v>
      </c>
      <c r="B166" s="287">
        <f>AVERAGE('Work sheet diff'!C77:T77)</f>
        <v>0.010568492022143224</v>
      </c>
      <c r="C166" s="297">
        <f>'Work sheet diff'!B77</f>
        <v>0.020261475442601484</v>
      </c>
      <c r="D166" s="297">
        <f>'Work sheet diff'!C77-AVERAGE('Work sheet diff'!$C77:$T77)</f>
        <v>-0.0022782622805877575</v>
      </c>
      <c r="E166" s="297">
        <f>'Work sheet diff'!D77-AVERAGE('Work sheet diff'!$C77:$T77)</f>
        <v>-0.0012746719471357706</v>
      </c>
      <c r="F166" s="297">
        <f>'Work sheet diff'!E77-AVERAGE('Work sheet diff'!$C77:$T77)</f>
        <v>0.0018151375171168646</v>
      </c>
      <c r="G166" s="297">
        <f>'Work sheet diff'!F77-AVERAGE('Work sheet diff'!$C77:$T77)</f>
        <v>0.0019901916159575303</v>
      </c>
      <c r="H166" s="297">
        <f>'Work sheet diff'!G77-AVERAGE('Work sheet diff'!$C77:$T77)</f>
        <v>-0.00022631315876737307</v>
      </c>
      <c r="I166" s="297">
        <f>'Work sheet diff'!H77-AVERAGE('Work sheet diff'!$C77:$T77)</f>
        <v>-4.15204428761487E-05</v>
      </c>
      <c r="J166" s="297">
        <f>'Work sheet diff'!I77-AVERAGE('Work sheet diff'!$C77:$T77)</f>
        <v>-0.0019464882737229641</v>
      </c>
      <c r="K166" s="297">
        <f>'Work sheet diff'!J77-AVERAGE('Work sheet diff'!$C77:$T77)</f>
        <v>-0.0003660345595403805</v>
      </c>
      <c r="L166" s="297">
        <f>'Work sheet diff'!K77-AVERAGE('Work sheet diff'!$C77:$T77)</f>
        <v>0.000181569187631285</v>
      </c>
      <c r="M166" s="297">
        <f>'Work sheet diff'!L77-AVERAGE('Work sheet diff'!$C77:$T77)</f>
        <v>-0.00015199092818535959</v>
      </c>
      <c r="N166" s="297">
        <f>'Work sheet diff'!M77-AVERAGE('Work sheet diff'!$C77:$T77)</f>
        <v>0.0006950512696554598</v>
      </c>
      <c r="O166" s="297">
        <f>'Work sheet diff'!N77-AVERAGE('Work sheet diff'!$C77:$T77)</f>
        <v>-0.0011931495465096822</v>
      </c>
      <c r="P166" s="297">
        <f>'Work sheet diff'!O77-AVERAGE('Work sheet diff'!$C77:$T77)</f>
        <v>0.0005698718771497899</v>
      </c>
      <c r="Q166" s="297">
        <f>'Work sheet diff'!P77-AVERAGE('Work sheet diff'!$C77:$T77)</f>
        <v>0.001761490447311491</v>
      </c>
      <c r="R166" s="297">
        <f>'Work sheet diff'!Q77-AVERAGE('Work sheet diff'!$C77:$T77)</f>
        <v>-0.0006278973142895342</v>
      </c>
      <c r="S166" s="297">
        <f>'Work sheet diff'!R77-AVERAGE('Work sheet diff'!$C77:$T77)</f>
        <v>0.0003633458162574585</v>
      </c>
      <c r="T166" s="297">
        <f>'Work sheet diff'!S77-AVERAGE('Work sheet diff'!$C77:$T77)</f>
        <v>0.0019397419667807544</v>
      </c>
      <c r="U166" s="297">
        <f>'Work sheet diff'!T77-AVERAGE('Work sheet diff'!$C77:$T77)</f>
        <v>-0.0012100712462456767</v>
      </c>
      <c r="V166" s="297">
        <f>'Work sheet diff'!U77</f>
        <v>0.016081562426125573</v>
      </c>
      <c r="W166" s="288"/>
    </row>
    <row r="167" spans="1:23" s="278" customFormat="1" ht="15">
      <c r="A167" s="286" t="s">
        <v>219</v>
      </c>
      <c r="B167" s="287">
        <f>AVERAGE('Work sheet diff'!C78:T78)/10</f>
        <v>0.00031960147921688826</v>
      </c>
      <c r="C167" s="426">
        <f>B78/10</f>
        <v>-0.00429167936790659</v>
      </c>
      <c r="D167" s="297">
        <f>('Work sheet diff'!C78-AVERAGE('Work sheet diff'!$C78:$T78))/10</f>
        <v>-1.7018188967051796E-05</v>
      </c>
      <c r="E167" s="297">
        <f>('Work sheet diff'!D78-AVERAGE('Work sheet diff'!$C78:$T78))/10</f>
        <v>0.0008411882997750803</v>
      </c>
      <c r="F167" s="297">
        <f>('Work sheet diff'!E78-AVERAGE('Work sheet diff'!$C78:$T78))/10</f>
        <v>0.0011349432905221383</v>
      </c>
      <c r="G167" s="297">
        <f>('Work sheet diff'!F78-AVERAGE('Work sheet diff'!$C78:$T78))/10</f>
        <v>-0.00043383461457680814</v>
      </c>
      <c r="H167" s="297">
        <f>('Work sheet diff'!G78-AVERAGE('Work sheet diff'!$C78:$T78))/10</f>
        <v>-0.0005981443559090428</v>
      </c>
      <c r="I167" s="297">
        <f>('Work sheet diff'!H78-AVERAGE('Work sheet diff'!$C78:$T78))/10</f>
        <v>0.000135559478834993</v>
      </c>
      <c r="J167" s="297">
        <f>('Work sheet diff'!I78-AVERAGE('Work sheet diff'!$C78:$T78))/10</f>
        <v>-0.00035001414913453073</v>
      </c>
      <c r="K167" s="297">
        <f>('Work sheet diff'!J78-AVERAGE('Work sheet diff'!$C78:$T78))/10</f>
        <v>-0.00010705462396786358</v>
      </c>
      <c r="L167" s="297">
        <f>('Work sheet diff'!K78-AVERAGE('Work sheet diff'!$C78:$T78))/10</f>
        <v>-0.00020685430807895083</v>
      </c>
      <c r="M167" s="297">
        <f>('Work sheet diff'!L78-AVERAGE('Work sheet diff'!$C78:$T78))/10</f>
        <v>-0.00012304180637248544</v>
      </c>
      <c r="N167" s="297">
        <f>('Work sheet diff'!M78-AVERAGE('Work sheet diff'!$C78:$T78))/10</f>
        <v>0.00014879268004814174</v>
      </c>
      <c r="O167" s="297">
        <f>('Work sheet diff'!N78-AVERAGE('Work sheet diff'!$C78:$T78))/10</f>
        <v>-0.000652066858989833</v>
      </c>
      <c r="P167" s="297">
        <f>('Work sheet diff'!O78-AVERAGE('Work sheet diff'!$C78:$T78))/10</f>
        <v>0.0003302247346966929</v>
      </c>
      <c r="Q167" s="297">
        <f>('Work sheet diff'!P78-AVERAGE('Work sheet diff'!$C78:$T78))/10</f>
        <v>0.0008887284296748975</v>
      </c>
      <c r="R167" s="297">
        <f>('Work sheet diff'!Q78-AVERAGE('Work sheet diff'!$C78:$T78))/10</f>
        <v>9.178619925832398E-05</v>
      </c>
      <c r="S167" s="297">
        <f>('Work sheet diff'!R78-AVERAGE('Work sheet diff'!$C78:$T78))/10</f>
        <v>-0.0011928784392703311</v>
      </c>
      <c r="T167" s="297">
        <f>('Work sheet diff'!S78-AVERAGE('Work sheet diff'!$C78:$T78))/10</f>
        <v>0.00010310671694352511</v>
      </c>
      <c r="U167" s="297">
        <f>('Work sheet diff'!T78-AVERAGE('Work sheet diff'!$C78:$T78))/10</f>
        <v>6.577515513104442E-06</v>
      </c>
      <c r="V167" s="426">
        <f>U78/10</f>
        <v>-0.007797345005873646</v>
      </c>
      <c r="W167" s="288"/>
    </row>
    <row r="168" spans="1:23" s="278" customFormat="1" ht="15">
      <c r="A168" s="286" t="s">
        <v>220</v>
      </c>
      <c r="B168" s="287">
        <f>AVERAGE('Work sheet diff'!C79:T79)/10</f>
        <v>0.002132180720024868</v>
      </c>
      <c r="C168" s="297">
        <f>'Work sheet diff'!B79/10</f>
        <v>0.0055022559300805934</v>
      </c>
      <c r="D168" s="297">
        <f>('Work sheet diff'!C79-AVERAGE('Work sheet diff'!$C79:$T79))/10</f>
        <v>0.00015332231297292552</v>
      </c>
      <c r="E168" s="297">
        <f>('Work sheet diff'!D79-AVERAGE('Work sheet diff'!$C79:$T79))/10</f>
        <v>-9.490466227484312E-05</v>
      </c>
      <c r="F168" s="297">
        <f>('Work sheet diff'!E79-AVERAGE('Work sheet diff'!$C79:$T79))/10</f>
        <v>-0.0001063648293753272</v>
      </c>
      <c r="G168" s="297">
        <f>('Work sheet diff'!F79-AVERAGE('Work sheet diff'!$C79:$T79))/10</f>
        <v>0.000531250335749213</v>
      </c>
      <c r="H168" s="297">
        <f>('Work sheet diff'!G79-AVERAGE('Work sheet diff'!$C79:$T79))/10</f>
        <v>-0.0003273222752477087</v>
      </c>
      <c r="I168" s="297">
        <f>('Work sheet diff'!H79-AVERAGE('Work sheet diff'!$C79:$T79))/10</f>
        <v>0.000311440090326405</v>
      </c>
      <c r="J168" s="297">
        <f>('Work sheet diff'!I79-AVERAGE('Work sheet diff'!$C79:$T79))/10</f>
        <v>-2.7438633365031715E-06</v>
      </c>
      <c r="K168" s="297">
        <f>('Work sheet diff'!J79-AVERAGE('Work sheet diff'!$C79:$T79))/10</f>
        <v>0.0008486011390366852</v>
      </c>
      <c r="L168" s="297">
        <f>('Work sheet diff'!K79-AVERAGE('Work sheet diff'!$C79:$T79))/10</f>
        <v>0.0006660584482679991</v>
      </c>
      <c r="M168" s="297">
        <f>('Work sheet diff'!L79-AVERAGE('Work sheet diff'!$C79:$T79))/10</f>
        <v>0.0005915603322241031</v>
      </c>
      <c r="N168" s="297">
        <f>('Work sheet diff'!M79-AVERAGE('Work sheet diff'!$C79:$T79))/10</f>
        <v>1.590615562701708E-05</v>
      </c>
      <c r="O168" s="297">
        <f>('Work sheet diff'!N79-AVERAGE('Work sheet diff'!$C79:$T79))/10</f>
        <v>-0.0006521375247659749</v>
      </c>
      <c r="P168" s="297">
        <f>('Work sheet diff'!O79-AVERAGE('Work sheet diff'!$C79:$T79))/10</f>
        <v>-0.000724948872875418</v>
      </c>
      <c r="Q168" s="297">
        <f>('Work sheet diff'!P79-AVERAGE('Work sheet diff'!$C79:$T79))/10</f>
        <v>-0.0002375460840630228</v>
      </c>
      <c r="R168" s="297">
        <f>('Work sheet diff'!Q79-AVERAGE('Work sheet diff'!$C79:$T79))/10</f>
        <v>0.0003174192826213312</v>
      </c>
      <c r="S168" s="297">
        <f>('Work sheet diff'!R79-AVERAGE('Work sheet diff'!$C79:$T79))/10</f>
        <v>0.0001484484257653934</v>
      </c>
      <c r="T168" s="297">
        <f>('Work sheet diff'!S79-AVERAGE('Work sheet diff'!$C79:$T79))/10</f>
        <v>-0.0015782203690966167</v>
      </c>
      <c r="U168" s="297">
        <f>('Work sheet diff'!T79-AVERAGE('Work sheet diff'!$C79:$T79))/10</f>
        <v>0.00014018195844434366</v>
      </c>
      <c r="V168" s="297">
        <f>'Work sheet diff'!U79/10</f>
        <v>0.00020958862750258822</v>
      </c>
      <c r="W168" s="288"/>
    </row>
    <row r="169" spans="1:23" s="278" customFormat="1" ht="15">
      <c r="A169" s="286" t="s">
        <v>221</v>
      </c>
      <c r="B169" s="287">
        <f>AVERAGE('Work sheet diff'!C80:T80)/10</f>
        <v>0.0007478887595690982</v>
      </c>
      <c r="C169" s="426">
        <f>B80/10</f>
        <v>0.005542888448673059</v>
      </c>
      <c r="D169" s="297">
        <f>('Work sheet diff'!C80-AVERAGE('Work sheet diff'!$C80:$T80))/10</f>
        <v>-0.00019831785506130347</v>
      </c>
      <c r="E169" s="297">
        <f>('Work sheet diff'!D80-AVERAGE('Work sheet diff'!$C80:$T80))/10</f>
        <v>-0.00035043367393751163</v>
      </c>
      <c r="F169" s="297">
        <f>('Work sheet diff'!E80-AVERAGE('Work sheet diff'!$C80:$T80))/10</f>
        <v>0.00045043684160367875</v>
      </c>
      <c r="G169" s="297">
        <f>('Work sheet diff'!F80-AVERAGE('Work sheet diff'!$C80:$T80))/10</f>
        <v>9.89137990620081E-05</v>
      </c>
      <c r="H169" s="297">
        <f>('Work sheet diff'!G80-AVERAGE('Work sheet diff'!$C80:$T80))/10</f>
        <v>0.0008143824028102684</v>
      </c>
      <c r="I169" s="297">
        <f>('Work sheet diff'!H80-AVERAGE('Work sheet diff'!$C80:$T80))/10</f>
        <v>-0.0003287638457661501</v>
      </c>
      <c r="J169" s="297">
        <f>('Work sheet diff'!I80-AVERAGE('Work sheet diff'!$C80:$T80))/10</f>
        <v>-0.0006174488606483912</v>
      </c>
      <c r="K169" s="297">
        <f>('Work sheet diff'!J80-AVERAGE('Work sheet diff'!$C80:$T80))/10</f>
        <v>0.00023767304103521113</v>
      </c>
      <c r="L169" s="297">
        <f>('Work sheet diff'!K80-AVERAGE('Work sheet diff'!$C80:$T80))/10</f>
        <v>0.0002524616528063736</v>
      </c>
      <c r="M169" s="297">
        <f>('Work sheet diff'!L80-AVERAGE('Work sheet diff'!$C80:$T80))/10</f>
        <v>-0.00044644004346781473</v>
      </c>
      <c r="N169" s="297">
        <f>('Work sheet diff'!M80-AVERAGE('Work sheet diff'!$C80:$T80))/10</f>
        <v>6.536962759075464E-05</v>
      </c>
      <c r="O169" s="297">
        <f>('Work sheet diff'!N80-AVERAGE('Work sheet diff'!$C80:$T80))/10</f>
        <v>-6.85219912105614E-05</v>
      </c>
      <c r="P169" s="297">
        <f>('Work sheet diff'!O80-AVERAGE('Work sheet diff'!$C80:$T80))/10</f>
        <v>0.00011187478023362034</v>
      </c>
      <c r="Q169" s="297">
        <f>('Work sheet diff'!P80-AVERAGE('Work sheet diff'!$C80:$T80))/10</f>
        <v>1.7639640429279769E-06</v>
      </c>
      <c r="R169" s="297">
        <f>('Work sheet diff'!Q80-AVERAGE('Work sheet diff'!$C80:$T80))/10</f>
        <v>0.00029281371689864863</v>
      </c>
      <c r="S169" s="297">
        <f>('Work sheet diff'!R80-AVERAGE('Work sheet diff'!$C80:$T80))/10</f>
        <v>0.00034917706610306946</v>
      </c>
      <c r="T169" s="297">
        <f>('Work sheet diff'!S80-AVERAGE('Work sheet diff'!$C80:$T80))/10</f>
        <v>-0.0005288752569917676</v>
      </c>
      <c r="U169" s="297">
        <f>('Work sheet diff'!T80-AVERAGE('Work sheet diff'!$C80:$T80))/10</f>
        <v>-0.00013606536510306182</v>
      </c>
      <c r="V169" s="426">
        <f>U80/10</f>
        <v>0.001577070818749742</v>
      </c>
      <c r="W169" s="288"/>
    </row>
    <row r="170" spans="1:23" s="278" customFormat="1" ht="15.75" thickBot="1">
      <c r="A170" s="286" t="s">
        <v>222</v>
      </c>
      <c r="B170" s="298">
        <f>AVERAGE('Work sheet diff'!C81:T81)/10</f>
        <v>-0.0031321943220338987</v>
      </c>
      <c r="C170" s="425">
        <f>B81/10</f>
        <v>-0.01185643</v>
      </c>
      <c r="D170" s="299">
        <f>('Work sheet diff'!C81-AVERAGE('Work sheet diff'!$C81:$T81))/10</f>
        <v>0.0009806585593220333</v>
      </c>
      <c r="E170" s="299">
        <f>('Work sheet diff'!D81-AVERAGE('Work sheet diff'!$C81:$T81))/10</f>
        <v>-0.0010674558474576255</v>
      </c>
      <c r="F170" s="299">
        <f>('Work sheet diff'!E81-AVERAGE('Work sheet diff'!$C81:$T81))/10</f>
        <v>0.001441729745762709</v>
      </c>
      <c r="G170" s="299">
        <f>('Work sheet diff'!F81-AVERAGE('Work sheet diff'!$C81:$T81))/10</f>
        <v>-0.0012197851694915247</v>
      </c>
      <c r="H170" s="299">
        <f>('Work sheet diff'!G81-AVERAGE('Work sheet diff'!$C81:$T81))/10</f>
        <v>-0.0004073912711864434</v>
      </c>
      <c r="I170" s="299">
        <f>('Work sheet diff'!H81-AVERAGE('Work sheet diff'!$C81:$T81))/10</f>
        <v>-0.0006090226271186445</v>
      </c>
      <c r="J170" s="299">
        <f>('Work sheet diff'!I81-AVERAGE('Work sheet diff'!$C81:$T81))/10</f>
        <v>0.0006310575423728815</v>
      </c>
      <c r="K170" s="299">
        <f>('Work sheet diff'!J81-AVERAGE('Work sheet diff'!$C81:$T81))/10</f>
        <v>0.0002553629661016917</v>
      </c>
      <c r="L170" s="299">
        <f>('Work sheet diff'!K81-AVERAGE('Work sheet diff'!$C81:$T81))/10</f>
        <v>-0.0007791083898305073</v>
      </c>
      <c r="M170" s="299">
        <f>('Work sheet diff'!L81-AVERAGE('Work sheet diff'!$C81:$T81))/10</f>
        <v>0.002304957203389834</v>
      </c>
      <c r="N170" s="299">
        <f>('Work sheet diff'!M81-AVERAGE('Work sheet diff'!$C81:$T81))/10</f>
        <v>0.0005147029661016954</v>
      </c>
      <c r="O170" s="299">
        <f>('Work sheet diff'!N81-AVERAGE('Work sheet diff'!$C81:$T81))/10</f>
        <v>-0.0018470983898305087</v>
      </c>
      <c r="P170" s="299">
        <f>('Work sheet diff'!O81-AVERAGE('Work sheet diff'!$C81:$T81))/10</f>
        <v>5.6241949152541217E-05</v>
      </c>
      <c r="Q170" s="299">
        <f>('Work sheet diff'!P81-AVERAGE('Work sheet diff'!$C81:$T81))/10</f>
        <v>-0.004859204830508476</v>
      </c>
      <c r="R170" s="299">
        <f>('Work sheet diff'!Q81-AVERAGE('Work sheet diff'!$C81:$T81))/10</f>
        <v>0.003976605169491524</v>
      </c>
      <c r="S170" s="299">
        <f>('Work sheet diff'!R81-AVERAGE('Work sheet diff'!$C81:$T81))/10</f>
        <v>-0.00014348025423729094</v>
      </c>
      <c r="T170" s="299">
        <f>('Work sheet diff'!S81-AVERAGE('Work sheet diff'!$C81:$T81))/10</f>
        <v>0.00011303957627118721</v>
      </c>
      <c r="U170" s="299">
        <f>('Work sheet diff'!T81-AVERAGE('Work sheet diff'!$C81:$T81))/10</f>
        <v>0.0006581911016949133</v>
      </c>
      <c r="V170" s="297">
        <f>'Work sheet diff'!U81/10</f>
        <v>-0.01491051915978929</v>
      </c>
      <c r="W170" s="281"/>
    </row>
    <row r="171" spans="1:23" s="278" customFormat="1" ht="15">
      <c r="A171" s="300" t="s">
        <v>223</v>
      </c>
      <c r="B171" s="295">
        <f>AVERAGE('Work sheet diff'!C88:T88)</f>
        <v>0.038341198553821544</v>
      </c>
      <c r="C171" s="427">
        <f aca="true" t="shared" si="22" ref="C171:C180">B88</f>
        <v>0.9979931352578117</v>
      </c>
      <c r="D171" s="296">
        <f>'Work sheet diff'!C88-AVERAGE('Work sheet diff'!$C88:$T88)</f>
        <v>0.018685947399404566</v>
      </c>
      <c r="E171" s="296">
        <f>'Work sheet diff'!D88-AVERAGE('Work sheet diff'!$C88:$T88)</f>
        <v>-0.10936480278736319</v>
      </c>
      <c r="F171" s="296">
        <f>'Work sheet diff'!E88-AVERAGE('Work sheet diff'!$C88:$T88)</f>
        <v>-0.017774178939771713</v>
      </c>
      <c r="G171" s="296">
        <f>'Work sheet diff'!F88-AVERAGE('Work sheet diff'!$C88:$T88)</f>
        <v>-0.12034369053904578</v>
      </c>
      <c r="H171" s="296">
        <f>'Work sheet diff'!G88-AVERAGE('Work sheet diff'!$C88:$T88)</f>
        <v>-0.09041985011120737</v>
      </c>
      <c r="I171" s="296">
        <f>'Work sheet diff'!H88-AVERAGE('Work sheet diff'!$C88:$T88)</f>
        <v>0.013133673643967024</v>
      </c>
      <c r="J171" s="296">
        <f>'Work sheet diff'!I88-AVERAGE('Work sheet diff'!$C88:$T88)</f>
        <v>0.1036670725693156</v>
      </c>
      <c r="K171" s="296">
        <f>'Work sheet diff'!J88-AVERAGE('Work sheet diff'!$C88:$T88)</f>
        <v>0.05970431974514947</v>
      </c>
      <c r="L171" s="296">
        <f>'Work sheet diff'!K88-AVERAGE('Work sheet diff'!$C88:$T88)</f>
        <v>0.07890156640279458</v>
      </c>
      <c r="M171" s="296">
        <f>'Work sheet diff'!L88-AVERAGE('Work sheet diff'!$C88:$T88)</f>
        <v>0.08888829995421402</v>
      </c>
      <c r="N171" s="296">
        <f>'Work sheet diff'!M88-AVERAGE('Work sheet diff'!$C88:$T88)</f>
        <v>0.050026935392274006</v>
      </c>
      <c r="O171" s="296">
        <f>'Work sheet diff'!N88-AVERAGE('Work sheet diff'!$C88:$T88)</f>
        <v>0.10725485778917035</v>
      </c>
      <c r="P171" s="296">
        <f>'Work sheet diff'!O88-AVERAGE('Work sheet diff'!$C88:$T88)</f>
        <v>0.09527958771009931</v>
      </c>
      <c r="Q171" s="296">
        <f>'Work sheet diff'!P88-AVERAGE('Work sheet diff'!$C88:$T88)</f>
        <v>0.1403766241391022</v>
      </c>
      <c r="R171" s="296">
        <f>'Work sheet diff'!Q88-AVERAGE('Work sheet diff'!$C88:$T88)</f>
        <v>-0.11622998551601002</v>
      </c>
      <c r="S171" s="296">
        <f>'Work sheet diff'!R88-AVERAGE('Work sheet diff'!$C88:$T88)</f>
        <v>-0.1530999865439092</v>
      </c>
      <c r="T171" s="296">
        <f>'Work sheet diff'!S88-AVERAGE('Work sheet diff'!$C88:$T88)</f>
        <v>-0.09155777218287414</v>
      </c>
      <c r="U171" s="296">
        <f>'Work sheet diff'!T88-AVERAGE('Work sheet diff'!$C88:$T88)</f>
        <v>-0.05712861812530943</v>
      </c>
      <c r="V171" s="296">
        <f>'Work sheet diff'!U88</f>
        <v>1.010896315023503</v>
      </c>
      <c r="W171" s="294"/>
    </row>
    <row r="172" spans="1:23" s="278" customFormat="1" ht="15">
      <c r="A172" s="286" t="s">
        <v>224</v>
      </c>
      <c r="B172" s="287">
        <f>AVERAGE('Work sheet diff'!C89:T89)</f>
        <v>-0.24212164063143746</v>
      </c>
      <c r="C172" s="426">
        <f t="shared" si="22"/>
        <v>-2.076464900076847</v>
      </c>
      <c r="D172" s="297">
        <f>'Work sheet diff'!C89-AVERAGE('Work sheet diff'!$C89:$T89)</f>
        <v>0.16516412240982434</v>
      </c>
      <c r="E172" s="297">
        <f>'Work sheet diff'!D89-AVERAGE('Work sheet diff'!$C89:$T89)</f>
        <v>-0.02657266648595183</v>
      </c>
      <c r="F172" s="297">
        <f>'Work sheet diff'!E89-AVERAGE('Work sheet diff'!$C89:$T89)</f>
        <v>0.16031729662901548</v>
      </c>
      <c r="G172" s="297">
        <f>'Work sheet diff'!F89-AVERAGE('Work sheet diff'!$C89:$T89)</f>
        <v>-0.00801057378758055</v>
      </c>
      <c r="H172" s="297">
        <f>'Work sheet diff'!G89-AVERAGE('Work sheet diff'!$C89:$T89)</f>
        <v>-0.05229887851762219</v>
      </c>
      <c r="I172" s="297">
        <f>'Work sheet diff'!H89-AVERAGE('Work sheet diff'!$C89:$T89)</f>
        <v>-0.03673156555254711</v>
      </c>
      <c r="J172" s="297">
        <f>'Work sheet diff'!I89-AVERAGE('Work sheet diff'!$C89:$T89)</f>
        <v>-0.023539491685569153</v>
      </c>
      <c r="K172" s="297">
        <f>'Work sheet diff'!J89-AVERAGE('Work sheet diff'!$C89:$T89)</f>
        <v>0.1406736109601042</v>
      </c>
      <c r="L172" s="297">
        <f>'Work sheet diff'!K89-AVERAGE('Work sheet diff'!$C89:$T89)</f>
        <v>0.06212583682163117</v>
      </c>
      <c r="M172" s="297">
        <f>'Work sheet diff'!L89-AVERAGE('Work sheet diff'!$C89:$T89)</f>
        <v>-0.017366270494251684</v>
      </c>
      <c r="N172" s="297">
        <f>'Work sheet diff'!M89-AVERAGE('Work sheet diff'!$C89:$T89)</f>
        <v>-0.0655321905075398</v>
      </c>
      <c r="O172" s="297">
        <f>'Work sheet diff'!N89-AVERAGE('Work sheet diff'!$C89:$T89)</f>
        <v>-0.10915806973393252</v>
      </c>
      <c r="P172" s="297">
        <f>'Work sheet diff'!O89-AVERAGE('Work sheet diff'!$C89:$T89)</f>
        <v>-0.09086444073005209</v>
      </c>
      <c r="Q172" s="297">
        <f>'Work sheet diff'!P89-AVERAGE('Work sheet diff'!$C89:$T89)</f>
        <v>0.08203132499044094</v>
      </c>
      <c r="R172" s="297">
        <f>'Work sheet diff'!Q89-AVERAGE('Work sheet diff'!$C89:$T89)</f>
        <v>-0.09025826438940601</v>
      </c>
      <c r="S172" s="297">
        <f>'Work sheet diff'!R89-AVERAGE('Work sheet diff'!$C89:$T89)</f>
        <v>-0.16823711360152296</v>
      </c>
      <c r="T172" s="297">
        <f>'Work sheet diff'!S89-AVERAGE('Work sheet diff'!$C89:$T89)</f>
        <v>0.005498598130165261</v>
      </c>
      <c r="U172" s="297">
        <f>'Work sheet diff'!T89-AVERAGE('Work sheet diff'!$C89:$T89)</f>
        <v>0.07275873554479492</v>
      </c>
      <c r="V172" s="297">
        <f>'Work sheet diff'!U89</f>
        <v>-0.1317200875377948</v>
      </c>
      <c r="W172" s="288"/>
    </row>
    <row r="173" spans="1:23" s="278" customFormat="1" ht="15">
      <c r="A173" s="286" t="s">
        <v>225</v>
      </c>
      <c r="B173" s="287">
        <f>AVERAGE('Work sheet diff'!C90:T90)</f>
        <v>0.062089477146180544</v>
      </c>
      <c r="C173" s="426">
        <f t="shared" si="22"/>
        <v>-0.5900485462093883</v>
      </c>
      <c r="D173" s="297">
        <f>'Work sheet diff'!C90-AVERAGE('Work sheet diff'!$C90:$T90)</f>
        <v>0.029826227575718484</v>
      </c>
      <c r="E173" s="297">
        <f>'Work sheet diff'!D90-AVERAGE('Work sheet diff'!$C90:$T90)</f>
        <v>0.001323348861611312</v>
      </c>
      <c r="F173" s="297">
        <f>'Work sheet diff'!E90-AVERAGE('Work sheet diff'!$C90:$T90)</f>
        <v>0.029485228530721802</v>
      </c>
      <c r="G173" s="297">
        <f>'Work sheet diff'!F90-AVERAGE('Work sheet diff'!$C90:$T90)</f>
        <v>-0.001844824829351041</v>
      </c>
      <c r="H173" s="297">
        <f>'Work sheet diff'!G90-AVERAGE('Work sheet diff'!$C90:$T90)</f>
        <v>-0.0044377769186797755</v>
      </c>
      <c r="I173" s="297">
        <f>'Work sheet diff'!H90-AVERAGE('Work sheet diff'!$C90:$T90)</f>
        <v>0.005841584766608704</v>
      </c>
      <c r="J173" s="297">
        <f>'Work sheet diff'!I90-AVERAGE('Work sheet diff'!$C90:$T90)</f>
        <v>0.007299183489578337</v>
      </c>
      <c r="K173" s="297">
        <f>'Work sheet diff'!J90-AVERAGE('Work sheet diff'!$C90:$T90)</f>
        <v>0.02381094941664988</v>
      </c>
      <c r="L173" s="297">
        <f>'Work sheet diff'!K90-AVERAGE('Work sheet diff'!$C90:$T90)</f>
        <v>0.024897159657380374</v>
      </c>
      <c r="M173" s="297">
        <f>'Work sheet diff'!L90-AVERAGE('Work sheet diff'!$C90:$T90)</f>
        <v>0.011634436154899147</v>
      </c>
      <c r="N173" s="297">
        <f>'Work sheet diff'!M90-AVERAGE('Work sheet diff'!$C90:$T90)</f>
        <v>0.0034083824095343107</v>
      </c>
      <c r="O173" s="297">
        <f>'Work sheet diff'!N90-AVERAGE('Work sheet diff'!$C90:$T90)</f>
        <v>-0.034997846284134736</v>
      </c>
      <c r="P173" s="297">
        <f>'Work sheet diff'!O90-AVERAGE('Work sheet diff'!$C90:$T90)</f>
        <v>0.004411195550661801</v>
      </c>
      <c r="Q173" s="297">
        <f>'Work sheet diff'!P90-AVERAGE('Work sheet diff'!$C90:$T90)</f>
        <v>-0.02103476024834619</v>
      </c>
      <c r="R173" s="297">
        <f>'Work sheet diff'!Q90-AVERAGE('Work sheet diff'!$C90:$T90)</f>
        <v>-0.03552920506540534</v>
      </c>
      <c r="S173" s="297">
        <f>'Work sheet diff'!R90-AVERAGE('Work sheet diff'!$C90:$T90)</f>
        <v>-0.04725204497617017</v>
      </c>
      <c r="T173" s="297">
        <f>'Work sheet diff'!S90-AVERAGE('Work sheet diff'!$C90:$T90)</f>
        <v>0.00022888564408453382</v>
      </c>
      <c r="U173" s="297">
        <f>'Work sheet diff'!T90-AVERAGE('Work sheet diff'!$C90:$T90)</f>
        <v>0.0029298762646387394</v>
      </c>
      <c r="V173" s="297">
        <f>'Work sheet diff'!U90</f>
        <v>-0.011393510389292927</v>
      </c>
      <c r="W173" s="288"/>
    </row>
    <row r="174" spans="1:23" s="278" customFormat="1" ht="15">
      <c r="A174" s="286" t="s">
        <v>226</v>
      </c>
      <c r="B174" s="287">
        <f>AVERAGE('Work sheet diff'!C91:T91)</f>
        <v>-0.0054281801598048355</v>
      </c>
      <c r="C174" s="426">
        <f t="shared" si="22"/>
        <v>1.9619000017908368</v>
      </c>
      <c r="D174" s="297">
        <f>'Work sheet diff'!C91-AVERAGE('Work sheet diff'!$C91:$T91)</f>
        <v>0.01302226032804</v>
      </c>
      <c r="E174" s="297">
        <f>'Work sheet diff'!D91-AVERAGE('Work sheet diff'!$C91:$T91)</f>
        <v>-0.006471230187554701</v>
      </c>
      <c r="F174" s="297">
        <f>'Work sheet diff'!E91-AVERAGE('Work sheet diff'!$C91:$T91)</f>
        <v>0.004999266852711468</v>
      </c>
      <c r="G174" s="297">
        <f>'Work sheet diff'!F91-AVERAGE('Work sheet diff'!$C91:$T91)</f>
        <v>-0.008636039980927967</v>
      </c>
      <c r="H174" s="297">
        <f>'Work sheet diff'!G91-AVERAGE('Work sheet diff'!$C91:$T91)</f>
        <v>-0.009875363137430758</v>
      </c>
      <c r="I174" s="297">
        <f>'Work sheet diff'!H91-AVERAGE('Work sheet diff'!$C91:$T91)</f>
        <v>-0.0030478317523624145</v>
      </c>
      <c r="J174" s="297">
        <f>'Work sheet diff'!I91-AVERAGE('Work sheet diff'!$C91:$T91)</f>
        <v>0.0043442111452072305</v>
      </c>
      <c r="K174" s="297">
        <f>'Work sheet diff'!J91-AVERAGE('Work sheet diff'!$C91:$T91)</f>
        <v>0.008500344933971277</v>
      </c>
      <c r="L174" s="297">
        <f>'Work sheet diff'!K91-AVERAGE('Work sheet diff'!$C91:$T91)</f>
        <v>0.004498250981463054</v>
      </c>
      <c r="M174" s="297">
        <f>'Work sheet diff'!L91-AVERAGE('Work sheet diff'!$C91:$T91)</f>
        <v>0.006186003857775702</v>
      </c>
      <c r="N174" s="297">
        <f>'Work sheet diff'!M91-AVERAGE('Work sheet diff'!$C91:$T91)</f>
        <v>0.00842304148520904</v>
      </c>
      <c r="O174" s="297">
        <f>'Work sheet diff'!N91-AVERAGE('Work sheet diff'!$C91:$T91)</f>
        <v>-0.0013613371380696918</v>
      </c>
      <c r="P174" s="297">
        <f>'Work sheet diff'!O91-AVERAGE('Work sheet diff'!$C91:$T91)</f>
        <v>-0.000252325188962876</v>
      </c>
      <c r="Q174" s="297">
        <f>'Work sheet diff'!P91-AVERAGE('Work sheet diff'!$C91:$T91)</f>
        <v>0.010983080992123967</v>
      </c>
      <c r="R174" s="297">
        <f>'Work sheet diff'!Q91-AVERAGE('Work sheet diff'!$C91:$T91)</f>
        <v>-0.011902634169342076</v>
      </c>
      <c r="S174" s="297">
        <f>'Work sheet diff'!R91-AVERAGE('Work sheet diff'!$C91:$T91)</f>
        <v>-0.01969546271318829</v>
      </c>
      <c r="T174" s="297">
        <f>'Work sheet diff'!S91-AVERAGE('Work sheet diff'!$C91:$T91)</f>
        <v>-0.004775255804782623</v>
      </c>
      <c r="U174" s="297">
        <f>'Work sheet diff'!T91-AVERAGE('Work sheet diff'!$C91:$T91)</f>
        <v>0.005061019496119668</v>
      </c>
      <c r="V174" s="297">
        <f>'Work sheet diff'!U91</f>
        <v>-0.060158993020317644</v>
      </c>
      <c r="W174" s="288"/>
    </row>
    <row r="175" spans="1:23" s="278" customFormat="1" ht="15">
      <c r="A175" s="286" t="s">
        <v>227</v>
      </c>
      <c r="B175" s="287">
        <f>AVERAGE('Work sheet diff'!C92:T92)</f>
        <v>0.008556439371140484</v>
      </c>
      <c r="C175" s="426">
        <f t="shared" si="22"/>
        <v>-0.1612312390731529</v>
      </c>
      <c r="D175" s="297">
        <f>'Work sheet diff'!C92-AVERAGE('Work sheet diff'!$C92:$T92)</f>
        <v>0.00807198938501358</v>
      </c>
      <c r="E175" s="297">
        <f>'Work sheet diff'!D92-AVERAGE('Work sheet diff'!$C92:$T92)</f>
        <v>0.004826865930120838</v>
      </c>
      <c r="F175" s="297">
        <f>'Work sheet diff'!E92-AVERAGE('Work sheet diff'!$C92:$T92)</f>
        <v>0.002295851831677737</v>
      </c>
      <c r="G175" s="297">
        <f>'Work sheet diff'!F92-AVERAGE('Work sheet diff'!$C92:$T92)</f>
        <v>0.00193562725372492</v>
      </c>
      <c r="H175" s="297">
        <f>'Work sheet diff'!G92-AVERAGE('Work sheet diff'!$C92:$T92)</f>
        <v>0.0002582491033834098</v>
      </c>
      <c r="I175" s="297">
        <f>'Work sheet diff'!H92-AVERAGE('Work sheet diff'!$C92:$T92)</f>
        <v>0.01140875221346658</v>
      </c>
      <c r="J175" s="297">
        <f>'Work sheet diff'!I92-AVERAGE('Work sheet diff'!$C92:$T92)</f>
        <v>-0.0023724871196121444</v>
      </c>
      <c r="K175" s="297">
        <f>'Work sheet diff'!J92-AVERAGE('Work sheet diff'!$C92:$T92)</f>
        <v>0.0038432347582312027</v>
      </c>
      <c r="L175" s="297">
        <f>'Work sheet diff'!K92-AVERAGE('Work sheet diff'!$C92:$T92)</f>
        <v>0.0029095235017931407</v>
      </c>
      <c r="M175" s="297">
        <f>'Work sheet diff'!L92-AVERAGE('Work sheet diff'!$C92:$T92)</f>
        <v>-0.0007332179493881093</v>
      </c>
      <c r="N175" s="297">
        <f>'Work sheet diff'!M92-AVERAGE('Work sheet diff'!$C92:$T92)</f>
        <v>-0.003426468722323486</v>
      </c>
      <c r="O175" s="297">
        <f>'Work sheet diff'!N92-AVERAGE('Work sheet diff'!$C92:$T92)</f>
        <v>-0.002971831410509376</v>
      </c>
      <c r="P175" s="297">
        <f>'Work sheet diff'!O92-AVERAGE('Work sheet diff'!$C92:$T92)</f>
        <v>-0.0027287831491962424</v>
      </c>
      <c r="Q175" s="297">
        <f>'Work sheet diff'!P92-AVERAGE('Work sheet diff'!$C92:$T92)</f>
        <v>-0.0062452522828646394</v>
      </c>
      <c r="R175" s="297">
        <f>'Work sheet diff'!Q92-AVERAGE('Work sheet diff'!$C92:$T92)</f>
        <v>-0.007211918013565634</v>
      </c>
      <c r="S175" s="297">
        <f>'Work sheet diff'!R92-AVERAGE('Work sheet diff'!$C92:$T92)</f>
        <v>-0.0038282525630828537</v>
      </c>
      <c r="T175" s="297">
        <f>'Work sheet diff'!S92-AVERAGE('Work sheet diff'!$C92:$T92)</f>
        <v>-0.0032509995099449258</v>
      </c>
      <c r="U175" s="297">
        <f>'Work sheet diff'!T92-AVERAGE('Work sheet diff'!$C92:$T92)</f>
        <v>-0.002780883256923999</v>
      </c>
      <c r="V175" s="297">
        <f>'Work sheet diff'!U92</f>
        <v>0.011518807701766366</v>
      </c>
      <c r="W175" s="288"/>
    </row>
    <row r="176" spans="1:23" s="278" customFormat="1" ht="15">
      <c r="A176" s="286" t="s">
        <v>228</v>
      </c>
      <c r="B176" s="287">
        <f>AVERAGE('Work sheet diff'!C93:T93)</f>
        <v>0.007391601378842239</v>
      </c>
      <c r="C176" s="426">
        <f t="shared" si="22"/>
        <v>1.2342043583246574</v>
      </c>
      <c r="D176" s="297">
        <f>'Work sheet diff'!C93-AVERAGE('Work sheet diff'!$C93:$T93)</f>
        <v>-0.0031249708151388144</v>
      </c>
      <c r="E176" s="297">
        <f>'Work sheet diff'!D93-AVERAGE('Work sheet diff'!$C93:$T93)</f>
        <v>-0.0009927222085721879</v>
      </c>
      <c r="F176" s="297">
        <f>'Work sheet diff'!E93-AVERAGE('Work sheet diff'!$C93:$T93)</f>
        <v>0.0017975554718254122</v>
      </c>
      <c r="G176" s="297">
        <f>'Work sheet diff'!F93-AVERAGE('Work sheet diff'!$C93:$T93)</f>
        <v>0.002006131817806318</v>
      </c>
      <c r="H176" s="297">
        <f>'Work sheet diff'!G93-AVERAGE('Work sheet diff'!$C93:$T93)</f>
        <v>-0.0018348764257056288</v>
      </c>
      <c r="I176" s="297">
        <f>'Work sheet diff'!H93-AVERAGE('Work sheet diff'!$C93:$T93)</f>
        <v>0.0010234971670435517</v>
      </c>
      <c r="J176" s="297">
        <f>'Work sheet diff'!I93-AVERAGE('Work sheet diff'!$C93:$T93)</f>
        <v>-0.0033946932871797885</v>
      </c>
      <c r="K176" s="297">
        <f>'Work sheet diff'!J93-AVERAGE('Work sheet diff'!$C93:$T93)</f>
        <v>-0.005788271733810405</v>
      </c>
      <c r="L176" s="297">
        <f>'Work sheet diff'!K93-AVERAGE('Work sheet diff'!$C93:$T93)</f>
        <v>-4.3707390621493085E-05</v>
      </c>
      <c r="M176" s="297">
        <f>'Work sheet diff'!L93-AVERAGE('Work sheet diff'!$C93:$T93)</f>
        <v>0.0018151384962976505</v>
      </c>
      <c r="N176" s="297">
        <f>'Work sheet diff'!M93-AVERAGE('Work sheet diff'!$C93:$T93)</f>
        <v>0.005066143719245347</v>
      </c>
      <c r="O176" s="297">
        <f>'Work sheet diff'!N93-AVERAGE('Work sheet diff'!$C93:$T93)</f>
        <v>-0.00035542265175149846</v>
      </c>
      <c r="P176" s="297">
        <f>'Work sheet diff'!O93-AVERAGE('Work sheet diff'!$C93:$T93)</f>
        <v>-0.0005853002771107679</v>
      </c>
      <c r="Q176" s="297">
        <f>'Work sheet diff'!P93-AVERAGE('Work sheet diff'!$C93:$T93)</f>
        <v>-0.00026116534556344575</v>
      </c>
      <c r="R176" s="297">
        <f>'Work sheet diff'!Q93-AVERAGE('Work sheet diff'!$C93:$T93)</f>
        <v>-0.0019748053789211606</v>
      </c>
      <c r="S176" s="297">
        <f>'Work sheet diff'!R93-AVERAGE('Work sheet diff'!$C93:$T93)</f>
        <v>0.0029053261843681047</v>
      </c>
      <c r="T176" s="297">
        <f>'Work sheet diff'!S93-AVERAGE('Work sheet diff'!$C93:$T93)</f>
        <v>0.004248202900542544</v>
      </c>
      <c r="U176" s="297">
        <f>'Work sheet diff'!T93-AVERAGE('Work sheet diff'!$C93:$T93)</f>
        <v>-0.0005060602427537095</v>
      </c>
      <c r="V176" s="297">
        <f>'Work sheet diff'!U93</f>
        <v>-0.0009951283388886928</v>
      </c>
      <c r="W176" s="288"/>
    </row>
    <row r="177" spans="1:23" s="278" customFormat="1" ht="15">
      <c r="A177" s="286" t="s">
        <v>229</v>
      </c>
      <c r="B177" s="287">
        <f>AVERAGE('Work sheet diff'!C94:T94)</f>
        <v>-0.00013140072533799122</v>
      </c>
      <c r="C177" s="426">
        <f t="shared" si="22"/>
        <v>0.01519726257185412</v>
      </c>
      <c r="D177" s="297">
        <f>'Work sheet diff'!C94-AVERAGE('Work sheet diff'!$C94:$T94)</f>
        <v>0.0014197266558614186</v>
      </c>
      <c r="E177" s="297">
        <f>'Work sheet diff'!D94-AVERAGE('Work sheet diff'!$C94:$T94)</f>
        <v>0.00047212224179033</v>
      </c>
      <c r="F177" s="297">
        <f>'Work sheet diff'!E94-AVERAGE('Work sheet diff'!$C94:$T94)</f>
        <v>0.0010224421430226642</v>
      </c>
      <c r="G177" s="297">
        <f>'Work sheet diff'!F94-AVERAGE('Work sheet diff'!$C94:$T94)</f>
        <v>-0.0007394677744665923</v>
      </c>
      <c r="H177" s="297">
        <f>'Work sheet diff'!G94-AVERAGE('Work sheet diff'!$C94:$T94)</f>
        <v>0.0014604215713540127</v>
      </c>
      <c r="I177" s="297">
        <f>'Work sheet diff'!H94-AVERAGE('Work sheet diff'!$C94:$T94)</f>
        <v>0.0023067365145129637</v>
      </c>
      <c r="J177" s="297">
        <f>'Work sheet diff'!I94-AVERAGE('Work sheet diff'!$C94:$T94)</f>
        <v>0.0010038720241954124</v>
      </c>
      <c r="K177" s="297">
        <f>'Work sheet diff'!J94-AVERAGE('Work sheet diff'!$C94:$T94)</f>
        <v>0.0005975506243806292</v>
      </c>
      <c r="L177" s="297">
        <f>'Work sheet diff'!K94-AVERAGE('Work sheet diff'!$C94:$T94)</f>
        <v>-0.0007873597783539071</v>
      </c>
      <c r="M177" s="297">
        <f>'Work sheet diff'!L94-AVERAGE('Work sheet diff'!$C94:$T94)</f>
        <v>-0.00022659891050976985</v>
      </c>
      <c r="N177" s="297">
        <f>'Work sheet diff'!M94-AVERAGE('Work sheet diff'!$C94:$T94)</f>
        <v>-1.8854908586846933E-05</v>
      </c>
      <c r="O177" s="297">
        <f>'Work sheet diff'!N94-AVERAGE('Work sheet diff'!$C94:$T94)</f>
        <v>0.0018598968914119544</v>
      </c>
      <c r="P177" s="297">
        <f>'Work sheet diff'!O94-AVERAGE('Work sheet diff'!$C94:$T94)</f>
        <v>-0.0011459909358343054</v>
      </c>
      <c r="Q177" s="297">
        <f>'Work sheet diff'!P94-AVERAGE('Work sheet diff'!$C94:$T94)</f>
        <v>5.734745194756782E-06</v>
      </c>
      <c r="R177" s="297">
        <f>'Work sheet diff'!Q94-AVERAGE('Work sheet diff'!$C94:$T94)</f>
        <v>0.00047619827778561444</v>
      </c>
      <c r="S177" s="297">
        <f>'Work sheet diff'!R94-AVERAGE('Work sheet diff'!$C94:$T94)</f>
        <v>-0.0007505776717661971</v>
      </c>
      <c r="T177" s="297">
        <f>'Work sheet diff'!S94-AVERAGE('Work sheet diff'!$C94:$T94)</f>
        <v>-0.007209528750393799</v>
      </c>
      <c r="U177" s="297">
        <f>'Work sheet diff'!T94-AVERAGE('Work sheet diff'!$C94:$T94)</f>
        <v>0.00025367704040166184</v>
      </c>
      <c r="V177" s="297">
        <f>'Work sheet diff'!U94</f>
        <v>0.009368140863171469</v>
      </c>
      <c r="W177" s="288"/>
    </row>
    <row r="178" spans="1:23" s="278" customFormat="1" ht="15">
      <c r="A178" s="286" t="s">
        <v>230</v>
      </c>
      <c r="B178" s="287">
        <f>AVERAGE('Work sheet diff'!C95:T95)</f>
        <v>0.003101154893522554</v>
      </c>
      <c r="C178" s="426">
        <f t="shared" si="22"/>
        <v>-0.26042063245118163</v>
      </c>
      <c r="D178" s="297">
        <f>'Work sheet diff'!C95-AVERAGE('Work sheet diff'!$C95:$T95)</f>
        <v>-0.0046934862799038165</v>
      </c>
      <c r="E178" s="297">
        <f>'Work sheet diff'!D95-AVERAGE('Work sheet diff'!$C95:$T95)</f>
        <v>-0.0028342744067349815</v>
      </c>
      <c r="F178" s="297">
        <f>'Work sheet diff'!E95-AVERAGE('Work sheet diff'!$C95:$T95)</f>
        <v>-0.004596178395723667</v>
      </c>
      <c r="G178" s="297">
        <f>'Work sheet diff'!F95-AVERAGE('Work sheet diff'!$C95:$T95)</f>
        <v>0.0010972369949434368</v>
      </c>
      <c r="H178" s="297">
        <f>'Work sheet diff'!G95-AVERAGE('Work sheet diff'!$C95:$T95)</f>
        <v>-0.001481581536698332</v>
      </c>
      <c r="I178" s="297">
        <f>'Work sheet diff'!H95-AVERAGE('Work sheet diff'!$C95:$T95)</f>
        <v>0.0006014707654881158</v>
      </c>
      <c r="J178" s="297">
        <f>'Work sheet diff'!I95-AVERAGE('Work sheet diff'!$C95:$T95)</f>
        <v>0.0003891320713921933</v>
      </c>
      <c r="K178" s="297">
        <f>'Work sheet diff'!J95-AVERAGE('Work sheet diff'!$C95:$T95)</f>
        <v>-0.005722720099082616</v>
      </c>
      <c r="L178" s="297">
        <f>'Work sheet diff'!K95-AVERAGE('Work sheet diff'!$C95:$T95)</f>
        <v>-0.00024076311472979789</v>
      </c>
      <c r="M178" s="297">
        <f>'Work sheet diff'!L95-AVERAGE('Work sheet diff'!$C95:$T95)</f>
        <v>0.005435285737825618</v>
      </c>
      <c r="N178" s="297">
        <f>'Work sheet diff'!M95-AVERAGE('Work sheet diff'!$C95:$T95)</f>
        <v>0.0046714930686433155</v>
      </c>
      <c r="O178" s="297">
        <f>'Work sheet diff'!N95-AVERAGE('Work sheet diff'!$C95:$T95)</f>
        <v>0.004826574115847053</v>
      </c>
      <c r="P178" s="297">
        <f>'Work sheet diff'!O95-AVERAGE('Work sheet diff'!$C95:$T95)</f>
        <v>-0.0007228210425276305</v>
      </c>
      <c r="Q178" s="297">
        <f>'Work sheet diff'!P95-AVERAGE('Work sheet diff'!$C95:$T95)</f>
        <v>0.0035888159624749443</v>
      </c>
      <c r="R178" s="297">
        <f>'Work sheet diff'!Q95-AVERAGE('Work sheet diff'!$C95:$T95)</f>
        <v>-0.003401701036696661</v>
      </c>
      <c r="S178" s="297">
        <f>'Work sheet diff'!R95-AVERAGE('Work sheet diff'!$C95:$T95)</f>
        <v>0.0031676017702255556</v>
      </c>
      <c r="T178" s="297">
        <f>'Work sheet diff'!S95-AVERAGE('Work sheet diff'!$C95:$T95)</f>
        <v>-7.227285801013122E-05</v>
      </c>
      <c r="U178" s="297">
        <f>'Work sheet diff'!T95-AVERAGE('Work sheet diff'!$C95:$T95)</f>
        <v>-1.1811716732602114E-05</v>
      </c>
      <c r="V178" s="426">
        <f>'Work sheet'!U95</f>
        <v>-0.10283965632117141</v>
      </c>
      <c r="W178" s="288"/>
    </row>
    <row r="179" spans="1:23" s="278" customFormat="1" ht="15">
      <c r="A179" s="286" t="s">
        <v>231</v>
      </c>
      <c r="B179" s="287">
        <f>AVERAGE('Work sheet diff'!C96:T96)</f>
        <v>0.000518097845965501</v>
      </c>
      <c r="C179" s="426">
        <f t="shared" si="22"/>
        <v>-0.0002234931131235296</v>
      </c>
      <c r="D179" s="297">
        <f>'Work sheet diff'!C96-AVERAGE('Work sheet diff'!$C96:$T96)</f>
        <v>-0.0005096531460390981</v>
      </c>
      <c r="E179" s="297">
        <f>'Work sheet diff'!D96-AVERAGE('Work sheet diff'!$C96:$T96)</f>
        <v>-0.0006880628001764122</v>
      </c>
      <c r="F179" s="297">
        <f>'Work sheet diff'!E96-AVERAGE('Work sheet diff'!$C96:$T96)</f>
        <v>-0.0005032411450900186</v>
      </c>
      <c r="G179" s="297">
        <f>'Work sheet diff'!F96-AVERAGE('Work sheet diff'!$C96:$T96)</f>
        <v>0.0017592009835110693</v>
      </c>
      <c r="H179" s="297">
        <f>'Work sheet diff'!G96-AVERAGE('Work sheet diff'!$C96:$T96)</f>
        <v>-0.0003950313601248685</v>
      </c>
      <c r="I179" s="297">
        <f>'Work sheet diff'!H96-AVERAGE('Work sheet diff'!$C96:$T96)</f>
        <v>0.0031454291183252376</v>
      </c>
      <c r="J179" s="297">
        <f>'Work sheet diff'!I96-AVERAGE('Work sheet diff'!$C96:$T96)</f>
        <v>-0.0005181973967199389</v>
      </c>
      <c r="K179" s="297">
        <f>'Work sheet diff'!J96-AVERAGE('Work sheet diff'!$C96:$T96)</f>
        <v>0.0032628173640172004</v>
      </c>
      <c r="L179" s="297">
        <f>'Work sheet diff'!K96-AVERAGE('Work sheet diff'!$C96:$T96)</f>
        <v>-0.0006207470722379206</v>
      </c>
      <c r="M179" s="297">
        <f>'Work sheet diff'!L96-AVERAGE('Work sheet diff'!$C96:$T96)</f>
        <v>-0.000520635226975018</v>
      </c>
      <c r="N179" s="297">
        <f>'Work sheet diff'!M96-AVERAGE('Work sheet diff'!$C96:$T96)</f>
        <v>-0.0004842813210659026</v>
      </c>
      <c r="O179" s="297">
        <f>'Work sheet diff'!N96-AVERAGE('Work sheet diff'!$C96:$T96)</f>
        <v>-0.0005463467908193696</v>
      </c>
      <c r="P179" s="297">
        <f>'Work sheet diff'!O96-AVERAGE('Work sheet diff'!$C96:$T96)</f>
        <v>-0.0007124718628506604</v>
      </c>
      <c r="Q179" s="297">
        <f>'Work sheet diff'!P96-AVERAGE('Work sheet diff'!$C96:$T96)</f>
        <v>-0.0005871638965431733</v>
      </c>
      <c r="R179" s="297">
        <f>'Work sheet diff'!Q96-AVERAGE('Work sheet diff'!$C96:$T96)</f>
        <v>-0.0005222101995421906</v>
      </c>
      <c r="S179" s="297">
        <f>'Work sheet diff'!R96-AVERAGE('Work sheet diff'!$C96:$T96)</f>
        <v>-0.0005192116232106981</v>
      </c>
      <c r="T179" s="297">
        <f>'Work sheet diff'!S96-AVERAGE('Work sheet diff'!$C96:$T96)</f>
        <v>-0.0005100177034031682</v>
      </c>
      <c r="U179" s="297">
        <f>'Work sheet diff'!T96-AVERAGE('Work sheet diff'!$C96:$T96)</f>
        <v>-0.0005301759210550693</v>
      </c>
      <c r="V179" s="426">
        <f>'Work sheet'!U96</f>
        <v>0.0009440555800164507</v>
      </c>
      <c r="W179" s="288"/>
    </row>
    <row r="180" spans="1:23" s="278" customFormat="1" ht="15">
      <c r="A180" s="286" t="s">
        <v>232</v>
      </c>
      <c r="B180" s="287">
        <f>AVERAGE('Work sheet diff'!C97:T97)/10</f>
        <v>0.0005278226347522144</v>
      </c>
      <c r="C180" s="426">
        <f t="shared" si="22"/>
        <v>0.12379343824549152</v>
      </c>
      <c r="D180" s="297">
        <f>'Work sheet diff'!C97-AVERAGE('Work sheet diff'!$C97:$T97)</f>
        <v>-0.005115287398190286</v>
      </c>
      <c r="E180" s="297">
        <f>'Work sheet diff'!D97-AVERAGE('Work sheet diff'!$C97:$T97)</f>
        <v>-0.004074982627815794</v>
      </c>
      <c r="F180" s="297">
        <f>'Work sheet diff'!E97-AVERAGE('Work sheet diff'!$C97:$T97)</f>
        <v>0.0036808073269351364</v>
      </c>
      <c r="G180" s="297">
        <f>'Work sheet diff'!F97-AVERAGE('Work sheet diff'!$C97:$T97)</f>
        <v>0.0032814799384487427</v>
      </c>
      <c r="H180" s="297">
        <f>'Work sheet diff'!G97-AVERAGE('Work sheet diff'!$C97:$T97)</f>
        <v>0.003046308450784272</v>
      </c>
      <c r="I180" s="297">
        <f>'Work sheet diff'!H97-AVERAGE('Work sheet diff'!$C97:$T97)</f>
        <v>-0.001139389903284941</v>
      </c>
      <c r="J180" s="297">
        <f>'Work sheet diff'!I97-AVERAGE('Work sheet diff'!$C97:$T97)</f>
        <v>-0.002499933204941591</v>
      </c>
      <c r="K180" s="297">
        <f>'Work sheet diff'!J97-AVERAGE('Work sheet diff'!$C97:$T97)</f>
        <v>-0.002821533484527298</v>
      </c>
      <c r="L180" s="297">
        <f>'Work sheet diff'!K97-AVERAGE('Work sheet diff'!$C97:$T97)</f>
        <v>0.0020809460027601916</v>
      </c>
      <c r="M180" s="297">
        <f>'Work sheet diff'!L97-AVERAGE('Work sheet diff'!$C97:$T97)</f>
        <v>0.003506036982859114</v>
      </c>
      <c r="N180" s="297">
        <f>'Work sheet diff'!M97-AVERAGE('Work sheet diff'!$C97:$T97)</f>
        <v>0.005184444444110949</v>
      </c>
      <c r="O180" s="297">
        <f>'Work sheet diff'!N97-AVERAGE('Work sheet diff'!$C97:$T97)</f>
        <v>0.0017754112232416935</v>
      </c>
      <c r="P180" s="297">
        <f>'Work sheet diff'!O97-AVERAGE('Work sheet diff'!$C97:$T97)</f>
        <v>-0.0039474667960218875</v>
      </c>
      <c r="Q180" s="297">
        <f>'Work sheet diff'!P97-AVERAGE('Work sheet diff'!$C97:$T97)</f>
        <v>-0.002881149409662668</v>
      </c>
      <c r="R180" s="297">
        <f>'Work sheet diff'!Q97-AVERAGE('Work sheet diff'!$C97:$T97)</f>
        <v>-0.0020338332497223215</v>
      </c>
      <c r="S180" s="297">
        <f>'Work sheet diff'!R97-AVERAGE('Work sheet diff'!$C97:$T97)</f>
        <v>0.000452703437711522</v>
      </c>
      <c r="T180" s="297">
        <f>'Work sheet diff'!S97-AVERAGE('Work sheet diff'!$C97:$T97)</f>
        <v>-7.767044750820948E-05</v>
      </c>
      <c r="U180" s="297">
        <f>'Work sheet diff'!T97-AVERAGE('Work sheet diff'!$C97:$T97)</f>
        <v>0.0015831087148233426</v>
      </c>
      <c r="V180" s="426">
        <f>'Work sheet'!U97</f>
        <v>-0.028956537094709245</v>
      </c>
      <c r="W180" s="288"/>
    </row>
    <row r="181" spans="1:23" s="278" customFormat="1" ht="15">
      <c r="A181" s="286" t="s">
        <v>233</v>
      </c>
      <c r="B181" s="287">
        <f>AVERAGE('Work sheet diff'!C98:T98)/10</f>
        <v>0.0004722867230363524</v>
      </c>
      <c r="C181" s="426">
        <f>B98/10</f>
        <v>0.0026931263989983523</v>
      </c>
      <c r="D181" s="297">
        <f>('Work sheet diff'!C98-AVERAGE('Work sheet diff'!$C98:$T98))/10</f>
        <v>0.0021620405626892047</v>
      </c>
      <c r="E181" s="297">
        <f>('Work sheet diff'!D98-AVERAGE('Work sheet diff'!$C98:$T98))/10</f>
        <v>-0.0008147943899241141</v>
      </c>
      <c r="F181" s="297">
        <f>('Work sheet diff'!E98-AVERAGE('Work sheet diff'!$C98:$T98))/10</f>
        <v>-0.00016354377967664705</v>
      </c>
      <c r="G181" s="297">
        <f>('Work sheet diff'!F98-AVERAGE('Work sheet diff'!$C98:$T98))/10</f>
        <v>-0.00019672338351890443</v>
      </c>
      <c r="H181" s="297">
        <f>('Work sheet diff'!G98-AVERAGE('Work sheet diff'!$C98:$T98))/10</f>
        <v>-0.0003063276655324486</v>
      </c>
      <c r="I181" s="297">
        <f>('Work sheet diff'!H98-AVERAGE('Work sheet diff'!$C98:$T98))/10</f>
        <v>0.0007032988077881628</v>
      </c>
      <c r="J181" s="297">
        <f>('Work sheet diff'!I98-AVERAGE('Work sheet diff'!$C98:$T98))/10</f>
        <v>-7.898634616727989E-05</v>
      </c>
      <c r="K181" s="297">
        <f>('Work sheet diff'!J98-AVERAGE('Work sheet diff'!$C98:$T98))/10</f>
        <v>0.001502648762562508</v>
      </c>
      <c r="L181" s="297">
        <f>('Work sheet diff'!K98-AVERAGE('Work sheet diff'!$C98:$T98))/10</f>
        <v>0.00023120219255316887</v>
      </c>
      <c r="M181" s="297">
        <f>('Work sheet diff'!L98-AVERAGE('Work sheet diff'!$C98:$T98))/10</f>
        <v>-0.0010422852973736019</v>
      </c>
      <c r="N181" s="297">
        <f>('Work sheet diff'!M98-AVERAGE('Work sheet diff'!$C98:$T98))/10</f>
        <v>-0.0004896254723274195</v>
      </c>
      <c r="O181" s="297">
        <f>('Work sheet diff'!N98-AVERAGE('Work sheet diff'!$C98:$T98))/10</f>
        <v>0.0005516137679341067</v>
      </c>
      <c r="P181" s="297">
        <f>('Work sheet diff'!O98-AVERAGE('Work sheet diff'!$C98:$T98))/10</f>
        <v>-0.0005496885816941348</v>
      </c>
      <c r="Q181" s="297">
        <f>('Work sheet diff'!P98-AVERAGE('Work sheet diff'!$C98:$T98))/10</f>
        <v>0.0007863013294592142</v>
      </c>
      <c r="R181" s="297">
        <f>('Work sheet diff'!Q98-AVERAGE('Work sheet diff'!$C98:$T98))/10</f>
        <v>-0.00033311321520849773</v>
      </c>
      <c r="S181" s="297">
        <f>('Work sheet diff'!R98-AVERAGE('Work sheet diff'!$C98:$T98))/10</f>
        <v>0.00012442739800455141</v>
      </c>
      <c r="T181" s="297">
        <f>('Work sheet diff'!S98-AVERAGE('Work sheet diff'!$C98:$T98))/10</f>
        <v>-0.002336783316309062</v>
      </c>
      <c r="U181" s="297">
        <f>('Work sheet diff'!T98-AVERAGE('Work sheet diff'!$C98:$T98))/10</f>
        <v>0.000250338626741195</v>
      </c>
      <c r="V181" s="426">
        <f>'Work sheet'!U98/10</f>
        <v>0.0024093620385569874</v>
      </c>
      <c r="W181" s="288"/>
    </row>
    <row r="182" spans="1:23" s="278" customFormat="1" ht="15">
      <c r="A182" s="286" t="s">
        <v>234</v>
      </c>
      <c r="B182" s="428">
        <f>AVERAGE('Work sheet'!C99:T99)/10</f>
        <v>-0.0020717169988876704</v>
      </c>
      <c r="C182" s="297">
        <f>'Work sheet diff'!B99/10</f>
        <v>-0.0014545600963198867</v>
      </c>
      <c r="D182" s="297">
        <f>('Work sheet diff'!C99-AVERAGE('Work sheet diff'!$C99:$T99))/10</f>
        <v>0.00028331736539422036</v>
      </c>
      <c r="E182" s="297">
        <f>('Work sheet diff'!D99-AVERAGE('Work sheet diff'!$C99:$T99))/10</f>
        <v>-0.001227846298002332</v>
      </c>
      <c r="F182" s="297">
        <f>('Work sheet diff'!E99-AVERAGE('Work sheet diff'!$C99:$T99))/10</f>
        <v>0.0008188660486594431</v>
      </c>
      <c r="G182" s="297">
        <f>('Work sheet diff'!F99-AVERAGE('Work sheet diff'!$C99:$T99))/10</f>
        <v>-0.0005808494143995405</v>
      </c>
      <c r="H182" s="297">
        <f>('Work sheet diff'!G99-AVERAGE('Work sheet diff'!$C99:$T99))/10</f>
        <v>0.00083373614281704</v>
      </c>
      <c r="I182" s="297">
        <f>('Work sheet diff'!H99-AVERAGE('Work sheet diff'!$C99:$T99))/10</f>
        <v>-0.0001449852435222683</v>
      </c>
      <c r="J182" s="297">
        <f>('Work sheet diff'!I99-AVERAGE('Work sheet diff'!$C99:$T99))/10</f>
        <v>-5.116173164689628E-05</v>
      </c>
      <c r="K182" s="297">
        <f>('Work sheet diff'!J99-AVERAGE('Work sheet diff'!$C99:$T99))/10</f>
        <v>-0.00041305384305458597</v>
      </c>
      <c r="L182" s="297">
        <f>('Work sheet diff'!K99-AVERAGE('Work sheet diff'!$C99:$T99))/10</f>
        <v>0.0009015640429541691</v>
      </c>
      <c r="M182" s="297">
        <f>('Work sheet diff'!L99-AVERAGE('Work sheet diff'!$C99:$T99))/10</f>
        <v>-0.0002099770931209809</v>
      </c>
      <c r="N182" s="297">
        <f>('Work sheet diff'!M99-AVERAGE('Work sheet diff'!$C99:$T99))/10</f>
        <v>0.0004587461415002259</v>
      </c>
      <c r="O182" s="297">
        <f>('Work sheet diff'!N99-AVERAGE('Work sheet diff'!$C99:$T99))/10</f>
        <v>0.0003745268019120507</v>
      </c>
      <c r="P182" s="297">
        <f>('Work sheet diff'!O99-AVERAGE('Work sheet diff'!$C99:$T99))/10</f>
        <v>-0.0002999812432393007</v>
      </c>
      <c r="Q182" s="297">
        <f>('Work sheet diff'!P99-AVERAGE('Work sheet diff'!$C99:$T99))/10</f>
        <v>0.0002797713279702496</v>
      </c>
      <c r="R182" s="297">
        <f>('Work sheet diff'!Q99-AVERAGE('Work sheet diff'!$C99:$T99))/10</f>
        <v>-0.00029698106382185897</v>
      </c>
      <c r="S182" s="297">
        <f>('Work sheet diff'!R99-AVERAGE('Work sheet diff'!$C99:$T99))/10</f>
        <v>-0.00030621698490305445</v>
      </c>
      <c r="T182" s="297">
        <f>('Work sheet diff'!S99-AVERAGE('Work sheet diff'!$C99:$T99))/10</f>
        <v>-0.0005384406754974926</v>
      </c>
      <c r="U182" s="297">
        <f>('Work sheet diff'!T99-AVERAGE('Work sheet diff'!$C99:$T99))/10</f>
        <v>0.00011896572000091067</v>
      </c>
      <c r="V182" s="297">
        <f>'Work sheet diff'!U99/10</f>
        <v>0.0023443390563718794</v>
      </c>
      <c r="W182" s="288"/>
    </row>
    <row r="183" spans="1:23" s="278" customFormat="1" ht="15">
      <c r="A183" s="286" t="s">
        <v>235</v>
      </c>
      <c r="B183" s="428">
        <f>AVERAGE('Work sheet'!C100:T100)/10</f>
        <v>-0.008051288346370755</v>
      </c>
      <c r="C183" s="426">
        <f>B100/10</f>
        <v>0.008703518030511765</v>
      </c>
      <c r="D183" s="297">
        <f>('Work sheet diff'!C100-AVERAGE('Work sheet diff'!$C100:$T100))/10</f>
        <v>-0.00011419308261446798</v>
      </c>
      <c r="E183" s="297">
        <f>('Work sheet diff'!D100-AVERAGE('Work sheet diff'!$C100:$T100))/10</f>
        <v>0.0011265159844887304</v>
      </c>
      <c r="F183" s="297">
        <f>('Work sheet diff'!E100-AVERAGE('Work sheet diff'!$C100:$T100))/10</f>
        <v>-6.053676252295928E-05</v>
      </c>
      <c r="G183" s="297">
        <f>('Work sheet diff'!F100-AVERAGE('Work sheet diff'!$C100:$T100))/10</f>
        <v>-9.063056238622704E-05</v>
      </c>
      <c r="H183" s="297">
        <f>('Work sheet diff'!G100-AVERAGE('Work sheet diff'!$C100:$T100))/10</f>
        <v>3.7992068472313816E-05</v>
      </c>
      <c r="I183" s="297">
        <f>('Work sheet diff'!H100-AVERAGE('Work sheet diff'!$C100:$T100))/10</f>
        <v>4.3387279375076136E-05</v>
      </c>
      <c r="J183" s="297">
        <f>('Work sheet diff'!I100-AVERAGE('Work sheet diff'!$C100:$T100))/10</f>
        <v>0.0005041465859796042</v>
      </c>
      <c r="K183" s="297">
        <f>('Work sheet diff'!J100-AVERAGE('Work sheet diff'!$C100:$T100))/10</f>
        <v>4.903533660925025E-07</v>
      </c>
      <c r="L183" s="297">
        <f>('Work sheet diff'!K100-AVERAGE('Work sheet diff'!$C100:$T100))/10</f>
        <v>-1.6281568382823035E-05</v>
      </c>
      <c r="M183" s="297">
        <f>('Work sheet diff'!L100-AVERAGE('Work sheet diff'!$C100:$T100))/10</f>
        <v>0.00039660994408258763</v>
      </c>
      <c r="N183" s="297">
        <f>('Work sheet diff'!M100-AVERAGE('Work sheet diff'!$C100:$T100))/10</f>
        <v>-0.0004398359277223582</v>
      </c>
      <c r="O183" s="297">
        <f>('Work sheet diff'!N100-AVERAGE('Work sheet diff'!$C100:$T100))/10</f>
        <v>-0.0009473419339802288</v>
      </c>
      <c r="P183" s="297">
        <f>('Work sheet diff'!O100-AVERAGE('Work sheet diff'!$C100:$T100))/10</f>
        <v>0.00012007975898681682</v>
      </c>
      <c r="Q183" s="297">
        <f>('Work sheet diff'!P100-AVERAGE('Work sheet diff'!$C100:$T100))/10</f>
        <v>0.0004559629970154903</v>
      </c>
      <c r="R183" s="297">
        <f>('Work sheet diff'!Q100-AVERAGE('Work sheet diff'!$C100:$T100))/10</f>
        <v>-0.00026938277850209783</v>
      </c>
      <c r="S183" s="297">
        <f>('Work sheet diff'!R100-AVERAGE('Work sheet diff'!$C100:$T100))/10</f>
        <v>-0.0008347820011105289</v>
      </c>
      <c r="T183" s="297">
        <f>('Work sheet diff'!S100-AVERAGE('Work sheet diff'!$C100:$T100))/10</f>
        <v>0.00035369381427075746</v>
      </c>
      <c r="U183" s="297">
        <f>('Work sheet diff'!T100-AVERAGE('Work sheet diff'!$C100:$T100))/10</f>
        <v>-0.00026589416881577616</v>
      </c>
      <c r="V183" s="426">
        <f>'Work sheet'!U100/10</f>
        <v>-0.0075862755782237085</v>
      </c>
      <c r="W183" s="288"/>
    </row>
    <row r="184" spans="1:23" s="278" customFormat="1" ht="15.75" thickBot="1">
      <c r="A184" s="301" t="s">
        <v>236</v>
      </c>
      <c r="B184" s="298">
        <f>AVERAGE('Work sheet diff'!C101:T101)/10</f>
        <v>0.0008546610037664787</v>
      </c>
      <c r="C184" s="425">
        <f>B101/10</f>
        <v>0.0084569</v>
      </c>
      <c r="D184" s="299">
        <f>('Work sheet diff'!C101-AVERAGE('Work sheet diff'!$C101:$T101))/10</f>
        <v>-0.0006038077495291907</v>
      </c>
      <c r="E184" s="299">
        <f>('Work sheet diff'!D101-AVERAGE('Work sheet diff'!$C101:$T101))/10</f>
        <v>0.0002864026572504706</v>
      </c>
      <c r="F184" s="299">
        <f>('Work sheet diff'!E101-AVERAGE('Work sheet diff'!$C101:$T101))/10</f>
        <v>0.0036502301487758943</v>
      </c>
      <c r="G184" s="299">
        <f>('Work sheet diff'!F101-AVERAGE('Work sheet diff'!$C101:$T101))/10</f>
        <v>-0.005700811156308852</v>
      </c>
      <c r="H184" s="299">
        <f>('Work sheet diff'!G101-AVERAGE('Work sheet diff'!$C101:$T101))/10</f>
        <v>0.0012903310131826742</v>
      </c>
      <c r="I184" s="299">
        <f>('Work sheet diff'!H101-AVERAGE('Work sheet diff'!$C101:$T101))/10</f>
        <v>0.0017015310809792843</v>
      </c>
      <c r="J184" s="299">
        <f>('Work sheet diff'!I101-AVERAGE('Work sheet diff'!$C101:$T101))/10</f>
        <v>-0.00024707025800376647</v>
      </c>
      <c r="K184" s="299">
        <f>('Work sheet diff'!J101-AVERAGE('Work sheet diff'!$C101:$T101))/10</f>
        <v>-0.0014126948512241059</v>
      </c>
      <c r="L184" s="299">
        <f>('Work sheet diff'!K101-AVERAGE('Work sheet diff'!$C101:$T101))/10</f>
        <v>0.003477715199623352</v>
      </c>
      <c r="M184" s="299">
        <f>('Work sheet diff'!L101-AVERAGE('Work sheet diff'!$C101:$T101))/10</f>
        <v>-0.00043388312241054674</v>
      </c>
      <c r="N184" s="299">
        <f>('Work sheet diff'!M101-AVERAGE('Work sheet diff'!$C101:$T101))/10</f>
        <v>-0.0007753192749529196</v>
      </c>
      <c r="O184" s="299">
        <f>('Work sheet diff'!N101-AVERAGE('Work sheet diff'!$C101:$T101))/10</f>
        <v>-0.0029496496817325805</v>
      </c>
      <c r="P184" s="299">
        <f>('Work sheet diff'!O101-AVERAGE('Work sheet diff'!$C101:$T101))/10</f>
        <v>0.0016920937589453861</v>
      </c>
      <c r="Q184" s="299">
        <f>('Work sheet diff'!P101-AVERAGE('Work sheet diff'!$C101:$T101))/10</f>
        <v>0.001548353826741997</v>
      </c>
      <c r="R184" s="299">
        <f>('Work sheet diff'!Q101-AVERAGE('Work sheet diff'!$C101:$T101))/10</f>
        <v>0.002158529436911487</v>
      </c>
      <c r="S184" s="299">
        <f>('Work sheet diff'!R101-AVERAGE('Work sheet diff'!$C101:$T101))/10</f>
        <v>0.0003194145386064032</v>
      </c>
      <c r="T184" s="299">
        <f>('Work sheet diff'!S101-AVERAGE('Work sheet diff'!$C101:$T101))/10</f>
        <v>-0.002488709715630885</v>
      </c>
      <c r="U184" s="299">
        <f>('Work sheet diff'!T101-AVERAGE('Work sheet diff'!$C101:$T101))/10</f>
        <v>-0.001512655851224106</v>
      </c>
      <c r="V184" s="425">
        <f>'Work sheet'!U101/10</f>
        <v>-0.01918788</v>
      </c>
      <c r="W184" s="281"/>
    </row>
    <row r="185" spans="1:23" s="278" customFormat="1" ht="15.75" thickBot="1">
      <c r="A185" s="596" t="s">
        <v>237</v>
      </c>
      <c r="B185" s="597"/>
      <c r="C185" s="597"/>
      <c r="D185" s="597"/>
      <c r="E185" s="597"/>
      <c r="F185" s="597"/>
      <c r="G185" s="597"/>
      <c r="H185" s="597"/>
      <c r="I185" s="597"/>
      <c r="J185" s="597"/>
      <c r="K185" s="597"/>
      <c r="L185" s="597"/>
      <c r="M185" s="597"/>
      <c r="N185" s="597"/>
      <c r="O185" s="597"/>
      <c r="P185" s="597"/>
      <c r="Q185" s="597"/>
      <c r="R185" s="597"/>
      <c r="S185" s="597"/>
      <c r="T185" s="597"/>
      <c r="U185" s="597"/>
      <c r="V185" s="597"/>
      <c r="W185" s="598"/>
    </row>
    <row r="186" spans="1:23" s="278" customFormat="1" ht="15">
      <c r="A186" s="274" t="s">
        <v>203</v>
      </c>
      <c r="B186" s="275">
        <f>'Work sheet diff'!K63-'Assembly Data'!G2/10000</f>
        <v>-0.04339899999999908</v>
      </c>
      <c r="C186" s="276"/>
      <c r="D186" s="276"/>
      <c r="E186" s="276"/>
      <c r="F186" s="276"/>
      <c r="G186" s="276"/>
      <c r="H186" s="276"/>
      <c r="I186" s="276"/>
      <c r="J186" s="276"/>
      <c r="K186" s="276"/>
      <c r="L186" s="276"/>
      <c r="M186" s="276"/>
      <c r="N186" s="276"/>
      <c r="O186" s="276"/>
      <c r="P186" s="276"/>
      <c r="Q186" s="276"/>
      <c r="R186" s="276"/>
      <c r="S186" s="276"/>
      <c r="T186" s="276"/>
      <c r="U186" s="276"/>
      <c r="V186" s="276"/>
      <c r="W186" s="277"/>
    </row>
    <row r="187" spans="1:23" s="278" customFormat="1" ht="15.75" thickBot="1">
      <c r="A187" s="279" t="s">
        <v>204</v>
      </c>
      <c r="B187" s="445">
        <f>(C189+V189)/2</f>
        <v>-4485.272254986849</v>
      </c>
      <c r="C187" s="280"/>
      <c r="D187" s="280"/>
      <c r="E187" s="280"/>
      <c r="F187" s="280"/>
      <c r="G187" s="280"/>
      <c r="H187" s="280"/>
      <c r="I187" s="280"/>
      <c r="J187" s="280"/>
      <c r="K187" s="280"/>
      <c r="L187" s="280"/>
      <c r="M187" s="280"/>
      <c r="N187" s="280"/>
      <c r="O187" s="280"/>
      <c r="P187" s="280"/>
      <c r="Q187" s="280"/>
      <c r="R187" s="280"/>
      <c r="S187" s="280"/>
      <c r="T187" s="280"/>
      <c r="U187" s="280"/>
      <c r="V187" s="280"/>
      <c r="W187" s="281"/>
    </row>
    <row r="188" spans="1:23" s="278" customFormat="1" ht="15.75" thickBot="1">
      <c r="A188" s="282"/>
      <c r="B188" s="283" t="s">
        <v>205</v>
      </c>
      <c r="C188" s="284" t="s">
        <v>52</v>
      </c>
      <c r="D188" s="284" t="s">
        <v>53</v>
      </c>
      <c r="E188" s="284" t="s">
        <v>54</v>
      </c>
      <c r="F188" s="284" t="s">
        <v>55</v>
      </c>
      <c r="G188" s="284" t="s">
        <v>56</v>
      </c>
      <c r="H188" s="284" t="s">
        <v>61</v>
      </c>
      <c r="I188" s="284" t="s">
        <v>62</v>
      </c>
      <c r="J188" s="284" t="s">
        <v>63</v>
      </c>
      <c r="K188" s="284" t="s">
        <v>64</v>
      </c>
      <c r="L188" s="284" t="s">
        <v>65</v>
      </c>
      <c r="M188" s="284" t="s">
        <v>66</v>
      </c>
      <c r="N188" s="284" t="s">
        <v>67</v>
      </c>
      <c r="O188" s="284" t="s">
        <v>68</v>
      </c>
      <c r="P188" s="284" t="s">
        <v>69</v>
      </c>
      <c r="Q188" s="284" t="s">
        <v>70</v>
      </c>
      <c r="R188" s="284" t="s">
        <v>71</v>
      </c>
      <c r="S188" s="284" t="s">
        <v>72</v>
      </c>
      <c r="T188" s="284" t="s">
        <v>73</v>
      </c>
      <c r="U188" s="284" t="s">
        <v>74</v>
      </c>
      <c r="V188" s="284" t="s">
        <v>75</v>
      </c>
      <c r="W188" s="285" t="s">
        <v>76</v>
      </c>
    </row>
    <row r="189" spans="1:23" s="278" customFormat="1" ht="15.75" thickBot="1">
      <c r="A189" s="286" t="s">
        <v>206</v>
      </c>
      <c r="B189" s="287">
        <f>AVERAGE('Work sheet diff'!D107:S107)</f>
        <v>108.01136249999996</v>
      </c>
      <c r="C189" s="426">
        <f>('Summary Data'!Y2-AVERAGE('Summary Data'!$Z2:$AQ2))/AVERAGE('Summary Data'!$Z2:$AQ2)*10000</f>
        <v>-4831.3822536869975</v>
      </c>
      <c r="D189" s="431">
        <f>('Summary Data'!Z2-AVERAGE('Summary Data'!$Z2:$AQ2))/AVERAGE('Summary Data'!$Z2:$AQ2)*10000</f>
        <v>-15.94626711737744</v>
      </c>
      <c r="E189" s="426">
        <f>('Summary Data'!AA2-AVERAGE('Summary Data'!$Z2:$AQ2))/AVERAGE('Summary Data'!$Z2:$AQ2)*10000</f>
        <v>0.1264336546489721</v>
      </c>
      <c r="F189" s="426">
        <f>('Summary Data'!AB2-AVERAGE('Summary Data'!$Z2:$AQ2))/AVERAGE('Summary Data'!$Z2:$AQ2)*10000</f>
        <v>0.5412496901307994</v>
      </c>
      <c r="G189" s="426">
        <f>('Summary Data'!AC2-AVERAGE('Summary Data'!$Z2:$AQ2))/AVERAGE('Summary Data'!$Z2:$AQ2)*10000</f>
        <v>0.2713351464958395</v>
      </c>
      <c r="H189" s="426">
        <f>('Summary Data'!AD2-AVERAGE('Summary Data'!$Z2:$AQ2))/AVERAGE('Summary Data'!$Z2:$AQ2)*10000</f>
        <v>1.0782375716789596</v>
      </c>
      <c r="I189" s="426">
        <f>('Summary Data'!AE2-AVERAGE('Summary Data'!$Z2:$AQ2))/AVERAGE('Summary Data'!$Z2:$AQ2)*10000</f>
        <v>1.414920449791412</v>
      </c>
      <c r="J189" s="426">
        <f>('Summary Data'!AF2-AVERAGE('Summary Data'!$Z2:$AQ2))/AVERAGE('Summary Data'!$Z2:$AQ2)*10000</f>
        <v>0.5298848672405323</v>
      </c>
      <c r="K189" s="426">
        <f>('Summary Data'!AG2-AVERAGE('Summary Data'!$Z2:$AQ2))/AVERAGE('Summary Data'!$Z2:$AQ2)*10000</f>
        <v>1.5754485731111856</v>
      </c>
      <c r="L189" s="426">
        <f>('Summary Data'!AH2-AVERAGE('Summary Data'!$Z2:$AQ2))/AVERAGE('Summary Data'!$Z2:$AQ2)*10000</f>
        <v>1.3282636752551447</v>
      </c>
      <c r="M189" s="426">
        <f>('Summary Data'!AI2-AVERAGE('Summary Data'!$Z2:$AQ2))/AVERAGE('Summary Data'!$Z2:$AQ2)*10000</f>
        <v>1.7714917679610245</v>
      </c>
      <c r="N189" s="426">
        <f>('Summary Data'!AJ2-AVERAGE('Summary Data'!$Z2:$AQ2))/AVERAGE('Summary Data'!$Z2:$AQ2)*10000</f>
        <v>1.6251696732548926</v>
      </c>
      <c r="O189" s="426">
        <f>('Summary Data'!AK2-AVERAGE('Summary Data'!$Z2:$AQ2))/AVERAGE('Summary Data'!$Z2:$AQ2)*10000</f>
        <v>1.6351138932810498</v>
      </c>
      <c r="P189" s="426">
        <f>('Summary Data'!AL2-AVERAGE('Summary Data'!$Z2:$AQ2))/AVERAGE('Summary Data'!$Z2:$AQ2)*10000</f>
        <v>1.1222762603759182</v>
      </c>
      <c r="Q189" s="426">
        <f>('Summary Data'!AM2-AVERAGE('Summary Data'!$Z2:$AQ2))/AVERAGE('Summary Data'!$Z2:$AQ2)*10000</f>
        <v>0.29406479227475857</v>
      </c>
      <c r="R189" s="426">
        <f>('Summary Data'!AN2-AVERAGE('Summary Data'!$Z2:$AQ2))/AVERAGE('Summary Data'!$Z2:$AQ2)*10000</f>
        <v>1.0072074286155983</v>
      </c>
      <c r="S189" s="426">
        <f>('Summary Data'!AO2-AVERAGE('Summary Data'!$Z2:$AQ2))/AVERAGE('Summary Data'!$Z2:$AQ2)*10000</f>
        <v>2.648003733343397</v>
      </c>
      <c r="T189" s="426">
        <f>('Summary Data'!AP2-AVERAGE('Summary Data'!$Z2:$AQ2))/AVERAGE('Summary Data'!$Z2:$AQ2)*10000</f>
        <v>1.9575907427830912</v>
      </c>
      <c r="U189" s="426">
        <f>('Summary Data'!AQ2-AVERAGE('Summary Data'!$Z2:$AQ2))/AVERAGE('Summary Data'!$Z2:$AQ2)*10000</f>
        <v>-2.980424802874825</v>
      </c>
      <c r="V189" s="426">
        <f>('Summary Data'!AR2-AVERAGE('Summary Data'!$Z2:$AQ2))/AVERAGE('Summary Data'!$Z2:$AQ2)*10000</f>
        <v>-4139.1622562867005</v>
      </c>
      <c r="W189" s="288"/>
    </row>
    <row r="190" spans="1:23" s="278" customFormat="1" ht="15.75" thickBot="1">
      <c r="A190" s="274"/>
      <c r="B190" s="289" t="s">
        <v>207</v>
      </c>
      <c r="C190" s="290" t="s">
        <v>52</v>
      </c>
      <c r="D190" s="290" t="s">
        <v>53</v>
      </c>
      <c r="E190" s="290" t="s">
        <v>54</v>
      </c>
      <c r="F190" s="290" t="s">
        <v>55</v>
      </c>
      <c r="G190" s="290" t="s">
        <v>56</v>
      </c>
      <c r="H190" s="290" t="s">
        <v>61</v>
      </c>
      <c r="I190" s="290" t="s">
        <v>62</v>
      </c>
      <c r="J190" s="290" t="s">
        <v>63</v>
      </c>
      <c r="K190" s="290" t="s">
        <v>64</v>
      </c>
      <c r="L190" s="290" t="s">
        <v>65</v>
      </c>
      <c r="M190" s="290" t="s">
        <v>66</v>
      </c>
      <c r="N190" s="290" t="s">
        <v>67</v>
      </c>
      <c r="O190" s="290" t="s">
        <v>68</v>
      </c>
      <c r="P190" s="290" t="s">
        <v>69</v>
      </c>
      <c r="Q190" s="290" t="s">
        <v>70</v>
      </c>
      <c r="R190" s="290" t="s">
        <v>71</v>
      </c>
      <c r="S190" s="290" t="s">
        <v>72</v>
      </c>
      <c r="T190" s="290" t="s">
        <v>73</v>
      </c>
      <c r="U190" s="290" t="s">
        <v>74</v>
      </c>
      <c r="V190" s="290" t="s">
        <v>75</v>
      </c>
      <c r="W190" s="291" t="s">
        <v>76</v>
      </c>
    </row>
    <row r="191" spans="1:23" s="278" customFormat="1" ht="15.75" thickBot="1">
      <c r="A191" s="292" t="s">
        <v>208</v>
      </c>
      <c r="B191" s="293"/>
      <c r="C191" s="427">
        <f>'Summary Data'!Y3-AVERAGE('Summary Data'!$Z3:$AQ3)</f>
        <v>3.9357095</v>
      </c>
      <c r="D191" s="427">
        <f>'Summary Data'!Z3-AVERAGE('Summary Data'!$Z3:$AQ3)</f>
        <v>-0.49308750000000007</v>
      </c>
      <c r="E191" s="427">
        <f>'Summary Data'!AA3-AVERAGE('Summary Data'!$Z3:$AQ3)</f>
        <v>-0.07194850000000001</v>
      </c>
      <c r="F191" s="427">
        <f>'Summary Data'!AB3-AVERAGE('Summary Data'!$Z3:$AQ3)</f>
        <v>0.5080555</v>
      </c>
      <c r="G191" s="427">
        <f>'Summary Data'!AC3-AVERAGE('Summary Data'!$Z3:$AQ3)</f>
        <v>0.2691345</v>
      </c>
      <c r="H191" s="427">
        <f>'Summary Data'!AD3-AVERAGE('Summary Data'!$Z3:$AQ3)</f>
        <v>0.016560499999999985</v>
      </c>
      <c r="I191" s="427">
        <f>'Summary Data'!AE3-AVERAGE('Summary Data'!$Z3:$AQ3)</f>
        <v>-0.022037500000000015</v>
      </c>
      <c r="J191" s="427">
        <f>'Summary Data'!AF3-AVERAGE('Summary Data'!$Z3:$AQ3)</f>
        <v>0.2680555</v>
      </c>
      <c r="K191" s="427">
        <f>'Summary Data'!AG3-AVERAGE('Summary Data'!$Z3:$AQ3)</f>
        <v>0.7124785</v>
      </c>
      <c r="L191" s="427">
        <f>'Summary Data'!AH3-AVERAGE('Summary Data'!$Z3:$AQ3)</f>
        <v>0.8559445</v>
      </c>
      <c r="M191" s="427">
        <f>'Summary Data'!AI3-AVERAGE('Summary Data'!$Z3:$AQ3)</f>
        <v>0.4679675</v>
      </c>
      <c r="N191" s="427">
        <f>'Summary Data'!AJ3-AVERAGE('Summary Data'!$Z3:$AQ3)</f>
        <v>0.3166015</v>
      </c>
      <c r="O191" s="427">
        <f>'Summary Data'!AK3-AVERAGE('Summary Data'!$Z3:$AQ3)</f>
        <v>0.4720585</v>
      </c>
      <c r="P191" s="427">
        <f>'Summary Data'!AL3-AVERAGE('Summary Data'!$Z3:$AQ3)</f>
        <v>0.04383849999999999</v>
      </c>
      <c r="Q191" s="427">
        <f>'Summary Data'!AM3-AVERAGE('Summary Data'!$Z3:$AQ3)</f>
        <v>-0.22912750000000004</v>
      </c>
      <c r="R191" s="427">
        <f>'Summary Data'!AN3-AVERAGE('Summary Data'!$Z3:$AQ3)</f>
        <v>-0.7231555</v>
      </c>
      <c r="S191" s="427">
        <f>'Summary Data'!AO3-AVERAGE('Summary Data'!$Z3:$AQ3)</f>
        <v>-0.6477404999999999</v>
      </c>
      <c r="T191" s="427">
        <f>'Summary Data'!AP3-AVERAGE('Summary Data'!$Z3:$AQ3)</f>
        <v>-0.9070455</v>
      </c>
      <c r="U191" s="427">
        <f>'Summary Data'!AQ3-AVERAGE('Summary Data'!$Z3:$AQ3)</f>
        <v>-0.8365524999999999</v>
      </c>
      <c r="V191" s="427">
        <f>'Summary Data'!AR3-AVERAGE('Summary Data'!$Z3:$AQ3)</f>
        <v>-0.9294425000000001</v>
      </c>
      <c r="W191" s="294"/>
    </row>
    <row r="192" spans="1:23" s="278" customFormat="1" ht="15">
      <c r="A192" s="300" t="s">
        <v>209</v>
      </c>
      <c r="B192" s="302">
        <f>-AVERAGE('Work sheet diff'!C108:T108)</f>
        <v>1.1249882765351618</v>
      </c>
      <c r="C192" s="303">
        <f>-'Work sheet diff'!B108</f>
        <v>23.793645748507046</v>
      </c>
      <c r="D192" s="303">
        <f>-('Work sheet diff'!C108-AVERAGE('Work sheet diff'!$C108:$T108))</f>
        <v>0.30858248385356</v>
      </c>
      <c r="E192" s="303">
        <f>-('Work sheet diff'!D108-AVERAGE('Work sheet diff'!$C108:$T108))</f>
        <v>-0.09423609485631901</v>
      </c>
      <c r="F192" s="303">
        <f>-('Work sheet diff'!E108-AVERAGE('Work sheet diff'!$C108:$T108))</f>
        <v>0.04064937088823184</v>
      </c>
      <c r="G192" s="303">
        <f>-('Work sheet diff'!F108-AVERAGE('Work sheet diff'!$C108:$T108))</f>
        <v>0.07984114532191589</v>
      </c>
      <c r="H192" s="303">
        <f>-('Work sheet diff'!G108-AVERAGE('Work sheet diff'!$C108:$T108))</f>
        <v>-0.06358426454840971</v>
      </c>
      <c r="I192" s="303">
        <f>-('Work sheet diff'!H108-AVERAGE('Work sheet diff'!$C108:$T108))</f>
        <v>0.18112704072657748</v>
      </c>
      <c r="J192" s="303">
        <f>-('Work sheet diff'!I108-AVERAGE('Work sheet diff'!$C108:$T108))</f>
        <v>0.08845317335937919</v>
      </c>
      <c r="K192" s="303">
        <f>-('Work sheet diff'!J108-AVERAGE('Work sheet diff'!$C108:$T108))</f>
        <v>0.0032804147282428087</v>
      </c>
      <c r="L192" s="303">
        <f>-('Work sheet diff'!K108-AVERAGE('Work sheet diff'!$C108:$T108))</f>
        <v>0.021495487710972982</v>
      </c>
      <c r="M192" s="303">
        <f>-('Work sheet diff'!L108-AVERAGE('Work sheet diff'!$C108:$T108))</f>
        <v>-0.06760638950830544</v>
      </c>
      <c r="N192" s="303">
        <f>-('Work sheet diff'!M108-AVERAGE('Work sheet diff'!$C108:$T108))</f>
        <v>0.00935443202059516</v>
      </c>
      <c r="O192" s="303">
        <f>-('Work sheet diff'!N108-AVERAGE('Work sheet diff'!$C108:$T108))</f>
        <v>-0.07203160513892315</v>
      </c>
      <c r="P192" s="303">
        <f>-('Work sheet diff'!O108-AVERAGE('Work sheet diff'!$C108:$T108))</f>
        <v>0.033775720389108255</v>
      </c>
      <c r="Q192" s="303">
        <f>-('Work sheet diff'!P108-AVERAGE('Work sheet diff'!$C108:$T108))</f>
        <v>-0.10746304641027749</v>
      </c>
      <c r="R192" s="303">
        <f>-('Work sheet diff'!Q108-AVERAGE('Work sheet diff'!$C108:$T108))</f>
        <v>-0.08070348092500557</v>
      </c>
      <c r="S192" s="303">
        <f>-('Work sheet diff'!R108-AVERAGE('Work sheet diff'!$C108:$T108))</f>
        <v>-0.15082423768498054</v>
      </c>
      <c r="T192" s="303">
        <f>-('Work sheet diff'!S108-AVERAGE('Work sheet diff'!$C108:$T108))</f>
        <v>-0.1846950673715555</v>
      </c>
      <c r="U192" s="303">
        <f>-('Work sheet diff'!T108-AVERAGE('Work sheet diff'!$C108:$T108))</f>
        <v>0.05458491744519334</v>
      </c>
      <c r="V192" s="430">
        <f>-'Work sheet'!U108</f>
        <v>23.513308934856177</v>
      </c>
      <c r="W192" s="304"/>
    </row>
    <row r="193" spans="1:23" s="278" customFormat="1" ht="15">
      <c r="A193" s="286" t="s">
        <v>210</v>
      </c>
      <c r="B193" s="305">
        <f>AVERAGE('Work sheet diff'!C109:T109)</f>
        <v>4.716498316719139</v>
      </c>
      <c r="C193" s="297">
        <f>'Work sheet diff'!B109</f>
        <v>4.96985490446712</v>
      </c>
      <c r="D193" s="297">
        <f>'Work sheet diff'!C109-AVERAGE('Work sheet diff'!$C109:$T109)</f>
        <v>0.046735136470975824</v>
      </c>
      <c r="E193" s="297">
        <f>'Work sheet diff'!D109-AVERAGE('Work sheet diff'!$C109:$T109)</f>
        <v>0.06888057602773401</v>
      </c>
      <c r="F193" s="297">
        <f>'Work sheet diff'!E109-AVERAGE('Work sheet diff'!$C109:$T109)</f>
        <v>-0.019230945383393205</v>
      </c>
      <c r="G193" s="297">
        <f>'Work sheet diff'!F109-AVERAGE('Work sheet diff'!$C109:$T109)</f>
        <v>0.1087873852813237</v>
      </c>
      <c r="H193" s="297">
        <f>'Work sheet diff'!G109-AVERAGE('Work sheet diff'!$C109:$T109)</f>
        <v>-0.08407857669950669</v>
      </c>
      <c r="I193" s="297">
        <f>'Work sheet diff'!H109-AVERAGE('Work sheet diff'!$C109:$T109)</f>
        <v>-0.011268906529954492</v>
      </c>
      <c r="J193" s="297">
        <f>'Work sheet diff'!I109-AVERAGE('Work sheet diff'!$C109:$T109)</f>
        <v>0.0012879740529054828</v>
      </c>
      <c r="K193" s="297">
        <f>'Work sheet diff'!J109-AVERAGE('Work sheet diff'!$C109:$T109)</f>
        <v>0.04028225429189103</v>
      </c>
      <c r="L193" s="297">
        <f>'Work sheet diff'!K109-AVERAGE('Work sheet diff'!$C109:$T109)</f>
        <v>0.018978422249769977</v>
      </c>
      <c r="M193" s="297">
        <f>'Work sheet diff'!L109-AVERAGE('Work sheet diff'!$C109:$T109)</f>
        <v>-0.04249434851882761</v>
      </c>
      <c r="N193" s="297">
        <f>'Work sheet diff'!M109-AVERAGE('Work sheet diff'!$C109:$T109)</f>
        <v>-0.028136396709793843</v>
      </c>
      <c r="O193" s="297">
        <f>'Work sheet diff'!N109-AVERAGE('Work sheet diff'!$C109:$T109)</f>
        <v>-0.039282739441156345</v>
      </c>
      <c r="P193" s="297">
        <f>'Work sheet diff'!O109-AVERAGE('Work sheet diff'!$C109:$T109)</f>
        <v>-0.02992322236133127</v>
      </c>
      <c r="Q193" s="297">
        <f>'Work sheet diff'!P109-AVERAGE('Work sheet diff'!$C109:$T109)</f>
        <v>-0.033524402439804035</v>
      </c>
      <c r="R193" s="297">
        <f>'Work sheet diff'!Q109-AVERAGE('Work sheet diff'!$C109:$T109)</f>
        <v>-0.0462488088220141</v>
      </c>
      <c r="S193" s="297">
        <f>'Work sheet diff'!R109-AVERAGE('Work sheet diff'!$C109:$T109)</f>
        <v>0.02864513557211179</v>
      </c>
      <c r="T193" s="297">
        <f>'Work sheet diff'!S109-AVERAGE('Work sheet diff'!$C109:$T109)</f>
        <v>0.0008508811944327732</v>
      </c>
      <c r="U193" s="297">
        <f>'Work sheet diff'!T109-AVERAGE('Work sheet diff'!$C109:$T109)</f>
        <v>0.019740581764647658</v>
      </c>
      <c r="V193" s="297">
        <f>'Work sheet diff'!U109</f>
        <v>9.677664511604679</v>
      </c>
      <c r="W193" s="306"/>
    </row>
    <row r="194" spans="1:23" s="278" customFormat="1" ht="15">
      <c r="A194" s="286" t="s">
        <v>211</v>
      </c>
      <c r="B194" s="305">
        <f>-AVERAGE('Work sheet diff'!C110:T110)</f>
        <v>0.008811134142776718</v>
      </c>
      <c r="C194" s="426">
        <f>-'Work sheet'!B110</f>
        <v>0.7782680189339294</v>
      </c>
      <c r="D194" s="297">
        <f>-('Work sheet diff'!C110-AVERAGE('Work sheet diff'!$C110:$T110))</f>
        <v>0.005638631347801433</v>
      </c>
      <c r="E194" s="297">
        <f>-('Work sheet diff'!D110-AVERAGE('Work sheet diff'!$C110:$T110))</f>
        <v>-0.015317110652901573</v>
      </c>
      <c r="F194" s="297">
        <f>-('Work sheet diff'!E110-AVERAGE('Work sheet diff'!$C110:$T110))</f>
        <v>-0.020618647871469414</v>
      </c>
      <c r="G194" s="297">
        <f>-('Work sheet diff'!F110-AVERAGE('Work sheet diff'!$C110:$T110))</f>
        <v>-0.015490665456762349</v>
      </c>
      <c r="H194" s="297">
        <f>-('Work sheet diff'!G110-AVERAGE('Work sheet diff'!$C110:$T110))</f>
        <v>0.00127994774774433</v>
      </c>
      <c r="I194" s="297">
        <f>-('Work sheet diff'!H110-AVERAGE('Work sheet diff'!$C110:$T110))</f>
        <v>0.016837741233211412</v>
      </c>
      <c r="J194" s="297">
        <f>-('Work sheet diff'!I110-AVERAGE('Work sheet diff'!$C110:$T110))</f>
        <v>0.01784363169878729</v>
      </c>
      <c r="K194" s="297">
        <f>-('Work sheet diff'!J110-AVERAGE('Work sheet diff'!$C110:$T110))</f>
        <v>-0.003970751076931163</v>
      </c>
      <c r="L194" s="297">
        <f>-('Work sheet diff'!K110-AVERAGE('Work sheet diff'!$C110:$T110))</f>
        <v>0.0010318886615618295</v>
      </c>
      <c r="M194" s="297">
        <f>-('Work sheet diff'!L110-AVERAGE('Work sheet diff'!$C110:$T110))</f>
        <v>0.013121335662281063</v>
      </c>
      <c r="N194" s="297">
        <f>-('Work sheet diff'!M110-AVERAGE('Work sheet diff'!$C110:$T110))</f>
        <v>0.0116468209089078</v>
      </c>
      <c r="O194" s="297">
        <f>-('Work sheet diff'!N110-AVERAGE('Work sheet diff'!$C110:$T110))</f>
        <v>-0.0015156962132838996</v>
      </c>
      <c r="P194" s="297">
        <f>-('Work sheet diff'!O110-AVERAGE('Work sheet diff'!$C110:$T110))</f>
        <v>-0.005767950962677499</v>
      </c>
      <c r="Q194" s="297">
        <f>-('Work sheet diff'!P110-AVERAGE('Work sheet diff'!$C110:$T110))</f>
        <v>0.004180881938388401</v>
      </c>
      <c r="R194" s="297">
        <f>-('Work sheet diff'!Q110-AVERAGE('Work sheet diff'!$C110:$T110))</f>
        <v>-0.008526975804054966</v>
      </c>
      <c r="S194" s="297">
        <f>-('Work sheet diff'!R110-AVERAGE('Work sheet diff'!$C110:$T110))</f>
        <v>-0.004420701672570844</v>
      </c>
      <c r="T194" s="297">
        <f>-('Work sheet diff'!S110-AVERAGE('Work sheet diff'!$C110:$T110))</f>
        <v>-0.004011616377917289</v>
      </c>
      <c r="U194" s="297">
        <f>-('Work sheet diff'!T110-AVERAGE('Work sheet diff'!$C110:$T110))</f>
        <v>0.008059236889885428</v>
      </c>
      <c r="V194" s="426">
        <f>-'Work sheet'!U110</f>
        <v>1.015790112261435</v>
      </c>
      <c r="W194" s="306"/>
    </row>
    <row r="195" spans="1:23" s="278" customFormat="1" ht="15">
      <c r="A195" s="286" t="s">
        <v>212</v>
      </c>
      <c r="B195" s="305">
        <f>AVERAGE('Work sheet diff'!C111:T111)</f>
        <v>0.0623438965703238</v>
      </c>
      <c r="C195" s="297">
        <f>'Work sheet diff'!B111</f>
        <v>-0.5714595403935085</v>
      </c>
      <c r="D195" s="297">
        <f>'Work sheet diff'!C111-AVERAGE('Work sheet diff'!$C111:$T111)</f>
        <v>0.008477359617570679</v>
      </c>
      <c r="E195" s="297">
        <f>'Work sheet diff'!D111-AVERAGE('Work sheet diff'!$C111:$T111)</f>
        <v>0.009548868736094285</v>
      </c>
      <c r="F195" s="297">
        <f>'Work sheet diff'!E111-AVERAGE('Work sheet diff'!$C111:$T111)</f>
        <v>-0.007249446507788249</v>
      </c>
      <c r="G195" s="297">
        <f>'Work sheet diff'!F111-AVERAGE('Work sheet diff'!$C111:$T111)</f>
        <v>-0.03126882954490734</v>
      </c>
      <c r="H195" s="297">
        <f>'Work sheet diff'!G111-AVERAGE('Work sheet diff'!$C111:$T111)</f>
        <v>0.023421074646768292</v>
      </c>
      <c r="I195" s="297">
        <f>'Work sheet diff'!H111-AVERAGE('Work sheet diff'!$C111:$T111)</f>
        <v>0.004947321253002471</v>
      </c>
      <c r="J195" s="297">
        <f>'Work sheet diff'!I111-AVERAGE('Work sheet diff'!$C111:$T111)</f>
        <v>-0.0073049647461694844</v>
      </c>
      <c r="K195" s="297">
        <f>'Work sheet diff'!J111-AVERAGE('Work sheet diff'!$C111:$T111)</f>
        <v>0.007168230122887753</v>
      </c>
      <c r="L195" s="297">
        <f>'Work sheet diff'!K111-AVERAGE('Work sheet diff'!$C111:$T111)</f>
        <v>0.004679972415170722</v>
      </c>
      <c r="M195" s="297">
        <f>'Work sheet diff'!L111-AVERAGE('Work sheet diff'!$C111:$T111)</f>
        <v>0.005521934397339251</v>
      </c>
      <c r="N195" s="297">
        <f>'Work sheet diff'!M111-AVERAGE('Work sheet diff'!$C111:$T111)</f>
        <v>0.0019579723442364194</v>
      </c>
      <c r="O195" s="297">
        <f>'Work sheet diff'!N111-AVERAGE('Work sheet diff'!$C111:$T111)</f>
        <v>-0.0075289212714284015</v>
      </c>
      <c r="P195" s="297">
        <f>'Work sheet diff'!O111-AVERAGE('Work sheet diff'!$C111:$T111)</f>
        <v>0.0001261479354611461</v>
      </c>
      <c r="Q195" s="297">
        <f>'Work sheet diff'!P111-AVERAGE('Work sheet diff'!$C111:$T111)</f>
        <v>0.0009697506406322609</v>
      </c>
      <c r="R195" s="297">
        <f>'Work sheet diff'!Q111-AVERAGE('Work sheet diff'!$C111:$T111)</f>
        <v>0.0002965648258212994</v>
      </c>
      <c r="S195" s="297">
        <f>'Work sheet diff'!R111-AVERAGE('Work sheet diff'!$C111:$T111)</f>
        <v>-0.009939847420173675</v>
      </c>
      <c r="T195" s="297">
        <f>'Work sheet diff'!S111-AVERAGE('Work sheet diff'!$C111:$T111)</f>
        <v>-0.0023205185881836066</v>
      </c>
      <c r="U195" s="297">
        <f>'Work sheet diff'!T111-AVERAGE('Work sheet diff'!$C111:$T111)</f>
        <v>-0.001502668856333822</v>
      </c>
      <c r="V195" s="297">
        <f>'Work sheet diff'!U111</f>
        <v>0.06166479825214788</v>
      </c>
      <c r="W195" s="306"/>
    </row>
    <row r="196" spans="1:23" s="278" customFormat="1" ht="15">
      <c r="A196" s="286" t="s">
        <v>213</v>
      </c>
      <c r="B196" s="305">
        <f>-AVERAGE('Work sheet diff'!C112:T112)</f>
        <v>-0.022590158717172945</v>
      </c>
      <c r="C196" s="426">
        <f>-'Work sheet'!B112</f>
        <v>-0.026180353059999995</v>
      </c>
      <c r="D196" s="297">
        <f>-('Work sheet diff'!C112-AVERAGE('Work sheet diff'!$C112:$T112))</f>
        <v>0.00019838639476733866</v>
      </c>
      <c r="E196" s="297">
        <f>-('Work sheet diff'!D112-AVERAGE('Work sheet diff'!$C112:$T112))</f>
        <v>-0.006224935530763982</v>
      </c>
      <c r="F196" s="297">
        <f>-('Work sheet diff'!E112-AVERAGE('Work sheet diff'!$C112:$T112))</f>
        <v>-0.0006908918131094746</v>
      </c>
      <c r="G196" s="297">
        <f>-('Work sheet diff'!F112-AVERAGE('Work sheet diff'!$C112:$T112))</f>
        <v>-0.00452250848965885</v>
      </c>
      <c r="H196" s="297">
        <f>-('Work sheet diff'!G112-AVERAGE('Work sheet diff'!$C112:$T112))</f>
        <v>0.013172188029286052</v>
      </c>
      <c r="I196" s="297">
        <f>-('Work sheet diff'!H112-AVERAGE('Work sheet diff'!$C112:$T112))</f>
        <v>-0.005625271499827968</v>
      </c>
      <c r="J196" s="297">
        <f>-('Work sheet diff'!I112-AVERAGE('Work sheet diff'!$C112:$T112))</f>
        <v>-0.0012043596129223434</v>
      </c>
      <c r="K196" s="297">
        <f>-('Work sheet diff'!J112-AVERAGE('Work sheet diff'!$C112:$T112))</f>
        <v>0.005198407265130076</v>
      </c>
      <c r="L196" s="297">
        <f>-('Work sheet diff'!K112-AVERAGE('Work sheet diff'!$C112:$T112))</f>
        <v>0.0007448352136029193</v>
      </c>
      <c r="M196" s="297">
        <f>-('Work sheet diff'!L112-AVERAGE('Work sheet diff'!$C112:$T112))</f>
        <v>-0.0004320712893877768</v>
      </c>
      <c r="N196" s="297">
        <f>-('Work sheet diff'!M112-AVERAGE('Work sheet diff'!$C112:$T112))</f>
        <v>-0.0016624092588939654</v>
      </c>
      <c r="O196" s="297">
        <f>-('Work sheet diff'!N112-AVERAGE('Work sheet diff'!$C112:$T112))</f>
        <v>-0.004527322932442374</v>
      </c>
      <c r="P196" s="297">
        <f>-('Work sheet diff'!O112-AVERAGE('Work sheet diff'!$C112:$T112))</f>
        <v>0.00253794995112315</v>
      </c>
      <c r="Q196" s="297">
        <f>-('Work sheet diff'!P112-AVERAGE('Work sheet diff'!$C112:$T112))</f>
        <v>0.0012471646189092175</v>
      </c>
      <c r="R196" s="297">
        <f>-('Work sheet diff'!Q112-AVERAGE('Work sheet diff'!$C112:$T112))</f>
        <v>-0.0008151751612703109</v>
      </c>
      <c r="S196" s="297">
        <f>-('Work sheet diff'!R112-AVERAGE('Work sheet diff'!$C112:$T112))</f>
        <v>-0.001171310059990792</v>
      </c>
      <c r="T196" s="297">
        <f>-('Work sheet diff'!S112-AVERAGE('Work sheet diff'!$C112:$T112))</f>
        <v>0.004897871923816272</v>
      </c>
      <c r="U196" s="297">
        <f>-('Work sheet diff'!T112-AVERAGE('Work sheet diff'!$C112:$T112))</f>
        <v>-0.0011205477483672496</v>
      </c>
      <c r="V196" s="297">
        <f>-'Work sheet diff'!U112</f>
        <v>0.008032902681821288</v>
      </c>
      <c r="W196" s="306"/>
    </row>
    <row r="197" spans="1:23" s="278" customFormat="1" ht="15">
      <c r="A197" s="286" t="s">
        <v>214</v>
      </c>
      <c r="B197" s="305">
        <f>AVERAGE('Work sheet diff'!C113:T113)</f>
        <v>0.0011800232632043464</v>
      </c>
      <c r="C197" s="297">
        <f>'Work sheet diff'!B113</f>
        <v>0.30574494328291424</v>
      </c>
      <c r="D197" s="297">
        <f>'Work sheet diff'!C113-AVERAGE('Work sheet diff'!$C113:$T113)</f>
        <v>-0.009744885529314875</v>
      </c>
      <c r="E197" s="297">
        <f>'Work sheet diff'!D113-AVERAGE('Work sheet diff'!$C113:$T113)</f>
        <v>-0.0006287607682574884</v>
      </c>
      <c r="F197" s="297">
        <f>'Work sheet diff'!E113-AVERAGE('Work sheet diff'!$C113:$T113)</f>
        <v>-0.0002182847547068903</v>
      </c>
      <c r="G197" s="297">
        <f>'Work sheet diff'!F113-AVERAGE('Work sheet diff'!$C113:$T113)</f>
        <v>0.01290371810322408</v>
      </c>
      <c r="H197" s="297">
        <f>'Work sheet diff'!G113-AVERAGE('Work sheet diff'!$C113:$T113)</f>
        <v>-0.002987298828227372</v>
      </c>
      <c r="I197" s="297">
        <f>'Work sheet diff'!H113-AVERAGE('Work sheet diff'!$C113:$T113)</f>
        <v>-0.001296320642856588</v>
      </c>
      <c r="J197" s="297">
        <f>'Work sheet diff'!I113-AVERAGE('Work sheet diff'!$C113:$T113)</f>
        <v>-0.0012488841339842985</v>
      </c>
      <c r="K197" s="297">
        <f>'Work sheet diff'!J113-AVERAGE('Work sheet diff'!$C113:$T113)</f>
        <v>-0.00015032622418323068</v>
      </c>
      <c r="L197" s="297">
        <f>'Work sheet diff'!K113-AVERAGE('Work sheet diff'!$C113:$T113)</f>
        <v>0.003922510164401791</v>
      </c>
      <c r="M197" s="297">
        <f>'Work sheet diff'!L113-AVERAGE('Work sheet diff'!$C113:$T113)</f>
        <v>0.005705202706037225</v>
      </c>
      <c r="N197" s="297">
        <f>'Work sheet diff'!M113-AVERAGE('Work sheet diff'!$C113:$T113)</f>
        <v>-0.0031547368791057487</v>
      </c>
      <c r="O197" s="297">
        <f>'Work sheet diff'!N113-AVERAGE('Work sheet diff'!$C113:$T113)</f>
        <v>-0.005685707855467428</v>
      </c>
      <c r="P197" s="297">
        <f>'Work sheet diff'!O113-AVERAGE('Work sheet diff'!$C113:$T113)</f>
        <v>0.00451463126424809</v>
      </c>
      <c r="Q197" s="297">
        <f>'Work sheet diff'!P113-AVERAGE('Work sheet diff'!$C113:$T113)</f>
        <v>0.0007950991361749013</v>
      </c>
      <c r="R197" s="297">
        <f>'Work sheet diff'!Q113-AVERAGE('Work sheet diff'!$C113:$T113)</f>
        <v>-0.0007228366069719464</v>
      </c>
      <c r="S197" s="297">
        <f>'Work sheet diff'!R113-AVERAGE('Work sheet diff'!$C113:$T113)</f>
        <v>-0.0013116525291093886</v>
      </c>
      <c r="T197" s="297">
        <f>'Work sheet diff'!S113-AVERAGE('Work sheet diff'!$C113:$T113)</f>
        <v>0.00022385598052119008</v>
      </c>
      <c r="U197" s="297">
        <f>'Work sheet diff'!T113-AVERAGE('Work sheet diff'!$C113:$T113)</f>
        <v>-0.0009153226024220221</v>
      </c>
      <c r="V197" s="297">
        <f>'Work sheet diff'!U113</f>
        <v>0.008465550949860123</v>
      </c>
      <c r="W197" s="306"/>
    </row>
    <row r="198" spans="1:23" s="278" customFormat="1" ht="15">
      <c r="A198" s="286" t="s">
        <v>215</v>
      </c>
      <c r="B198" s="305">
        <f>-AVERAGE('Work sheet diff'!C114:T114)</f>
        <v>-0.0032719997658132776</v>
      </c>
      <c r="C198" s="426">
        <f>-'Work sheet'!B114</f>
        <v>-0.04690997647872</v>
      </c>
      <c r="D198" s="297">
        <f>-('Work sheet diff'!C114-AVERAGE('Work sheet diff'!$C114:$T114))</f>
        <v>-0.0006293398793668784</v>
      </c>
      <c r="E198" s="297">
        <f>-('Work sheet diff'!D114-AVERAGE('Work sheet diff'!$C114:$T114))</f>
        <v>-0.0020656697820967346</v>
      </c>
      <c r="F198" s="297">
        <f>-('Work sheet diff'!E114-AVERAGE('Work sheet diff'!$C114:$T114))</f>
        <v>-0.0007649547018495602</v>
      </c>
      <c r="G198" s="297">
        <f>-('Work sheet diff'!F114-AVERAGE('Work sheet diff'!$C114:$T114))</f>
        <v>0.012243005545018615</v>
      </c>
      <c r="H198" s="297">
        <f>-('Work sheet diff'!G114-AVERAGE('Work sheet diff'!$C114:$T114))</f>
        <v>-0.010723104704999785</v>
      </c>
      <c r="I198" s="297">
        <f>-('Work sheet diff'!H114-AVERAGE('Work sheet diff'!$C114:$T114))</f>
        <v>0.0001578358071374344</v>
      </c>
      <c r="J198" s="297">
        <f>-('Work sheet diff'!I114-AVERAGE('Work sheet diff'!$C114:$T114))</f>
        <v>-0.0008587396021784346</v>
      </c>
      <c r="K198" s="297">
        <f>-('Work sheet diff'!J114-AVERAGE('Work sheet diff'!$C114:$T114))</f>
        <v>-0.0013367089221740002</v>
      </c>
      <c r="L198" s="297">
        <f>-('Work sheet diff'!K114-AVERAGE('Work sheet diff'!$C114:$T114))</f>
        <v>-0.0008537341389444767</v>
      </c>
      <c r="M198" s="297">
        <f>-('Work sheet diff'!L114-AVERAGE('Work sheet diff'!$C114:$T114))</f>
        <v>0.00023026646751313651</v>
      </c>
      <c r="N198" s="297">
        <f>-('Work sheet diff'!M114-AVERAGE('Work sheet diff'!$C114:$T114))</f>
        <v>0.0016580763800581487</v>
      </c>
      <c r="O198" s="297">
        <f>-('Work sheet diff'!N114-AVERAGE('Work sheet diff'!$C114:$T114))</f>
        <v>-0.00015567255192541155</v>
      </c>
      <c r="P198" s="297">
        <f>-('Work sheet diff'!O114-AVERAGE('Work sheet diff'!$C114:$T114))</f>
        <v>0.0032038259504538888</v>
      </c>
      <c r="Q198" s="297">
        <f>-('Work sheet diff'!P114-AVERAGE('Work sheet diff'!$C114:$T114))</f>
        <v>0.002210084047919515</v>
      </c>
      <c r="R198" s="297">
        <f>-('Work sheet diff'!Q114-AVERAGE('Work sheet diff'!$C114:$T114))</f>
        <v>2.8457267905268244E-05</v>
      </c>
      <c r="S198" s="297">
        <f>-('Work sheet diff'!R114-AVERAGE('Work sheet diff'!$C114:$T114))</f>
        <v>-0.0009088975656389052</v>
      </c>
      <c r="T198" s="297">
        <f>-('Work sheet diff'!S114-AVERAGE('Work sheet diff'!$C114:$T114))</f>
        <v>-0.0002487558185055071</v>
      </c>
      <c r="U198" s="297">
        <f>-('Work sheet diff'!T114-AVERAGE('Work sheet diff'!$C114:$T114))</f>
        <v>-0.0011859737983263225</v>
      </c>
      <c r="V198" s="297">
        <f>-'Work sheet diff'!U114</f>
        <v>-0.007871993737736534</v>
      </c>
      <c r="W198" s="306"/>
    </row>
    <row r="199" spans="1:23" s="278" customFormat="1" ht="15">
      <c r="A199" s="286" t="s">
        <v>216</v>
      </c>
      <c r="B199" s="305">
        <f>AVERAGE('Work sheet diff'!C115:T115)</f>
        <v>0.022574513892465883</v>
      </c>
      <c r="C199" s="297">
        <f>'Work sheet diff'!B115</f>
        <v>0.06237540754583115</v>
      </c>
      <c r="D199" s="297">
        <f>'Work sheet diff'!C115-AVERAGE('Work sheet diff'!$C115:$T115)</f>
        <v>0.0030834241678495827</v>
      </c>
      <c r="E199" s="297">
        <f>'Work sheet diff'!D115-AVERAGE('Work sheet diff'!$C115:$T115)</f>
        <v>0.005360613277301043</v>
      </c>
      <c r="F199" s="297">
        <f>'Work sheet diff'!E115-AVERAGE('Work sheet diff'!$C115:$T115)</f>
        <v>-0.00013116960217278428</v>
      </c>
      <c r="G199" s="297">
        <f>'Work sheet diff'!F115-AVERAGE('Work sheet diff'!$C115:$T115)</f>
        <v>0.0027867115038754525</v>
      </c>
      <c r="H199" s="297">
        <f>'Work sheet diff'!G115-AVERAGE('Work sheet diff'!$C115:$T115)</f>
        <v>-0.006338391922605421</v>
      </c>
      <c r="I199" s="297">
        <f>'Work sheet diff'!H115-AVERAGE('Work sheet diff'!$C115:$T115)</f>
        <v>0.0010501068526393015</v>
      </c>
      <c r="J199" s="297">
        <f>'Work sheet diff'!I115-AVERAGE('Work sheet diff'!$C115:$T115)</f>
        <v>-0.0015364202808816202</v>
      </c>
      <c r="K199" s="297">
        <f>'Work sheet diff'!J115-AVERAGE('Work sheet diff'!$C115:$T115)</f>
        <v>0.0001406337767657223</v>
      </c>
      <c r="L199" s="297">
        <f>'Work sheet diff'!K115-AVERAGE('Work sheet diff'!$C115:$T115)</f>
        <v>-0.0017796859108761137</v>
      </c>
      <c r="M199" s="297">
        <f>'Work sheet diff'!L115-AVERAGE('Work sheet diff'!$C115:$T115)</f>
        <v>0.0005824728695756481</v>
      </c>
      <c r="N199" s="297">
        <f>'Work sheet diff'!M115-AVERAGE('Work sheet diff'!$C115:$T115)</f>
        <v>-0.0029085859561203548</v>
      </c>
      <c r="O199" s="297">
        <f>'Work sheet diff'!N115-AVERAGE('Work sheet diff'!$C115:$T115)</f>
        <v>-0.0006720072859327381</v>
      </c>
      <c r="P199" s="297">
        <f>'Work sheet diff'!O115-AVERAGE('Work sheet diff'!$C115:$T115)</f>
        <v>-0.0001405239966246058</v>
      </c>
      <c r="Q199" s="297">
        <f>'Work sheet diff'!P115-AVERAGE('Work sheet diff'!$C115:$T115)</f>
        <v>0.0035943325848091373</v>
      </c>
      <c r="R199" s="297">
        <f>'Work sheet diff'!Q115-AVERAGE('Work sheet diff'!$C115:$T115)</f>
        <v>-0.0017294924088458313</v>
      </c>
      <c r="S199" s="297">
        <f>'Work sheet diff'!R115-AVERAGE('Work sheet diff'!$C115:$T115)</f>
        <v>8.420126013798657E-05</v>
      </c>
      <c r="T199" s="297">
        <f>'Work sheet diff'!S115-AVERAGE('Work sheet diff'!$C115:$T115)</f>
        <v>0.0005801160149515733</v>
      </c>
      <c r="U199" s="297">
        <f>'Work sheet diff'!T115-AVERAGE('Work sheet diff'!$C115:$T115)</f>
        <v>-0.0020263349438459505</v>
      </c>
      <c r="V199" s="297">
        <f>'Work sheet diff'!U115</f>
        <v>-0.012580620472863957</v>
      </c>
      <c r="W199" s="306"/>
    </row>
    <row r="200" spans="1:23" s="278" customFormat="1" ht="15">
      <c r="A200" s="286" t="s">
        <v>217</v>
      </c>
      <c r="B200" s="305">
        <f>-AVERAGE('Work sheet diff'!C116:T116)</f>
        <v>0.0004964357614462309</v>
      </c>
      <c r="C200" s="426">
        <f>-'Work sheet'!B116</f>
        <v>-0.0001584561309882354</v>
      </c>
      <c r="D200" s="297">
        <f>-('Work sheet diff'!C116-AVERAGE('Work sheet diff'!$C116:$T116))</f>
        <v>0.00559036682487964</v>
      </c>
      <c r="E200" s="297">
        <f>-('Work sheet diff'!D116-AVERAGE('Work sheet diff'!$C116:$T116))</f>
        <v>-0.0004938810530719303</v>
      </c>
      <c r="F200" s="297">
        <f>-('Work sheet diff'!E116-AVERAGE('Work sheet diff'!$C116:$T116))</f>
        <v>-0.002967552766719609</v>
      </c>
      <c r="G200" s="297">
        <f>-('Work sheet diff'!F116-AVERAGE('Work sheet diff'!$C116:$T116))</f>
        <v>0.0031397380785728145</v>
      </c>
      <c r="H200" s="297">
        <f>-('Work sheet diff'!G116-AVERAGE('Work sheet diff'!$C116:$T116))</f>
        <v>-0.0005039229576745648</v>
      </c>
      <c r="I200" s="297">
        <f>-('Work sheet diff'!H116-AVERAGE('Work sheet diff'!$C116:$T116))</f>
        <v>-0.0004980737714802094</v>
      </c>
      <c r="J200" s="297">
        <f>-('Work sheet diff'!I116-AVERAGE('Work sheet diff'!$C116:$T116))</f>
        <v>-0.00049427779450967</v>
      </c>
      <c r="K200" s="297">
        <f>-('Work sheet diff'!J116-AVERAGE('Work sheet diff'!$C116:$T116))</f>
        <v>-0.0006609856223575688</v>
      </c>
      <c r="L200" s="297">
        <f>-('Work sheet diff'!K116-AVERAGE('Work sheet diff'!$C116:$T116))</f>
        <v>-0.0004960089418292197</v>
      </c>
      <c r="M200" s="297">
        <f>-('Work sheet diff'!L116-AVERAGE('Work sheet diff'!$C116:$T116))</f>
        <v>0.001488406300161518</v>
      </c>
      <c r="N200" s="297">
        <f>-('Work sheet diff'!M116-AVERAGE('Work sheet diff'!$C116:$T116))</f>
        <v>-0.0004825153093462033</v>
      </c>
      <c r="O200" s="297">
        <f>-('Work sheet diff'!N116-AVERAGE('Work sheet diff'!$C116:$T116))</f>
        <v>-0.0004933279348011487</v>
      </c>
      <c r="P200" s="297">
        <f>-('Work sheet diff'!O116-AVERAGE('Work sheet diff'!$C116:$T116))</f>
        <v>-0.0006741775357619255</v>
      </c>
      <c r="Q200" s="297">
        <f>-('Work sheet diff'!P116-AVERAGE('Work sheet diff'!$C116:$T116))</f>
        <v>-0.000463185658471261</v>
      </c>
      <c r="R200" s="297">
        <f>-('Work sheet diff'!Q116-AVERAGE('Work sheet diff'!$C116:$T116))</f>
        <v>-0.0004968809571919178</v>
      </c>
      <c r="S200" s="297">
        <f>-('Work sheet diff'!R116-AVERAGE('Work sheet diff'!$C116:$T116))</f>
        <v>-0.0004857726440859457</v>
      </c>
      <c r="T200" s="297">
        <f>-('Work sheet diff'!S116-AVERAGE('Work sheet diff'!$C116:$T116))</f>
        <v>-0.0005030100760497876</v>
      </c>
      <c r="U200" s="297">
        <f>-('Work sheet diff'!T116-AVERAGE('Work sheet diff'!$C116:$T116))</f>
        <v>-0.0005049381802630114</v>
      </c>
      <c r="V200" s="426">
        <f>-'Work sheet'!U116</f>
        <v>-0.00044646309824591945</v>
      </c>
      <c r="W200" s="306"/>
    </row>
    <row r="201" spans="1:23" s="278" customFormat="1" ht="15">
      <c r="A201" s="286" t="s">
        <v>218</v>
      </c>
      <c r="B201" s="305">
        <f>AVERAGE('Work sheet diff'!C117:T117)</f>
        <v>0.005619074119190511</v>
      </c>
      <c r="C201" s="297">
        <f>'Work sheet diff'!B117</f>
        <v>0.05972088904917905</v>
      </c>
      <c r="D201" s="297">
        <f>'Work sheet diff'!C117-AVERAGE('Work sheet diff'!$C117:$T117)</f>
        <v>-0.0010075333705977978</v>
      </c>
      <c r="E201" s="297">
        <f>'Work sheet diff'!D117-AVERAGE('Work sheet diff'!$C117:$T117)</f>
        <v>-0.0004923016996234613</v>
      </c>
      <c r="F201" s="297">
        <f>'Work sheet diff'!E117-AVERAGE('Work sheet diff'!$C117:$T117)</f>
        <v>0.00030011687524409813</v>
      </c>
      <c r="G201" s="297">
        <f>'Work sheet diff'!F117-AVERAGE('Work sheet diff'!$C117:$T117)</f>
        <v>0.0001876219600518243</v>
      </c>
      <c r="H201" s="297">
        <f>'Work sheet diff'!G117-AVERAGE('Work sheet diff'!$C117:$T117)</f>
        <v>0.0023603130773409515</v>
      </c>
      <c r="I201" s="297">
        <f>'Work sheet diff'!H117-AVERAGE('Work sheet diff'!$C117:$T117)</f>
        <v>-0.0009033168842428512</v>
      </c>
      <c r="J201" s="297">
        <f>'Work sheet diff'!I117-AVERAGE('Work sheet diff'!$C117:$T117)</f>
        <v>8.638357977506627E-05</v>
      </c>
      <c r="K201" s="297">
        <f>'Work sheet diff'!J117-AVERAGE('Work sheet diff'!$C117:$T117)</f>
        <v>-9.648358825322268E-05</v>
      </c>
      <c r="L201" s="297">
        <f>'Work sheet diff'!K117-AVERAGE('Work sheet diff'!$C117:$T117)</f>
        <v>0.00025320563943263385</v>
      </c>
      <c r="M201" s="297">
        <f>'Work sheet diff'!L117-AVERAGE('Work sheet diff'!$C117:$T117)</f>
        <v>0.00028227201493278686</v>
      </c>
      <c r="N201" s="297">
        <f>'Work sheet diff'!M117-AVERAGE('Work sheet diff'!$C117:$T117)</f>
        <v>-0.0005173517681274125</v>
      </c>
      <c r="O201" s="297">
        <f>'Work sheet diff'!N117-AVERAGE('Work sheet diff'!$C117:$T117)</f>
        <v>0.000707063711213189</v>
      </c>
      <c r="P201" s="297">
        <f>'Work sheet diff'!O117-AVERAGE('Work sheet diff'!$C117:$T117)</f>
        <v>-0.0005367645951451965</v>
      </c>
      <c r="Q201" s="297">
        <f>'Work sheet diff'!P117-AVERAGE('Work sheet diff'!$C117:$T117)</f>
        <v>0.00037795567146224184</v>
      </c>
      <c r="R201" s="297">
        <f>'Work sheet diff'!Q117-AVERAGE('Work sheet diff'!$C117:$T117)</f>
        <v>-0.00046632537736481395</v>
      </c>
      <c r="S201" s="297">
        <f>'Work sheet diff'!R117-AVERAGE('Work sheet diff'!$C117:$T117)</f>
        <v>-0.0015715988703188981</v>
      </c>
      <c r="T201" s="297">
        <f>'Work sheet diff'!S117-AVERAGE('Work sheet diff'!$C117:$T117)</f>
        <v>0.0002047869928502961</v>
      </c>
      <c r="U201" s="297">
        <f>'Work sheet diff'!T117-AVERAGE('Work sheet diff'!$C117:$T117)</f>
        <v>0.0008319566313705713</v>
      </c>
      <c r="V201" s="297">
        <f>'Work sheet diff'!U117</f>
        <v>0.00363633675967312</v>
      </c>
      <c r="W201" s="306"/>
    </row>
    <row r="202" spans="1:23" s="278" customFormat="1" ht="15">
      <c r="A202" s="286" t="s">
        <v>219</v>
      </c>
      <c r="B202" s="305">
        <f>-AVERAGE('Work sheet diff'!C118:T118)/10</f>
        <v>7.28122988096247E-05</v>
      </c>
      <c r="C202" s="426">
        <f>-'Work sheet'!B118/10</f>
        <v>-0.0018794620177684709</v>
      </c>
      <c r="D202" s="297">
        <f>-('Work sheet diff'!C118-AVERAGE('Work sheet diff'!$C118:$T118))/10</f>
        <v>-0.0012156204058692915</v>
      </c>
      <c r="E202" s="297">
        <f>-('Work sheet diff'!D118-AVERAGE('Work sheet diff'!$C118:$T118))/10</f>
        <v>0.00010653220834422726</v>
      </c>
      <c r="F202" s="297">
        <f>-('Work sheet diff'!E118-AVERAGE('Work sheet diff'!$C118:$T118))/10</f>
        <v>-0.0002861565498172076</v>
      </c>
      <c r="G202" s="297">
        <f>-('Work sheet diff'!F118-AVERAGE('Work sheet diff'!$C118:$T118))/10</f>
        <v>0.0012681788674106143</v>
      </c>
      <c r="H202" s="297">
        <f>-('Work sheet diff'!G118-AVERAGE('Work sheet diff'!$C118:$T118))/10</f>
        <v>-0.00013150882113362343</v>
      </c>
      <c r="I202" s="297">
        <f>-('Work sheet diff'!H118-AVERAGE('Work sheet diff'!$C118:$T118))/10</f>
        <v>0.000379191339069697</v>
      </c>
      <c r="J202" s="297">
        <f>-('Work sheet diff'!I118-AVERAGE('Work sheet diff'!$C118:$T118))/10</f>
        <v>0.000779958700463021</v>
      </c>
      <c r="K202" s="297">
        <f>-('Work sheet diff'!J118-AVERAGE('Work sheet diff'!$C118:$T118))/10</f>
        <v>-7.393153722716687E-05</v>
      </c>
      <c r="L202" s="297">
        <f>-('Work sheet diff'!K118-AVERAGE('Work sheet diff'!$C118:$T118))/10</f>
        <v>-0.00021876271796950988</v>
      </c>
      <c r="M202" s="297">
        <f>-('Work sheet diff'!L118-AVERAGE('Work sheet diff'!$C118:$T118))/10</f>
        <v>-0.00016031761319799842</v>
      </c>
      <c r="N202" s="297">
        <f>-('Work sheet diff'!M118-AVERAGE('Work sheet diff'!$C118:$T118))/10</f>
        <v>0.0005738539677287867</v>
      </c>
      <c r="O202" s="297">
        <f>-('Work sheet diff'!N118-AVERAGE('Work sheet diff'!$C118:$T118))/10</f>
        <v>-9.109915902155195E-05</v>
      </c>
      <c r="P202" s="297">
        <f>-('Work sheet diff'!O118-AVERAGE('Work sheet diff'!$C118:$T118))/10</f>
        <v>-0.0005064189245641663</v>
      </c>
      <c r="Q202" s="297">
        <f>-('Work sheet diff'!P118-AVERAGE('Work sheet diff'!$C118:$T118))/10</f>
        <v>0.000119430170924449</v>
      </c>
      <c r="R202" s="297">
        <f>-('Work sheet diff'!Q118-AVERAGE('Work sheet diff'!$C118:$T118))/10</f>
        <v>-0.0010550670531522574</v>
      </c>
      <c r="S202" s="297">
        <f>-('Work sheet diff'!R118-AVERAGE('Work sheet diff'!$C118:$T118))/10</f>
        <v>0.0005026716934865953</v>
      </c>
      <c r="T202" s="297">
        <f>-('Work sheet diff'!S118-AVERAGE('Work sheet diff'!$C118:$T118))/10</f>
        <v>0.000347351035913142</v>
      </c>
      <c r="U202" s="297">
        <f>-('Work sheet diff'!T118-AVERAGE('Work sheet diff'!$C118:$T118))/10</f>
        <v>-0.00033828520138775924</v>
      </c>
      <c r="V202" s="426">
        <f>-'Work sheet'!U118/10</f>
        <v>0.0013031056057808722</v>
      </c>
      <c r="W202" s="306"/>
    </row>
    <row r="203" spans="1:23" s="278" customFormat="1" ht="15">
      <c r="A203" s="286" t="s">
        <v>220</v>
      </c>
      <c r="B203" s="305">
        <f>AVERAGE('Work sheet diff'!C119:T119)/10</f>
        <v>0.0019676643805822723</v>
      </c>
      <c r="C203" s="297">
        <f>'Work sheet diff'!B119/10</f>
        <v>0.005331785718222459</v>
      </c>
      <c r="D203" s="297">
        <f>('Work sheet diff'!C119-AVERAGE('Work sheet diff'!$C119:$T119))/10</f>
        <v>-0.00032193326077725493</v>
      </c>
      <c r="E203" s="297">
        <f>('Work sheet diff'!D119-AVERAGE('Work sheet diff'!$C119:$T119))/10</f>
        <v>0.0009551887733371632</v>
      </c>
      <c r="F203" s="297">
        <f>('Work sheet diff'!E119-AVERAGE('Work sheet diff'!$C119:$T119))/10</f>
        <v>-0.00035742078881102513</v>
      </c>
      <c r="G203" s="297">
        <f>('Work sheet diff'!F119-AVERAGE('Work sheet diff'!$C119:$T119))/10</f>
        <v>0.00028690573349047615</v>
      </c>
      <c r="H203" s="297">
        <f>('Work sheet diff'!G119-AVERAGE('Work sheet diff'!$C119:$T119))/10</f>
        <v>-0.0018691522489668576</v>
      </c>
      <c r="I203" s="297">
        <f>('Work sheet diff'!H119-AVERAGE('Work sheet diff'!$C119:$T119))/10</f>
        <v>-0.0007614877868173154</v>
      </c>
      <c r="J203" s="297">
        <f>('Work sheet diff'!I119-AVERAGE('Work sheet diff'!$C119:$T119))/10</f>
        <v>0.000253245796400808</v>
      </c>
      <c r="K203" s="297">
        <f>('Work sheet diff'!J119-AVERAGE('Work sheet diff'!$C119:$T119))/10</f>
        <v>-4.936439000718003E-05</v>
      </c>
      <c r="L203" s="297">
        <f>('Work sheet diff'!K119-AVERAGE('Work sheet diff'!$C119:$T119))/10</f>
        <v>0.0006824097024676508</v>
      </c>
      <c r="M203" s="297">
        <f>('Work sheet diff'!L119-AVERAGE('Work sheet diff'!$C119:$T119))/10</f>
        <v>0.000604016891120165</v>
      </c>
      <c r="N203" s="297">
        <f>('Work sheet diff'!M119-AVERAGE('Work sheet diff'!$C119:$T119))/10</f>
        <v>0.00038837808101538606</v>
      </c>
      <c r="O203" s="297">
        <f>('Work sheet diff'!N119-AVERAGE('Work sheet diff'!$C119:$T119))/10</f>
        <v>0.00011401042243728669</v>
      </c>
      <c r="P203" s="297">
        <f>('Work sheet diff'!O119-AVERAGE('Work sheet diff'!$C119:$T119))/10</f>
        <v>-1.5978622648846543E-05</v>
      </c>
      <c r="Q203" s="297">
        <f>('Work sheet diff'!P119-AVERAGE('Work sheet diff'!$C119:$T119))/10</f>
        <v>0.0006972069900805188</v>
      </c>
      <c r="R203" s="297">
        <f>('Work sheet diff'!Q119-AVERAGE('Work sheet diff'!$C119:$T119))/10</f>
        <v>0.00025164305151012084</v>
      </c>
      <c r="S203" s="297">
        <f>('Work sheet diff'!R119-AVERAGE('Work sheet diff'!$C119:$T119))/10</f>
        <v>0.00029695346082778373</v>
      </c>
      <c r="T203" s="297">
        <f>('Work sheet diff'!S119-AVERAGE('Work sheet diff'!$C119:$T119))/10</f>
        <v>-0.0010479208948913261</v>
      </c>
      <c r="U203" s="297">
        <f>('Work sheet diff'!T119-AVERAGE('Work sheet diff'!$C119:$T119))/10</f>
        <v>-0.00010670090976755177</v>
      </c>
      <c r="V203" s="297">
        <f>'Work sheet diff'!U119/10</f>
        <v>-0.0026927363550395614</v>
      </c>
      <c r="W203" s="306"/>
    </row>
    <row r="204" spans="1:23" s="278" customFormat="1" ht="15">
      <c r="A204" s="286" t="s">
        <v>221</v>
      </c>
      <c r="B204" s="305">
        <f>-AVERAGE('Work sheet diff'!C120:T120)/10</f>
        <v>0.0004597603475345418</v>
      </c>
      <c r="C204" s="426">
        <f>-'Work sheet'!B120/10</f>
        <v>-0.004449276515563294</v>
      </c>
      <c r="D204" s="297">
        <f>-('Work sheet diff'!C120-AVERAGE('Work sheet diff'!$C120:$T120))/10</f>
        <v>-1.5488338367637255E-05</v>
      </c>
      <c r="E204" s="297">
        <f>-('Work sheet diff'!D120-AVERAGE('Work sheet diff'!$C120:$T120))/10</f>
        <v>0.00014007573442794042</v>
      </c>
      <c r="F204" s="297">
        <f>-('Work sheet diff'!E120-AVERAGE('Work sheet diff'!$C120:$T120))/10</f>
        <v>-0.0013188451774780589</v>
      </c>
      <c r="G204" s="297">
        <f>-('Work sheet diff'!F120-AVERAGE('Work sheet diff'!$C120:$T120))/10</f>
        <v>-0.0004245182038882729</v>
      </c>
      <c r="H204" s="297">
        <f>-('Work sheet diff'!G120-AVERAGE('Work sheet diff'!$C120:$T120))/10</f>
        <v>6.289448847967743E-05</v>
      </c>
      <c r="I204" s="297">
        <f>-('Work sheet diff'!H120-AVERAGE('Work sheet diff'!$C120:$T120))/10</f>
        <v>-0.00013801221387635903</v>
      </c>
      <c r="J204" s="297">
        <f>-('Work sheet diff'!I120-AVERAGE('Work sheet diff'!$C120:$T120))/10</f>
        <v>0.00039784436961389934</v>
      </c>
      <c r="K204" s="297">
        <f>-('Work sheet diff'!J120-AVERAGE('Work sheet diff'!$C120:$T120))/10</f>
        <v>0.0005055091194880237</v>
      </c>
      <c r="L204" s="297">
        <f>-('Work sheet diff'!K120-AVERAGE('Work sheet diff'!$C120:$T120))/10</f>
        <v>0.0007250181819878125</v>
      </c>
      <c r="M204" s="297">
        <f>-('Work sheet diff'!L120-AVERAGE('Work sheet diff'!$C120:$T120))/10</f>
        <v>-3.317992963676516E-05</v>
      </c>
      <c r="N204" s="297">
        <f>-('Work sheet diff'!M120-AVERAGE('Work sheet diff'!$C120:$T120))/10</f>
        <v>0.00027503382857747003</v>
      </c>
      <c r="O204" s="297">
        <f>-('Work sheet diff'!N120-AVERAGE('Work sheet diff'!$C120:$T120))/10</f>
        <v>-0.00028489435829334074</v>
      </c>
      <c r="P204" s="297">
        <f>-('Work sheet diff'!O120-AVERAGE('Work sheet diff'!$C120:$T120))/10</f>
        <v>-0.0002791312790501259</v>
      </c>
      <c r="Q204" s="297">
        <f>-('Work sheet diff'!P120-AVERAGE('Work sheet diff'!$C120:$T120))/10</f>
        <v>0.00036998954048333353</v>
      </c>
      <c r="R204" s="297">
        <f>-('Work sheet diff'!Q120-AVERAGE('Work sheet diff'!$C120:$T120))/10</f>
        <v>0.00013805566155964815</v>
      </c>
      <c r="S204" s="297">
        <f>-('Work sheet diff'!R120-AVERAGE('Work sheet diff'!$C120:$T120))/10</f>
        <v>-3.3927307842056793E-05</v>
      </c>
      <c r="T204" s="297">
        <f>-('Work sheet diff'!S120-AVERAGE('Work sheet diff'!$C120:$T120))/10</f>
        <v>3.461184701044626E-05</v>
      </c>
      <c r="U204" s="297">
        <f>-('Work sheet diff'!T120-AVERAGE('Work sheet diff'!$C120:$T120))/10</f>
        <v>-0.00012103596319563508</v>
      </c>
      <c r="V204" s="426">
        <f>-'Work sheet'!U120/10</f>
        <v>0.0011363738415748894</v>
      </c>
      <c r="W204" s="306"/>
    </row>
    <row r="205" spans="1:23" s="278" customFormat="1" ht="15.75" thickBot="1">
      <c r="A205" s="286" t="s">
        <v>222</v>
      </c>
      <c r="B205" s="307">
        <f>AVERAGE('Work sheet diff'!C121:T121)/10</f>
        <v>-0.008927310875706217</v>
      </c>
      <c r="C205" s="429">
        <f>'Work sheet'!B121/10</f>
        <v>-0.01231592</v>
      </c>
      <c r="D205" s="308">
        <f>('Work sheet diff'!C121-AVERAGE('Work sheet diff'!$C121:$T121))/10</f>
        <v>0.0021651998587570625</v>
      </c>
      <c r="E205" s="308">
        <f>('Work sheet diff'!D121-AVERAGE('Work sheet diff'!$C121:$T121))/10</f>
        <v>-0.0006488260734463277</v>
      </c>
      <c r="F205" s="308">
        <f>('Work sheet diff'!E121-AVERAGE('Work sheet diff'!$C121:$T121))/10</f>
        <v>0.0011953503672316416</v>
      </c>
      <c r="G205" s="308">
        <f>('Work sheet diff'!F121-AVERAGE('Work sheet diff'!$C121:$T121))/10</f>
        <v>-0.004293156751412429</v>
      </c>
      <c r="H205" s="308">
        <f>('Work sheet diff'!G121-AVERAGE('Work sheet diff'!$C121:$T121))/10</f>
        <v>-0.0007380089548022592</v>
      </c>
      <c r="I205" s="308">
        <f>('Work sheet diff'!H121-AVERAGE('Work sheet diff'!$C121:$T121))/10</f>
        <v>-0.0009587194632768359</v>
      </c>
      <c r="J205" s="308">
        <f>('Work sheet diff'!I121-AVERAGE('Work sheet diff'!$C121:$T121))/10</f>
        <v>0.0005452103672316369</v>
      </c>
      <c r="K205" s="308">
        <f>('Work sheet diff'!J121-AVERAGE('Work sheet diff'!$C121:$T121))/10</f>
        <v>0.0009045369774011297</v>
      </c>
      <c r="L205" s="308">
        <f>('Work sheet diff'!K121-AVERAGE('Work sheet diff'!$C121:$T121))/10</f>
        <v>0.0003512862994350302</v>
      </c>
      <c r="M205" s="308">
        <f>('Work sheet diff'!L121-AVERAGE('Work sheet diff'!$C121:$T121))/10</f>
        <v>7.366511299435468E-05</v>
      </c>
      <c r="N205" s="308">
        <f>('Work sheet diff'!M121-AVERAGE('Work sheet diff'!$C121:$T121))/10</f>
        <v>8.178290960451501E-05</v>
      </c>
      <c r="O205" s="308">
        <f>('Work sheet diff'!N121-AVERAGE('Work sheet diff'!$C121:$T121))/10</f>
        <v>-0.0017358470903954758</v>
      </c>
      <c r="P205" s="308">
        <f>('Work sheet diff'!O121-AVERAGE('Work sheet diff'!$C121:$T121))/10</f>
        <v>0.00012195290960451965</v>
      </c>
      <c r="Q205" s="308">
        <f>('Work sheet diff'!P121-AVERAGE('Work sheet diff'!$C121:$T121))/10</f>
        <v>-0.002840786751412429</v>
      </c>
      <c r="R205" s="308">
        <f>('Work sheet diff'!Q121-AVERAGE('Work sheet diff'!$C121:$T121))/10</f>
        <v>0.0030820393502824853</v>
      </c>
      <c r="S205" s="308">
        <f>('Work sheet diff'!R121-AVERAGE('Work sheet diff'!$C121:$T121))/10</f>
        <v>-0.0002635289548022571</v>
      </c>
      <c r="T205" s="308">
        <f>('Work sheet diff'!S121-AVERAGE('Work sheet diff'!$C121:$T121))/10</f>
        <v>0.0005712501977401127</v>
      </c>
      <c r="U205" s="308">
        <f>('Work sheet diff'!T121-AVERAGE('Work sheet diff'!$C121:$T121))/10</f>
        <v>0.002386599689265538</v>
      </c>
      <c r="V205" s="308">
        <f>'Work sheet diff'!U121/10</f>
        <v>-0.023909845812993855</v>
      </c>
      <c r="W205" s="309"/>
    </row>
    <row r="206" spans="1:23" s="278" customFormat="1" ht="15">
      <c r="A206" s="300" t="s">
        <v>223</v>
      </c>
      <c r="B206" s="287">
        <f>AVERAGE('Work sheet diff'!C128:T128)</f>
        <v>-0.2529865610976498</v>
      </c>
      <c r="C206" s="426">
        <f>'Work sheet'!B128</f>
        <v>-0.08198394126079989</v>
      </c>
      <c r="D206" s="297">
        <f>'Work sheet diff'!C128-AVERAGE('Work sheet diff'!$C128:$T128)</f>
        <v>-0.11175071261298425</v>
      </c>
      <c r="E206" s="297">
        <f>'Work sheet diff'!D128-AVERAGE('Work sheet diff'!$C128:$T128)</f>
        <v>-0.08820475876474626</v>
      </c>
      <c r="F206" s="297">
        <f>'Work sheet diff'!E128-AVERAGE('Work sheet diff'!$C128:$T128)</f>
        <v>-0.14439650798798437</v>
      </c>
      <c r="G206" s="297">
        <f>'Work sheet diff'!F128-AVERAGE('Work sheet diff'!$C128:$T128)</f>
        <v>-0.014110788034292054</v>
      </c>
      <c r="H206" s="297">
        <f>'Work sheet diff'!G128-AVERAGE('Work sheet diff'!$C128:$T128)</f>
        <v>-0.16988839429297958</v>
      </c>
      <c r="I206" s="297">
        <f>'Work sheet diff'!H128-AVERAGE('Work sheet diff'!$C128:$T128)</f>
        <v>-0.07625897087082328</v>
      </c>
      <c r="J206" s="297">
        <f>'Work sheet diff'!I128-AVERAGE('Work sheet diff'!$C128:$T128)</f>
        <v>-0.021403788389159017</v>
      </c>
      <c r="K206" s="297">
        <f>'Work sheet diff'!J128-AVERAGE('Work sheet diff'!$C128:$T128)</f>
        <v>-0.018805672609064017</v>
      </c>
      <c r="L206" s="297">
        <f>'Work sheet diff'!K128-AVERAGE('Work sheet diff'!$C128:$T128)</f>
        <v>0.01101528890438036</v>
      </c>
      <c r="M206" s="297">
        <f>'Work sheet diff'!L128-AVERAGE('Work sheet diff'!$C128:$T128)</f>
        <v>-0.022797679223389433</v>
      </c>
      <c r="N206" s="297">
        <f>'Work sheet diff'!M128-AVERAGE('Work sheet diff'!$C128:$T128)</f>
        <v>0.03396526329484484</v>
      </c>
      <c r="O206" s="297">
        <f>'Work sheet diff'!N128-AVERAGE('Work sheet diff'!$C128:$T128)</f>
        <v>0.11282016915430954</v>
      </c>
      <c r="P206" s="297">
        <f>'Work sheet diff'!O128-AVERAGE('Work sheet diff'!$C128:$T128)</f>
        <v>0.026337435647463103</v>
      </c>
      <c r="Q206" s="297">
        <f>'Work sheet diff'!P128-AVERAGE('Work sheet diff'!$C128:$T128)</f>
        <v>0.1484491729774901</v>
      </c>
      <c r="R206" s="297">
        <f>'Work sheet diff'!Q128-AVERAGE('Work sheet diff'!$C128:$T128)</f>
        <v>-0.08586750024568851</v>
      </c>
      <c r="S206" s="297">
        <f>'Work sheet diff'!R128-AVERAGE('Work sheet diff'!$C128:$T128)</f>
        <v>-0.10233714412266343</v>
      </c>
      <c r="T206" s="297">
        <f>'Work sheet diff'!S128-AVERAGE('Work sheet diff'!$C128:$T128)</f>
        <v>0.010318257019814536</v>
      </c>
      <c r="U206" s="297">
        <f>'Work sheet diff'!T128-AVERAGE('Work sheet diff'!$C128:$T128)</f>
        <v>0.5129163301554723</v>
      </c>
      <c r="V206" s="297">
        <f>'Work sheet diff'!U128</f>
        <v>0.9721124296821522</v>
      </c>
      <c r="W206" s="288"/>
    </row>
    <row r="207" spans="1:23" s="278" customFormat="1" ht="15">
      <c r="A207" s="286" t="s">
        <v>224</v>
      </c>
      <c r="B207" s="287">
        <f>AVERAGE('Work sheet diff'!C129:T129)</f>
        <v>-0.16290726554529097</v>
      </c>
      <c r="C207" s="426">
        <f>'Work sheet'!B129</f>
        <v>-2.5331438256165835</v>
      </c>
      <c r="D207" s="297">
        <f>'Work sheet diff'!C129-AVERAGE('Work sheet diff'!$C129:$T129)</f>
        <v>0.048129194164061445</v>
      </c>
      <c r="E207" s="297">
        <f>'Work sheet diff'!D129-AVERAGE('Work sheet diff'!$C129:$T129)</f>
        <v>0.04185270811985006</v>
      </c>
      <c r="F207" s="297">
        <f>'Work sheet diff'!E129-AVERAGE('Work sheet diff'!$C129:$T129)</f>
        <v>0.14275557645549716</v>
      </c>
      <c r="G207" s="297">
        <f>'Work sheet diff'!F129-AVERAGE('Work sheet diff'!$C129:$T129)</f>
        <v>0.06278896010928553</v>
      </c>
      <c r="H207" s="297">
        <f>'Work sheet diff'!G129-AVERAGE('Work sheet diff'!$C129:$T129)</f>
        <v>-0.12378035187494343</v>
      </c>
      <c r="I207" s="297">
        <f>'Work sheet diff'!H129-AVERAGE('Work sheet diff'!$C129:$T129)</f>
        <v>-0.026244233077111018</v>
      </c>
      <c r="J207" s="297">
        <f>'Work sheet diff'!I129-AVERAGE('Work sheet diff'!$C129:$T129)</f>
        <v>-0.06031079891509508</v>
      </c>
      <c r="K207" s="297">
        <f>'Work sheet diff'!J129-AVERAGE('Work sheet diff'!$C129:$T129)</f>
        <v>0.005669533621008943</v>
      </c>
      <c r="L207" s="297">
        <f>'Work sheet diff'!K129-AVERAGE('Work sheet diff'!$C129:$T129)</f>
        <v>0.04911047435241214</v>
      </c>
      <c r="M207" s="297">
        <f>'Work sheet diff'!L129-AVERAGE('Work sheet diff'!$C129:$T129)</f>
        <v>0.02001079735191877</v>
      </c>
      <c r="N207" s="297">
        <f>'Work sheet diff'!M129-AVERAGE('Work sheet diff'!$C129:$T129)</f>
        <v>-0.06401020871618471</v>
      </c>
      <c r="O207" s="297">
        <f>'Work sheet diff'!N129-AVERAGE('Work sheet diff'!$C129:$T129)</f>
        <v>-0.07224405510171836</v>
      </c>
      <c r="P207" s="297">
        <f>'Work sheet diff'!O129-AVERAGE('Work sheet diff'!$C129:$T129)</f>
        <v>-0.04273831344563059</v>
      </c>
      <c r="Q207" s="297">
        <f>'Work sheet diff'!P129-AVERAGE('Work sheet diff'!$C129:$T129)</f>
        <v>-0.02759669580144311</v>
      </c>
      <c r="R207" s="297">
        <f>'Work sheet diff'!Q129-AVERAGE('Work sheet diff'!$C129:$T129)</f>
        <v>-0.03427311360389343</v>
      </c>
      <c r="S207" s="297">
        <f>'Work sheet diff'!R129-AVERAGE('Work sheet diff'!$C129:$T129)</f>
        <v>0.00015670471123249707</v>
      </c>
      <c r="T207" s="297">
        <f>'Work sheet diff'!S129-AVERAGE('Work sheet diff'!$C129:$T129)</f>
        <v>0.032728711436149055</v>
      </c>
      <c r="U207" s="297">
        <f>'Work sheet diff'!T129-AVERAGE('Work sheet diff'!$C129:$T129)</f>
        <v>0.04799511021460387</v>
      </c>
      <c r="V207" s="297">
        <f>'Work sheet diff'!U129</f>
        <v>-0.35571218755007317</v>
      </c>
      <c r="W207" s="288"/>
    </row>
    <row r="208" spans="1:23" s="278" customFormat="1" ht="15">
      <c r="A208" s="286" t="s">
        <v>225</v>
      </c>
      <c r="B208" s="471">
        <f>AVERAGE('Work sheet diff'!C130:T130)</f>
        <v>-0.06499407215401073</v>
      </c>
      <c r="C208" s="426">
        <f>'Work sheet'!B130</f>
        <v>0.18125035254767063</v>
      </c>
      <c r="D208" s="297">
        <f>'Work sheet diff'!C130-AVERAGE('Work sheet diff'!$C130:$T130)</f>
        <v>-0.025992550470612233</v>
      </c>
      <c r="E208" s="297">
        <f>'Work sheet diff'!D130-AVERAGE('Work sheet diff'!$C130:$T130)</f>
        <v>-0.039018226752225244</v>
      </c>
      <c r="F208" s="297">
        <f>'Work sheet diff'!E130-AVERAGE('Work sheet diff'!$C130:$T130)</f>
        <v>-0.02473010393322192</v>
      </c>
      <c r="G208" s="297">
        <f>'Work sheet diff'!F130-AVERAGE('Work sheet diff'!$C130:$T130)</f>
        <v>-0.0696675386640905</v>
      </c>
      <c r="H208" s="297">
        <f>'Work sheet diff'!G130-AVERAGE('Work sheet diff'!$C130:$T130)</f>
        <v>0.04079695135371894</v>
      </c>
      <c r="I208" s="297">
        <f>'Work sheet diff'!H130-AVERAGE('Work sheet diff'!$C130:$T130)</f>
        <v>0.009646160818412068</v>
      </c>
      <c r="J208" s="297">
        <f>'Work sheet diff'!I130-AVERAGE('Work sheet diff'!$C130:$T130)</f>
        <v>-0.012236454797042315</v>
      </c>
      <c r="K208" s="297">
        <f>'Work sheet diff'!J130-AVERAGE('Work sheet diff'!$C130:$T130)</f>
        <v>-0.01420198905036002</v>
      </c>
      <c r="L208" s="297">
        <f>'Work sheet diff'!K130-AVERAGE('Work sheet diff'!$C130:$T130)</f>
        <v>-0.005631807323657492</v>
      </c>
      <c r="M208" s="297">
        <f>'Work sheet diff'!L130-AVERAGE('Work sheet diff'!$C130:$T130)</f>
        <v>-0.003595341208470909</v>
      </c>
      <c r="N208" s="297">
        <f>'Work sheet diff'!M130-AVERAGE('Work sheet diff'!$C130:$T130)</f>
        <v>0.02429949500756491</v>
      </c>
      <c r="O208" s="297">
        <f>'Work sheet diff'!N130-AVERAGE('Work sheet diff'!$C130:$T130)</f>
        <v>0.021356656521534505</v>
      </c>
      <c r="P208" s="297">
        <f>'Work sheet diff'!O130-AVERAGE('Work sheet diff'!$C130:$T130)</f>
        <v>0.04886277531867251</v>
      </c>
      <c r="Q208" s="297">
        <f>'Work sheet diff'!P130-AVERAGE('Work sheet diff'!$C130:$T130)</f>
        <v>0.0007028763402472105</v>
      </c>
      <c r="R208" s="297">
        <f>'Work sheet diff'!Q130-AVERAGE('Work sheet diff'!$C130:$T130)</f>
        <v>0.03678502705801496</v>
      </c>
      <c r="S208" s="297">
        <f>'Work sheet diff'!R130-AVERAGE('Work sheet diff'!$C130:$T130)</f>
        <v>0.007622778675638403</v>
      </c>
      <c r="T208" s="297">
        <f>'Work sheet diff'!S130-AVERAGE('Work sheet diff'!$C130:$T130)</f>
        <v>0.02019139720920507</v>
      </c>
      <c r="U208" s="297">
        <f>'Work sheet diff'!T130-AVERAGE('Work sheet diff'!$C130:$T130)</f>
        <v>-0.01519010610332798</v>
      </c>
      <c r="V208" s="297">
        <f>'Work sheet diff'!U130</f>
        <v>-0.05896612301701165</v>
      </c>
      <c r="W208" s="288"/>
    </row>
    <row r="209" spans="1:23" s="278" customFormat="1" ht="15">
      <c r="A209" s="286" t="s">
        <v>226</v>
      </c>
      <c r="B209" s="287">
        <f>AVERAGE('Work sheet diff'!C131:T131)</f>
        <v>-0.0037096530884154436</v>
      </c>
      <c r="C209" s="426">
        <f>'Work sheet'!B131</f>
        <v>2.0882203881327883</v>
      </c>
      <c r="D209" s="297">
        <f>'Work sheet diff'!C131-AVERAGE('Work sheet diff'!$C131:$T131)</f>
        <v>0.005906293087510542</v>
      </c>
      <c r="E209" s="297">
        <f>'Work sheet diff'!D131-AVERAGE('Work sheet diff'!$C131:$T131)</f>
        <v>0.026719586437179595</v>
      </c>
      <c r="F209" s="297">
        <f>'Work sheet diff'!E131-AVERAGE('Work sheet diff'!$C131:$T131)</f>
        <v>-0.004360077896834595</v>
      </c>
      <c r="G209" s="297">
        <f>'Work sheet diff'!F131-AVERAGE('Work sheet diff'!$C131:$T131)</f>
        <v>0.01807460207107444</v>
      </c>
      <c r="H209" s="297">
        <f>'Work sheet diff'!G131-AVERAGE('Work sheet diff'!$C131:$T131)</f>
        <v>-0.02409793273425518</v>
      </c>
      <c r="I209" s="297">
        <f>'Work sheet diff'!H131-AVERAGE('Work sheet diff'!$C131:$T131)</f>
        <v>-0.002218487472549149</v>
      </c>
      <c r="J209" s="297">
        <f>'Work sheet diff'!I131-AVERAGE('Work sheet diff'!$C131:$T131)</f>
        <v>-0.0018298548731966995</v>
      </c>
      <c r="K209" s="297">
        <f>'Work sheet diff'!J131-AVERAGE('Work sheet diff'!$C131:$T131)</f>
        <v>-0.01580774354371118</v>
      </c>
      <c r="L209" s="297">
        <f>'Work sheet diff'!K131-AVERAGE('Work sheet diff'!$C131:$T131)</f>
        <v>-0.006699022059554338</v>
      </c>
      <c r="M209" s="297">
        <f>'Work sheet diff'!L131-AVERAGE('Work sheet diff'!$C131:$T131)</f>
        <v>-0.013627945622231586</v>
      </c>
      <c r="N209" s="297">
        <f>'Work sheet diff'!M131-AVERAGE('Work sheet diff'!$C131:$T131)</f>
        <v>-0.010208350190732502</v>
      </c>
      <c r="O209" s="297">
        <f>'Work sheet diff'!N131-AVERAGE('Work sheet diff'!$C131:$T131)</f>
        <v>-0.0029906822951901776</v>
      </c>
      <c r="P209" s="297">
        <f>'Work sheet diff'!O131-AVERAGE('Work sheet diff'!$C131:$T131)</f>
        <v>-0.0050015769432475675</v>
      </c>
      <c r="Q209" s="297">
        <f>'Work sheet diff'!P131-AVERAGE('Work sheet diff'!$C131:$T131)</f>
        <v>-0.004008287702366272</v>
      </c>
      <c r="R209" s="297">
        <f>'Work sheet diff'!Q131-AVERAGE('Work sheet diff'!$C131:$T131)</f>
        <v>0.005263454948349783</v>
      </c>
      <c r="S209" s="297">
        <f>'Work sheet diff'!R131-AVERAGE('Work sheet diff'!$C131:$T131)</f>
        <v>0.016530845604978965</v>
      </c>
      <c r="T209" s="297">
        <f>'Work sheet diff'!S131-AVERAGE('Work sheet diff'!$C131:$T131)</f>
        <v>0.013726859375238732</v>
      </c>
      <c r="U209" s="297">
        <f>'Work sheet diff'!T131-AVERAGE('Work sheet diff'!$C131:$T131)</f>
        <v>0.004628319809537174</v>
      </c>
      <c r="V209" s="297">
        <f>'Work sheet diff'!U131</f>
        <v>0.10240072172654464</v>
      </c>
      <c r="W209" s="288"/>
    </row>
    <row r="210" spans="1:23" s="278" customFormat="1" ht="15">
      <c r="A210" s="286" t="s">
        <v>227</v>
      </c>
      <c r="B210" s="287">
        <f>AVERAGE('Work sheet diff'!C132:T132)</f>
        <v>-0.000999120417076999</v>
      </c>
      <c r="C210" s="426">
        <f>'Work sheet'!B132</f>
        <v>-0.38239309764814117</v>
      </c>
      <c r="D210" s="297">
        <f>'Work sheet diff'!C132-AVERAGE('Work sheet diff'!$C132:$T132)</f>
        <v>-0.017894111401215034</v>
      </c>
      <c r="E210" s="297">
        <f>'Work sheet diff'!D132-AVERAGE('Work sheet diff'!$C132:$T132)</f>
        <v>-0.009432139941563935</v>
      </c>
      <c r="F210" s="297">
        <f>'Work sheet diff'!E132-AVERAGE('Work sheet diff'!$C132:$T132)</f>
        <v>-0.004382523723627551</v>
      </c>
      <c r="G210" s="297">
        <f>'Work sheet diff'!F132-AVERAGE('Work sheet diff'!$C132:$T132)</f>
        <v>0.02004509167910198</v>
      </c>
      <c r="H210" s="297">
        <f>'Work sheet diff'!G132-AVERAGE('Work sheet diff'!$C132:$T132)</f>
        <v>-0.009306348017509012</v>
      </c>
      <c r="I210" s="297">
        <f>'Work sheet diff'!H132-AVERAGE('Work sheet diff'!$C132:$T132)</f>
        <v>0.007139948849684824</v>
      </c>
      <c r="J210" s="297">
        <f>'Work sheet diff'!I132-AVERAGE('Work sheet diff'!$C132:$T132)</f>
        <v>0.0004502488975892066</v>
      </c>
      <c r="K210" s="297">
        <f>'Work sheet diff'!J132-AVERAGE('Work sheet diff'!$C132:$T132)</f>
        <v>0.001362716775707632</v>
      </c>
      <c r="L210" s="297">
        <f>'Work sheet diff'!K132-AVERAGE('Work sheet diff'!$C132:$T132)</f>
        <v>0.006630141585400881</v>
      </c>
      <c r="M210" s="297">
        <f>'Work sheet diff'!L132-AVERAGE('Work sheet diff'!$C132:$T132)</f>
        <v>-0.006859195384811325</v>
      </c>
      <c r="N210" s="297">
        <f>'Work sheet diff'!M132-AVERAGE('Work sheet diff'!$C132:$T132)</f>
        <v>0.005850781483776485</v>
      </c>
      <c r="O210" s="297">
        <f>'Work sheet diff'!N132-AVERAGE('Work sheet diff'!$C132:$T132)</f>
        <v>-0.0007734722486137707</v>
      </c>
      <c r="P210" s="297">
        <f>'Work sheet diff'!O132-AVERAGE('Work sheet diff'!$C132:$T132)</f>
        <v>0.003463800001065812</v>
      </c>
      <c r="Q210" s="297">
        <f>'Work sheet diff'!P132-AVERAGE('Work sheet diff'!$C132:$T132)</f>
        <v>-0.0033313257855722474</v>
      </c>
      <c r="R210" s="297">
        <f>'Work sheet diff'!Q132-AVERAGE('Work sheet diff'!$C132:$T132)</f>
        <v>0.004054994561439202</v>
      </c>
      <c r="S210" s="297">
        <f>'Work sheet diff'!R132-AVERAGE('Work sheet diff'!$C132:$T132)</f>
        <v>0.003384479263289589</v>
      </c>
      <c r="T210" s="297">
        <f>'Work sheet diff'!S132-AVERAGE('Work sheet diff'!$C132:$T132)</f>
        <v>-0.0031189133437451843</v>
      </c>
      <c r="U210" s="297">
        <f>'Work sheet diff'!T132-AVERAGE('Work sheet diff'!$C132:$T132)</f>
        <v>0.002715826749602449</v>
      </c>
      <c r="V210" s="297">
        <f>'Work sheet diff'!U132</f>
        <v>0.004096290135508773</v>
      </c>
      <c r="W210" s="288"/>
    </row>
    <row r="211" spans="1:23" s="278" customFormat="1" ht="15">
      <c r="A211" s="286" t="s">
        <v>228</v>
      </c>
      <c r="B211" s="287">
        <f>AVERAGE('Work sheet diff'!C133:T133)</f>
        <v>-0.04289902802532607</v>
      </c>
      <c r="C211" s="426">
        <f>'Work sheet'!B133</f>
        <v>1.4062106162169956</v>
      </c>
      <c r="D211" s="297">
        <f>'Work sheet diff'!C133-AVERAGE('Work sheet diff'!$C133:$T133)</f>
        <v>0.0098117275423402</v>
      </c>
      <c r="E211" s="297">
        <f>'Work sheet diff'!D133-AVERAGE('Work sheet diff'!$C133:$T133)</f>
        <v>0.0020134973376296564</v>
      </c>
      <c r="F211" s="297">
        <f>'Work sheet diff'!E133-AVERAGE('Work sheet diff'!$C133:$T133)</f>
        <v>-0.0009465574428004567</v>
      </c>
      <c r="G211" s="297">
        <f>'Work sheet diff'!F133-AVERAGE('Work sheet diff'!$C133:$T133)</f>
        <v>-0.016064454009692718</v>
      </c>
      <c r="H211" s="297">
        <f>'Work sheet diff'!G133-AVERAGE('Work sheet diff'!$C133:$T133)</f>
        <v>0.011547125960134956</v>
      </c>
      <c r="I211" s="297">
        <f>'Work sheet diff'!H133-AVERAGE('Work sheet diff'!$C133:$T133)</f>
        <v>-0.006046442092448041</v>
      </c>
      <c r="J211" s="297">
        <f>'Work sheet diff'!I133-AVERAGE('Work sheet diff'!$C133:$T133)</f>
        <v>-0.0025501754317838604</v>
      </c>
      <c r="K211" s="297">
        <f>'Work sheet diff'!J133-AVERAGE('Work sheet diff'!$C133:$T133)</f>
        <v>-6.129920945025652E-05</v>
      </c>
      <c r="L211" s="297">
        <f>'Work sheet diff'!K133-AVERAGE('Work sheet diff'!$C133:$T133)</f>
        <v>-0.0015639186859353546</v>
      </c>
      <c r="M211" s="297">
        <f>'Work sheet diff'!L133-AVERAGE('Work sheet diff'!$C133:$T133)</f>
        <v>0.0009981583219222379</v>
      </c>
      <c r="N211" s="297">
        <f>'Work sheet diff'!M133-AVERAGE('Work sheet diff'!$C133:$T133)</f>
        <v>0.005312705198494125</v>
      </c>
      <c r="O211" s="297">
        <f>'Work sheet diff'!N133-AVERAGE('Work sheet diff'!$C133:$T133)</f>
        <v>0.0014745373092825628</v>
      </c>
      <c r="P211" s="297">
        <f>'Work sheet diff'!O133-AVERAGE('Work sheet diff'!$C133:$T133)</f>
        <v>-0.0014334370910591143</v>
      </c>
      <c r="Q211" s="297">
        <f>'Work sheet diff'!P133-AVERAGE('Work sheet diff'!$C133:$T133)</f>
        <v>0.0001909253735559724</v>
      </c>
      <c r="R211" s="297">
        <f>'Work sheet diff'!Q133-AVERAGE('Work sheet diff'!$C133:$T133)</f>
        <v>-0.0035592685128564075</v>
      </c>
      <c r="S211" s="297">
        <f>'Work sheet diff'!R133-AVERAGE('Work sheet diff'!$C133:$T133)</f>
        <v>0.0037558677535435084</v>
      </c>
      <c r="T211" s="297">
        <f>'Work sheet diff'!S133-AVERAGE('Work sheet diff'!$C133:$T133)</f>
        <v>-0.002127905152376347</v>
      </c>
      <c r="U211" s="297">
        <f>'Work sheet diff'!T133-AVERAGE('Work sheet diff'!$C133:$T133)</f>
        <v>-0.0007510871685006623</v>
      </c>
      <c r="V211" s="297">
        <f>'Work sheet diff'!U133</f>
        <v>-0.037020516754353514</v>
      </c>
      <c r="W211" s="288"/>
    </row>
    <row r="212" spans="1:23" s="278" customFormat="1" ht="15">
      <c r="A212" s="286" t="s">
        <v>229</v>
      </c>
      <c r="B212" s="287">
        <f>AVERAGE('Work sheet diff'!C134:T134)</f>
        <v>-0.000528533460715805</v>
      </c>
      <c r="C212" s="426">
        <f>'Work sheet'!B134</f>
        <v>0.01920994060544</v>
      </c>
      <c r="D212" s="297">
        <f>'Work sheet diff'!C134-AVERAGE('Work sheet diff'!$C134:$T134)</f>
        <v>0.00173517491509992</v>
      </c>
      <c r="E212" s="297">
        <f>'Work sheet diff'!D134-AVERAGE('Work sheet diff'!$C134:$T134)</f>
        <v>-0.0008400258298864427</v>
      </c>
      <c r="F212" s="297">
        <f>'Work sheet diff'!E134-AVERAGE('Work sheet diff'!$C134:$T134)</f>
        <v>-0.00033038770534154376</v>
      </c>
      <c r="G212" s="297">
        <f>'Work sheet diff'!F134-AVERAGE('Work sheet diff'!$C134:$T134)</f>
        <v>-0.0016492802113137353</v>
      </c>
      <c r="H212" s="297">
        <f>'Work sheet diff'!G134-AVERAGE('Work sheet diff'!$C134:$T134)</f>
        <v>-0.004651924202927383</v>
      </c>
      <c r="I212" s="297">
        <f>'Work sheet diff'!H134-AVERAGE('Work sheet diff'!$C134:$T134)</f>
        <v>0.0015089633504137988</v>
      </c>
      <c r="J212" s="297">
        <f>'Work sheet diff'!I134-AVERAGE('Work sheet diff'!$C134:$T134)</f>
        <v>0.0002917187783942636</v>
      </c>
      <c r="K212" s="297">
        <f>'Work sheet diff'!J134-AVERAGE('Work sheet diff'!$C134:$T134)</f>
        <v>0.0011090988454813967</v>
      </c>
      <c r="L212" s="297">
        <f>'Work sheet diff'!K134-AVERAGE('Work sheet diff'!$C134:$T134)</f>
        <v>-0.0020550246086129455</v>
      </c>
      <c r="M212" s="297">
        <f>'Work sheet diff'!L134-AVERAGE('Work sheet diff'!$C134:$T134)</f>
        <v>-0.0013032344358468435</v>
      </c>
      <c r="N212" s="297">
        <f>'Work sheet diff'!M134-AVERAGE('Work sheet diff'!$C134:$T134)</f>
        <v>0.0013737756926254939</v>
      </c>
      <c r="O212" s="297">
        <f>'Work sheet diff'!N134-AVERAGE('Work sheet diff'!$C134:$T134)</f>
        <v>0.0010888515499690493</v>
      </c>
      <c r="P212" s="297">
        <f>'Work sheet diff'!O134-AVERAGE('Work sheet diff'!$C134:$T134)</f>
        <v>0.004576356266432791</v>
      </c>
      <c r="Q212" s="297">
        <f>'Work sheet diff'!P134-AVERAGE('Work sheet diff'!$C134:$T134)</f>
        <v>0.0006574074951842688</v>
      </c>
      <c r="R212" s="297">
        <f>'Work sheet diff'!Q134-AVERAGE('Work sheet diff'!$C134:$T134)</f>
        <v>-0.0023270057095431413</v>
      </c>
      <c r="S212" s="297">
        <f>'Work sheet diff'!R134-AVERAGE('Work sheet diff'!$C134:$T134)</f>
        <v>0.0004028395786801421</v>
      </c>
      <c r="T212" s="297">
        <f>'Work sheet diff'!S134-AVERAGE('Work sheet diff'!$C134:$T134)</f>
        <v>-0.0008918883914422629</v>
      </c>
      <c r="U212" s="297">
        <f>'Work sheet diff'!T134-AVERAGE('Work sheet diff'!$C134:$T134)</f>
        <v>0.0013045846226331732</v>
      </c>
      <c r="V212" s="297">
        <f>'Work sheet diff'!U134</f>
        <v>-0.0015191298947854707</v>
      </c>
      <c r="W212" s="288"/>
    </row>
    <row r="213" spans="1:23" s="278" customFormat="1" ht="15">
      <c r="A213" s="286" t="s">
        <v>230</v>
      </c>
      <c r="B213" s="287">
        <f>AVERAGE('Work sheet diff'!C135:T135)</f>
        <v>-0.02852294772938136</v>
      </c>
      <c r="C213" s="426">
        <f>'Work sheet'!B135</f>
        <v>-0.27776970116864425</v>
      </c>
      <c r="D213" s="297">
        <f>'Work sheet diff'!C135-AVERAGE('Work sheet diff'!$C135:$T135)</f>
        <v>-0.005625009436536724</v>
      </c>
      <c r="E213" s="297">
        <f>'Work sheet diff'!D135-AVERAGE('Work sheet diff'!$C135:$T135)</f>
        <v>-0.001238056020637427</v>
      </c>
      <c r="F213" s="297">
        <f>'Work sheet diff'!E135-AVERAGE('Work sheet diff'!$C135:$T135)</f>
        <v>-0.0030704982858522217</v>
      </c>
      <c r="G213" s="297">
        <f>'Work sheet diff'!F135-AVERAGE('Work sheet diff'!$C135:$T135)</f>
        <v>-0.0010519766840086445</v>
      </c>
      <c r="H213" s="297">
        <f>'Work sheet diff'!G135-AVERAGE('Work sheet diff'!$C135:$T135)</f>
        <v>-0.0024862374406449395</v>
      </c>
      <c r="I213" s="297">
        <f>'Work sheet diff'!H135-AVERAGE('Work sheet diff'!$C135:$T135)</f>
        <v>0.0007157841816593305</v>
      </c>
      <c r="J213" s="297">
        <f>'Work sheet diff'!I135-AVERAGE('Work sheet diff'!$C135:$T135)</f>
        <v>0.0010007117983283666</v>
      </c>
      <c r="K213" s="297">
        <f>'Work sheet diff'!J135-AVERAGE('Work sheet diff'!$C135:$T135)</f>
        <v>0.00026821224895743484</v>
      </c>
      <c r="L213" s="297">
        <f>'Work sheet diff'!K135-AVERAGE('Work sheet diff'!$C135:$T135)</f>
        <v>-0.0014279552844494309</v>
      </c>
      <c r="M213" s="297">
        <f>'Work sheet diff'!L135-AVERAGE('Work sheet diff'!$C135:$T135)</f>
        <v>0.0042497100165445265</v>
      </c>
      <c r="N213" s="297">
        <f>'Work sheet diff'!M135-AVERAGE('Work sheet diff'!$C135:$T135)</f>
        <v>0.0025168022438714875</v>
      </c>
      <c r="O213" s="297">
        <f>'Work sheet diff'!N135-AVERAGE('Work sheet diff'!$C135:$T135)</f>
        <v>0.003808766296312112</v>
      </c>
      <c r="P213" s="297">
        <f>'Work sheet diff'!O135-AVERAGE('Work sheet diff'!$C135:$T135)</f>
        <v>0.0002776109929114659</v>
      </c>
      <c r="Q213" s="297">
        <f>'Work sheet diff'!P135-AVERAGE('Work sheet diff'!$C135:$T135)</f>
        <v>0.005613854438482269</v>
      </c>
      <c r="R213" s="297">
        <f>'Work sheet diff'!Q135-AVERAGE('Work sheet diff'!$C135:$T135)</f>
        <v>-0.0003943055876293247</v>
      </c>
      <c r="S213" s="297">
        <f>'Work sheet diff'!R135-AVERAGE('Work sheet diff'!$C135:$T135)</f>
        <v>0.001204611973505975</v>
      </c>
      <c r="T213" s="297">
        <f>'Work sheet diff'!S135-AVERAGE('Work sheet diff'!$C135:$T135)</f>
        <v>-0.001916815265702497</v>
      </c>
      <c r="U213" s="297">
        <f>'Work sheet diff'!T135-AVERAGE('Work sheet diff'!$C135:$T135)</f>
        <v>-0.0024452101851118076</v>
      </c>
      <c r="V213" s="426">
        <f>'Work sheet'!U135</f>
        <v>-0.10000382416736213</v>
      </c>
      <c r="W213" s="288"/>
    </row>
    <row r="214" spans="1:23" s="278" customFormat="1" ht="15">
      <c r="A214" s="286" t="s">
        <v>231</v>
      </c>
      <c r="B214" s="287">
        <f>AVERAGE('Work sheet diff'!C136:T136)</f>
        <v>0.0002159241856850432</v>
      </c>
      <c r="C214" s="426">
        <f>'Work sheet'!B136</f>
        <v>7.155661632941152E-05</v>
      </c>
      <c r="D214" s="297">
        <f>'Work sheet diff'!C136-AVERAGE('Work sheet diff'!$C136:$T136)</f>
        <v>0.0001241130813602298</v>
      </c>
      <c r="E214" s="297">
        <f>'Work sheet diff'!D136-AVERAGE('Work sheet diff'!$C136:$T136)</f>
        <v>-0.001538615282458065</v>
      </c>
      <c r="F214" s="297">
        <f>'Work sheet diff'!E136-AVERAGE('Work sheet diff'!$C136:$T136)</f>
        <v>-0.000356305856462582</v>
      </c>
      <c r="G214" s="297">
        <f>'Work sheet diff'!F136-AVERAGE('Work sheet diff'!$C136:$T136)</f>
        <v>-0.00018972870474765827</v>
      </c>
      <c r="H214" s="297">
        <f>'Work sheet diff'!G136-AVERAGE('Work sheet diff'!$C136:$T136)</f>
        <v>-0.0002238074584821418</v>
      </c>
      <c r="I214" s="297">
        <f>'Work sheet diff'!H136-AVERAGE('Work sheet diff'!$C136:$T136)</f>
        <v>-0.00021603106173317735</v>
      </c>
      <c r="J214" s="297">
        <f>'Work sheet diff'!I136-AVERAGE('Work sheet diff'!$C136:$T136)</f>
        <v>-0.00021517106007827263</v>
      </c>
      <c r="K214" s="297">
        <f>'Work sheet diff'!J136-AVERAGE('Work sheet diff'!$C136:$T136)</f>
        <v>0.003138689586204782</v>
      </c>
      <c r="L214" s="297">
        <f>'Work sheet diff'!K136-AVERAGE('Work sheet diff'!$C136:$T136)</f>
        <v>-0.000210868945238936</v>
      </c>
      <c r="M214" s="297">
        <f>'Work sheet diff'!L136-AVERAGE('Work sheet diff'!$C136:$T136)</f>
        <v>-0.0001147815645849756</v>
      </c>
      <c r="N214" s="297">
        <f>'Work sheet diff'!M136-AVERAGE('Work sheet diff'!$C136:$T136)</f>
        <v>0.0013660929466376558</v>
      </c>
      <c r="O214" s="297">
        <f>'Work sheet diff'!N136-AVERAGE('Work sheet diff'!$C136:$T136)</f>
        <v>-0.0002206260390598667</v>
      </c>
      <c r="P214" s="297">
        <f>'Work sheet diff'!O136-AVERAGE('Work sheet diff'!$C136:$T136)</f>
        <v>-0.00028765728825499754</v>
      </c>
      <c r="Q214" s="297">
        <f>'Work sheet diff'!P136-AVERAGE('Work sheet diff'!$C136:$T136)</f>
        <v>-0.0002551309463053084</v>
      </c>
      <c r="R214" s="297">
        <f>'Work sheet diff'!Q136-AVERAGE('Work sheet diff'!$C136:$T136)</f>
        <v>-0.00019934482073010343</v>
      </c>
      <c r="S214" s="297">
        <f>'Work sheet diff'!R136-AVERAGE('Work sheet diff'!$C136:$T136)</f>
        <v>-0.00021361558074448742</v>
      </c>
      <c r="T214" s="297">
        <f>'Work sheet diff'!S136-AVERAGE('Work sheet diff'!$C136:$T136)</f>
        <v>-0.00021233632262073645</v>
      </c>
      <c r="U214" s="297">
        <f>'Work sheet diff'!T136-AVERAGE('Work sheet diff'!$C136:$T136)</f>
        <v>-0.00017487468270135947</v>
      </c>
      <c r="V214" s="426">
        <f>'Work sheet'!U136</f>
        <v>2.370235210117158E-05</v>
      </c>
      <c r="W214" s="288"/>
    </row>
    <row r="215" spans="1:23" s="278" customFormat="1" ht="15">
      <c r="A215" s="286" t="s">
        <v>232</v>
      </c>
      <c r="B215" s="428">
        <f>AVERAGE('Work sheet'!C137:T137)</f>
        <v>-0.0406664133460085</v>
      </c>
      <c r="C215" s="426">
        <f>'Work sheet'!B137</f>
        <v>0.1561346796927767</v>
      </c>
      <c r="D215" s="297">
        <f>'Work sheet diff'!C137-AVERAGE('Work sheet diff'!$C137:$T137)</f>
        <v>-0.0032469755632336533</v>
      </c>
      <c r="E215" s="297">
        <f>'Work sheet diff'!D137-AVERAGE('Work sheet diff'!$C137:$T137)</f>
        <v>-0.0021285355407730244</v>
      </c>
      <c r="F215" s="297">
        <f>'Work sheet diff'!E137-AVERAGE('Work sheet diff'!$C137:$T137)</f>
        <v>0.002605415111016321</v>
      </c>
      <c r="G215" s="297">
        <f>'Work sheet diff'!F137-AVERAGE('Work sheet diff'!$C137:$T137)</f>
        <v>-0.0003716924198156196</v>
      </c>
      <c r="H215" s="297">
        <f>'Work sheet diff'!G137-AVERAGE('Work sheet diff'!$C137:$T137)</f>
        <v>0.0011483535026163005</v>
      </c>
      <c r="I215" s="297">
        <f>'Work sheet diff'!H137-AVERAGE('Work sheet diff'!$C137:$T137)</f>
        <v>-0.0002526952866530388</v>
      </c>
      <c r="J215" s="297">
        <f>'Work sheet diff'!I137-AVERAGE('Work sheet diff'!$C137:$T137)</f>
        <v>-0.001116466791646134</v>
      </c>
      <c r="K215" s="297">
        <f>'Work sheet diff'!J137-AVERAGE('Work sheet diff'!$C137:$T137)</f>
        <v>0.0006056335241020963</v>
      </c>
      <c r="L215" s="297">
        <f>'Work sheet diff'!K137-AVERAGE('Work sheet diff'!$C137:$T137)</f>
        <v>0.004909050130918545</v>
      </c>
      <c r="M215" s="297">
        <f>'Work sheet diff'!L137-AVERAGE('Work sheet diff'!$C137:$T137)</f>
        <v>0.00594288868595115</v>
      </c>
      <c r="N215" s="297">
        <f>'Work sheet diff'!M137-AVERAGE('Work sheet diff'!$C137:$T137)</f>
        <v>0.0036684394562318604</v>
      </c>
      <c r="O215" s="297">
        <f>'Work sheet diff'!N137-AVERAGE('Work sheet diff'!$C137:$T137)</f>
        <v>0.0020255537458266984</v>
      </c>
      <c r="P215" s="297">
        <f>'Work sheet diff'!O137-AVERAGE('Work sheet diff'!$C137:$T137)</f>
        <v>-0.003084761123022396</v>
      </c>
      <c r="Q215" s="297">
        <f>'Work sheet diff'!P137-AVERAGE('Work sheet diff'!$C137:$T137)</f>
        <v>-0.0035150343649399396</v>
      </c>
      <c r="R215" s="297">
        <f>'Work sheet diff'!Q137-AVERAGE('Work sheet diff'!$C137:$T137)</f>
        <v>-0.0024062554870589448</v>
      </c>
      <c r="S215" s="297">
        <f>'Work sheet diff'!R137-AVERAGE('Work sheet diff'!$C137:$T137)</f>
        <v>-0.000825607572903217</v>
      </c>
      <c r="T215" s="297">
        <f>'Work sheet diff'!S137-AVERAGE('Work sheet diff'!$C137:$T137)</f>
        <v>-0.0014463342746369179</v>
      </c>
      <c r="U215" s="297">
        <f>'Work sheet diff'!T137-AVERAGE('Work sheet diff'!$C137:$T137)</f>
        <v>-0.002510975731980017</v>
      </c>
      <c r="V215" s="426">
        <f>'Work sheet'!U137</f>
        <v>-0.03207003268426275</v>
      </c>
      <c r="W215" s="288"/>
    </row>
    <row r="216" spans="1:23" s="278" customFormat="1" ht="15">
      <c r="A216" s="286" t="s">
        <v>233</v>
      </c>
      <c r="B216" s="287">
        <f>AVERAGE('Work sheet diff'!C138:T138)/10</f>
        <v>-0.000806566178944151</v>
      </c>
      <c r="C216" s="426">
        <f>'Work sheet'!B138/10</f>
        <v>-0.007074466842357646</v>
      </c>
      <c r="D216" s="297">
        <f>('Work sheet diff'!C138-AVERAGE('Work sheet diff'!$C138:$T138))/10</f>
        <v>-0.001068565204021997</v>
      </c>
      <c r="E216" s="297">
        <f>('Work sheet diff'!D138-AVERAGE('Work sheet diff'!$C138:$T138))/10</f>
        <v>-2.975116273380117E-05</v>
      </c>
      <c r="F216" s="297">
        <f>('Work sheet diff'!E138-AVERAGE('Work sheet diff'!$C138:$T138))/10</f>
        <v>-0.00039339903082266214</v>
      </c>
      <c r="G216" s="297">
        <f>('Work sheet diff'!F138-AVERAGE('Work sheet diff'!$C138:$T138))/10</f>
        <v>0.0008951080995366304</v>
      </c>
      <c r="H216" s="297">
        <f>('Work sheet diff'!G138-AVERAGE('Work sheet diff'!$C138:$T138))/10</f>
        <v>-0.001221811592954367</v>
      </c>
      <c r="I216" s="297">
        <f>('Work sheet diff'!H138-AVERAGE('Work sheet diff'!$C138:$T138))/10</f>
        <v>-9.319982510346477E-05</v>
      </c>
      <c r="J216" s="297">
        <f>('Work sheet diff'!I138-AVERAGE('Work sheet diff'!$C138:$T138))/10</f>
        <v>0.0008583962427597388</v>
      </c>
      <c r="K216" s="297">
        <f>('Work sheet diff'!J138-AVERAGE('Work sheet diff'!$C138:$T138))/10</f>
        <v>0.00031343330906678893</v>
      </c>
      <c r="L216" s="297">
        <f>('Work sheet diff'!K138-AVERAGE('Work sheet diff'!$C138:$T138))/10</f>
        <v>0.0014305487002739964</v>
      </c>
      <c r="M216" s="297">
        <f>('Work sheet diff'!L138-AVERAGE('Work sheet diff'!$C138:$T138))/10</f>
        <v>1.685902808741292E-05</v>
      </c>
      <c r="N216" s="297">
        <f>('Work sheet diff'!M138-AVERAGE('Work sheet diff'!$C138:$T138))/10</f>
        <v>-2.3682646379340895E-05</v>
      </c>
      <c r="O216" s="297">
        <f>('Work sheet diff'!N138-AVERAGE('Work sheet diff'!$C138:$T138))/10</f>
        <v>-0.0005013583457585388</v>
      </c>
      <c r="P216" s="297">
        <f>('Work sheet diff'!O138-AVERAGE('Work sheet diff'!$C138:$T138))/10</f>
        <v>-0.0005149277032098331</v>
      </c>
      <c r="Q216" s="297">
        <f>('Work sheet diff'!P138-AVERAGE('Work sheet diff'!$C138:$T138))/10</f>
        <v>0.0005783610109594529</v>
      </c>
      <c r="R216" s="297">
        <f>('Work sheet diff'!Q138-AVERAGE('Work sheet diff'!$C138:$T138))/10</f>
        <v>7.839648843257618E-05</v>
      </c>
      <c r="S216" s="297">
        <f>('Work sheet diff'!R138-AVERAGE('Work sheet diff'!$C138:$T138))/10</f>
        <v>0.0010417667614541868</v>
      </c>
      <c r="T216" s="297">
        <f>('Work sheet diff'!S138-AVERAGE('Work sheet diff'!$C138:$T138))/10</f>
        <v>0.0006603702156051908</v>
      </c>
      <c r="U216" s="297">
        <f>('Work sheet diff'!T138-AVERAGE('Work sheet diff'!$C138:$T138))/10</f>
        <v>-0.002026544345191967</v>
      </c>
      <c r="V216" s="426">
        <f>'Work sheet'!U138/10</f>
        <v>-0.005765574179054965</v>
      </c>
      <c r="W216" s="288"/>
    </row>
    <row r="217" spans="1:23" s="278" customFormat="1" ht="15">
      <c r="A217" s="286" t="s">
        <v>234</v>
      </c>
      <c r="B217" s="428">
        <f>AVERAGE('Work sheet'!C139:T139)/10</f>
        <v>-0.003579063930504553</v>
      </c>
      <c r="C217" s="297">
        <f>'Work sheet diff'!B139/10</f>
        <v>-0.0072294621532610626</v>
      </c>
      <c r="D217" s="297">
        <f>('Work sheet diff'!C139-AVERAGE('Work sheet diff'!$C139:$T139))/10</f>
        <v>-0.0010709583759903197</v>
      </c>
      <c r="E217" s="297">
        <f>('Work sheet diff'!D139-AVERAGE('Work sheet diff'!$C139:$T139))/10</f>
        <v>-0.00010150988085841292</v>
      </c>
      <c r="F217" s="297">
        <f>('Work sheet diff'!E139-AVERAGE('Work sheet diff'!$C139:$T139))/10</f>
        <v>0.0007308556334758978</v>
      </c>
      <c r="G217" s="297">
        <f>('Work sheet diff'!F139-AVERAGE('Work sheet diff'!$C139:$T139))/10</f>
        <v>-0.0008430828205038133</v>
      </c>
      <c r="H217" s="297">
        <f>('Work sheet diff'!G139-AVERAGE('Work sheet diff'!$C139:$T139))/10</f>
        <v>0.0005181945776382014</v>
      </c>
      <c r="I217" s="297">
        <f>('Work sheet diff'!H139-AVERAGE('Work sheet diff'!$C139:$T139))/10</f>
        <v>0.0003746121418506991</v>
      </c>
      <c r="J217" s="297">
        <f>('Work sheet diff'!I139-AVERAGE('Work sheet diff'!$C139:$T139))/10</f>
        <v>0.00019790996836738586</v>
      </c>
      <c r="K217" s="297">
        <f>('Work sheet diff'!J139-AVERAGE('Work sheet diff'!$C139:$T139))/10</f>
        <v>7.598307688220368E-06</v>
      </c>
      <c r="L217" s="297">
        <f>('Work sheet diff'!K139-AVERAGE('Work sheet diff'!$C139:$T139))/10</f>
        <v>0.0008872642793798874</v>
      </c>
      <c r="M217" s="297">
        <f>('Work sheet diff'!L139-AVERAGE('Work sheet diff'!$C139:$T139))/10</f>
        <v>0.0002878953880228137</v>
      </c>
      <c r="N217" s="297">
        <f>('Work sheet diff'!M139-AVERAGE('Work sheet diff'!$C139:$T139))/10</f>
        <v>0.00018682808370472023</v>
      </c>
      <c r="O217" s="297">
        <f>('Work sheet diff'!N139-AVERAGE('Work sheet diff'!$C139:$T139))/10</f>
        <v>0.0004024529103556898</v>
      </c>
      <c r="P217" s="297">
        <f>('Work sheet diff'!O139-AVERAGE('Work sheet diff'!$C139:$T139))/10</f>
        <v>-0.0002555898427993482</v>
      </c>
      <c r="Q217" s="297">
        <f>('Work sheet diff'!P139-AVERAGE('Work sheet diff'!$C139:$T139))/10</f>
        <v>8.938483678673503E-07</v>
      </c>
      <c r="R217" s="297">
        <f>('Work sheet diff'!Q139-AVERAGE('Work sheet diff'!$C139:$T139))/10</f>
        <v>-0.0002865329567374002</v>
      </c>
      <c r="S217" s="297">
        <f>('Work sheet diff'!R139-AVERAGE('Work sheet diff'!$C139:$T139))/10</f>
        <v>-0.0006375180859400705</v>
      </c>
      <c r="T217" s="297">
        <f>('Work sheet diff'!S139-AVERAGE('Work sheet diff'!$C139:$T139))/10</f>
        <v>0.00014588389313782772</v>
      </c>
      <c r="U217" s="297">
        <f>('Work sheet diff'!T139-AVERAGE('Work sheet diff'!$C139:$T139))/10</f>
        <v>-0.0005451970691598328</v>
      </c>
      <c r="V217" s="297">
        <f>'Work sheet diff'!U139/10</f>
        <v>-0.003667281033905332</v>
      </c>
      <c r="W217" s="288"/>
    </row>
    <row r="218" spans="1:23" s="278" customFormat="1" ht="15">
      <c r="A218" s="286" t="s">
        <v>235</v>
      </c>
      <c r="B218" s="428">
        <f>AVERAGE('Work sheet'!C140:T140)/10</f>
        <v>-0.004398542586239232</v>
      </c>
      <c r="C218" s="426">
        <f>'Work sheet'!B140/10</f>
        <v>0.011213541027340236</v>
      </c>
      <c r="D218" s="297">
        <f>('Work sheet diff'!C140-AVERAGE('Work sheet diff'!$C140:$T140))/10</f>
        <v>0.000558002932864752</v>
      </c>
      <c r="E218" s="297">
        <f>('Work sheet diff'!D140-AVERAGE('Work sheet diff'!$C140:$T140))/10</f>
        <v>0.00022719225376094943</v>
      </c>
      <c r="F218" s="297">
        <f>('Work sheet diff'!E140-AVERAGE('Work sheet diff'!$C140:$T140))/10</f>
        <v>-0.0012554435251622051</v>
      </c>
      <c r="G218" s="297">
        <f>('Work sheet diff'!F140-AVERAGE('Work sheet diff'!$C140:$T140))/10</f>
        <v>-0.0002494938618906199</v>
      </c>
      <c r="H218" s="297">
        <f>('Work sheet diff'!G140-AVERAGE('Work sheet diff'!$C140:$T140))/10</f>
        <v>0.0008096289532173791</v>
      </c>
      <c r="I218" s="297">
        <f>('Work sheet diff'!H140-AVERAGE('Work sheet diff'!$C140:$T140))/10</f>
        <v>0.00023557194479889367</v>
      </c>
      <c r="J218" s="297">
        <f>('Work sheet diff'!I140-AVERAGE('Work sheet diff'!$C140:$T140))/10</f>
        <v>0.0002427642114534917</v>
      </c>
      <c r="K218" s="297">
        <f>('Work sheet diff'!J140-AVERAGE('Work sheet diff'!$C140:$T140))/10</f>
        <v>-0.0004889949116154993</v>
      </c>
      <c r="L218" s="297">
        <f>('Work sheet diff'!K140-AVERAGE('Work sheet diff'!$C140:$T140))/10</f>
        <v>0.0006166189243465854</v>
      </c>
      <c r="M218" s="297">
        <f>('Work sheet diff'!L140-AVERAGE('Work sheet diff'!$C140:$T140))/10</f>
        <v>-0.0008402029742719794</v>
      </c>
      <c r="N218" s="297">
        <f>('Work sheet diff'!M140-AVERAGE('Work sheet diff'!$C140:$T140))/10</f>
        <v>0.00021354493039063004</v>
      </c>
      <c r="O218" s="297">
        <f>('Work sheet diff'!N140-AVERAGE('Work sheet diff'!$C140:$T140))/10</f>
        <v>-0.0002508973356474389</v>
      </c>
      <c r="P218" s="297">
        <f>('Work sheet diff'!O140-AVERAGE('Work sheet diff'!$C140:$T140))/10</f>
        <v>0.00044714079780886</v>
      </c>
      <c r="Q218" s="297">
        <f>('Work sheet diff'!P140-AVERAGE('Work sheet diff'!$C140:$T140))/10</f>
        <v>0.00025587641678121093</v>
      </c>
      <c r="R218" s="297">
        <f>('Work sheet diff'!Q140-AVERAGE('Work sheet diff'!$C140:$T140))/10</f>
        <v>3.3033246602549166E-05</v>
      </c>
      <c r="S218" s="297">
        <f>('Work sheet diff'!R140-AVERAGE('Work sheet diff'!$C140:$T140))/10</f>
        <v>1.540178667270367E-05</v>
      </c>
      <c r="T218" s="297">
        <f>('Work sheet diff'!S140-AVERAGE('Work sheet diff'!$C140:$T140))/10</f>
        <v>8.552940329007996E-05</v>
      </c>
      <c r="U218" s="297">
        <f>('Work sheet diff'!T140-AVERAGE('Work sheet diff'!$C140:$T140))/10</f>
        <v>-0.0006552731934003249</v>
      </c>
      <c r="V218" s="426">
        <f>'Work sheet'!U140/10</f>
        <v>-0.00021269409480175524</v>
      </c>
      <c r="W218" s="288"/>
    </row>
    <row r="219" spans="1:23" s="278" customFormat="1" ht="15.75" thickBot="1">
      <c r="A219" s="301" t="s">
        <v>236</v>
      </c>
      <c r="B219" s="298">
        <f>AVERAGE('Work sheet diff'!C141:T141)/10</f>
        <v>0.0003559928004114879</v>
      </c>
      <c r="C219" s="425">
        <f>'Work sheet'!B141/10</f>
        <v>0.00640762</v>
      </c>
      <c r="D219" s="299">
        <f>('Work sheet diff'!C141-AVERAGE('Work sheet diff'!$C141:$T141))/10</f>
        <v>-0.0014603103936318266</v>
      </c>
      <c r="E219" s="299">
        <f>('Work sheet diff'!D141-AVERAGE('Work sheet diff'!$C141:$T141))/10</f>
        <v>0.0022463862165376645</v>
      </c>
      <c r="F219" s="299">
        <f>('Work sheet diff'!E141-AVERAGE('Work sheet diff'!$C141:$T141))/10</f>
        <v>0.0027013964707749533</v>
      </c>
      <c r="G219" s="299">
        <f>('Work sheet diff'!F141-AVERAGE('Work sheet diff'!$C141:$T141))/10</f>
        <v>-0.008355681563123354</v>
      </c>
      <c r="H219" s="299">
        <f>('Work sheet diff'!G141-AVERAGE('Work sheet diff'!$C141:$T141))/10</f>
        <v>-0.0020843559699030133</v>
      </c>
      <c r="I219" s="299">
        <f>('Work sheet diff'!H141-AVERAGE('Work sheet diff'!$C141:$T141))/10</f>
        <v>-0.0019025967526148774</v>
      </c>
      <c r="J219" s="299">
        <f>('Work sheet diff'!I141-AVERAGE('Work sheet diff'!$C141:$T141))/10</f>
        <v>-0.0004238022970216574</v>
      </c>
      <c r="K219" s="299">
        <f>('Work sheet diff'!J141-AVERAGE('Work sheet diff'!$C141:$T141))/10</f>
        <v>-0.0018787761038013182</v>
      </c>
      <c r="L219" s="299">
        <f>('Work sheet diff'!K141-AVERAGE('Work sheet diff'!$C141:$T141))/10</f>
        <v>0.002962551875859698</v>
      </c>
      <c r="M219" s="299">
        <f>('Work sheet diff'!L141-AVERAGE('Work sheet diff'!$C141:$T141))/10</f>
        <v>0.0007169907589105462</v>
      </c>
      <c r="N219" s="299">
        <f>('Work sheet diff'!M141-AVERAGE('Work sheet diff'!$C141:$T141))/10</f>
        <v>-3.27598156657252E-05</v>
      </c>
      <c r="O219" s="299">
        <f>('Work sheet diff'!N141-AVERAGE('Work sheet diff'!$C141:$T141))/10</f>
        <v>-7.624661397080969E-05</v>
      </c>
      <c r="P219" s="299">
        <f>('Work sheet diff'!O141-AVERAGE('Work sheet diff'!$C141:$T141))/10</f>
        <v>0.0036946863182325805</v>
      </c>
      <c r="Q219" s="299">
        <f>('Work sheet diff'!P141-AVERAGE('Work sheet diff'!$C141:$T141))/10</f>
        <v>0.004510342538571563</v>
      </c>
      <c r="R219" s="299">
        <f>('Work sheet diff'!Q141-AVERAGE('Work sheet diff'!$C141:$T141))/10</f>
        <v>0.0034927890639952926</v>
      </c>
      <c r="S219" s="299">
        <f>('Work sheet diff'!R141-AVERAGE('Work sheet diff'!$C141:$T141))/10</f>
        <v>0.0009860598897071563</v>
      </c>
      <c r="T219" s="299">
        <f>('Work sheet diff'!S141-AVERAGE('Work sheet diff'!$C141:$T141))/10</f>
        <v>-0.002585503190241996</v>
      </c>
      <c r="U219" s="299">
        <f>('Work sheet diff'!T141-AVERAGE('Work sheet diff'!$C141:$T141))/10</f>
        <v>-0.002511170432614878</v>
      </c>
      <c r="V219" s="425">
        <f>'Work sheet'!U141/10</f>
        <v>-0.001311428</v>
      </c>
      <c r="W219" s="281"/>
    </row>
    <row r="220" s="278" customFormat="1" ht="15.75" thickBot="1">
      <c r="A220" s="310"/>
    </row>
    <row r="221" spans="1:5" s="278" customFormat="1" ht="15.75" thickBot="1">
      <c r="A221" s="311" t="s">
        <v>149</v>
      </c>
      <c r="B221" s="448">
        <f>'Summary Data'!V3-'Summary Data'!AS3</f>
        <v>18.074054428</v>
      </c>
      <c r="D221" s="312"/>
      <c r="E221" s="312"/>
    </row>
    <row r="222" ht="11.25">
      <c r="A222" s="176"/>
    </row>
    <row r="223" spans="1:12" s="256" customFormat="1" ht="11.25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</row>
    <row r="224" spans="1:12" s="256" customFormat="1" ht="11.25">
      <c r="A224" s="270"/>
      <c r="B224" s="270"/>
      <c r="C224" s="270"/>
      <c r="D224" s="270"/>
      <c r="E224" s="270"/>
      <c r="F224" s="270"/>
      <c r="G224" s="270"/>
      <c r="H224" s="270"/>
      <c r="I224" s="270"/>
      <c r="J224" s="270"/>
      <c r="K224" s="270"/>
      <c r="L224" s="270"/>
    </row>
    <row r="225" spans="1:12" s="256" customFormat="1" ht="11.25">
      <c r="A225" s="271"/>
      <c r="B225" s="271"/>
      <c r="C225" s="271"/>
      <c r="D225" s="271"/>
      <c r="E225" s="271"/>
      <c r="F225" s="271"/>
      <c r="G225" s="271"/>
      <c r="H225" s="271"/>
      <c r="I225" s="271"/>
      <c r="J225" s="271"/>
      <c r="K225" s="271"/>
      <c r="L225" s="271"/>
    </row>
    <row r="226" spans="1:12" s="256" customFormat="1" ht="11.25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</row>
    <row r="227" s="272" customFormat="1" ht="11.25"/>
    <row r="228" s="272" customFormat="1" ht="11.25"/>
    <row r="229" s="272" customFormat="1" ht="12" thickBot="1"/>
    <row r="230" spans="1:21" s="272" customFormat="1" ht="11.25">
      <c r="A230" s="586" t="s">
        <v>338</v>
      </c>
      <c r="B230" s="587"/>
      <c r="C230" s="587"/>
      <c r="D230" s="587"/>
      <c r="E230" s="587"/>
      <c r="F230" s="587"/>
      <c r="G230" s="587"/>
      <c r="H230" s="587"/>
      <c r="I230" s="587"/>
      <c r="J230" s="587"/>
      <c r="K230" s="587"/>
      <c r="L230" s="587"/>
      <c r="M230" s="587"/>
      <c r="N230" s="587"/>
      <c r="O230" s="587"/>
      <c r="P230" s="587"/>
      <c r="Q230" s="587"/>
      <c r="R230" s="587"/>
      <c r="S230" s="587"/>
      <c r="T230" s="587"/>
      <c r="U230" s="588"/>
    </row>
    <row r="231" spans="1:21" ht="11.25">
      <c r="A231" s="83" t="s">
        <v>339</v>
      </c>
      <c r="B231" s="37">
        <v>15</v>
      </c>
      <c r="C231" s="37">
        <v>14.25</v>
      </c>
      <c r="D231" s="37">
        <v>13.5</v>
      </c>
      <c r="E231" s="37">
        <v>12.75</v>
      </c>
      <c r="F231" s="37">
        <v>12</v>
      </c>
      <c r="G231" s="37">
        <v>11.25</v>
      </c>
      <c r="H231" s="37">
        <v>10.5</v>
      </c>
      <c r="I231" s="37">
        <v>9.75</v>
      </c>
      <c r="J231" s="37">
        <v>9</v>
      </c>
      <c r="K231" s="37">
        <v>8.25</v>
      </c>
      <c r="L231" s="37">
        <v>7.5</v>
      </c>
      <c r="M231" s="37">
        <v>6.75</v>
      </c>
      <c r="N231" s="37">
        <v>6</v>
      </c>
      <c r="O231" s="37">
        <v>5.25</v>
      </c>
      <c r="P231" s="37">
        <v>4.5</v>
      </c>
      <c r="Q231" s="37">
        <v>3.75</v>
      </c>
      <c r="R231" s="37">
        <v>3</v>
      </c>
      <c r="S231" s="37">
        <v>2.25</v>
      </c>
      <c r="T231" s="37">
        <v>1.5</v>
      </c>
      <c r="U231" s="58">
        <v>0.75</v>
      </c>
    </row>
    <row r="232" spans="1:21" ht="11.25">
      <c r="A232" s="83" t="s">
        <v>340</v>
      </c>
      <c r="B232" s="37">
        <f>'Summary Data'!B3</f>
        <v>1.768336</v>
      </c>
      <c r="C232" s="37">
        <f>'Summary Data'!C3</f>
        <v>-1.216655</v>
      </c>
      <c r="D232" s="37">
        <f>'Summary Data'!D3</f>
        <v>-0.263556</v>
      </c>
      <c r="E232" s="37">
        <f>'Summary Data'!E3</f>
        <v>0.155672</v>
      </c>
      <c r="F232" s="37">
        <f>'Summary Data'!F3</f>
        <v>0.285235</v>
      </c>
      <c r="G232" s="37">
        <f>'Summary Data'!G3</f>
        <v>-0.03733</v>
      </c>
      <c r="H232" s="37">
        <f>'Summary Data'!H3</f>
        <v>-0.114387</v>
      </c>
      <c r="I232" s="37">
        <f>'Summary Data'!I3</f>
        <v>-0.005437</v>
      </c>
      <c r="J232" s="37">
        <f>'Summary Data'!J3</f>
        <v>0.097954</v>
      </c>
      <c r="K232" s="37">
        <f>'Summary Data'!K3</f>
        <v>0.465525</v>
      </c>
      <c r="L232" s="37">
        <f>'Summary Data'!L3</f>
        <v>0.074494</v>
      </c>
      <c r="M232" s="37">
        <f>'Summary Data'!M3</f>
        <v>0.29914</v>
      </c>
      <c r="N232" s="37">
        <f>'Summary Data'!N3</f>
        <v>0.639079</v>
      </c>
      <c r="O232" s="37">
        <f>'Summary Data'!O3</f>
        <v>0.144986</v>
      </c>
      <c r="P232" s="37">
        <f>'Summary Data'!P3</f>
        <v>-0.050058</v>
      </c>
      <c r="Q232" s="37">
        <f>'Summary Data'!Q3</f>
        <v>-0.525775</v>
      </c>
      <c r="R232" s="37">
        <f>'Summary Data'!R3</f>
        <v>-0.075407</v>
      </c>
      <c r="S232" s="37">
        <f>'Summary Data'!S3</f>
        <v>-0.366238</v>
      </c>
      <c r="T232" s="37">
        <f>'Summary Data'!T3</f>
        <v>-0.383954</v>
      </c>
      <c r="U232" s="58">
        <f>'Summary Data'!U3</f>
        <v>-0.184021</v>
      </c>
    </row>
    <row r="233" spans="1:21" ht="11.25">
      <c r="A233" s="83" t="s">
        <v>341</v>
      </c>
      <c r="B233" s="37">
        <f>B231*B232/2</f>
        <v>13.262519999999999</v>
      </c>
      <c r="C233" s="37">
        <f aca="true" t="shared" si="23" ref="C233:T233">C231*C232</f>
        <v>-17.33733375</v>
      </c>
      <c r="D233" s="37">
        <f t="shared" si="23"/>
        <v>-3.5580060000000002</v>
      </c>
      <c r="E233" s="37">
        <f t="shared" si="23"/>
        <v>1.984818</v>
      </c>
      <c r="F233" s="37">
        <f t="shared" si="23"/>
        <v>3.42282</v>
      </c>
      <c r="G233" s="37">
        <f t="shared" si="23"/>
        <v>-0.4199625</v>
      </c>
      <c r="H233" s="37">
        <f t="shared" si="23"/>
        <v>-1.2010635</v>
      </c>
      <c r="I233" s="37">
        <f t="shared" si="23"/>
        <v>-0.05301075</v>
      </c>
      <c r="J233" s="37">
        <f t="shared" si="23"/>
        <v>0.881586</v>
      </c>
      <c r="K233" s="37">
        <f t="shared" si="23"/>
        <v>3.84058125</v>
      </c>
      <c r="L233" s="37">
        <f t="shared" si="23"/>
        <v>0.558705</v>
      </c>
      <c r="M233" s="37">
        <f t="shared" si="23"/>
        <v>2.0191950000000003</v>
      </c>
      <c r="N233" s="37">
        <f t="shared" si="23"/>
        <v>3.8344739999999997</v>
      </c>
      <c r="O233" s="37">
        <f t="shared" si="23"/>
        <v>0.7611765</v>
      </c>
      <c r="P233" s="37">
        <f t="shared" si="23"/>
        <v>-0.225261</v>
      </c>
      <c r="Q233" s="37">
        <f t="shared" si="23"/>
        <v>-1.9716562499999999</v>
      </c>
      <c r="R233" s="37">
        <f t="shared" si="23"/>
        <v>-0.226221</v>
      </c>
      <c r="S233" s="37">
        <f t="shared" si="23"/>
        <v>-0.8240355</v>
      </c>
      <c r="T233" s="37">
        <f t="shared" si="23"/>
        <v>-0.575931</v>
      </c>
      <c r="U233" s="58">
        <f>U231*U232/2</f>
        <v>-0.069007875</v>
      </c>
    </row>
    <row r="234" spans="1:21" ht="12" thickBot="1">
      <c r="A234" s="494" t="s">
        <v>342</v>
      </c>
      <c r="B234" s="66">
        <f>SUM(B233:U233)*0.75/1000</f>
        <v>0.00307828996875</v>
      </c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7"/>
    </row>
    <row r="236" ht="12" thickBot="1"/>
    <row r="237" spans="1:21" ht="11.25">
      <c r="A237" s="586" t="s">
        <v>343</v>
      </c>
      <c r="B237" s="587"/>
      <c r="C237" s="587"/>
      <c r="D237" s="587"/>
      <c r="E237" s="587"/>
      <c r="F237" s="587"/>
      <c r="G237" s="587"/>
      <c r="H237" s="587"/>
      <c r="I237" s="587"/>
      <c r="J237" s="587"/>
      <c r="K237" s="587"/>
      <c r="L237" s="587"/>
      <c r="M237" s="587"/>
      <c r="N237" s="587"/>
      <c r="O237" s="587"/>
      <c r="P237" s="587"/>
      <c r="Q237" s="587"/>
      <c r="R237" s="587"/>
      <c r="S237" s="587"/>
      <c r="T237" s="587"/>
      <c r="U237" s="588"/>
    </row>
    <row r="238" spans="1:21" ht="11.25">
      <c r="A238" s="83" t="s">
        <v>339</v>
      </c>
      <c r="B238" s="37">
        <v>15</v>
      </c>
      <c r="C238" s="37">
        <v>14.25</v>
      </c>
      <c r="D238" s="37">
        <v>13.5</v>
      </c>
      <c r="E238" s="37">
        <v>12.75</v>
      </c>
      <c r="F238" s="37">
        <v>12</v>
      </c>
      <c r="G238" s="37">
        <v>11.25</v>
      </c>
      <c r="H238" s="37">
        <v>10.5</v>
      </c>
      <c r="I238" s="37">
        <v>9.75</v>
      </c>
      <c r="J238" s="37">
        <v>9</v>
      </c>
      <c r="K238" s="37">
        <v>8.25</v>
      </c>
      <c r="L238" s="37">
        <v>7.5</v>
      </c>
      <c r="M238" s="37">
        <v>6.75</v>
      </c>
      <c r="N238" s="37">
        <v>6</v>
      </c>
      <c r="O238" s="37">
        <v>5.25</v>
      </c>
      <c r="P238" s="37">
        <v>4.5</v>
      </c>
      <c r="Q238" s="37">
        <v>3.75</v>
      </c>
      <c r="R238" s="37">
        <v>3</v>
      </c>
      <c r="S238" s="37">
        <v>2.25</v>
      </c>
      <c r="T238" s="37">
        <v>1.5</v>
      </c>
      <c r="U238" s="58">
        <v>0.75</v>
      </c>
    </row>
    <row r="239" spans="1:21" ht="11.25">
      <c r="A239" s="83" t="s">
        <v>340</v>
      </c>
      <c r="B239" s="37">
        <f>'Summary Data'!Y3</f>
        <v>3.857682</v>
      </c>
      <c r="C239" s="37">
        <f>'Summary Data'!Z3</f>
        <v>-0.571115</v>
      </c>
      <c r="D239" s="37">
        <f>'Summary Data'!AA3</f>
        <v>-0.149976</v>
      </c>
      <c r="E239" s="37">
        <f>'Summary Data'!AB3</f>
        <v>0.430028</v>
      </c>
      <c r="F239" s="37">
        <f>'Summary Data'!AC3</f>
        <v>0.191107</v>
      </c>
      <c r="G239" s="37">
        <f>'Summary Data'!AD3</f>
        <v>-0.061467</v>
      </c>
      <c r="H239" s="37">
        <f>'Summary Data'!AE3</f>
        <v>-0.100065</v>
      </c>
      <c r="I239" s="37">
        <f>'Summary Data'!AF3</f>
        <v>0.190028</v>
      </c>
      <c r="J239" s="37">
        <f>'Summary Data'!AG3</f>
        <v>0.634451</v>
      </c>
      <c r="K239" s="37">
        <f>'Summary Data'!AH3</f>
        <v>0.777917</v>
      </c>
      <c r="L239" s="37">
        <f>'Summary Data'!AI3</f>
        <v>0.38994</v>
      </c>
      <c r="M239" s="37">
        <f>'Summary Data'!AJ3</f>
        <v>0.238574</v>
      </c>
      <c r="N239" s="37">
        <f>'Summary Data'!AK3</f>
        <v>0.394031</v>
      </c>
      <c r="O239" s="37">
        <f>'Summary Data'!AL3</f>
        <v>-0.034189</v>
      </c>
      <c r="P239" s="37">
        <f>'Summary Data'!AM3</f>
        <v>-0.307155</v>
      </c>
      <c r="Q239" s="37">
        <f>'Summary Data'!AN3</f>
        <v>-0.801183</v>
      </c>
      <c r="R239" s="37">
        <f>'Summary Data'!AO3</f>
        <v>-0.725768</v>
      </c>
      <c r="S239" s="37">
        <f>'Summary Data'!AP3</f>
        <v>-0.985073</v>
      </c>
      <c r="T239" s="37">
        <f>'Summary Data'!AQ3</f>
        <v>-0.91458</v>
      </c>
      <c r="U239" s="58">
        <f>'Summary Data'!AR3</f>
        <v>-1.00747</v>
      </c>
    </row>
    <row r="240" spans="1:21" ht="11.25">
      <c r="A240" s="83" t="s">
        <v>341</v>
      </c>
      <c r="B240" s="37">
        <f>B238*B239/2</f>
        <v>28.932615000000002</v>
      </c>
      <c r="C240" s="37">
        <f aca="true" t="shared" si="24" ref="C240:T240">C238*C239</f>
        <v>-8.13838875</v>
      </c>
      <c r="D240" s="37">
        <f t="shared" si="24"/>
        <v>-2.024676</v>
      </c>
      <c r="E240" s="37">
        <f t="shared" si="24"/>
        <v>5.482857</v>
      </c>
      <c r="F240" s="37">
        <f t="shared" si="24"/>
        <v>2.293284</v>
      </c>
      <c r="G240" s="37">
        <f t="shared" si="24"/>
        <v>-0.69150375</v>
      </c>
      <c r="H240" s="37">
        <f t="shared" si="24"/>
        <v>-1.0506825</v>
      </c>
      <c r="I240" s="37">
        <f t="shared" si="24"/>
        <v>1.852773</v>
      </c>
      <c r="J240" s="37">
        <f t="shared" si="24"/>
        <v>5.710059</v>
      </c>
      <c r="K240" s="37">
        <f t="shared" si="24"/>
        <v>6.417815249999999</v>
      </c>
      <c r="L240" s="37">
        <f t="shared" si="24"/>
        <v>2.92455</v>
      </c>
      <c r="M240" s="37">
        <f t="shared" si="24"/>
        <v>1.6103745</v>
      </c>
      <c r="N240" s="37">
        <f t="shared" si="24"/>
        <v>2.364186</v>
      </c>
      <c r="O240" s="37">
        <f t="shared" si="24"/>
        <v>-0.17949225</v>
      </c>
      <c r="P240" s="37">
        <f t="shared" si="24"/>
        <v>-1.3821975</v>
      </c>
      <c r="Q240" s="37">
        <f t="shared" si="24"/>
        <v>-3.00443625</v>
      </c>
      <c r="R240" s="37">
        <f t="shared" si="24"/>
        <v>-2.177304</v>
      </c>
      <c r="S240" s="37">
        <f t="shared" si="24"/>
        <v>-2.21641425</v>
      </c>
      <c r="T240" s="37">
        <f t="shared" si="24"/>
        <v>-1.37187</v>
      </c>
      <c r="U240" s="58">
        <f>U238*U239/2</f>
        <v>-0.37780125000000003</v>
      </c>
    </row>
    <row r="241" spans="1:21" ht="12" thickBot="1">
      <c r="A241" s="494" t="s">
        <v>342</v>
      </c>
      <c r="B241" s="66">
        <f>SUM(B240:U240)*0.75/1000</f>
        <v>0.0262303104375</v>
      </c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7"/>
    </row>
  </sheetData>
  <sheetProtection sheet="1" objects="1" scenarios="1"/>
  <mergeCells count="34">
    <mergeCell ref="A185:W185"/>
    <mergeCell ref="A145:V145"/>
    <mergeCell ref="A65:V65"/>
    <mergeCell ref="A85:V85"/>
    <mergeCell ref="A105:V105"/>
    <mergeCell ref="A125:V125"/>
    <mergeCell ref="F47:G47"/>
    <mergeCell ref="B45:D45"/>
    <mergeCell ref="F45:G45"/>
    <mergeCell ref="A150:W150"/>
    <mergeCell ref="B44:G44"/>
    <mergeCell ref="I44:O44"/>
    <mergeCell ref="N25:Q25"/>
    <mergeCell ref="I45:K45"/>
    <mergeCell ref="L45:N45"/>
    <mergeCell ref="N3:O3"/>
    <mergeCell ref="P3:Q3"/>
    <mergeCell ref="B23:K23"/>
    <mergeCell ref="B24:F24"/>
    <mergeCell ref="G24:K24"/>
    <mergeCell ref="F3:G3"/>
    <mergeCell ref="H3:I3"/>
    <mergeCell ref="J3:K3"/>
    <mergeCell ref="L3:M3"/>
    <mergeCell ref="A230:U230"/>
    <mergeCell ref="A237:U237"/>
    <mergeCell ref="B1:I1"/>
    <mergeCell ref="J1:Q1"/>
    <mergeCell ref="B2:E2"/>
    <mergeCell ref="F2:I2"/>
    <mergeCell ref="J2:M2"/>
    <mergeCell ref="N2:Q2"/>
    <mergeCell ref="B3:C3"/>
    <mergeCell ref="D3:E3"/>
  </mergeCells>
  <printOptions/>
  <pageMargins left="0.75" right="0.75" top="1" bottom="1" header="0.5" footer="0.5"/>
  <pageSetup fitToHeight="1" fitToWidth="1" horizontalDpi="300" verticalDpi="300" orientation="portrait" paperSize="9" scale="2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W226"/>
  <sheetViews>
    <sheetView zoomScale="75" zoomScaleNormal="75" workbookViewId="0" topLeftCell="I34">
      <selection activeCell="P35" sqref="P35:Q35"/>
    </sheetView>
  </sheetViews>
  <sheetFormatPr defaultColWidth="9.140625" defaultRowHeight="12.75"/>
  <cols>
    <col min="1" max="1" width="16.28125" style="35" bestFit="1" customWidth="1"/>
    <col min="2" max="22" width="12.28125" style="35" bestFit="1" customWidth="1"/>
    <col min="23" max="23" width="8.28125" style="35" bestFit="1" customWidth="1"/>
    <col min="24" max="16384" width="9.140625" style="35" customWidth="1"/>
  </cols>
  <sheetData>
    <row r="1" spans="1:19" ht="11.25">
      <c r="A1" s="34"/>
      <c r="B1" s="589" t="str">
        <f>'Original data'!C2&amp;"-"&amp;'Original data'!I2</f>
        <v>HCMBBLA001-3000084</v>
      </c>
      <c r="C1" s="587"/>
      <c r="D1" s="587"/>
      <c r="E1" s="587"/>
      <c r="F1" s="587"/>
      <c r="G1" s="587"/>
      <c r="H1" s="587"/>
      <c r="I1" s="588"/>
      <c r="J1" s="490" t="s">
        <v>40</v>
      </c>
      <c r="K1" s="491"/>
      <c r="L1" s="491"/>
      <c r="M1" s="491"/>
      <c r="N1" s="491"/>
      <c r="O1" s="491"/>
      <c r="P1" s="491"/>
      <c r="Q1" s="492"/>
      <c r="S1" s="36" t="s">
        <v>41</v>
      </c>
    </row>
    <row r="2" spans="1:19" ht="11.25">
      <c r="A2" s="37"/>
      <c r="B2" s="590" t="s">
        <v>42</v>
      </c>
      <c r="C2" s="591"/>
      <c r="D2" s="591"/>
      <c r="E2" s="591"/>
      <c r="F2" s="592" t="s">
        <v>43</v>
      </c>
      <c r="G2" s="591"/>
      <c r="H2" s="591"/>
      <c r="I2" s="593"/>
      <c r="J2" s="590" t="s">
        <v>42</v>
      </c>
      <c r="K2" s="591"/>
      <c r="L2" s="591"/>
      <c r="M2" s="594"/>
      <c r="N2" s="591" t="s">
        <v>43</v>
      </c>
      <c r="O2" s="591"/>
      <c r="P2" s="591"/>
      <c r="Q2" s="593"/>
      <c r="S2" s="38"/>
    </row>
    <row r="3" spans="1:19" ht="11.25">
      <c r="A3" s="37"/>
      <c r="B3" s="590" t="s">
        <v>59</v>
      </c>
      <c r="C3" s="591"/>
      <c r="D3" s="591" t="s">
        <v>58</v>
      </c>
      <c r="E3" s="591"/>
      <c r="F3" s="592" t="s">
        <v>59</v>
      </c>
      <c r="G3" s="591"/>
      <c r="H3" s="591" t="s">
        <v>58</v>
      </c>
      <c r="I3" s="593"/>
      <c r="J3" s="590" t="s">
        <v>59</v>
      </c>
      <c r="K3" s="591"/>
      <c r="L3" s="591" t="s">
        <v>58</v>
      </c>
      <c r="M3" s="594"/>
      <c r="N3" s="591" t="s">
        <v>59</v>
      </c>
      <c r="O3" s="591"/>
      <c r="P3" s="591" t="s">
        <v>58</v>
      </c>
      <c r="Q3" s="593"/>
      <c r="S3" s="38"/>
    </row>
    <row r="4" spans="1:19" ht="11.25">
      <c r="A4" s="37"/>
      <c r="B4" s="39" t="s">
        <v>44</v>
      </c>
      <c r="C4" s="40" t="s">
        <v>45</v>
      </c>
      <c r="D4" s="40" t="s">
        <v>44</v>
      </c>
      <c r="E4" s="40" t="s">
        <v>45</v>
      </c>
      <c r="F4" s="41" t="s">
        <v>44</v>
      </c>
      <c r="G4" s="40" t="s">
        <v>45</v>
      </c>
      <c r="H4" s="40" t="s">
        <v>44</v>
      </c>
      <c r="I4" s="42" t="s">
        <v>45</v>
      </c>
      <c r="J4" s="39" t="s">
        <v>44</v>
      </c>
      <c r="K4" s="40" t="s">
        <v>45</v>
      </c>
      <c r="L4" s="40" t="s">
        <v>44</v>
      </c>
      <c r="M4" s="43" t="s">
        <v>45</v>
      </c>
      <c r="N4" s="40" t="s">
        <v>44</v>
      </c>
      <c r="O4" s="40" t="s">
        <v>45</v>
      </c>
      <c r="P4" s="40" t="s">
        <v>44</v>
      </c>
      <c r="Q4" s="42" t="s">
        <v>45</v>
      </c>
      <c r="S4" s="38"/>
    </row>
    <row r="5" spans="1:19" ht="11.25">
      <c r="A5" s="37">
        <v>1</v>
      </c>
      <c r="B5" s="44"/>
      <c r="C5" s="45"/>
      <c r="D5" s="46"/>
      <c r="E5" s="45"/>
      <c r="F5" s="47"/>
      <c r="G5" s="45"/>
      <c r="H5" s="45"/>
      <c r="I5" s="48"/>
      <c r="J5" s="69"/>
      <c r="K5" s="70"/>
      <c r="L5" s="71"/>
      <c r="M5" s="72"/>
      <c r="N5" s="45"/>
      <c r="O5" s="45"/>
      <c r="P5" s="45"/>
      <c r="Q5" s="48"/>
      <c r="S5" s="38">
        <v>0</v>
      </c>
    </row>
    <row r="6" spans="1:19" ht="11.25">
      <c r="A6" s="37">
        <v>2</v>
      </c>
      <c r="B6" s="50">
        <f>'Summary Data'!V6</f>
        <v>2.644453</v>
      </c>
      <c r="C6" s="45">
        <f>STDEV('Summary Data'!B6:U6)</f>
        <v>7.656721209458003</v>
      </c>
      <c r="D6" s="45">
        <f>AVERAGE(C68:T68)</f>
        <v>1.1208296529313178</v>
      </c>
      <c r="E6" s="45">
        <f>STDEV(C68:T68)</f>
        <v>0.11631250768650973</v>
      </c>
      <c r="F6" s="47">
        <f>'Summary Data'!V23</f>
        <v>-0.781707</v>
      </c>
      <c r="G6" s="45">
        <f>STDEV('Summary Data'!B23:U23)</f>
        <v>1.0098659598848996</v>
      </c>
      <c r="H6" s="45">
        <f>AVERAGE(C88:T88)</f>
        <v>0.038341198553821544</v>
      </c>
      <c r="I6" s="48">
        <f>STDEV(C88:T88)</f>
        <v>0.0955726587652159</v>
      </c>
      <c r="J6" s="50">
        <f>'Summary Data'!AS6</f>
        <v>-2.555979</v>
      </c>
      <c r="K6" s="45">
        <f>STDEV('Summary Data'!Y6:AR6)</f>
        <v>7.3763079996237435</v>
      </c>
      <c r="L6" s="45">
        <f>AVERAGE(C108:T108)</f>
        <v>-1.1249882765351618</v>
      </c>
      <c r="M6" s="49">
        <f>STDEV(C108:T108)</f>
        <v>0.12033431030633535</v>
      </c>
      <c r="N6" s="45">
        <f>'Summary Data'!AS23</f>
        <v>-0.2492589</v>
      </c>
      <c r="O6" s="45">
        <f>STDEV('Summary Data'!Y23:AR23)</f>
        <v>2.309242842491377</v>
      </c>
      <c r="P6" s="45">
        <f>AVERAGE(C128:T128)</f>
        <v>-0.2529865610976498</v>
      </c>
      <c r="Q6" s="48">
        <f>STDEV(C128:T128)</f>
        <v>0.15244993478746716</v>
      </c>
      <c r="S6" s="38">
        <v>0</v>
      </c>
    </row>
    <row r="7" spans="1:19" ht="11.25">
      <c r="A7" s="37">
        <v>3</v>
      </c>
      <c r="B7" s="50">
        <f>'Summary Data'!V7</f>
        <v>2.045437</v>
      </c>
      <c r="C7" s="45">
        <f>STDEV('Summary Data'!B7:U7)</f>
        <v>7.940413404295087</v>
      </c>
      <c r="D7" s="45">
        <f aca="true" t="shared" si="0" ref="D7:D15">AVERAGE(C69:T69)</f>
        <v>4.669313851159287</v>
      </c>
      <c r="E7" s="45">
        <f aca="true" t="shared" si="1" ref="E7:E15">STDEV(C69:T69)</f>
        <v>0.040871079992879776</v>
      </c>
      <c r="F7" s="47">
        <f>'Summary Data'!V24</f>
        <v>0.6989864</v>
      </c>
      <c r="G7" s="45">
        <f>STDEV('Summary Data'!B24:U24)</f>
        <v>0.684858253806211</v>
      </c>
      <c r="H7" s="45">
        <f aca="true" t="shared" si="2" ref="H7:H15">AVERAGE(C89:T89)</f>
        <v>-0.24212164063143746</v>
      </c>
      <c r="I7" s="48">
        <f aca="true" t="shared" si="3" ref="I7:I15">STDEV(C89:T89)</f>
        <v>0.09558170043360911</v>
      </c>
      <c r="J7" s="50">
        <f>'Summary Data'!AS7</f>
        <v>2.058351</v>
      </c>
      <c r="K7" s="45">
        <f>STDEV('Summary Data'!Y7:AR7)</f>
        <v>8.2821675660507</v>
      </c>
      <c r="L7" s="45">
        <f aca="true" t="shared" si="4" ref="L7:L15">AVERAGE(C109:T109)</f>
        <v>4.716498316719139</v>
      </c>
      <c r="M7" s="49">
        <f aca="true" t="shared" si="5" ref="M7:M15">STDEV(C109:T109)</f>
        <v>0.047169083513059915</v>
      </c>
      <c r="N7" s="45">
        <f>'Summary Data'!AS24</f>
        <v>0.4562576</v>
      </c>
      <c r="O7" s="45">
        <f>STDEV('Summary Data'!Y24:AR24)</f>
        <v>0.7250646579102614</v>
      </c>
      <c r="P7" s="45">
        <f aca="true" t="shared" si="6" ref="P7:P15">AVERAGE(C129:T129)</f>
        <v>-0.16290726554529097</v>
      </c>
      <c r="Q7" s="48">
        <f aca="true" t="shared" si="7" ref="Q7:Q15">STDEV(C129:T129)</f>
        <v>0.06293593385328151</v>
      </c>
      <c r="S7" s="38">
        <v>0</v>
      </c>
    </row>
    <row r="8" spans="1:19" ht="11.25">
      <c r="A8" s="37">
        <v>4</v>
      </c>
      <c r="B8" s="50">
        <f>'Summary Data'!V8</f>
        <v>0.2044371</v>
      </c>
      <c r="C8" s="45">
        <f>STDEV('Summary Data'!B8:U8)</f>
        <v>0.3382789540285751</v>
      </c>
      <c r="D8" s="45">
        <f t="shared" si="0"/>
        <v>0.0544959644927939</v>
      </c>
      <c r="E8" s="45">
        <f t="shared" si="1"/>
        <v>0.012402194673925018</v>
      </c>
      <c r="F8" s="47">
        <f>'Summary Data'!V25</f>
        <v>-0.1691287</v>
      </c>
      <c r="G8" s="45">
        <f>STDEV('Summary Data'!B25:U25)</f>
        <v>0.33023832767876726</v>
      </c>
      <c r="H8" s="45">
        <f t="shared" si="2"/>
        <v>0.062089477146180544</v>
      </c>
      <c r="I8" s="48">
        <f t="shared" si="3"/>
        <v>0.02222283675220903</v>
      </c>
      <c r="J8" s="50">
        <f>'Summary Data'!AS8</f>
        <v>-0.2031032</v>
      </c>
      <c r="K8" s="45">
        <f>STDEV('Summary Data'!Y8:AR8)</f>
        <v>0.23535500560280684</v>
      </c>
      <c r="L8" s="45">
        <f t="shared" si="4"/>
        <v>-0.008811134142776718</v>
      </c>
      <c r="M8" s="49">
        <f t="shared" si="5"/>
        <v>0.011077355237469534</v>
      </c>
      <c r="N8" s="45">
        <f>'Summary Data'!AS25</f>
        <v>0.06447238</v>
      </c>
      <c r="O8" s="45">
        <f>STDEV('Summary Data'!Y25:AR25)</f>
        <v>0.32349660975599576</v>
      </c>
      <c r="P8" s="45">
        <f t="shared" si="6"/>
        <v>-0.06499407215401073</v>
      </c>
      <c r="Q8" s="48">
        <f t="shared" si="7"/>
        <v>0.030000983601338356</v>
      </c>
      <c r="S8" s="38">
        <v>0</v>
      </c>
    </row>
    <row r="9" spans="1:19" ht="11.25">
      <c r="A9" s="37">
        <v>5</v>
      </c>
      <c r="B9" s="50">
        <f>'Summary Data'!V9</f>
        <v>-0.5107567</v>
      </c>
      <c r="C9" s="45">
        <f>STDEV('Summary Data'!B9:U9)</f>
        <v>1.2191921760301208</v>
      </c>
      <c r="D9" s="45">
        <f t="shared" si="0"/>
        <v>0.06296641798993931</v>
      </c>
      <c r="E9" s="45">
        <f t="shared" si="1"/>
        <v>0.005772110284800108</v>
      </c>
      <c r="F9" s="47">
        <f>'Summary Data'!V26</f>
        <v>0.113443</v>
      </c>
      <c r="G9" s="45">
        <f>STDEV('Summary Data'!B26:U26)</f>
        <v>0.4471528198385137</v>
      </c>
      <c r="H9" s="45">
        <f t="shared" si="2"/>
        <v>-0.0054281801598048355</v>
      </c>
      <c r="I9" s="48">
        <f t="shared" si="3"/>
        <v>0.008874830557219474</v>
      </c>
      <c r="J9" s="50">
        <f>'Summary Data'!AS9</f>
        <v>-0.4217469</v>
      </c>
      <c r="K9" s="45">
        <f>STDEV('Summary Data'!Y9:AR9)</f>
        <v>1.2670672712602205</v>
      </c>
      <c r="L9" s="45">
        <f t="shared" si="4"/>
        <v>0.0623438965703238</v>
      </c>
      <c r="M9" s="49">
        <f t="shared" si="5"/>
        <v>0.011091887162368332</v>
      </c>
      <c r="N9" s="45">
        <f>'Summary Data'!AS26</f>
        <v>0.1185621</v>
      </c>
      <c r="O9" s="45">
        <f>STDEV('Summary Data'!Y26:AR26)</f>
        <v>0.46485794529861335</v>
      </c>
      <c r="P9" s="45">
        <f t="shared" si="6"/>
        <v>-0.0037096530884154436</v>
      </c>
      <c r="Q9" s="48">
        <f t="shared" si="7"/>
        <v>0.012900165644352011</v>
      </c>
      <c r="S9" s="38">
        <v>0</v>
      </c>
    </row>
    <row r="10" spans="1:19" ht="11.25">
      <c r="A10" s="37">
        <v>6</v>
      </c>
      <c r="B10" s="50">
        <f>'Summary Data'!V10</f>
        <v>-0.02147088</v>
      </c>
      <c r="C10" s="45">
        <f>STDEV('Summary Data'!B10:U10)</f>
        <v>0.112347866823091</v>
      </c>
      <c r="D10" s="45">
        <f t="shared" si="0"/>
        <v>-0.017903313332700368</v>
      </c>
      <c r="E10" s="45">
        <f t="shared" si="1"/>
        <v>0.0034751357624497885</v>
      </c>
      <c r="F10" s="47">
        <f>'Summary Data'!V27</f>
        <v>0.01305941</v>
      </c>
      <c r="G10" s="45">
        <f>STDEV('Summary Data'!B27:U27)</f>
        <v>0.06170774955151193</v>
      </c>
      <c r="H10" s="45">
        <f t="shared" si="2"/>
        <v>0.008556439371140484</v>
      </c>
      <c r="I10" s="48">
        <f t="shared" si="3"/>
        <v>0.004905537876765907</v>
      </c>
      <c r="J10" s="50">
        <f>'Summary Data'!AS10</f>
        <v>0.0163856</v>
      </c>
      <c r="K10" s="45">
        <f>STDEV('Summary Data'!Y10:AR10)</f>
        <v>0.09089425140255596</v>
      </c>
      <c r="L10" s="45">
        <f t="shared" si="4"/>
        <v>0.022590158717172945</v>
      </c>
      <c r="M10" s="49">
        <f t="shared" si="5"/>
        <v>0.004554398763898726</v>
      </c>
      <c r="N10" s="45">
        <f>'Summary Data'!AS27</f>
        <v>0.06488581</v>
      </c>
      <c r="O10" s="45">
        <f>STDEV('Summary Data'!Y27:AR27)</f>
        <v>0.13714367063375535</v>
      </c>
      <c r="P10" s="45">
        <f t="shared" si="6"/>
        <v>-0.000999120417076999</v>
      </c>
      <c r="Q10" s="48">
        <f t="shared" si="7"/>
        <v>0.008273832974615288</v>
      </c>
      <c r="S10" s="38">
        <v>0</v>
      </c>
    </row>
    <row r="11" spans="1:19" ht="11.25">
      <c r="A11" s="37">
        <v>7</v>
      </c>
      <c r="B11" s="50">
        <f>'Summary Data'!V11</f>
        <v>0.9745021</v>
      </c>
      <c r="C11" s="45">
        <f>STDEV('Summary Data'!B11:U11)</f>
        <v>0.3641146991945982</v>
      </c>
      <c r="D11" s="45">
        <f t="shared" si="0"/>
        <v>0.002197535813319323</v>
      </c>
      <c r="E11" s="45">
        <f t="shared" si="1"/>
        <v>0.001649048925979788</v>
      </c>
      <c r="F11" s="47">
        <f>'Summary Data'!V28</f>
        <v>-0.00197942</v>
      </c>
      <c r="G11" s="45">
        <f>STDEV('Summary Data'!B28:U28)</f>
        <v>0.28946009825560287</v>
      </c>
      <c r="H11" s="45">
        <f t="shared" si="2"/>
        <v>0.007391601378842239</v>
      </c>
      <c r="I11" s="48">
        <f t="shared" si="3"/>
        <v>0.0027396084018202825</v>
      </c>
      <c r="J11" s="50">
        <f>'Summary Data'!AS11</f>
        <v>0.9866107</v>
      </c>
      <c r="K11" s="45">
        <f>STDEV('Summary Data'!Y11:AR11)</f>
        <v>0.38008534612453115</v>
      </c>
      <c r="L11" s="45">
        <f t="shared" si="4"/>
        <v>0.0011800232632043464</v>
      </c>
      <c r="M11" s="49">
        <f t="shared" si="5"/>
        <v>0.00478021921064046</v>
      </c>
      <c r="N11" s="45">
        <f>'Summary Data'!AS28</f>
        <v>0.04557234</v>
      </c>
      <c r="O11" s="45">
        <f>STDEV('Summary Data'!Y28:AR28)</f>
        <v>0.3127721274312824</v>
      </c>
      <c r="P11" s="45">
        <f t="shared" si="6"/>
        <v>-0.04289902802532607</v>
      </c>
      <c r="Q11" s="48">
        <f t="shared" si="7"/>
        <v>0.005958133614430628</v>
      </c>
      <c r="S11" s="38">
        <v>0</v>
      </c>
    </row>
    <row r="12" spans="1:19" ht="11.25">
      <c r="A12" s="37">
        <v>8</v>
      </c>
      <c r="B12" s="50">
        <f>'Summary Data'!V12</f>
        <v>0.004387884</v>
      </c>
      <c r="C12" s="45">
        <f>STDEV('Summary Data'!B12:U12)</f>
        <v>0.042222043849846694</v>
      </c>
      <c r="D12" s="45">
        <f t="shared" si="0"/>
        <v>-0.002994708313275049</v>
      </c>
      <c r="E12" s="45">
        <f t="shared" si="1"/>
        <v>0.002241521683067224</v>
      </c>
      <c r="F12" s="47">
        <f>'Summary Data'!V29</f>
        <v>-0.0273482</v>
      </c>
      <c r="G12" s="45">
        <f>STDEV('Summary Data'!B29:U29)</f>
        <v>0.02042212365792483</v>
      </c>
      <c r="H12" s="45">
        <f t="shared" si="2"/>
        <v>-0.00013140072533799122</v>
      </c>
      <c r="I12" s="48">
        <f t="shared" si="3"/>
        <v>0.0020425673731429453</v>
      </c>
      <c r="J12" s="50">
        <f>'Summary Data'!AS12</f>
        <v>0.002982143</v>
      </c>
      <c r="K12" s="45">
        <f>STDEV('Summary Data'!Y12:AR12)</f>
        <v>0.03688608726431828</v>
      </c>
      <c r="L12" s="45">
        <f t="shared" si="4"/>
        <v>0.0032719997658132776</v>
      </c>
      <c r="M12" s="49">
        <f t="shared" si="5"/>
        <v>0.004156307311054863</v>
      </c>
      <c r="N12" s="45">
        <f>'Summary Data'!AS29</f>
        <v>-0.007528813</v>
      </c>
      <c r="O12" s="45">
        <f>STDEV('Summary Data'!Y29:AR29)</f>
        <v>0.029472127050156022</v>
      </c>
      <c r="P12" s="45">
        <f t="shared" si="6"/>
        <v>-0.000528533460715805</v>
      </c>
      <c r="Q12" s="48">
        <f t="shared" si="7"/>
        <v>0.0020324223728562336</v>
      </c>
      <c r="S12" s="38">
        <v>0</v>
      </c>
    </row>
    <row r="13" spans="1:19" ht="11.25">
      <c r="A13" s="37">
        <v>9</v>
      </c>
      <c r="B13" s="50">
        <f>'Summary Data'!V13</f>
        <v>0.4629415</v>
      </c>
      <c r="C13" s="45">
        <f>STDEV('Summary Data'!B13:U13)</f>
        <v>0.02403149784405455</v>
      </c>
      <c r="D13" s="45">
        <f t="shared" si="0"/>
        <v>0.022969083308819305</v>
      </c>
      <c r="E13" s="45">
        <f>STDEV(C75:T75)</f>
        <v>0.001989205308128494</v>
      </c>
      <c r="F13" s="47">
        <f>'Summary Data'!V30</f>
        <v>-0.02486706</v>
      </c>
      <c r="G13" s="45">
        <f>STDEV('Summary Data'!B30:U30)</f>
        <v>0.05722857539240084</v>
      </c>
      <c r="H13" s="45">
        <f t="shared" si="2"/>
        <v>0.003101154893522554</v>
      </c>
      <c r="I13" s="48">
        <f t="shared" si="3"/>
        <v>0.0034091587453041533</v>
      </c>
      <c r="J13" s="50">
        <f>'Summary Data'!AS13</f>
        <v>0.4803481</v>
      </c>
      <c r="K13" s="45">
        <f>STDEV('Summary Data'!Y13:AR13)</f>
        <v>0.02547102395149095</v>
      </c>
      <c r="L13" s="45">
        <f t="shared" si="4"/>
        <v>0.022574513892465883</v>
      </c>
      <c r="M13" s="49">
        <f t="shared" si="5"/>
        <v>0.002684188403887814</v>
      </c>
      <c r="N13" s="45">
        <f>'Summary Data'!AS30</f>
        <v>-0.0413932</v>
      </c>
      <c r="O13" s="45">
        <f>STDEV('Summary Data'!Y30:AR30)</f>
        <v>0.06486154060049903</v>
      </c>
      <c r="P13" s="45">
        <f t="shared" si="6"/>
        <v>-0.02852294772938136</v>
      </c>
      <c r="Q13" s="48">
        <f t="shared" si="7"/>
        <v>0.0028208001560597884</v>
      </c>
      <c r="S13" s="38">
        <v>0</v>
      </c>
    </row>
    <row r="14" spans="1:19" ht="11.25">
      <c r="A14" s="37">
        <v>10</v>
      </c>
      <c r="B14" s="50">
        <f>'Summary Data'!V14</f>
        <v>0</v>
      </c>
      <c r="C14" s="45">
        <f>STDEV('Summary Data'!B14:U14)</f>
        <v>0.05884269352883597</v>
      </c>
      <c r="D14" s="45">
        <f t="shared" si="0"/>
        <v>0.00022987575455901533</v>
      </c>
      <c r="E14" s="45">
        <f t="shared" si="1"/>
        <v>0.0010665875581827395</v>
      </c>
      <c r="F14" s="47">
        <f>'Summary Data'!V31</f>
        <v>0</v>
      </c>
      <c r="G14" s="45">
        <f>STDEV('Summary Data'!B31:U31)</f>
        <v>0.030549710881104045</v>
      </c>
      <c r="H14" s="45">
        <f t="shared" si="2"/>
        <v>0.000518097845965501</v>
      </c>
      <c r="I14" s="48">
        <f t="shared" si="3"/>
        <v>0.0012872856497426017</v>
      </c>
      <c r="J14" s="50">
        <f>'Summary Data'!AS14</f>
        <v>0</v>
      </c>
      <c r="K14" s="45">
        <f>STDEV('Summary Data'!Y14:AR14)</f>
        <v>0.047156244669367464</v>
      </c>
      <c r="L14" s="45">
        <f t="shared" si="4"/>
        <v>-0.0004964357614462309</v>
      </c>
      <c r="M14" s="49">
        <f t="shared" si="5"/>
        <v>0.0018140164752212583</v>
      </c>
      <c r="N14" s="45">
        <f>'Summary Data'!AS31</f>
        <v>0</v>
      </c>
      <c r="O14" s="45">
        <f>STDEV('Summary Data'!Y31:AR31)</f>
        <v>0.02393447596127391</v>
      </c>
      <c r="P14" s="45">
        <f t="shared" si="6"/>
        <v>0.0002159241856850432</v>
      </c>
      <c r="Q14" s="48">
        <f t="shared" si="7"/>
        <v>0.000933731434374848</v>
      </c>
      <c r="S14" s="38">
        <v>0</v>
      </c>
    </row>
    <row r="15" spans="1:19" ht="11.25">
      <c r="A15" s="37">
        <v>11</v>
      </c>
      <c r="B15" s="50">
        <f>'Summary Data'!V15</f>
        <v>0.6401032</v>
      </c>
      <c r="C15" s="45">
        <f>STDEV('Summary Data'!B15:U15)</f>
        <v>0.020716673276708734</v>
      </c>
      <c r="D15" s="45">
        <f t="shared" si="0"/>
        <v>0.010568492022143224</v>
      </c>
      <c r="E15" s="45">
        <f t="shared" si="1"/>
        <v>0.0013103684656524414</v>
      </c>
      <c r="F15" s="47">
        <f>'Summary Data'!V32</f>
        <v>-0.03707284</v>
      </c>
      <c r="G15" s="45">
        <f>STDEV('Summary Data'!B32:U32)</f>
        <v>0.038388102306620035</v>
      </c>
      <c r="H15" s="45">
        <f t="shared" si="2"/>
        <v>0.0052782263475221435</v>
      </c>
      <c r="I15" s="48">
        <f t="shared" si="3"/>
        <v>0.003155456565504647</v>
      </c>
      <c r="J15" s="50">
        <f>'Summary Data'!AS15</f>
        <v>0.6444678</v>
      </c>
      <c r="K15" s="45">
        <f>STDEV('Summary Data'!Y15:AR15)</f>
        <v>0.01826221765622749</v>
      </c>
      <c r="L15" s="45">
        <f t="shared" si="4"/>
        <v>0.005619074119190511</v>
      </c>
      <c r="M15" s="49">
        <f t="shared" si="5"/>
        <v>0.0008592201725276027</v>
      </c>
      <c r="N15" s="45">
        <f>'Summary Data'!AS32</f>
        <v>-0.03520804</v>
      </c>
      <c r="O15" s="45">
        <f>STDEV('Summary Data'!Y32:AR32)</f>
        <v>0.043968036451002175</v>
      </c>
      <c r="P15" s="45">
        <f t="shared" si="6"/>
        <v>-0.04648332057012168</v>
      </c>
      <c r="Q15" s="48">
        <f t="shared" si="7"/>
        <v>0.0028564944163311993</v>
      </c>
      <c r="S15" s="38">
        <v>0</v>
      </c>
    </row>
    <row r="16" spans="1:19" ht="11.25">
      <c r="A16" s="37">
        <v>12</v>
      </c>
      <c r="B16" s="50">
        <f>'Summary Data'!V16</f>
        <v>0.0003499351</v>
      </c>
      <c r="C16" s="45">
        <f>STDEV('Summary Data'!B16:U16)</f>
        <v>0.008153748660059697</v>
      </c>
      <c r="D16" s="45">
        <f aca="true" t="shared" si="8" ref="D16:D21">AVERAGE(C78:T78)/10</f>
        <v>0.00031960147921688826</v>
      </c>
      <c r="E16" s="45">
        <f aca="true" t="shared" si="9" ref="E16:E21">STDEV(C78:T78)/10</f>
        <v>0.0005708879942751716</v>
      </c>
      <c r="F16" s="47">
        <f>'Summary Data'!V33</f>
        <v>-0.003895983</v>
      </c>
      <c r="G16" s="45">
        <f>STDEV('Summary Data'!B33:U33)</f>
        <v>0.0038042453430878944</v>
      </c>
      <c r="H16" s="45">
        <f aca="true" t="shared" si="10" ref="H16:H21">AVERAGE(C98:T98)/10</f>
        <v>0.0004722867230363524</v>
      </c>
      <c r="I16" s="48">
        <f aca="true" t="shared" si="11" ref="I16:I21">STDEV(C98:T98)/10</f>
        <v>0.0009854929342827407</v>
      </c>
      <c r="J16" s="50">
        <f>'Summary Data'!AS16</f>
        <v>0.001313116</v>
      </c>
      <c r="K16" s="45">
        <f>STDEV('Summary Data'!Y16:AR16)</f>
        <v>0.005497054254065338</v>
      </c>
      <c r="L16" s="45">
        <f aca="true" t="shared" si="12" ref="L16:L21">AVERAGE(C118:T118)/10</f>
        <v>-7.28122988096247E-05</v>
      </c>
      <c r="M16" s="49">
        <f aca="true" t="shared" si="13" ref="M16:M21">STDEV(C118:T118)/10</f>
        <v>0.0006057058259553347</v>
      </c>
      <c r="N16" s="45">
        <f>'Summary Data'!AS33</f>
        <v>-0.001304239</v>
      </c>
      <c r="O16" s="45">
        <f>STDEV('Summary Data'!Y33:AR33)</f>
        <v>0.005213264023706505</v>
      </c>
      <c r="P16" s="45">
        <f aca="true" t="shared" si="14" ref="P16:P21">AVERAGE(C138:T138)/10</f>
        <v>-0.000806566178944151</v>
      </c>
      <c r="Q16" s="48">
        <f aca="true" t="shared" si="15" ref="Q16:Q21">STDEV(C138:T138)/10</f>
        <v>0.0008733981649216868</v>
      </c>
      <c r="S16" s="38">
        <v>0</v>
      </c>
    </row>
    <row r="17" spans="1:19" ht="11.25">
      <c r="A17" s="37">
        <v>13</v>
      </c>
      <c r="B17" s="50">
        <f>'Summary Data'!V17</f>
        <v>0.06050057</v>
      </c>
      <c r="C17" s="45">
        <f>STDEV('Summary Data'!B17:U17)</f>
        <v>0.005164463102095479</v>
      </c>
      <c r="D17" s="45">
        <f t="shared" si="8"/>
        <v>0.002132180720024868</v>
      </c>
      <c r="E17" s="45">
        <f t="shared" si="9"/>
        <v>0.0005782649783382751</v>
      </c>
      <c r="F17" s="47">
        <f>'Summary Data'!V34</f>
        <v>-0.002886865</v>
      </c>
      <c r="G17" s="45">
        <f>STDEV('Summary Data'!B34:U34)</f>
        <v>0.005304692074021459</v>
      </c>
      <c r="H17" s="45">
        <f t="shared" si="10"/>
        <v>0.0005068350111069192</v>
      </c>
      <c r="I17" s="48">
        <f t="shared" si="11"/>
        <v>0.0005608342303283331</v>
      </c>
      <c r="J17" s="50">
        <f>'Summary Data'!AS17</f>
        <v>0.06005059</v>
      </c>
      <c r="K17" s="45">
        <f>STDEV('Summary Data'!Y17:AR17)</f>
        <v>0.005941574221701806</v>
      </c>
      <c r="L17" s="45">
        <f t="shared" si="12"/>
        <v>0.0019676643805822723</v>
      </c>
      <c r="M17" s="49">
        <f t="shared" si="13"/>
        <v>0.000690608950503154</v>
      </c>
      <c r="N17" s="45">
        <f>'Summary Data'!AS34</f>
        <v>-0.004346101</v>
      </c>
      <c r="O17" s="45">
        <f>STDEV('Summary Data'!Y34:AR34)</f>
        <v>0.005614557149931307</v>
      </c>
      <c r="P17" s="45">
        <f t="shared" si="14"/>
        <v>-0.005458353799961931</v>
      </c>
      <c r="Q17" s="48">
        <f t="shared" si="15"/>
        <v>0.0005307960040978998</v>
      </c>
      <c r="S17" s="38">
        <v>0</v>
      </c>
    </row>
    <row r="18" spans="1:19" ht="11.25">
      <c r="A18" s="37">
        <v>14</v>
      </c>
      <c r="B18" s="50">
        <f>'Summary Data'!V18</f>
        <v>-0.001655684</v>
      </c>
      <c r="C18" s="45">
        <f>STDEV('Summary Data'!B18:U18)</f>
        <v>0.0017043380090248788</v>
      </c>
      <c r="D18" s="45">
        <f t="shared" si="8"/>
        <v>0.0007478887595690982</v>
      </c>
      <c r="E18" s="45">
        <f t="shared" si="9"/>
        <v>0.0003737148487520279</v>
      </c>
      <c r="F18" s="47">
        <f>'Summary Data'!V35</f>
        <v>-0.00722878</v>
      </c>
      <c r="G18" s="45">
        <f>STDEV('Summary Data'!B35:U35)</f>
        <v>0.00450417367189765</v>
      </c>
      <c r="H18" s="45">
        <f t="shared" si="10"/>
        <v>0.0022446164625471456</v>
      </c>
      <c r="I18" s="48">
        <f t="shared" si="11"/>
        <v>0.0004843110457333355</v>
      </c>
      <c r="J18" s="50">
        <f>'Summary Data'!AS18</f>
        <v>-0.001601623</v>
      </c>
      <c r="K18" s="45">
        <f>STDEV('Summary Data'!Y18:AR18)</f>
        <v>0.001530130270101917</v>
      </c>
      <c r="L18" s="45">
        <f t="shared" si="12"/>
        <v>-0.0004597603475345418</v>
      </c>
      <c r="M18" s="49">
        <f t="shared" si="13"/>
        <v>0.0004413000463350393</v>
      </c>
      <c r="N18" s="45">
        <f>'Summary Data'!AS35</f>
        <v>-0.003777628</v>
      </c>
      <c r="O18" s="45">
        <f>STDEV('Summary Data'!Y35:AR35)</f>
        <v>0.004473125818473693</v>
      </c>
      <c r="P18" s="45">
        <f t="shared" si="14"/>
        <v>0.005945388231618902</v>
      </c>
      <c r="Q18" s="48">
        <f t="shared" si="15"/>
        <v>0.0005373441235749307</v>
      </c>
      <c r="S18" s="38">
        <v>0</v>
      </c>
    </row>
    <row r="19" spans="1:19" ht="11.25">
      <c r="A19" s="37">
        <v>15</v>
      </c>
      <c r="B19" s="50">
        <f>'Summary Data'!V19</f>
        <v>0.01775601</v>
      </c>
      <c r="C19" s="45">
        <f>STDEV('Summary Data'!B19:U19)</f>
        <v>0.007970273709433444</v>
      </c>
      <c r="D19" s="45">
        <f t="shared" si="8"/>
        <v>-0.0031321943220338987</v>
      </c>
      <c r="E19" s="45">
        <f t="shared" si="9"/>
        <v>0.0018175527576937763</v>
      </c>
      <c r="F19" s="47">
        <f>'Summary Data'!V36</f>
        <v>-0.002909883</v>
      </c>
      <c r="G19" s="45">
        <f>STDEV('Summary Data'!B36:U36)</f>
        <v>0.0049231543870130075</v>
      </c>
      <c r="H19" s="45">
        <f t="shared" si="10"/>
        <v>0.0008546610037664787</v>
      </c>
      <c r="I19" s="48">
        <f t="shared" si="11"/>
        <v>0.0023386134814621412</v>
      </c>
      <c r="J19" s="50">
        <f>'Summary Data'!AS19</f>
        <v>0.01400094</v>
      </c>
      <c r="K19" s="45">
        <f>STDEV('Summary Data'!Y19:AR19)</f>
        <v>0.007775118648327437</v>
      </c>
      <c r="L19" s="45">
        <f t="shared" si="12"/>
        <v>-0.008927310875706217</v>
      </c>
      <c r="M19" s="49">
        <f t="shared" si="13"/>
        <v>0.0017884036226710948</v>
      </c>
      <c r="N19" s="45">
        <f>'Summary Data'!AS36</f>
        <v>-0.001099217</v>
      </c>
      <c r="O19" s="45">
        <f>STDEV('Summary Data'!Y36:AR36)</f>
        <v>0.0019511343490815015</v>
      </c>
      <c r="P19" s="45">
        <f t="shared" si="14"/>
        <v>0.0003559928004114879</v>
      </c>
      <c r="Q19" s="48">
        <f t="shared" si="15"/>
        <v>0.003119406081917413</v>
      </c>
      <c r="S19" s="38">
        <v>0</v>
      </c>
    </row>
    <row r="20" spans="1:19" ht="11.25">
      <c r="A20" s="37">
        <v>16</v>
      </c>
      <c r="B20" s="50">
        <f>'Summary Data'!V20</f>
        <v>0</v>
      </c>
      <c r="C20" s="45">
        <f>STDEV('Summary Data'!B20:U20)</f>
        <v>0</v>
      </c>
      <c r="D20" s="45">
        <f t="shared" si="8"/>
        <v>0</v>
      </c>
      <c r="E20" s="45">
        <f t="shared" si="9"/>
        <v>0</v>
      </c>
      <c r="F20" s="47">
        <f>'Summary Data'!V37</f>
        <v>0</v>
      </c>
      <c r="G20" s="45">
        <f>STDEV('Summary Data'!B37:U37)</f>
        <v>0</v>
      </c>
      <c r="H20" s="45">
        <f t="shared" si="10"/>
        <v>0</v>
      </c>
      <c r="I20" s="48">
        <f t="shared" si="11"/>
        <v>0</v>
      </c>
      <c r="J20" s="50">
        <f>'Summary Data'!AS20</f>
        <v>0</v>
      </c>
      <c r="K20" s="45">
        <f>STDEV('Summary Data'!Y20:AR20)</f>
        <v>0</v>
      </c>
      <c r="L20" s="45">
        <f t="shared" si="12"/>
        <v>0</v>
      </c>
      <c r="M20" s="49">
        <f t="shared" si="13"/>
        <v>0</v>
      </c>
      <c r="N20" s="45">
        <f>'Summary Data'!AS37</f>
        <v>0</v>
      </c>
      <c r="O20" s="45">
        <f>STDEV('Summary Data'!Y37:AR37)</f>
        <v>0</v>
      </c>
      <c r="P20" s="45">
        <f t="shared" si="14"/>
        <v>0</v>
      </c>
      <c r="Q20" s="48">
        <f t="shared" si="15"/>
        <v>0</v>
      </c>
      <c r="S20" s="38">
        <v>0</v>
      </c>
    </row>
    <row r="21" spans="1:19" ht="12" thickBot="1">
      <c r="A21" s="37">
        <v>17</v>
      </c>
      <c r="B21" s="51">
        <f>'Summary Data'!V21</f>
        <v>0</v>
      </c>
      <c r="C21" s="52">
        <f>STDEV('Summary Data'!B21:U21)</f>
        <v>0</v>
      </c>
      <c r="D21" s="52">
        <f t="shared" si="8"/>
        <v>0</v>
      </c>
      <c r="E21" s="52">
        <f t="shared" si="9"/>
        <v>0</v>
      </c>
      <c r="F21" s="53">
        <f>'Summary Data'!V38</f>
        <v>0</v>
      </c>
      <c r="G21" s="52">
        <f>STDEV('Summary Data'!B38:U38)</f>
        <v>0</v>
      </c>
      <c r="H21" s="52">
        <f t="shared" si="10"/>
        <v>0</v>
      </c>
      <c r="I21" s="54">
        <f t="shared" si="11"/>
        <v>0</v>
      </c>
      <c r="J21" s="51">
        <f>'Summary Data'!AS21</f>
        <v>0</v>
      </c>
      <c r="K21" s="52">
        <f>STDEV('Summary Data'!Y21:AR21)</f>
        <v>0</v>
      </c>
      <c r="L21" s="52">
        <f t="shared" si="12"/>
        <v>0</v>
      </c>
      <c r="M21" s="55">
        <f t="shared" si="13"/>
        <v>0</v>
      </c>
      <c r="N21" s="52">
        <f>'Summary Data'!AS38</f>
        <v>0</v>
      </c>
      <c r="O21" s="52">
        <f>STDEV('Summary Data'!Y38:AR38)</f>
        <v>0</v>
      </c>
      <c r="P21" s="52">
        <f t="shared" si="14"/>
        <v>0</v>
      </c>
      <c r="Q21" s="54">
        <f t="shared" si="15"/>
        <v>0</v>
      </c>
      <c r="S21" s="56">
        <v>0</v>
      </c>
    </row>
    <row r="23" spans="1:11" ht="11.25">
      <c r="A23" s="57"/>
      <c r="B23" s="591"/>
      <c r="C23" s="591"/>
      <c r="D23" s="591"/>
      <c r="E23" s="591"/>
      <c r="F23" s="591"/>
      <c r="G23" s="591"/>
      <c r="H23" s="591"/>
      <c r="I23" s="591"/>
      <c r="J23" s="591"/>
      <c r="K23" s="591"/>
    </row>
    <row r="24" spans="1:11" ht="12" thickBot="1">
      <c r="A24" s="57"/>
      <c r="B24" s="591"/>
      <c r="C24" s="591"/>
      <c r="D24" s="591"/>
      <c r="E24" s="591"/>
      <c r="F24" s="591"/>
      <c r="G24" s="591"/>
      <c r="H24" s="591"/>
      <c r="I24" s="591"/>
      <c r="J24" s="591"/>
      <c r="K24" s="591"/>
    </row>
    <row r="25" spans="2:17" ht="11.25">
      <c r="B25" s="37"/>
      <c r="C25" s="37"/>
      <c r="D25" s="37"/>
      <c r="E25" s="37"/>
      <c r="F25" s="37"/>
      <c r="G25" s="37"/>
      <c r="H25" s="37"/>
      <c r="I25" s="37"/>
      <c r="J25" s="37"/>
      <c r="K25" s="37"/>
      <c r="N25" s="589" t="s">
        <v>116</v>
      </c>
      <c r="O25" s="587"/>
      <c r="P25" s="587"/>
      <c r="Q25" s="588"/>
    </row>
    <row r="26" spans="1:17" ht="11.25">
      <c r="A26" s="35">
        <v>1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N26" s="92" t="s">
        <v>110</v>
      </c>
      <c r="O26" s="34" t="s">
        <v>111</v>
      </c>
      <c r="P26" s="34" t="s">
        <v>112</v>
      </c>
      <c r="Q26" s="93" t="s">
        <v>113</v>
      </c>
    </row>
    <row r="27" spans="1:17" ht="11.25">
      <c r="A27" s="35">
        <v>2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N27" s="92">
        <v>2</v>
      </c>
      <c r="O27" s="94">
        <f>N27*N27</f>
        <v>4</v>
      </c>
      <c r="P27" s="63">
        <f>((LN(E6)+LN(I6))/2)</f>
        <v>-2.249671587251962</v>
      </c>
      <c r="Q27" s="95">
        <f>((LN(M6)+LN(Q6))/2)</f>
        <v>-1.9992002618862459</v>
      </c>
    </row>
    <row r="28" spans="1:17" ht="11.25">
      <c r="A28" s="35">
        <v>3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N28" s="92">
        <v>3</v>
      </c>
      <c r="O28" s="94">
        <f aca="true" t="shared" si="16" ref="O28:O34">N28*N28</f>
        <v>9</v>
      </c>
      <c r="P28" s="63">
        <f aca="true" t="shared" si="17" ref="P28:P34">((LN(E7)+LN(I7))/2)</f>
        <v>-2.772553225992273</v>
      </c>
      <c r="Q28" s="95">
        <f aca="true" t="shared" si="18" ref="Q28:Q34">((LN(M7)+LN(Q7))/2)</f>
        <v>-2.9098273021457457</v>
      </c>
    </row>
    <row r="29" spans="1:17" ht="11.25">
      <c r="A29" s="35">
        <v>4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N29" s="92">
        <v>4</v>
      </c>
      <c r="O29" s="94">
        <f t="shared" si="16"/>
        <v>16</v>
      </c>
      <c r="P29" s="63">
        <f t="shared" si="17"/>
        <v>-4.098258334251305</v>
      </c>
      <c r="Q29" s="95">
        <f t="shared" si="18"/>
        <v>-4.004688717140558</v>
      </c>
    </row>
    <row r="30" spans="1:17" ht="11.25">
      <c r="A30" s="35">
        <v>5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N30" s="92">
        <v>5</v>
      </c>
      <c r="O30" s="94">
        <f t="shared" si="16"/>
        <v>25</v>
      </c>
      <c r="P30" s="63">
        <f t="shared" si="17"/>
        <v>-4.939626783669761</v>
      </c>
      <c r="Q30" s="95">
        <f t="shared" si="18"/>
        <v>-4.426028225607034</v>
      </c>
    </row>
    <row r="31" spans="1:17" ht="11.25">
      <c r="A31" s="35">
        <v>6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N31" s="92">
        <v>6</v>
      </c>
      <c r="O31" s="94">
        <f t="shared" si="16"/>
        <v>36</v>
      </c>
      <c r="P31" s="63">
        <f>((LN(E10)+LN(I10))/2)</f>
        <v>-5.489756132751408</v>
      </c>
      <c r="Q31" s="95">
        <f>((LN(M10)+LN(Q10))/2)</f>
        <v>-5.093159574829135</v>
      </c>
    </row>
    <row r="32" spans="1:17" ht="11.25">
      <c r="A32" s="35">
        <v>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N32" s="92">
        <v>7</v>
      </c>
      <c r="O32" s="94">
        <f t="shared" si="16"/>
        <v>49</v>
      </c>
      <c r="P32" s="63">
        <f t="shared" si="17"/>
        <v>-6.153748426796869</v>
      </c>
      <c r="Q32" s="95">
        <f t="shared" si="18"/>
        <v>-5.233133436226021</v>
      </c>
    </row>
    <row r="33" spans="1:17" ht="11.25">
      <c r="A33" s="35">
        <v>8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N33" s="92">
        <v>8</v>
      </c>
      <c r="O33" s="94">
        <f t="shared" si="16"/>
        <v>64</v>
      </c>
      <c r="P33" s="63">
        <f t="shared" si="17"/>
        <v>-6.147074033549918</v>
      </c>
      <c r="Q33" s="95">
        <f t="shared" si="18"/>
        <v>-5.840827587368768</v>
      </c>
    </row>
    <row r="34" spans="1:17" ht="11.25">
      <c r="A34" s="35">
        <v>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N34" s="92">
        <v>9</v>
      </c>
      <c r="O34" s="94">
        <f t="shared" si="16"/>
        <v>81</v>
      </c>
      <c r="P34" s="63">
        <f t="shared" si="17"/>
        <v>-5.950654891516405</v>
      </c>
      <c r="Q34" s="95">
        <f t="shared" si="18"/>
        <v>-5.895555779071541</v>
      </c>
    </row>
    <row r="35" spans="1:17" ht="12" thickBot="1">
      <c r="A35" s="35">
        <v>10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N35" s="85" t="s">
        <v>114</v>
      </c>
      <c r="O35" s="66"/>
      <c r="P35" s="421">
        <f>EXP((SUM(P27:P34)-LN($G$49)*SUM($N27:$N34)-LN($G$50)*SUM($O27:$O34))/8)/$G$48</f>
        <v>0.001950421791264463</v>
      </c>
      <c r="Q35" s="422">
        <f>EXP((SUM(Q27:Q34)-LN($G$49)*SUM($N27:$N34)-LN($G$50)*SUM($O27:$O34))/8)/$G$48</f>
        <v>0.0026324394632262728</v>
      </c>
    </row>
    <row r="36" spans="1:14" ht="11.25">
      <c r="A36" s="35">
        <v>11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N36" s="35" t="s">
        <v>89</v>
      </c>
    </row>
    <row r="37" spans="1:11" ht="11.25">
      <c r="A37" s="35">
        <v>12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1:11" ht="11.25">
      <c r="A38" s="35">
        <v>13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1:11" ht="11.25">
      <c r="A39" s="35">
        <v>14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1:11" ht="11.25">
      <c r="A40" s="35">
        <v>15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1:11" ht="11.25">
      <c r="A41" s="35">
        <v>16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1:11" ht="11.25">
      <c r="A42" s="35">
        <v>17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ht="12" thickBot="1"/>
    <row r="44" spans="1:15" ht="11.25">
      <c r="A44" s="57"/>
      <c r="B44" s="589" t="s">
        <v>46</v>
      </c>
      <c r="C44" s="587"/>
      <c r="D44" s="587"/>
      <c r="E44" s="587"/>
      <c r="F44" s="587"/>
      <c r="G44" s="588"/>
      <c r="I44" s="591"/>
      <c r="J44" s="591"/>
      <c r="K44" s="591"/>
      <c r="L44" s="591"/>
      <c r="M44" s="591"/>
      <c r="N44" s="591"/>
      <c r="O44" s="591"/>
    </row>
    <row r="45" spans="1:15" ht="11.25">
      <c r="A45" s="57"/>
      <c r="B45" s="590" t="s">
        <v>47</v>
      </c>
      <c r="C45" s="591"/>
      <c r="D45" s="591"/>
      <c r="E45" s="37"/>
      <c r="F45" s="591" t="s">
        <v>48</v>
      </c>
      <c r="G45" s="593"/>
      <c r="H45" s="57"/>
      <c r="I45" s="591"/>
      <c r="J45" s="591"/>
      <c r="K45" s="591"/>
      <c r="L45" s="591"/>
      <c r="M45" s="591"/>
      <c r="N45" s="591"/>
      <c r="O45" s="37"/>
    </row>
    <row r="46" spans="1:15" ht="11.25">
      <c r="A46" s="57"/>
      <c r="B46" s="59">
        <v>0.1</v>
      </c>
      <c r="C46" s="60">
        <v>0.025</v>
      </c>
      <c r="D46" s="61">
        <v>0.006</v>
      </c>
      <c r="E46" s="40"/>
      <c r="F46" s="40"/>
      <c r="G46" s="42"/>
      <c r="I46" s="37"/>
      <c r="J46" s="37"/>
      <c r="K46" s="37"/>
      <c r="L46" s="37"/>
      <c r="M46" s="37"/>
      <c r="N46" s="37"/>
      <c r="O46" s="37"/>
    </row>
    <row r="47" spans="1:15" ht="11.25">
      <c r="A47" s="35">
        <v>1</v>
      </c>
      <c r="B47" s="62">
        <f>$B$46*$G$48*$G$49^A47*$G$50^(A47*A47)</f>
        <v>4.602327498600001</v>
      </c>
      <c r="C47" s="63">
        <f>$C$46*$G$48*$G$49^A47*$G$50^(A47*A47)</f>
        <v>1.1505818746500003</v>
      </c>
      <c r="D47" s="63">
        <f>$D$46*$G$48*$G$49^A47*$G$50^(A47*A47)</f>
        <v>0.27613964991600004</v>
      </c>
      <c r="E47" s="37"/>
      <c r="F47" s="591" t="s">
        <v>49</v>
      </c>
      <c r="G47" s="593"/>
      <c r="I47" s="45"/>
      <c r="J47" s="45"/>
      <c r="K47" s="45"/>
      <c r="L47" s="45"/>
      <c r="M47" s="81"/>
      <c r="N47" s="81"/>
      <c r="O47" s="37"/>
    </row>
    <row r="48" spans="1:15" ht="11.25">
      <c r="A48" s="35">
        <v>2</v>
      </c>
      <c r="B48" s="62">
        <f aca="true" t="shared" si="19" ref="B48:B63">$B$46*$G$48*$G$49^A48*$G$50^(A48*A48)</f>
        <v>2.831365799785555</v>
      </c>
      <c r="C48" s="63">
        <f aca="true" t="shared" si="20" ref="C48:C63">$C$46*$G$48*$G$49^A48*$G$50^(A48*A48)</f>
        <v>0.7078414499463888</v>
      </c>
      <c r="D48" s="63">
        <f aca="true" t="shared" si="21" ref="D48:D63">$D$46*$G$48*$G$49^A48*$G$50^(A48*A48)</f>
        <v>0.1698819479871333</v>
      </c>
      <c r="E48" s="37"/>
      <c r="F48" s="37" t="s">
        <v>50</v>
      </c>
      <c r="G48" s="58">
        <v>73.9</v>
      </c>
      <c r="I48" s="45"/>
      <c r="J48" s="45"/>
      <c r="K48" s="45"/>
      <c r="L48" s="45"/>
      <c r="M48" s="81"/>
      <c r="N48" s="81"/>
      <c r="O48" s="37"/>
    </row>
    <row r="49" spans="1:15" ht="11.25">
      <c r="A49" s="35">
        <v>3</v>
      </c>
      <c r="B49" s="62">
        <f t="shared" si="19"/>
        <v>1.7206788694474822</v>
      </c>
      <c r="C49" s="63">
        <f t="shared" si="20"/>
        <v>0.43016971736187054</v>
      </c>
      <c r="D49" s="63">
        <f t="shared" si="21"/>
        <v>0.10324073216684893</v>
      </c>
      <c r="E49" s="37"/>
      <c r="F49" s="37" t="s">
        <v>51</v>
      </c>
      <c r="G49" s="58">
        <v>0.6266</v>
      </c>
      <c r="I49" s="45"/>
      <c r="J49" s="45"/>
      <c r="K49" s="45"/>
      <c r="L49" s="45"/>
      <c r="M49" s="81"/>
      <c r="N49" s="81"/>
      <c r="O49" s="37"/>
    </row>
    <row r="50" spans="1:15" ht="11.25">
      <c r="A50" s="35">
        <v>4</v>
      </c>
      <c r="B50" s="62">
        <f t="shared" si="19"/>
        <v>1.0329731907290605</v>
      </c>
      <c r="C50" s="63">
        <f t="shared" si="20"/>
        <v>0.2582432976822651</v>
      </c>
      <c r="D50" s="63">
        <f t="shared" si="21"/>
        <v>0.06197839144374362</v>
      </c>
      <c r="E50" s="37"/>
      <c r="F50" s="37" t="s">
        <v>60</v>
      </c>
      <c r="G50" s="58">
        <v>0.9939</v>
      </c>
      <c r="I50" s="45"/>
      <c r="J50" s="45"/>
      <c r="K50" s="45"/>
      <c r="L50" s="45"/>
      <c r="M50" s="81"/>
      <c r="N50" s="81"/>
      <c r="O50" s="37"/>
    </row>
    <row r="51" spans="1:15" ht="11.25">
      <c r="A51" s="35">
        <v>5</v>
      </c>
      <c r="B51" s="62">
        <f t="shared" si="19"/>
        <v>0.6125811885796193</v>
      </c>
      <c r="C51" s="63">
        <f t="shared" si="20"/>
        <v>0.15314529714490482</v>
      </c>
      <c r="D51" s="63">
        <f t="shared" si="21"/>
        <v>0.03675487131477716</v>
      </c>
      <c r="E51" s="37"/>
      <c r="F51" s="37"/>
      <c r="G51" s="58"/>
      <c r="I51" s="45"/>
      <c r="J51" s="45"/>
      <c r="K51" s="45"/>
      <c r="L51" s="45"/>
      <c r="M51" s="81"/>
      <c r="N51" s="81"/>
      <c r="O51" s="37"/>
    </row>
    <row r="52" spans="1:15" ht="11.25">
      <c r="A52" s="35">
        <v>6</v>
      </c>
      <c r="B52" s="62">
        <f t="shared" si="19"/>
        <v>0.3588588353501367</v>
      </c>
      <c r="C52" s="63">
        <f t="shared" si="20"/>
        <v>0.08971470883753417</v>
      </c>
      <c r="D52" s="63">
        <f t="shared" si="21"/>
        <v>0.0215315301210082</v>
      </c>
      <c r="E52" s="37"/>
      <c r="F52" s="37"/>
      <c r="G52" s="58"/>
      <c r="I52" s="45"/>
      <c r="J52" s="45"/>
      <c r="K52" s="45"/>
      <c r="L52" s="45"/>
      <c r="M52" s="81"/>
      <c r="N52" s="81"/>
      <c r="O52" s="37"/>
    </row>
    <row r="53" spans="1:15" ht="11.25">
      <c r="A53" s="35">
        <v>7</v>
      </c>
      <c r="B53" s="62">
        <f t="shared" si="19"/>
        <v>0.20766772808982645</v>
      </c>
      <c r="C53" s="63">
        <f t="shared" si="20"/>
        <v>0.05191693202245661</v>
      </c>
      <c r="D53" s="63">
        <f t="shared" si="21"/>
        <v>0.012460063685389586</v>
      </c>
      <c r="E53" s="37"/>
      <c r="F53" s="37"/>
      <c r="G53" s="58"/>
      <c r="I53" s="45"/>
      <c r="J53" s="45"/>
      <c r="K53" s="45"/>
      <c r="L53" s="45"/>
      <c r="M53" s="81"/>
      <c r="N53" s="81"/>
      <c r="O53" s="37"/>
    </row>
    <row r="54" spans="1:15" ht="11.25">
      <c r="A54" s="35">
        <v>8</v>
      </c>
      <c r="B54" s="62">
        <f t="shared" si="19"/>
        <v>0.11871340484644312</v>
      </c>
      <c r="C54" s="63">
        <f t="shared" si="20"/>
        <v>0.02967835121161078</v>
      </c>
      <c r="D54" s="63">
        <f t="shared" si="21"/>
        <v>0.0071228042907865875</v>
      </c>
      <c r="E54" s="37"/>
      <c r="F54" s="37"/>
      <c r="G54" s="58"/>
      <c r="I54" s="45"/>
      <c r="J54" s="45"/>
      <c r="K54" s="45"/>
      <c r="L54" s="45"/>
      <c r="M54" s="81"/>
      <c r="N54" s="81"/>
      <c r="O54" s="37"/>
    </row>
    <row r="55" spans="1:15" ht="11.25">
      <c r="A55" s="35">
        <v>9</v>
      </c>
      <c r="B55" s="62">
        <f t="shared" si="19"/>
        <v>0.06703720394927364</v>
      </c>
      <c r="C55" s="63">
        <f t="shared" si="20"/>
        <v>0.01675930098731841</v>
      </c>
      <c r="D55" s="63">
        <f t="shared" si="21"/>
        <v>0.004022232236956418</v>
      </c>
      <c r="E55" s="37"/>
      <c r="F55" s="37"/>
      <c r="G55" s="58"/>
      <c r="I55" s="45"/>
      <c r="J55" s="45"/>
      <c r="K55" s="45"/>
      <c r="L55" s="45"/>
      <c r="M55" s="81"/>
      <c r="N55" s="81"/>
      <c r="O55" s="37"/>
    </row>
    <row r="56" spans="1:15" ht="11.25">
      <c r="A56" s="35">
        <v>10</v>
      </c>
      <c r="B56" s="62">
        <f t="shared" si="19"/>
        <v>0.03739533292320034</v>
      </c>
      <c r="C56" s="63">
        <f t="shared" si="20"/>
        <v>0.009348833230800085</v>
      </c>
      <c r="D56" s="63">
        <f t="shared" si="21"/>
        <v>0.00224371997539202</v>
      </c>
      <c r="E56" s="37"/>
      <c r="F56" s="37"/>
      <c r="G56" s="58"/>
      <c r="I56" s="45"/>
      <c r="J56" s="45"/>
      <c r="K56" s="45"/>
      <c r="L56" s="45"/>
      <c r="M56" s="81"/>
      <c r="N56" s="81"/>
      <c r="O56" s="37"/>
    </row>
    <row r="57" spans="1:15" ht="11.25">
      <c r="A57" s="35">
        <v>11</v>
      </c>
      <c r="B57" s="62">
        <f t="shared" si="19"/>
        <v>0.020606503025911577</v>
      </c>
      <c r="C57" s="63">
        <f t="shared" si="20"/>
        <v>0.005151625756477894</v>
      </c>
      <c r="D57" s="63">
        <f t="shared" si="21"/>
        <v>0.0012363901815546946</v>
      </c>
      <c r="E57" s="37"/>
      <c r="F57" s="37"/>
      <c r="G57" s="58"/>
      <c r="I57" s="45"/>
      <c r="J57" s="45"/>
      <c r="K57" s="45"/>
      <c r="L57" s="45"/>
      <c r="M57" s="81"/>
      <c r="N57" s="81"/>
      <c r="O57" s="37"/>
    </row>
    <row r="58" spans="1:15" ht="11.25">
      <c r="A58" s="35">
        <v>12</v>
      </c>
      <c r="B58" s="62">
        <f t="shared" si="19"/>
        <v>0.011216996169766442</v>
      </c>
      <c r="C58" s="63">
        <f t="shared" si="20"/>
        <v>0.0028042490424416105</v>
      </c>
      <c r="D58" s="63">
        <f t="shared" si="21"/>
        <v>0.0006730197701859866</v>
      </c>
      <c r="E58" s="37"/>
      <c r="F58" s="37"/>
      <c r="G58" s="58"/>
      <c r="I58" s="45"/>
      <c r="J58" s="45"/>
      <c r="K58" s="45"/>
      <c r="L58" s="45"/>
      <c r="M58" s="81"/>
      <c r="N58" s="81"/>
      <c r="O58" s="37"/>
    </row>
    <row r="59" spans="1:15" ht="11.25">
      <c r="A59" s="35">
        <v>13</v>
      </c>
      <c r="B59" s="62">
        <f t="shared" si="19"/>
        <v>0.006031623535458944</v>
      </c>
      <c r="C59" s="63">
        <f t="shared" si="20"/>
        <v>0.001507905883864736</v>
      </c>
      <c r="D59" s="63">
        <f t="shared" si="21"/>
        <v>0.0003618974121275366</v>
      </c>
      <c r="E59" s="37"/>
      <c r="F59" s="37"/>
      <c r="G59" s="58"/>
      <c r="I59" s="45"/>
      <c r="J59" s="45"/>
      <c r="K59" s="45"/>
      <c r="L59" s="45"/>
      <c r="M59" s="81"/>
      <c r="N59" s="81"/>
      <c r="O59" s="37"/>
    </row>
    <row r="60" spans="1:15" ht="11.25">
      <c r="A60" s="35">
        <v>14</v>
      </c>
      <c r="B60" s="62">
        <f t="shared" si="19"/>
        <v>0.0032038875436137954</v>
      </c>
      <c r="C60" s="63">
        <f t="shared" si="20"/>
        <v>0.0008009718859034488</v>
      </c>
      <c r="D60" s="63">
        <f t="shared" si="21"/>
        <v>0.00019223325261682773</v>
      </c>
      <c r="E60" s="37"/>
      <c r="F60" s="37"/>
      <c r="G60" s="58"/>
      <c r="I60" s="45"/>
      <c r="J60" s="45"/>
      <c r="K60" s="45"/>
      <c r="L60" s="45"/>
      <c r="M60" s="81"/>
      <c r="N60" s="81"/>
      <c r="O60" s="37"/>
    </row>
    <row r="61" spans="1:15" ht="12" thickBot="1">
      <c r="A61" s="35">
        <v>15</v>
      </c>
      <c r="B61" s="62">
        <f t="shared" si="19"/>
        <v>0.001681146969051629</v>
      </c>
      <c r="C61" s="63">
        <f t="shared" si="20"/>
        <v>0.00042028674226290725</v>
      </c>
      <c r="D61" s="63">
        <f t="shared" si="21"/>
        <v>0.00010086881814309774</v>
      </c>
      <c r="E61" s="37"/>
      <c r="F61" s="37"/>
      <c r="G61" s="58"/>
      <c r="I61" s="45"/>
      <c r="J61" s="45"/>
      <c r="K61" s="45"/>
      <c r="L61" s="45"/>
      <c r="M61" s="81"/>
      <c r="N61" s="81"/>
      <c r="O61" s="37"/>
    </row>
    <row r="62" spans="1:15" ht="11.25">
      <c r="A62" s="35">
        <v>16</v>
      </c>
      <c r="B62" s="62">
        <f t="shared" si="19"/>
        <v>0.000871403863554749</v>
      </c>
      <c r="C62" s="63">
        <f t="shared" si="20"/>
        <v>0.00021785096588868724</v>
      </c>
      <c r="D62" s="63">
        <f t="shared" si="21"/>
        <v>5.2284231813284933E-05</v>
      </c>
      <c r="E62" s="37"/>
      <c r="F62" s="37"/>
      <c r="G62" s="58"/>
      <c r="I62" s="415"/>
      <c r="J62" s="416" t="s">
        <v>107</v>
      </c>
      <c r="K62" s="417" t="s">
        <v>108</v>
      </c>
      <c r="L62" s="45"/>
      <c r="M62" s="81"/>
      <c r="N62" s="81"/>
      <c r="O62" s="37"/>
    </row>
    <row r="63" spans="1:23" ht="12" thickBot="1">
      <c r="A63" s="35">
        <v>17</v>
      </c>
      <c r="B63" s="64">
        <f t="shared" si="19"/>
        <v>0.00044618879680557424</v>
      </c>
      <c r="C63" s="65">
        <f t="shared" si="20"/>
        <v>0.00011154719920139356</v>
      </c>
      <c r="D63" s="65">
        <f t="shared" si="21"/>
        <v>2.677132780833445E-05</v>
      </c>
      <c r="E63" s="66"/>
      <c r="F63" s="66"/>
      <c r="G63" s="67"/>
      <c r="I63" s="51" t="s">
        <v>105</v>
      </c>
      <c r="J63" s="52">
        <v>-0.0443870000000004</v>
      </c>
      <c r="K63" s="54">
        <v>-0.04339899999999908</v>
      </c>
      <c r="L63" s="45"/>
      <c r="M63" s="81"/>
      <c r="N63" s="81"/>
      <c r="O63" s="37"/>
      <c r="W63" s="37"/>
    </row>
    <row r="64" ht="12" thickBot="1">
      <c r="W64" s="37"/>
    </row>
    <row r="65" spans="1:23" ht="11.25">
      <c r="A65" s="490" t="s">
        <v>90</v>
      </c>
      <c r="B65" s="491"/>
      <c r="C65" s="491"/>
      <c r="D65" s="491"/>
      <c r="E65" s="491"/>
      <c r="F65" s="491"/>
      <c r="G65" s="491"/>
      <c r="H65" s="491"/>
      <c r="I65" s="491"/>
      <c r="J65" s="491"/>
      <c r="K65" s="491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92"/>
      <c r="W65" s="34"/>
    </row>
    <row r="66" spans="1:23" ht="11.25">
      <c r="A66" s="73"/>
      <c r="B66" s="74" t="s">
        <v>52</v>
      </c>
      <c r="C66" s="74" t="s">
        <v>53</v>
      </c>
      <c r="D66" s="74" t="s">
        <v>54</v>
      </c>
      <c r="E66" s="74" t="s">
        <v>55</v>
      </c>
      <c r="F66" s="74" t="s">
        <v>56</v>
      </c>
      <c r="G66" s="74" t="s">
        <v>61</v>
      </c>
      <c r="H66" s="74" t="s">
        <v>62</v>
      </c>
      <c r="I66" s="74" t="s">
        <v>63</v>
      </c>
      <c r="J66" s="74" t="s">
        <v>64</v>
      </c>
      <c r="K66" s="74" t="s">
        <v>65</v>
      </c>
      <c r="L66" s="74" t="s">
        <v>66</v>
      </c>
      <c r="M66" s="74" t="s">
        <v>67</v>
      </c>
      <c r="N66" s="74" t="s">
        <v>68</v>
      </c>
      <c r="O66" s="74" t="s">
        <v>69</v>
      </c>
      <c r="P66" s="74" t="s">
        <v>70</v>
      </c>
      <c r="Q66" s="74" t="s">
        <v>71</v>
      </c>
      <c r="R66" s="74" t="s">
        <v>72</v>
      </c>
      <c r="S66" s="74" t="s">
        <v>73</v>
      </c>
      <c r="T66" s="74" t="s">
        <v>74</v>
      </c>
      <c r="U66" s="74" t="s">
        <v>75</v>
      </c>
      <c r="V66" s="13" t="s">
        <v>76</v>
      </c>
      <c r="W66" s="37"/>
    </row>
    <row r="67" spans="1:22" ht="11.25">
      <c r="A67" s="76">
        <v>1</v>
      </c>
      <c r="B67" s="12">
        <v>40.6880000000001</v>
      </c>
      <c r="C67" s="12">
        <v>107.1454</v>
      </c>
      <c r="D67" s="12">
        <v>108.00850000000014</v>
      </c>
      <c r="E67" s="12">
        <v>108.0483999999999</v>
      </c>
      <c r="F67" s="12">
        <v>108.07849999999996</v>
      </c>
      <c r="G67" s="12">
        <v>108.04859999999996</v>
      </c>
      <c r="H67" s="12">
        <v>108.09520000000009</v>
      </c>
      <c r="I67" s="12">
        <v>108.08789999999999</v>
      </c>
      <c r="J67" s="12">
        <v>108.10309999999993</v>
      </c>
      <c r="K67" s="12">
        <v>108.10270000000003</v>
      </c>
      <c r="L67" s="12">
        <v>108.0425</v>
      </c>
      <c r="M67" s="12">
        <v>108.07720000000006</v>
      </c>
      <c r="N67" s="12">
        <v>108.07529999999997</v>
      </c>
      <c r="O67" s="12">
        <v>108.095</v>
      </c>
      <c r="P67" s="12">
        <v>108.11810000000003</v>
      </c>
      <c r="Q67" s="12">
        <v>108.03200000000004</v>
      </c>
      <c r="R67" s="12">
        <v>108.00929999999994</v>
      </c>
      <c r="S67" s="12">
        <v>107.9452</v>
      </c>
      <c r="T67" s="12">
        <v>107.25580000000002</v>
      </c>
      <c r="U67" s="12">
        <v>43.720900000000086</v>
      </c>
      <c r="V67" s="79"/>
    </row>
    <row r="68" spans="1:22" ht="11.25">
      <c r="A68" s="76">
        <v>2</v>
      </c>
      <c r="B68" s="12">
        <v>29.622540765280352</v>
      </c>
      <c r="C68" s="12">
        <v>1.3266400332038681</v>
      </c>
      <c r="D68" s="12">
        <v>1.0546253919903115</v>
      </c>
      <c r="E68" s="12">
        <v>1.1578800409525654</v>
      </c>
      <c r="F68" s="12">
        <v>1.04072468513659</v>
      </c>
      <c r="G68" s="12">
        <v>0.9932919758400118</v>
      </c>
      <c r="H68" s="12">
        <v>1.0997167279041662</v>
      </c>
      <c r="I68" s="12">
        <v>1.1845067323964171</v>
      </c>
      <c r="J68" s="12">
        <v>1.1521704720308314</v>
      </c>
      <c r="K68" s="12">
        <v>1.008474636042929</v>
      </c>
      <c r="L68" s="12">
        <v>1.2005277707781197</v>
      </c>
      <c r="M68" s="12">
        <v>1.1721474720347071</v>
      </c>
      <c r="N68" s="12">
        <v>1.2819441956209077</v>
      </c>
      <c r="O68" s="12">
        <v>1.0510170864510893</v>
      </c>
      <c r="P68" s="12">
        <v>1.0659685759329005</v>
      </c>
      <c r="Q68" s="12">
        <v>0.9802938400123069</v>
      </c>
      <c r="R68" s="12">
        <v>0.9334867915283857</v>
      </c>
      <c r="S68" s="12">
        <v>1.1435857238062874</v>
      </c>
      <c r="T68" s="12">
        <v>1.3279316011013316</v>
      </c>
      <c r="U68" s="12">
        <v>23.742387232602297</v>
      </c>
      <c r="V68" s="75">
        <f>'Summary Data'!V6</f>
        <v>2.644453</v>
      </c>
    </row>
    <row r="69" spans="1:22" ht="11.25">
      <c r="A69" s="76">
        <v>3</v>
      </c>
      <c r="B69" s="12">
        <v>0.9524431094293817</v>
      </c>
      <c r="C69" s="12">
        <v>4.686583933416495</v>
      </c>
      <c r="D69" s="12">
        <v>4.73179782952843</v>
      </c>
      <c r="E69" s="12">
        <v>4.748232420388696</v>
      </c>
      <c r="F69" s="12">
        <v>4.669694858740189</v>
      </c>
      <c r="G69" s="12">
        <v>4.695457850575798</v>
      </c>
      <c r="H69" s="12">
        <v>4.6903276197091</v>
      </c>
      <c r="I69" s="12">
        <v>4.630496575380918</v>
      </c>
      <c r="J69" s="12">
        <v>4.614200189933495</v>
      </c>
      <c r="K69" s="12">
        <v>4.646116371438101</v>
      </c>
      <c r="L69" s="12">
        <v>4.651498890896434</v>
      </c>
      <c r="M69" s="12">
        <v>4.659110172500348</v>
      </c>
      <c r="N69" s="12">
        <v>4.610968303525748</v>
      </c>
      <c r="O69" s="12">
        <v>4.675789689603566</v>
      </c>
      <c r="P69" s="12">
        <v>4.647317646641563</v>
      </c>
      <c r="Q69" s="12">
        <v>4.65556658999981</v>
      </c>
      <c r="R69" s="12">
        <v>4.7416245033748865</v>
      </c>
      <c r="S69" s="12">
        <v>4.668146089359285</v>
      </c>
      <c r="T69" s="12">
        <v>4.624719785854315</v>
      </c>
      <c r="U69" s="12">
        <v>9.421990020149304</v>
      </c>
      <c r="V69" s="75">
        <f>'Summary Data'!V7</f>
        <v>2.045437</v>
      </c>
    </row>
    <row r="70" spans="1:22" ht="11.25">
      <c r="A70" s="76">
        <v>4</v>
      </c>
      <c r="B70" s="12">
        <v>2.8997502492834633</v>
      </c>
      <c r="C70" s="12">
        <v>0.06909687443209675</v>
      </c>
      <c r="D70" s="12">
        <v>0.045997356845162374</v>
      </c>
      <c r="E70" s="12">
        <v>0.06115263393844521</v>
      </c>
      <c r="F70" s="12">
        <v>0.038290892544666</v>
      </c>
      <c r="G70" s="12">
        <v>0.050479389335463726</v>
      </c>
      <c r="H70" s="12">
        <v>0.047266599059315795</v>
      </c>
      <c r="I70" s="12">
        <v>0.05758704901965314</v>
      </c>
      <c r="J70" s="12">
        <v>0.0649710410707049</v>
      </c>
      <c r="K70" s="12">
        <v>0.06371454191289243</v>
      </c>
      <c r="L70" s="12">
        <v>0.07193675899225171</v>
      </c>
      <c r="M70" s="12">
        <v>0.050352886362943106</v>
      </c>
      <c r="N70" s="12">
        <v>0.05018636480313657</v>
      </c>
      <c r="O70" s="12">
        <v>0.05661354012910655</v>
      </c>
      <c r="P70" s="12">
        <v>0.05582917327530684</v>
      </c>
      <c r="Q70" s="12">
        <v>0.03824369084960342</v>
      </c>
      <c r="R70" s="12">
        <v>0.02565637198309917</v>
      </c>
      <c r="S70" s="12">
        <v>0.06853870334808419</v>
      </c>
      <c r="T70" s="12">
        <v>0.06501349296835826</v>
      </c>
      <c r="U70" s="12">
        <v>1.0174990886658288</v>
      </c>
      <c r="V70" s="75">
        <f>'Summary Data'!V8</f>
        <v>0.2044371</v>
      </c>
    </row>
    <row r="71" spans="1:22" ht="11.25">
      <c r="A71" s="76">
        <v>5</v>
      </c>
      <c r="B71" s="12">
        <v>-0.9200780330983136</v>
      </c>
      <c r="C71" s="12">
        <v>0.05117483525349997</v>
      </c>
      <c r="D71" s="12">
        <v>0.06943141761423843</v>
      </c>
      <c r="E71" s="12">
        <v>0.05867347589275379</v>
      </c>
      <c r="F71" s="12">
        <v>0.06676380590139586</v>
      </c>
      <c r="G71" s="12">
        <v>0.06834560056031892</v>
      </c>
      <c r="H71" s="12">
        <v>0.05872439299461847</v>
      </c>
      <c r="I71" s="12">
        <v>0.0697159254550146</v>
      </c>
      <c r="J71" s="12">
        <v>0.05733273071126305</v>
      </c>
      <c r="K71" s="12">
        <v>0.06389391677005327</v>
      </c>
      <c r="L71" s="12">
        <v>0.06497009605323696</v>
      </c>
      <c r="M71" s="12">
        <v>0.06992992865653745</v>
      </c>
      <c r="N71" s="12">
        <v>0.060810261775598395</v>
      </c>
      <c r="O71" s="12">
        <v>0.06837055365517591</v>
      </c>
      <c r="P71" s="12">
        <v>0.059121170614918256</v>
      </c>
      <c r="Q71" s="12">
        <v>0.0643674940917951</v>
      </c>
      <c r="R71" s="12">
        <v>0.06900381439956593</v>
      </c>
      <c r="S71" s="12">
        <v>0.05555182256773594</v>
      </c>
      <c r="T71" s="12">
        <v>0.05721428085118696</v>
      </c>
      <c r="U71" s="12">
        <v>0.07940054975713373</v>
      </c>
      <c r="V71" s="75">
        <f>'Summary Data'!V9</f>
        <v>-0.5107567</v>
      </c>
    </row>
    <row r="72" spans="1:22" ht="11.25">
      <c r="A72" s="76">
        <v>6</v>
      </c>
      <c r="B72" s="12">
        <v>0.5388505931765646</v>
      </c>
      <c r="C72" s="12">
        <v>-0.01768924534540242</v>
      </c>
      <c r="D72" s="12">
        <v>-0.00984173221139057</v>
      </c>
      <c r="E72" s="12">
        <v>-0.016182338934878977</v>
      </c>
      <c r="F72" s="12">
        <v>-0.016167944668893305</v>
      </c>
      <c r="G72" s="12">
        <v>-0.0207877366751625</v>
      </c>
      <c r="H72" s="12">
        <v>-0.019241310576765203</v>
      </c>
      <c r="I72" s="12">
        <v>-0.024123857054565483</v>
      </c>
      <c r="J72" s="12">
        <v>-0.01860635158354796</v>
      </c>
      <c r="K72" s="12">
        <v>-0.01845206881419291</v>
      </c>
      <c r="L72" s="12">
        <v>-0.016167443047335164</v>
      </c>
      <c r="M72" s="12">
        <v>-0.021150656846420222</v>
      </c>
      <c r="N72" s="12">
        <v>-0.018923350085448223</v>
      </c>
      <c r="O72" s="12">
        <v>-0.013936331795413905</v>
      </c>
      <c r="P72" s="12">
        <v>-0.015647859653332534</v>
      </c>
      <c r="Q72" s="12">
        <v>-0.014899749244733633</v>
      </c>
      <c r="R72" s="12">
        <v>-0.021691713428863474</v>
      </c>
      <c r="S72" s="12">
        <v>-0.022658637283857197</v>
      </c>
      <c r="T72" s="12">
        <v>-0.01609131273840301</v>
      </c>
      <c r="U72" s="12">
        <v>0.007367593738003272</v>
      </c>
      <c r="V72" s="75">
        <f>'Summary Data'!V10</f>
        <v>-0.02147088</v>
      </c>
    </row>
    <row r="73" spans="1:22" ht="11.25">
      <c r="A73" s="76">
        <v>7</v>
      </c>
      <c r="B73" s="12">
        <v>-0.09848095090435649</v>
      </c>
      <c r="C73" s="12">
        <v>0.0003370477919917292</v>
      </c>
      <c r="D73" s="12">
        <v>0.004802874438553095</v>
      </c>
      <c r="E73" s="12">
        <v>0.004209789282547338</v>
      </c>
      <c r="F73" s="12">
        <v>0.004622786835335901</v>
      </c>
      <c r="G73" s="12">
        <v>0.0029084880399359303</v>
      </c>
      <c r="H73" s="12">
        <v>0.004771758391475811</v>
      </c>
      <c r="I73" s="12">
        <v>-0.0003152243268875754</v>
      </c>
      <c r="J73" s="12">
        <v>0.0017980815296559927</v>
      </c>
      <c r="K73" s="12">
        <v>0.0011588508022443156</v>
      </c>
      <c r="L73" s="12">
        <v>0.000180418558601958</v>
      </c>
      <c r="M73" s="12">
        <v>0.00025388268983073115</v>
      </c>
      <c r="N73" s="12">
        <v>0.00234580560805131</v>
      </c>
      <c r="O73" s="12">
        <v>0.0027098845419187834</v>
      </c>
      <c r="P73" s="12">
        <v>0.001865535004317631</v>
      </c>
      <c r="Q73" s="12">
        <v>0.0022870147395886997</v>
      </c>
      <c r="R73" s="12">
        <v>0.0015828935242397923</v>
      </c>
      <c r="S73" s="12">
        <v>0.0031739226188620684</v>
      </c>
      <c r="T73" s="12">
        <v>0.0008618345694842988</v>
      </c>
      <c r="U73" s="12">
        <v>0.012970647295793447</v>
      </c>
      <c r="V73" s="75">
        <f>'Summary Data'!V11</f>
        <v>0.9745021</v>
      </c>
    </row>
    <row r="74" spans="1:22" ht="11.25">
      <c r="A74" s="76">
        <v>8</v>
      </c>
      <c r="B74" s="12">
        <v>0.08097381025483803</v>
      </c>
      <c r="C74" s="12">
        <v>-0.0043649816747244365</v>
      </c>
      <c r="D74" s="12">
        <v>-0.0006386943790915416</v>
      </c>
      <c r="E74" s="12">
        <v>-0.0029322823717329027</v>
      </c>
      <c r="F74" s="12">
        <v>-0.0005740423220737772</v>
      </c>
      <c r="G74" s="12">
        <v>-0.000871505977892189</v>
      </c>
      <c r="H74" s="12">
        <v>-0.0045228675030291945</v>
      </c>
      <c r="I74" s="12">
        <v>-0.0029520016487586294</v>
      </c>
      <c r="J74" s="12">
        <v>-0.005914088966544686</v>
      </c>
      <c r="K74" s="12">
        <v>0.0009864387284359843</v>
      </c>
      <c r="L74" s="12">
        <v>-0.0012070889362822876</v>
      </c>
      <c r="M74" s="12">
        <v>-0.001437711728146605</v>
      </c>
      <c r="N74" s="12">
        <v>-0.006050586664186935</v>
      </c>
      <c r="O74" s="12">
        <v>-0.0017385743282835775</v>
      </c>
      <c r="P74" s="12">
        <v>-0.0069075927736529305</v>
      </c>
      <c r="Q74" s="12">
        <v>-0.0041151430477153715</v>
      </c>
      <c r="R74" s="12">
        <v>-0.005400817949522709</v>
      </c>
      <c r="S74" s="12">
        <v>-0.0016960338490010739</v>
      </c>
      <c r="T74" s="12">
        <v>-0.0035671742467480224</v>
      </c>
      <c r="U74" s="12">
        <v>-0.002207391175236762</v>
      </c>
      <c r="V74" s="75">
        <f>'Summary Data'!V12</f>
        <v>0.004387884</v>
      </c>
    </row>
    <row r="75" spans="1:22" ht="11.25">
      <c r="A75" s="76">
        <v>9</v>
      </c>
      <c r="B75" s="12">
        <v>0.0047956066159126065</v>
      </c>
      <c r="C75" s="12">
        <v>0.02069165482175578</v>
      </c>
      <c r="D75" s="12">
        <v>0.02428809296063572</v>
      </c>
      <c r="E75" s="12">
        <v>0.022098935817885468</v>
      </c>
      <c r="F75" s="12">
        <v>0.028248418674325537</v>
      </c>
      <c r="G75" s="12">
        <v>0.022212823428699346</v>
      </c>
      <c r="H75" s="12">
        <v>0.02411971361506382</v>
      </c>
      <c r="I75" s="12">
        <v>0.02026223751420292</v>
      </c>
      <c r="J75" s="12">
        <v>0.022474720433636686</v>
      </c>
      <c r="K75" s="12">
        <v>0.023168848785359075</v>
      </c>
      <c r="L75" s="12">
        <v>0.023317908560937295</v>
      </c>
      <c r="M75" s="12">
        <v>0.022780110154422217</v>
      </c>
      <c r="N75" s="12">
        <v>0.02459869294948669</v>
      </c>
      <c r="O75" s="12">
        <v>0.02309191466264937</v>
      </c>
      <c r="P75" s="12">
        <v>0.024328661195364698</v>
      </c>
      <c r="Q75" s="12">
        <v>0.02373374998755079</v>
      </c>
      <c r="R75" s="12">
        <v>0.02368506195989284</v>
      </c>
      <c r="S75" s="12">
        <v>0.020792687137827892</v>
      </c>
      <c r="T75" s="12">
        <v>0.019549266899051343</v>
      </c>
      <c r="U75" s="12">
        <v>-0.0012778720093777896</v>
      </c>
      <c r="V75" s="75">
        <f>'Summary Data'!V13</f>
        <v>0.4629415</v>
      </c>
    </row>
    <row r="76" spans="1:22" ht="11.25">
      <c r="A76" s="76">
        <v>10</v>
      </c>
      <c r="B76" s="12">
        <v>-0.0018206249384304554</v>
      </c>
      <c r="C76" s="12">
        <v>6.654529022439915E-06</v>
      </c>
      <c r="D76" s="12">
        <v>0.0022434648991197506</v>
      </c>
      <c r="E76" s="12">
        <v>2.1145231732057522E-05</v>
      </c>
      <c r="F76" s="12">
        <v>-0.0004235415313559185</v>
      </c>
      <c r="G76" s="12">
        <v>-0.001412968488696427</v>
      </c>
      <c r="H76" s="12">
        <v>0.00031438738481453723</v>
      </c>
      <c r="I76" s="12">
        <v>-3.0934966946150264E-07</v>
      </c>
      <c r="J76" s="12">
        <v>-0.0011094196924200386</v>
      </c>
      <c r="K76" s="12">
        <v>0.0014848976521867011</v>
      </c>
      <c r="L76" s="12">
        <v>1.3948729858004397E-05</v>
      </c>
      <c r="M76" s="12">
        <v>-1.8636378998071468E-06</v>
      </c>
      <c r="N76" s="12">
        <v>-6.661742917711956E-06</v>
      </c>
      <c r="O76" s="12">
        <v>0.0030886013132024877</v>
      </c>
      <c r="P76" s="12">
        <v>2.2170305730159437E-05</v>
      </c>
      <c r="Q76" s="12">
        <v>-7.742650665824269E-05</v>
      </c>
      <c r="R76" s="12">
        <v>-2.240784802428892E-06</v>
      </c>
      <c r="S76" s="12">
        <v>-1.099774947005087E-05</v>
      </c>
      <c r="T76" s="12">
        <v>-1.2076979713775138E-05</v>
      </c>
      <c r="U76" s="12">
        <v>0.000962426350156898</v>
      </c>
      <c r="V76" s="75">
        <f>'Summary Data'!V14</f>
        <v>0</v>
      </c>
    </row>
    <row r="77" spans="1:22" ht="11.25">
      <c r="A77" s="76">
        <v>11</v>
      </c>
      <c r="B77" s="12">
        <v>0.020261475442601484</v>
      </c>
      <c r="C77" s="12">
        <v>0.008290229741555466</v>
      </c>
      <c r="D77" s="12">
        <v>0.009293820075007453</v>
      </c>
      <c r="E77" s="12">
        <v>0.012383629539260088</v>
      </c>
      <c r="F77" s="12">
        <v>0.012558683638100754</v>
      </c>
      <c r="G77" s="12">
        <v>0.01034217886337585</v>
      </c>
      <c r="H77" s="12">
        <v>0.010526971579267075</v>
      </c>
      <c r="I77" s="12">
        <v>0.00862200374842026</v>
      </c>
      <c r="J77" s="12">
        <v>0.010202457462602843</v>
      </c>
      <c r="K77" s="12">
        <v>0.010750061209774509</v>
      </c>
      <c r="L77" s="12">
        <v>0.010416501093957864</v>
      </c>
      <c r="M77" s="12">
        <v>0.011263543291798683</v>
      </c>
      <c r="N77" s="12">
        <v>0.009375342475633541</v>
      </c>
      <c r="O77" s="12">
        <v>0.011138363899293013</v>
      </c>
      <c r="P77" s="12">
        <v>0.012329982469454714</v>
      </c>
      <c r="Q77" s="12">
        <v>0.00994059470785369</v>
      </c>
      <c r="R77" s="12">
        <v>0.010931837838400682</v>
      </c>
      <c r="S77" s="12">
        <v>0.012508233988923978</v>
      </c>
      <c r="T77" s="12">
        <v>0.009358420775897547</v>
      </c>
      <c r="U77" s="12">
        <v>0.016081562426125573</v>
      </c>
      <c r="V77" s="75">
        <f>'Summary Data'!V15</f>
        <v>0.6401032</v>
      </c>
    </row>
    <row r="78" spans="1:23" ht="11.25">
      <c r="A78" s="76">
        <v>12</v>
      </c>
      <c r="B78" s="12">
        <v>-0.024908345528104055</v>
      </c>
      <c r="C78" s="12">
        <v>0.0030258329024983647</v>
      </c>
      <c r="D78" s="12">
        <v>0.011607897789919686</v>
      </c>
      <c r="E78" s="12">
        <v>0.014545447697390267</v>
      </c>
      <c r="F78" s="12">
        <v>-0.0011423313535991993</v>
      </c>
      <c r="G78" s="12">
        <v>-0.0027854287669215453</v>
      </c>
      <c r="H78" s="12">
        <v>0.004551609580518813</v>
      </c>
      <c r="I78" s="12">
        <v>-0.0003041266991764247</v>
      </c>
      <c r="J78" s="12">
        <v>0.002125468552490247</v>
      </c>
      <c r="K78" s="12">
        <v>0.0011274717113793744</v>
      </c>
      <c r="L78" s="12">
        <v>0.001965596728444028</v>
      </c>
      <c r="M78" s="12">
        <v>0.0046839415926503</v>
      </c>
      <c r="N78" s="12">
        <v>-0.0033246537977294475</v>
      </c>
      <c r="O78" s="12">
        <v>0.006498262139135812</v>
      </c>
      <c r="P78" s="12">
        <v>0.012083299088917858</v>
      </c>
      <c r="Q78" s="12">
        <v>0.0041138767847521225</v>
      </c>
      <c r="R78" s="12">
        <v>-0.008732769600534429</v>
      </c>
      <c r="S78" s="12">
        <v>0.004227081961604134</v>
      </c>
      <c r="T78" s="12">
        <v>0.003261789947299927</v>
      </c>
      <c r="U78" s="12">
        <v>0.0019747447231537388</v>
      </c>
      <c r="V78" s="75">
        <f>'Summary Data'!V16*10</f>
        <v>0.003499351</v>
      </c>
      <c r="W78" s="35" t="s">
        <v>57</v>
      </c>
    </row>
    <row r="79" spans="1:23" ht="11.25">
      <c r="A79" s="76">
        <v>13</v>
      </c>
      <c r="B79" s="12">
        <v>0.055022559300805934</v>
      </c>
      <c r="C79" s="12">
        <v>0.022855030329977932</v>
      </c>
      <c r="D79" s="12">
        <v>0.020372760577500246</v>
      </c>
      <c r="E79" s="12">
        <v>0.020258158906495405</v>
      </c>
      <c r="F79" s="12">
        <v>0.026634310557740806</v>
      </c>
      <c r="G79" s="12">
        <v>0.01804858444777159</v>
      </c>
      <c r="H79" s="12">
        <v>0.024436208103512727</v>
      </c>
      <c r="I79" s="12">
        <v>0.021294368566883645</v>
      </c>
      <c r="J79" s="12">
        <v>0.02980781859061553</v>
      </c>
      <c r="K79" s="12">
        <v>0.027982391682928667</v>
      </c>
      <c r="L79" s="12">
        <v>0.027237410522489708</v>
      </c>
      <c r="M79" s="12">
        <v>0.021480868756518848</v>
      </c>
      <c r="N79" s="12">
        <v>0.014800431952588927</v>
      </c>
      <c r="O79" s="12">
        <v>0.014072318471494497</v>
      </c>
      <c r="P79" s="12">
        <v>0.01894634635961845</v>
      </c>
      <c r="Q79" s="12">
        <v>0.02449600002646199</v>
      </c>
      <c r="R79" s="12">
        <v>0.02280629145790261</v>
      </c>
      <c r="S79" s="12">
        <v>0.005539603509282509</v>
      </c>
      <c r="T79" s="12">
        <v>0.022723626784692114</v>
      </c>
      <c r="U79" s="12">
        <v>0.002095886275025882</v>
      </c>
      <c r="V79" s="75">
        <f>'Summary Data'!V17*10</f>
        <v>0.6050057</v>
      </c>
      <c r="W79" s="35" t="s">
        <v>57</v>
      </c>
    </row>
    <row r="80" spans="1:23" ht="11.25">
      <c r="A80" s="76">
        <v>14</v>
      </c>
      <c r="B80" s="12">
        <v>-0.016932362984229052</v>
      </c>
      <c r="C80" s="12">
        <v>0.005495709045077947</v>
      </c>
      <c r="D80" s="12">
        <v>0.003974550856315866</v>
      </c>
      <c r="E80" s="12">
        <v>0.01198325601172777</v>
      </c>
      <c r="F80" s="12">
        <v>0.008468025586311063</v>
      </c>
      <c r="G80" s="12">
        <v>0.015622711623793665</v>
      </c>
      <c r="H80" s="12">
        <v>0.004191249138029481</v>
      </c>
      <c r="I80" s="12">
        <v>0.0013043989892070696</v>
      </c>
      <c r="J80" s="12">
        <v>0.009855618006043093</v>
      </c>
      <c r="K80" s="12">
        <v>0.010003504123754718</v>
      </c>
      <c r="L80" s="12">
        <v>0.0030144871610128347</v>
      </c>
      <c r="M80" s="12">
        <v>0.008132583871598528</v>
      </c>
      <c r="N80" s="12">
        <v>0.006793667683585368</v>
      </c>
      <c r="O80" s="12">
        <v>0.008597635398027185</v>
      </c>
      <c r="P80" s="12">
        <v>0.007496527236120262</v>
      </c>
      <c r="Q80" s="12">
        <v>0.010407024764677468</v>
      </c>
      <c r="R80" s="12">
        <v>0.010970658256721676</v>
      </c>
      <c r="S80" s="12">
        <v>0.0021901350257733055</v>
      </c>
      <c r="T80" s="12">
        <v>0.006118233944660364</v>
      </c>
      <c r="U80" s="12">
        <v>0.020780880284980353</v>
      </c>
      <c r="V80" s="75">
        <f>'Summary Data'!V18*10</f>
        <v>-0.01655684</v>
      </c>
      <c r="W80" s="35" t="s">
        <v>57</v>
      </c>
    </row>
    <row r="81" spans="1:23" ht="11.25">
      <c r="A81" s="76">
        <v>15</v>
      </c>
      <c r="B81" s="12">
        <v>-0.02680738652988403</v>
      </c>
      <c r="C81" s="12">
        <v>-0.021515357627118654</v>
      </c>
      <c r="D81" s="12">
        <v>-0.04199650169491524</v>
      </c>
      <c r="E81" s="12">
        <v>-0.016904645762711897</v>
      </c>
      <c r="F81" s="12">
        <v>-0.043519794915254234</v>
      </c>
      <c r="G81" s="12">
        <v>-0.03539585593220342</v>
      </c>
      <c r="H81" s="12">
        <v>-0.037412169491525434</v>
      </c>
      <c r="I81" s="12">
        <v>-0.025011367796610173</v>
      </c>
      <c r="J81" s="12">
        <v>-0.02876831355932207</v>
      </c>
      <c r="K81" s="12">
        <v>-0.03911302711864406</v>
      </c>
      <c r="L81" s="12">
        <v>-0.008272371186440648</v>
      </c>
      <c r="M81" s="12">
        <v>-0.026174913559322034</v>
      </c>
      <c r="N81" s="12">
        <v>-0.049792927118644074</v>
      </c>
      <c r="O81" s="12">
        <v>-0.030759523728813576</v>
      </c>
      <c r="P81" s="12">
        <v>-0.07991399152542375</v>
      </c>
      <c r="Q81" s="12">
        <v>0.008444108474576252</v>
      </c>
      <c r="R81" s="12">
        <v>-0.0327567457627119</v>
      </c>
      <c r="S81" s="12">
        <v>-0.030191547457627116</v>
      </c>
      <c r="T81" s="12">
        <v>-0.024740032203389856</v>
      </c>
      <c r="U81" s="12">
        <v>-0.1491051915978929</v>
      </c>
      <c r="V81" s="75">
        <f>'Summary Data'!V19*10</f>
        <v>0.1775601</v>
      </c>
      <c r="W81" s="35" t="s">
        <v>57</v>
      </c>
    </row>
    <row r="82" spans="1:23" ht="11.25">
      <c r="A82" s="76">
        <v>16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75">
        <f>'Summary Data'!V20*10</f>
        <v>0</v>
      </c>
      <c r="W82" s="35" t="s">
        <v>57</v>
      </c>
    </row>
    <row r="83" spans="1:23" ht="12" thickBot="1">
      <c r="A83" s="77">
        <v>17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75">
        <f>'Summary Data'!V21*10</f>
        <v>0</v>
      </c>
      <c r="W83" s="35" t="s">
        <v>57</v>
      </c>
    </row>
    <row r="84" spans="15:16" ht="12" thickBot="1">
      <c r="O84" s="68"/>
      <c r="P84" s="68"/>
    </row>
    <row r="85" spans="1:22" ht="11.25">
      <c r="A85" s="490" t="s">
        <v>91</v>
      </c>
      <c r="B85" s="491"/>
      <c r="C85" s="491"/>
      <c r="D85" s="491"/>
      <c r="E85" s="491"/>
      <c r="F85" s="491"/>
      <c r="G85" s="491"/>
      <c r="H85" s="491"/>
      <c r="I85" s="491"/>
      <c r="J85" s="491"/>
      <c r="K85" s="491"/>
      <c r="L85" s="491"/>
      <c r="M85" s="491"/>
      <c r="N85" s="491"/>
      <c r="O85" s="491"/>
      <c r="P85" s="491"/>
      <c r="Q85" s="491"/>
      <c r="R85" s="491"/>
      <c r="S85" s="491"/>
      <c r="T85" s="491"/>
      <c r="U85" s="491"/>
      <c r="V85" s="492"/>
    </row>
    <row r="86" spans="1:22" ht="11.25">
      <c r="A86" s="73"/>
      <c r="B86" s="74" t="s">
        <v>52</v>
      </c>
      <c r="C86" s="74" t="s">
        <v>53</v>
      </c>
      <c r="D86" s="74" t="s">
        <v>54</v>
      </c>
      <c r="E86" s="74" t="s">
        <v>55</v>
      </c>
      <c r="F86" s="74" t="s">
        <v>56</v>
      </c>
      <c r="G86" s="74" t="s">
        <v>61</v>
      </c>
      <c r="H86" s="74" t="s">
        <v>62</v>
      </c>
      <c r="I86" s="74" t="s">
        <v>63</v>
      </c>
      <c r="J86" s="74" t="s">
        <v>64</v>
      </c>
      <c r="K86" s="74" t="s">
        <v>65</v>
      </c>
      <c r="L86" s="74" t="s">
        <v>66</v>
      </c>
      <c r="M86" s="74" t="s">
        <v>67</v>
      </c>
      <c r="N86" s="74" t="s">
        <v>68</v>
      </c>
      <c r="O86" s="74" t="s">
        <v>69</v>
      </c>
      <c r="P86" s="74" t="s">
        <v>70</v>
      </c>
      <c r="Q86" s="74" t="s">
        <v>71</v>
      </c>
      <c r="R86" s="74" t="s">
        <v>72</v>
      </c>
      <c r="S86" s="74" t="s">
        <v>73</v>
      </c>
      <c r="T86" s="74" t="s">
        <v>74</v>
      </c>
      <c r="U86" s="74" t="s">
        <v>75</v>
      </c>
      <c r="V86" s="13" t="s">
        <v>76</v>
      </c>
    </row>
    <row r="87" spans="1:22" ht="11.25">
      <c r="A87" s="76">
        <v>1</v>
      </c>
      <c r="B87" s="12">
        <v>-0.4308829999999999</v>
      </c>
      <c r="C87" s="12">
        <v>-0.740864</v>
      </c>
      <c r="D87" s="12">
        <v>-0.5132840000000001</v>
      </c>
      <c r="E87" s="12">
        <v>0.352023</v>
      </c>
      <c r="F87" s="12">
        <v>0.559677</v>
      </c>
      <c r="G87" s="12">
        <v>0.34590299999999996</v>
      </c>
      <c r="H87" s="12">
        <v>0.028270000000000003</v>
      </c>
      <c r="I87" s="12">
        <v>-0.5963160000000001</v>
      </c>
      <c r="J87" s="12">
        <v>-0.251098</v>
      </c>
      <c r="K87" s="12">
        <v>0.40957600000000005</v>
      </c>
      <c r="L87" s="12">
        <v>0.47141500000000003</v>
      </c>
      <c r="M87" s="12">
        <v>0.582903</v>
      </c>
      <c r="N87" s="12">
        <v>0.16852899999999993</v>
      </c>
      <c r="O87" s="12">
        <v>-0.482072</v>
      </c>
      <c r="P87" s="12">
        <v>-0.5295190000000001</v>
      </c>
      <c r="Q87" s="12">
        <v>-0.11010700000000001</v>
      </c>
      <c r="R87" s="12">
        <v>0.229663</v>
      </c>
      <c r="S87" s="12">
        <v>-0.241239</v>
      </c>
      <c r="T87" s="12">
        <v>0.08223199999999997</v>
      </c>
      <c r="U87" s="12">
        <v>0.873707</v>
      </c>
      <c r="V87" s="75"/>
    </row>
    <row r="88" spans="1:22" ht="11.25">
      <c r="A88" s="76">
        <v>2</v>
      </c>
      <c r="B88" s="12">
        <v>-8.283413622006398</v>
      </c>
      <c r="C88" s="12">
        <v>0.05702714595322611</v>
      </c>
      <c r="D88" s="12">
        <v>-0.07102360423354165</v>
      </c>
      <c r="E88" s="12">
        <v>0.02056701961404983</v>
      </c>
      <c r="F88" s="12">
        <v>-0.08200249198522425</v>
      </c>
      <c r="G88" s="12">
        <v>-0.052078651557385836</v>
      </c>
      <c r="H88" s="12">
        <v>0.05147487219778857</v>
      </c>
      <c r="I88" s="12">
        <v>0.14200827112313713</v>
      </c>
      <c r="J88" s="12">
        <v>0.09804551829897101</v>
      </c>
      <c r="K88" s="12">
        <v>0.11724276495661612</v>
      </c>
      <c r="L88" s="12">
        <v>0.12722949850803555</v>
      </c>
      <c r="M88" s="12">
        <v>0.08836813394609555</v>
      </c>
      <c r="N88" s="12">
        <v>0.1455960563429919</v>
      </c>
      <c r="O88" s="12">
        <v>0.13362078626392085</v>
      </c>
      <c r="P88" s="12">
        <v>0.17871782269292374</v>
      </c>
      <c r="Q88" s="12">
        <v>-0.07788878696218848</v>
      </c>
      <c r="R88" s="12">
        <v>-0.11475878799008765</v>
      </c>
      <c r="S88" s="12">
        <v>-0.053216573629052605</v>
      </c>
      <c r="T88" s="12">
        <v>-0.018787419571487884</v>
      </c>
      <c r="U88" s="12">
        <v>1.010896315023503</v>
      </c>
      <c r="V88" s="75">
        <f>'Summary Data'!V23</f>
        <v>-0.781707</v>
      </c>
    </row>
    <row r="89" spans="1:22" ht="11.25">
      <c r="A89" s="76">
        <v>3</v>
      </c>
      <c r="B89" s="12">
        <v>-2.8907447057400155</v>
      </c>
      <c r="C89" s="12">
        <v>-0.07695751822161312</v>
      </c>
      <c r="D89" s="12">
        <v>-0.2686943071173893</v>
      </c>
      <c r="E89" s="12">
        <v>-0.08180434400242198</v>
      </c>
      <c r="F89" s="12">
        <v>-0.250132214419018</v>
      </c>
      <c r="G89" s="12">
        <v>-0.29442051914905965</v>
      </c>
      <c r="H89" s="12">
        <v>-0.27885320618398457</v>
      </c>
      <c r="I89" s="12">
        <v>-0.2656611323170066</v>
      </c>
      <c r="J89" s="12">
        <v>-0.10144802967133326</v>
      </c>
      <c r="K89" s="12">
        <v>-0.1799958038098063</v>
      </c>
      <c r="L89" s="12">
        <v>-0.25948791112568914</v>
      </c>
      <c r="M89" s="12">
        <v>-0.30765383113897726</v>
      </c>
      <c r="N89" s="12">
        <v>-0.35127971036537</v>
      </c>
      <c r="O89" s="12">
        <v>-0.33298608136148955</v>
      </c>
      <c r="P89" s="12">
        <v>-0.16009031564099652</v>
      </c>
      <c r="Q89" s="12">
        <v>-0.33237990502084347</v>
      </c>
      <c r="R89" s="12">
        <v>-0.4103587542329604</v>
      </c>
      <c r="S89" s="12">
        <v>-0.2366230425012722</v>
      </c>
      <c r="T89" s="12">
        <v>-0.16936290508664253</v>
      </c>
      <c r="U89" s="12">
        <v>-0.1317200875377948</v>
      </c>
      <c r="V89" s="75">
        <f>'Summary Data'!V24</f>
        <v>0.6989864</v>
      </c>
    </row>
    <row r="90" spans="1:22" ht="11.25">
      <c r="A90" s="76">
        <v>4</v>
      </c>
      <c r="B90" s="12">
        <v>-1.6768711484331589</v>
      </c>
      <c r="C90" s="12">
        <v>0.09191570472189903</v>
      </c>
      <c r="D90" s="12">
        <v>0.06341282600779186</v>
      </c>
      <c r="E90" s="12">
        <v>0.09157470567690235</v>
      </c>
      <c r="F90" s="12">
        <v>0.0602446523168295</v>
      </c>
      <c r="G90" s="12">
        <v>0.05765170022750077</v>
      </c>
      <c r="H90" s="12">
        <v>0.06793106191278925</v>
      </c>
      <c r="I90" s="12">
        <v>0.06938866063575888</v>
      </c>
      <c r="J90" s="12">
        <v>0.08590042656283042</v>
      </c>
      <c r="K90" s="12">
        <v>0.08698663680356092</v>
      </c>
      <c r="L90" s="12">
        <v>0.07372391330107969</v>
      </c>
      <c r="M90" s="12">
        <v>0.06549785955571485</v>
      </c>
      <c r="N90" s="12">
        <v>0.027091630862045808</v>
      </c>
      <c r="O90" s="12">
        <v>0.06650067269684234</v>
      </c>
      <c r="P90" s="12">
        <v>0.041054716897834354</v>
      </c>
      <c r="Q90" s="12">
        <v>0.026560272080775202</v>
      </c>
      <c r="R90" s="12">
        <v>0.014837432170010371</v>
      </c>
      <c r="S90" s="12">
        <v>0.06231836279026508</v>
      </c>
      <c r="T90" s="12">
        <v>0.06501935341081928</v>
      </c>
      <c r="U90" s="12">
        <v>-0.011393510389292927</v>
      </c>
      <c r="V90" s="75">
        <f>'Summary Data'!V25</f>
        <v>-0.1691287</v>
      </c>
    </row>
    <row r="91" spans="1:22" ht="11.25">
      <c r="A91" s="76">
        <v>5</v>
      </c>
      <c r="B91" s="12">
        <v>-0.6982789594224079</v>
      </c>
      <c r="C91" s="12">
        <v>0.007594080168235165</v>
      </c>
      <c r="D91" s="12">
        <v>-0.011899410347359536</v>
      </c>
      <c r="E91" s="12">
        <v>-0.0004289133070933676</v>
      </c>
      <c r="F91" s="12">
        <v>-0.014064220140732803</v>
      </c>
      <c r="G91" s="12">
        <v>-0.015303543297235593</v>
      </c>
      <c r="H91" s="12">
        <v>-0.00847601191216725</v>
      </c>
      <c r="I91" s="12">
        <v>-0.001083969014597605</v>
      </c>
      <c r="J91" s="12">
        <v>0.0030721647741664415</v>
      </c>
      <c r="K91" s="12">
        <v>-0.0009299291783417818</v>
      </c>
      <c r="L91" s="12">
        <v>0.0007578236979708664</v>
      </c>
      <c r="M91" s="12">
        <v>0.002994861325404205</v>
      </c>
      <c r="N91" s="12">
        <v>-0.006789517297874527</v>
      </c>
      <c r="O91" s="12">
        <v>-0.0056805053487677115</v>
      </c>
      <c r="P91" s="12">
        <v>0.005554900832319132</v>
      </c>
      <c r="Q91" s="12">
        <v>-0.01733081432914691</v>
      </c>
      <c r="R91" s="12">
        <v>-0.025123642872993124</v>
      </c>
      <c r="S91" s="12">
        <v>-0.010203435964587459</v>
      </c>
      <c r="T91" s="12">
        <v>-0.00036716066368516764</v>
      </c>
      <c r="U91" s="12">
        <v>-0.060158993020317644</v>
      </c>
      <c r="V91" s="75">
        <f>'Summary Data'!V26</f>
        <v>0.113443</v>
      </c>
    </row>
    <row r="92" spans="1:22" ht="11.25">
      <c r="A92" s="76">
        <v>6</v>
      </c>
      <c r="B92" s="12">
        <v>-0.1754115104753673</v>
      </c>
      <c r="C92" s="12">
        <v>0.016628428756154064</v>
      </c>
      <c r="D92" s="12">
        <v>0.013383305301261321</v>
      </c>
      <c r="E92" s="12">
        <v>0.01085229120281822</v>
      </c>
      <c r="F92" s="12">
        <v>0.010492066624865404</v>
      </c>
      <c r="G92" s="12">
        <v>0.008814688474523893</v>
      </c>
      <c r="H92" s="12">
        <v>0.019965191584607064</v>
      </c>
      <c r="I92" s="12">
        <v>0.006183952251528339</v>
      </c>
      <c r="J92" s="12">
        <v>0.012399674129371686</v>
      </c>
      <c r="K92" s="12">
        <v>0.011465962872933624</v>
      </c>
      <c r="L92" s="12">
        <v>0.007823221421752374</v>
      </c>
      <c r="M92" s="12">
        <v>0.005129970648816998</v>
      </c>
      <c r="N92" s="12">
        <v>0.005584607960631108</v>
      </c>
      <c r="O92" s="12">
        <v>0.005827656221944241</v>
      </c>
      <c r="P92" s="12">
        <v>0.0023111870882758442</v>
      </c>
      <c r="Q92" s="12">
        <v>0.0013445213575748495</v>
      </c>
      <c r="R92" s="12">
        <v>0.00472818680805763</v>
      </c>
      <c r="S92" s="12">
        <v>0.005305439861195558</v>
      </c>
      <c r="T92" s="12">
        <v>0.005775556114216485</v>
      </c>
      <c r="U92" s="12">
        <v>0.011518807701766366</v>
      </c>
      <c r="V92" s="75">
        <f>'Summary Data'!V27</f>
        <v>0.01305941</v>
      </c>
    </row>
    <row r="93" spans="1:22" ht="11.25">
      <c r="A93" s="76">
        <v>7</v>
      </c>
      <c r="B93" s="12">
        <v>-0.07588630204573743</v>
      </c>
      <c r="C93" s="12">
        <v>0.004266630563703425</v>
      </c>
      <c r="D93" s="12">
        <v>0.006398879170270051</v>
      </c>
      <c r="E93" s="12">
        <v>0.009189156850667651</v>
      </c>
      <c r="F93" s="12">
        <v>0.009397733196648557</v>
      </c>
      <c r="G93" s="12">
        <v>0.00555672495313661</v>
      </c>
      <c r="H93" s="12">
        <v>0.00841509854588579</v>
      </c>
      <c r="I93" s="12">
        <v>0.003996908091662451</v>
      </c>
      <c r="J93" s="12">
        <v>0.001603329645031834</v>
      </c>
      <c r="K93" s="12">
        <v>0.007347893988220746</v>
      </c>
      <c r="L93" s="12">
        <v>0.00920673987513989</v>
      </c>
      <c r="M93" s="12">
        <v>0.012457745098087586</v>
      </c>
      <c r="N93" s="12">
        <v>0.007036178727090741</v>
      </c>
      <c r="O93" s="12">
        <v>0.006806301101731471</v>
      </c>
      <c r="P93" s="12">
        <v>0.007130436033278793</v>
      </c>
      <c r="Q93" s="12">
        <v>0.0054167959999210785</v>
      </c>
      <c r="R93" s="12">
        <v>0.010296927563210344</v>
      </c>
      <c r="S93" s="12">
        <v>0.011639804279384783</v>
      </c>
      <c r="T93" s="12">
        <v>0.0068855411360885296</v>
      </c>
      <c r="U93" s="12">
        <v>-0.0009951283388886928</v>
      </c>
      <c r="V93" s="75">
        <f>'Summary Data'!V28</f>
        <v>-0.00197942</v>
      </c>
    </row>
    <row r="94" spans="1:22" ht="11.25">
      <c r="A94" s="76">
        <v>8</v>
      </c>
      <c r="B94" s="12">
        <v>0.00970009755662192</v>
      </c>
      <c r="C94" s="12">
        <v>0.0012883259305234273</v>
      </c>
      <c r="D94" s="12">
        <v>0.0003407215164523388</v>
      </c>
      <c r="E94" s="12">
        <v>0.0008910414176846728</v>
      </c>
      <c r="F94" s="12">
        <v>-0.0008708684998045835</v>
      </c>
      <c r="G94" s="12">
        <v>0.0013290208460160213</v>
      </c>
      <c r="H94" s="12">
        <v>0.0021753357891749724</v>
      </c>
      <c r="I94" s="12">
        <v>0.0008724712988574211</v>
      </c>
      <c r="J94" s="12">
        <v>0.000466149899042638</v>
      </c>
      <c r="K94" s="12">
        <v>-0.0009187605036918983</v>
      </c>
      <c r="L94" s="12">
        <v>-0.00035799963584776107</v>
      </c>
      <c r="M94" s="12">
        <v>-0.00015025563392483815</v>
      </c>
      <c r="N94" s="12">
        <v>0.0017284961660739631</v>
      </c>
      <c r="O94" s="12">
        <v>-0.0012773916611722967</v>
      </c>
      <c r="P94" s="12">
        <v>-0.00012566598014323443</v>
      </c>
      <c r="Q94" s="12">
        <v>0.0003447975524476232</v>
      </c>
      <c r="R94" s="12">
        <v>-0.0008819783971041883</v>
      </c>
      <c r="S94" s="12">
        <v>-0.00734092947573179</v>
      </c>
      <c r="T94" s="12">
        <v>0.00012227631506367062</v>
      </c>
      <c r="U94" s="12">
        <v>0.009368140863171469</v>
      </c>
      <c r="V94" s="75">
        <f>'Summary Data'!V29</f>
        <v>-0.0273482</v>
      </c>
    </row>
    <row r="95" spans="1:22" ht="11.25">
      <c r="A95" s="76">
        <v>9</v>
      </c>
      <c r="B95" s="12">
        <v>-0.0299008722833696</v>
      </c>
      <c r="C95" s="12">
        <v>-0.0015923313863812623</v>
      </c>
      <c r="D95" s="12">
        <v>0.00026688048678757265</v>
      </c>
      <c r="E95" s="12">
        <v>-0.0014950235022011121</v>
      </c>
      <c r="F95" s="12">
        <v>0.004198391888465991</v>
      </c>
      <c r="G95" s="12">
        <v>0.001619573356824222</v>
      </c>
      <c r="H95" s="12">
        <v>0.00370262565901067</v>
      </c>
      <c r="I95" s="12">
        <v>0.0034902869649147475</v>
      </c>
      <c r="J95" s="12">
        <v>-0.0026215652055600613</v>
      </c>
      <c r="K95" s="12">
        <v>0.0028603917787927563</v>
      </c>
      <c r="L95" s="12">
        <v>0.008536440631348173</v>
      </c>
      <c r="M95" s="12">
        <v>0.00777264796216587</v>
      </c>
      <c r="N95" s="12">
        <v>0.007927729009369607</v>
      </c>
      <c r="O95" s="12">
        <v>0.0023783338509949237</v>
      </c>
      <c r="P95" s="12">
        <v>0.0066899708559974985</v>
      </c>
      <c r="Q95" s="12">
        <v>-0.00030054614317410674</v>
      </c>
      <c r="R95" s="12">
        <v>0.00626875666374811</v>
      </c>
      <c r="S95" s="12">
        <v>0.003028882035512423</v>
      </c>
      <c r="T95" s="12">
        <v>0.003089343176789952</v>
      </c>
      <c r="U95" s="12">
        <v>-0.01755789631159299</v>
      </c>
      <c r="V95" s="75">
        <f>'Summary Data'!V30</f>
        <v>-0.02486706</v>
      </c>
    </row>
    <row r="96" spans="1:22" ht="11.25">
      <c r="A96" s="76">
        <v>10</v>
      </c>
      <c r="B96" s="12">
        <v>-0.0005981414180718497</v>
      </c>
      <c r="C96" s="12">
        <v>8.444699926402871E-06</v>
      </c>
      <c r="D96" s="12">
        <v>-0.0001699649542109112</v>
      </c>
      <c r="E96" s="12">
        <v>1.4856700875482419E-05</v>
      </c>
      <c r="F96" s="12">
        <v>0.0022772988294765704</v>
      </c>
      <c r="G96" s="12">
        <v>0.00012306648584063253</v>
      </c>
      <c r="H96" s="12">
        <v>0.0036635269642907387</v>
      </c>
      <c r="I96" s="12">
        <v>-9.95507544378686E-08</v>
      </c>
      <c r="J96" s="12">
        <v>0.0037809152099827015</v>
      </c>
      <c r="K96" s="12">
        <v>-0.0001026492262724195</v>
      </c>
      <c r="L96" s="12">
        <v>-2.5373810095170057E-06</v>
      </c>
      <c r="M96" s="12">
        <v>3.381652489959843E-05</v>
      </c>
      <c r="N96" s="12">
        <v>-2.8248944853868544E-05</v>
      </c>
      <c r="O96" s="12">
        <v>-0.0001943740168851594</v>
      </c>
      <c r="P96" s="12">
        <v>-6.906605057767228E-05</v>
      </c>
      <c r="Q96" s="12">
        <v>-4.112353576689558E-06</v>
      </c>
      <c r="R96" s="12">
        <v>-1.1137772451970844E-06</v>
      </c>
      <c r="S96" s="12">
        <v>8.080142562332877E-06</v>
      </c>
      <c r="T96" s="12">
        <v>-1.2078075089568268E-05</v>
      </c>
      <c r="U96" s="12">
        <v>0.000984267430835786</v>
      </c>
      <c r="V96" s="75">
        <f>'Summary Data'!V31</f>
        <v>0</v>
      </c>
    </row>
    <row r="97" spans="1:23" ht="11.25">
      <c r="A97" s="76">
        <v>11</v>
      </c>
      <c r="B97" s="12">
        <v>0.004585110487088984</v>
      </c>
      <c r="C97" s="12">
        <v>0.00016293894933185754</v>
      </c>
      <c r="D97" s="12">
        <v>0.0012032437197063497</v>
      </c>
      <c r="E97" s="12">
        <v>0.00895903367445728</v>
      </c>
      <c r="F97" s="12">
        <v>0.008559706285970886</v>
      </c>
      <c r="G97" s="12">
        <v>0.008324534798306416</v>
      </c>
      <c r="H97" s="12">
        <v>0.0041388364442372025</v>
      </c>
      <c r="I97" s="12">
        <v>0.0027782931425805527</v>
      </c>
      <c r="J97" s="12">
        <v>0.0024566928629948456</v>
      </c>
      <c r="K97" s="12">
        <v>0.007359172350282335</v>
      </c>
      <c r="L97" s="12">
        <v>0.008784263330381258</v>
      </c>
      <c r="M97" s="12">
        <v>0.010462670791633093</v>
      </c>
      <c r="N97" s="12">
        <v>0.007053637570763837</v>
      </c>
      <c r="O97" s="12">
        <v>0.001330759551500256</v>
      </c>
      <c r="P97" s="12">
        <v>0.0023970769378594756</v>
      </c>
      <c r="Q97" s="12">
        <v>0.003244393097799822</v>
      </c>
      <c r="R97" s="12">
        <v>0.0057309297852336655</v>
      </c>
      <c r="S97" s="12">
        <v>0.005200555900013934</v>
      </c>
      <c r="T97" s="12">
        <v>0.006861335062345486</v>
      </c>
      <c r="U97" s="12">
        <v>0.003242671694503478</v>
      </c>
      <c r="V97" s="75">
        <f>'Summary Data'!V32</f>
        <v>-0.03707284</v>
      </c>
      <c r="W97" s="35" t="s">
        <v>57</v>
      </c>
    </row>
    <row r="98" spans="1:23" ht="11.25">
      <c r="A98" s="76">
        <v>12</v>
      </c>
      <c r="B98" s="12">
        <v>0.0003069103624576833</v>
      </c>
      <c r="C98" s="12">
        <v>0.02634327285725557</v>
      </c>
      <c r="D98" s="12">
        <v>-0.0034250766688776173</v>
      </c>
      <c r="E98" s="12">
        <v>0.0030874294335970533</v>
      </c>
      <c r="F98" s="12">
        <v>0.0027556333951744795</v>
      </c>
      <c r="G98" s="12">
        <v>0.001659590575039038</v>
      </c>
      <c r="H98" s="12">
        <v>0.011755855308245152</v>
      </c>
      <c r="I98" s="12">
        <v>0.003933003768690725</v>
      </c>
      <c r="J98" s="12">
        <v>0.019749354855988603</v>
      </c>
      <c r="K98" s="12">
        <v>0.0070348891558952124</v>
      </c>
      <c r="L98" s="12">
        <v>-0.005699985743372496</v>
      </c>
      <c r="M98" s="12">
        <v>-0.00017338749291067115</v>
      </c>
      <c r="N98" s="12">
        <v>0.01023900490970459</v>
      </c>
      <c r="O98" s="12">
        <v>-0.0007740185865778241</v>
      </c>
      <c r="P98" s="12">
        <v>0.012585880524955666</v>
      </c>
      <c r="Q98" s="12">
        <v>0.0013917350782785467</v>
      </c>
      <c r="R98" s="12">
        <v>0.005967141210409038</v>
      </c>
      <c r="S98" s="12">
        <v>-0.018644965932727096</v>
      </c>
      <c r="T98" s="12">
        <v>0.007226253497775474</v>
      </c>
      <c r="U98" s="12">
        <v>0.02314578432116472</v>
      </c>
      <c r="V98" s="75">
        <f>'Summary Data'!V33*10</f>
        <v>-0.03895983</v>
      </c>
      <c r="W98" s="35" t="s">
        <v>57</v>
      </c>
    </row>
    <row r="99" spans="1:23" ht="11.25">
      <c r="A99" s="76">
        <v>13</v>
      </c>
      <c r="B99" s="12">
        <v>-0.014545600963198867</v>
      </c>
      <c r="C99" s="12">
        <v>0.007901523765011395</v>
      </c>
      <c r="D99" s="12">
        <v>-0.007210112868954129</v>
      </c>
      <c r="E99" s="12">
        <v>0.013257010597663623</v>
      </c>
      <c r="F99" s="12">
        <v>-0.0007401440329262137</v>
      </c>
      <c r="G99" s="12">
        <v>0.013405711539239591</v>
      </c>
      <c r="H99" s="12">
        <v>0.003618497675846508</v>
      </c>
      <c r="I99" s="12">
        <v>0.0045567327946002285</v>
      </c>
      <c r="J99" s="12">
        <v>0.0009378116805233315</v>
      </c>
      <c r="K99" s="12">
        <v>0.014083990540610882</v>
      </c>
      <c r="L99" s="12">
        <v>0.0029685791798593824</v>
      </c>
      <c r="M99" s="12">
        <v>0.00965581152607145</v>
      </c>
      <c r="N99" s="12">
        <v>0.008813618130189698</v>
      </c>
      <c r="O99" s="12">
        <v>0.0020685376786761843</v>
      </c>
      <c r="P99" s="12">
        <v>0.007866063390771687</v>
      </c>
      <c r="Q99" s="12">
        <v>0.0020985394728506015</v>
      </c>
      <c r="R99" s="12">
        <v>0.0020061802620386466</v>
      </c>
      <c r="S99" s="12">
        <v>-0.0003160566439057346</v>
      </c>
      <c r="T99" s="12">
        <v>0.006258007311078298</v>
      </c>
      <c r="U99" s="12">
        <v>0.023443390563718795</v>
      </c>
      <c r="V99" s="75">
        <f>'Summary Data'!V34*10</f>
        <v>-0.028868650000000003</v>
      </c>
      <c r="W99" s="35" t="s">
        <v>57</v>
      </c>
    </row>
    <row r="100" spans="1:23" ht="11.25">
      <c r="A100" s="76">
        <v>14</v>
      </c>
      <c r="B100" s="12">
        <v>0.004660261666995166</v>
      </c>
      <c r="C100" s="12">
        <v>0.021304233799326777</v>
      </c>
      <c r="D100" s="12">
        <v>0.03371132447035876</v>
      </c>
      <c r="E100" s="12">
        <v>0.021840797000241864</v>
      </c>
      <c r="F100" s="12">
        <v>0.021539859001609186</v>
      </c>
      <c r="G100" s="12">
        <v>0.022826085310194595</v>
      </c>
      <c r="H100" s="12">
        <v>0.02288003741922222</v>
      </c>
      <c r="I100" s="12">
        <v>0.0274876304852675</v>
      </c>
      <c r="J100" s="12">
        <v>0.022451068159132382</v>
      </c>
      <c r="K100" s="12">
        <v>0.022283348941643227</v>
      </c>
      <c r="L100" s="12">
        <v>0.026412264066297333</v>
      </c>
      <c r="M100" s="12">
        <v>0.018047805348247875</v>
      </c>
      <c r="N100" s="12">
        <v>0.01297274528566917</v>
      </c>
      <c r="O100" s="12">
        <v>0.023646962215339625</v>
      </c>
      <c r="P100" s="12">
        <v>0.02700579459562636</v>
      </c>
      <c r="Q100" s="12">
        <v>0.01975233684045048</v>
      </c>
      <c r="R100" s="12">
        <v>0.014098344614366168</v>
      </c>
      <c r="S100" s="12">
        <v>0.025983102768179032</v>
      </c>
      <c r="T100" s="12">
        <v>0.019787222937313696</v>
      </c>
      <c r="U100" s="12">
        <v>-0.055671568361124156</v>
      </c>
      <c r="V100" s="75">
        <f>'Summary Data'!V35*10</f>
        <v>-0.0722878</v>
      </c>
      <c r="W100" s="35" t="s">
        <v>57</v>
      </c>
    </row>
    <row r="101" spans="1:23" ht="11.25">
      <c r="A101" s="76">
        <v>15</v>
      </c>
      <c r="B101" s="12">
        <v>0.05662677876895629</v>
      </c>
      <c r="C101" s="12">
        <v>0.00250853254237288</v>
      </c>
      <c r="D101" s="12">
        <v>0.011410636610169493</v>
      </c>
      <c r="E101" s="12">
        <v>0.04504891152542373</v>
      </c>
      <c r="F101" s="12">
        <v>-0.048461501525423736</v>
      </c>
      <c r="G101" s="12">
        <v>0.02144992016949153</v>
      </c>
      <c r="H101" s="12">
        <v>0.02556192084745763</v>
      </c>
      <c r="I101" s="12">
        <v>0.006075907457627123</v>
      </c>
      <c r="J101" s="12">
        <v>-0.005580338474576271</v>
      </c>
      <c r="K101" s="12">
        <v>0.04332376203389831</v>
      </c>
      <c r="L101" s="12">
        <v>0.00420777881355932</v>
      </c>
      <c r="M101" s="12">
        <v>0.0007934172881355912</v>
      </c>
      <c r="N101" s="12">
        <v>-0.020949886779661017</v>
      </c>
      <c r="O101" s="12">
        <v>0.02546754762711865</v>
      </c>
      <c r="P101" s="12">
        <v>0.024030148305084757</v>
      </c>
      <c r="Q101" s="12">
        <v>0.03013190440677966</v>
      </c>
      <c r="R101" s="12">
        <v>0.01174075542372882</v>
      </c>
      <c r="S101" s="12">
        <v>-0.01634048711864406</v>
      </c>
      <c r="T101" s="12">
        <v>-0.006579948474576274</v>
      </c>
      <c r="U101" s="12">
        <v>-0.1252561222124671</v>
      </c>
      <c r="V101" s="75">
        <f>'Summary Data'!V36*10</f>
        <v>-0.02909883</v>
      </c>
      <c r="W101" s="35" t="s">
        <v>57</v>
      </c>
    </row>
    <row r="102" spans="1:23" ht="11.25">
      <c r="A102" s="76">
        <v>16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75">
        <f>'Summary Data'!V37*10</f>
        <v>0</v>
      </c>
      <c r="W102" s="35" t="s">
        <v>57</v>
      </c>
    </row>
    <row r="103" spans="1:23" ht="12" thickBot="1">
      <c r="A103" s="77">
        <v>17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28">
        <f>'Summary Data'!V38*10</f>
        <v>0</v>
      </c>
      <c r="W103" s="35" t="s">
        <v>57</v>
      </c>
    </row>
    <row r="104" ht="12" thickBot="1"/>
    <row r="105" spans="1:22" ht="11.25">
      <c r="A105" s="490" t="s">
        <v>92</v>
      </c>
      <c r="B105" s="491"/>
      <c r="C105" s="491"/>
      <c r="D105" s="491"/>
      <c r="E105" s="491"/>
      <c r="F105" s="491"/>
      <c r="G105" s="491"/>
      <c r="H105" s="491"/>
      <c r="I105" s="491"/>
      <c r="J105" s="491"/>
      <c r="K105" s="491"/>
      <c r="L105" s="491"/>
      <c r="M105" s="491"/>
      <c r="N105" s="491"/>
      <c r="O105" s="491"/>
      <c r="P105" s="491"/>
      <c r="Q105" s="491"/>
      <c r="R105" s="491"/>
      <c r="S105" s="491"/>
      <c r="T105" s="491"/>
      <c r="U105" s="491"/>
      <c r="V105" s="492"/>
    </row>
    <row r="106" spans="1:22" ht="11.25">
      <c r="A106" s="76"/>
      <c r="B106" s="74" t="s">
        <v>52</v>
      </c>
      <c r="C106" s="74" t="s">
        <v>53</v>
      </c>
      <c r="D106" s="74" t="s">
        <v>54</v>
      </c>
      <c r="E106" s="74" t="s">
        <v>55</v>
      </c>
      <c r="F106" s="74" t="s">
        <v>56</v>
      </c>
      <c r="G106" s="74" t="s">
        <v>61</v>
      </c>
      <c r="H106" s="74" t="s">
        <v>62</v>
      </c>
      <c r="I106" s="74" t="s">
        <v>63</v>
      </c>
      <c r="J106" s="74" t="s">
        <v>64</v>
      </c>
      <c r="K106" s="74" t="s">
        <v>65</v>
      </c>
      <c r="L106" s="74" t="s">
        <v>66</v>
      </c>
      <c r="M106" s="74" t="s">
        <v>67</v>
      </c>
      <c r="N106" s="74" t="s">
        <v>68</v>
      </c>
      <c r="O106" s="74" t="s">
        <v>69</v>
      </c>
      <c r="P106" s="74" t="s">
        <v>70</v>
      </c>
      <c r="Q106" s="74" t="s">
        <v>71</v>
      </c>
      <c r="R106" s="74" t="s">
        <v>72</v>
      </c>
      <c r="S106" s="74" t="s">
        <v>73</v>
      </c>
      <c r="T106" s="74" t="s">
        <v>74</v>
      </c>
      <c r="U106" s="74" t="s">
        <v>75</v>
      </c>
      <c r="V106" s="13" t="s">
        <v>76</v>
      </c>
    </row>
    <row r="107" spans="1:22" ht="11.25">
      <c r="A107" s="76">
        <v>1</v>
      </c>
      <c r="B107" s="12">
        <v>17.54110000000003</v>
      </c>
      <c r="C107" s="12">
        <v>106.57819999999992</v>
      </c>
      <c r="D107" s="12">
        <v>107.99239999999998</v>
      </c>
      <c r="E107" s="12">
        <v>107.95050000000003</v>
      </c>
      <c r="F107" s="12">
        <v>107.95389999999998</v>
      </c>
      <c r="G107" s="12">
        <v>107.98710000000005</v>
      </c>
      <c r="H107" s="12">
        <v>107.9882</v>
      </c>
      <c r="I107" s="12">
        <v>107.97949999999992</v>
      </c>
      <c r="J107" s="12">
        <v>107.99660000000006</v>
      </c>
      <c r="K107" s="12">
        <v>108.02279999999996</v>
      </c>
      <c r="L107" s="12">
        <v>108.04079999999999</v>
      </c>
      <c r="M107" s="12">
        <v>108.03850000000011</v>
      </c>
      <c r="N107" s="12">
        <v>108.07639999999992</v>
      </c>
      <c r="O107" s="12">
        <v>108.08979999999997</v>
      </c>
      <c r="P107" s="12">
        <v>108.01549999999986</v>
      </c>
      <c r="Q107" s="12">
        <v>108.00340000000006</v>
      </c>
      <c r="R107" s="12">
        <v>108.05199999999991</v>
      </c>
      <c r="S107" s="12">
        <v>107.99439999999993</v>
      </c>
      <c r="T107" s="12">
        <v>107.20669999999996</v>
      </c>
      <c r="U107" s="12">
        <v>42.31830000000002</v>
      </c>
      <c r="V107" s="79"/>
    </row>
    <row r="108" spans="1:22" ht="11.25">
      <c r="A108" s="76">
        <v>2</v>
      </c>
      <c r="B108" s="12">
        <v>-23.793645748507046</v>
      </c>
      <c r="C108" s="12">
        <v>-1.4335707603887218</v>
      </c>
      <c r="D108" s="12">
        <v>-1.0307521816788427</v>
      </c>
      <c r="E108" s="12">
        <v>-1.1656376474233936</v>
      </c>
      <c r="F108" s="12">
        <v>-1.2048294218570776</v>
      </c>
      <c r="G108" s="12">
        <v>-1.061404011986752</v>
      </c>
      <c r="H108" s="12">
        <v>-1.3061153172617392</v>
      </c>
      <c r="I108" s="12">
        <v>-1.213441449894541</v>
      </c>
      <c r="J108" s="12">
        <v>-1.1282686912634046</v>
      </c>
      <c r="K108" s="12">
        <v>-1.1464837642461347</v>
      </c>
      <c r="L108" s="12">
        <v>-1.0573818870268563</v>
      </c>
      <c r="M108" s="12">
        <v>-1.134342708555757</v>
      </c>
      <c r="N108" s="12">
        <v>-1.0529566713962386</v>
      </c>
      <c r="O108" s="12">
        <v>-1.15876399692427</v>
      </c>
      <c r="P108" s="12">
        <v>-1.0175252301248843</v>
      </c>
      <c r="Q108" s="12">
        <v>-1.0442847956101562</v>
      </c>
      <c r="R108" s="12">
        <v>-0.9741640388501812</v>
      </c>
      <c r="S108" s="12">
        <v>-0.9402932091636063</v>
      </c>
      <c r="T108" s="12">
        <v>-1.179573193980355</v>
      </c>
      <c r="U108" s="12">
        <v>-23.324207456366665</v>
      </c>
      <c r="V108" s="75">
        <f>'Summary Data'!AS6</f>
        <v>-2.555979</v>
      </c>
    </row>
    <row r="109" spans="1:22" ht="11.25">
      <c r="A109" s="76">
        <v>3</v>
      </c>
      <c r="B109" s="12">
        <v>4.96985490446712</v>
      </c>
      <c r="C109" s="12">
        <v>4.763233453190115</v>
      </c>
      <c r="D109" s="12">
        <v>4.7853788927468734</v>
      </c>
      <c r="E109" s="12">
        <v>4.697267371335746</v>
      </c>
      <c r="F109" s="12">
        <v>4.825285702000463</v>
      </c>
      <c r="G109" s="12">
        <v>4.632419740019633</v>
      </c>
      <c r="H109" s="12">
        <v>4.705229410189185</v>
      </c>
      <c r="I109" s="12">
        <v>4.717786290772045</v>
      </c>
      <c r="J109" s="12">
        <v>4.7567805710110305</v>
      </c>
      <c r="K109" s="12">
        <v>4.735476738968909</v>
      </c>
      <c r="L109" s="12">
        <v>4.674003968200312</v>
      </c>
      <c r="M109" s="12">
        <v>4.688361920009346</v>
      </c>
      <c r="N109" s="12">
        <v>4.677215577277983</v>
      </c>
      <c r="O109" s="12">
        <v>4.686575094357808</v>
      </c>
      <c r="P109" s="12">
        <v>4.682973914279335</v>
      </c>
      <c r="Q109" s="12">
        <v>4.670249507897125</v>
      </c>
      <c r="R109" s="12">
        <v>4.745143452291251</v>
      </c>
      <c r="S109" s="12">
        <v>4.717349197913572</v>
      </c>
      <c r="T109" s="12">
        <v>4.736238898483787</v>
      </c>
      <c r="U109" s="12">
        <v>9.677664511604679</v>
      </c>
      <c r="V109" s="75">
        <f>'Summary Data'!AS7</f>
        <v>2.058351</v>
      </c>
    </row>
    <row r="110" spans="1:22" ht="11.25">
      <c r="A110" s="76">
        <v>4</v>
      </c>
      <c r="B110" s="12">
        <v>0.4508058522063739</v>
      </c>
      <c r="C110" s="12">
        <v>-0.01444976549057815</v>
      </c>
      <c r="D110" s="12">
        <v>0.006505976510124856</v>
      </c>
      <c r="E110" s="12">
        <v>0.011807513728692695</v>
      </c>
      <c r="F110" s="12">
        <v>0.006679531313985632</v>
      </c>
      <c r="G110" s="12">
        <v>-0.010091081890521048</v>
      </c>
      <c r="H110" s="12">
        <v>-0.02564887537598813</v>
      </c>
      <c r="I110" s="12">
        <v>-0.02665476584156401</v>
      </c>
      <c r="J110" s="12">
        <v>-0.004840383065845555</v>
      </c>
      <c r="K110" s="12">
        <v>-0.009843022804338547</v>
      </c>
      <c r="L110" s="12">
        <v>-0.02193246980505778</v>
      </c>
      <c r="M110" s="12">
        <v>-0.020457955051684518</v>
      </c>
      <c r="N110" s="12">
        <v>-0.007295437929492818</v>
      </c>
      <c r="O110" s="12">
        <v>-0.003043183180099218</v>
      </c>
      <c r="P110" s="12">
        <v>-0.012992016081165118</v>
      </c>
      <c r="Q110" s="12">
        <v>-0.00028415833872175167</v>
      </c>
      <c r="R110" s="12">
        <v>-0.004390432470205874</v>
      </c>
      <c r="S110" s="12">
        <v>-0.004799517764859429</v>
      </c>
      <c r="T110" s="12">
        <v>-0.016870371032662146</v>
      </c>
      <c r="U110" s="12">
        <v>-0.9200875039262845</v>
      </c>
      <c r="V110" s="75">
        <f>'Summary Data'!AS8</f>
        <v>-0.2031032</v>
      </c>
    </row>
    <row r="111" spans="1:22" ht="11.25">
      <c r="A111" s="76">
        <v>5</v>
      </c>
      <c r="B111" s="12">
        <v>-0.5714595403935085</v>
      </c>
      <c r="C111" s="12">
        <v>0.07082125618789448</v>
      </c>
      <c r="D111" s="12">
        <v>0.07189276530641808</v>
      </c>
      <c r="E111" s="12">
        <v>0.05509445006253555</v>
      </c>
      <c r="F111" s="12">
        <v>0.03107506702541646</v>
      </c>
      <c r="G111" s="12">
        <v>0.08576497121709209</v>
      </c>
      <c r="H111" s="12">
        <v>0.06729121782332627</v>
      </c>
      <c r="I111" s="12">
        <v>0.055038931824154314</v>
      </c>
      <c r="J111" s="12">
        <v>0.06951212669321155</v>
      </c>
      <c r="K111" s="12">
        <v>0.06702386898549452</v>
      </c>
      <c r="L111" s="12">
        <v>0.06786583096766305</v>
      </c>
      <c r="M111" s="12">
        <v>0.06430186891456022</v>
      </c>
      <c r="N111" s="12">
        <v>0.054814975298895396</v>
      </c>
      <c r="O111" s="12">
        <v>0.062470044505784944</v>
      </c>
      <c r="P111" s="12">
        <v>0.06331364721095606</v>
      </c>
      <c r="Q111" s="12">
        <v>0.0626404613961451</v>
      </c>
      <c r="R111" s="12">
        <v>0.05240404915015012</v>
      </c>
      <c r="S111" s="12">
        <v>0.06002337798214019</v>
      </c>
      <c r="T111" s="12">
        <v>0.060841227713989976</v>
      </c>
      <c r="U111" s="12">
        <v>0.06166479825214788</v>
      </c>
      <c r="V111" s="75">
        <f>'Summary Data'!AS9</f>
        <v>-0.4217469</v>
      </c>
    </row>
    <row r="112" spans="1:22" ht="11.25">
      <c r="A112" s="76">
        <v>6</v>
      </c>
      <c r="B112" s="12">
        <v>0.3768125734675595</v>
      </c>
      <c r="C112" s="12">
        <v>0.022391772322405606</v>
      </c>
      <c r="D112" s="12">
        <v>0.028815094247936927</v>
      </c>
      <c r="E112" s="12">
        <v>0.02328105053028242</v>
      </c>
      <c r="F112" s="12">
        <v>0.027112667206831795</v>
      </c>
      <c r="G112" s="12">
        <v>0.009417970687886893</v>
      </c>
      <c r="H112" s="12">
        <v>0.028215430217000913</v>
      </c>
      <c r="I112" s="12">
        <v>0.02379451833009529</v>
      </c>
      <c r="J112" s="12">
        <v>0.01739175145204287</v>
      </c>
      <c r="K112" s="12">
        <v>0.021845323503570026</v>
      </c>
      <c r="L112" s="12">
        <v>0.023022230006560722</v>
      </c>
      <c r="M112" s="12">
        <v>0.02425256797606691</v>
      </c>
      <c r="N112" s="12">
        <v>0.02711748164961532</v>
      </c>
      <c r="O112" s="12">
        <v>0.020052208766049795</v>
      </c>
      <c r="P112" s="12">
        <v>0.021342994098263728</v>
      </c>
      <c r="Q112" s="12">
        <v>0.023405333878443256</v>
      </c>
      <c r="R112" s="12">
        <v>0.023761468777163737</v>
      </c>
      <c r="S112" s="12">
        <v>0.017692286793356674</v>
      </c>
      <c r="T112" s="12">
        <v>0.023710706465540195</v>
      </c>
      <c r="U112" s="12">
        <v>-0.008032902681821288</v>
      </c>
      <c r="V112" s="75">
        <f>'Summary Data'!AS10</f>
        <v>0.0163856</v>
      </c>
    </row>
    <row r="113" spans="1:22" ht="11.25">
      <c r="A113" s="76">
        <v>7</v>
      </c>
      <c r="B113" s="12">
        <v>0.30574494328291424</v>
      </c>
      <c r="C113" s="12">
        <v>-0.008564862266110529</v>
      </c>
      <c r="D113" s="12">
        <v>0.0005512624949468581</v>
      </c>
      <c r="E113" s="12">
        <v>0.0009617385084974561</v>
      </c>
      <c r="F113" s="12">
        <v>0.014083741366428426</v>
      </c>
      <c r="G113" s="12">
        <v>-0.0018072755650230254</v>
      </c>
      <c r="H113" s="12">
        <v>-0.00011629737965224152</v>
      </c>
      <c r="I113" s="12">
        <v>-6.886087077995207E-05</v>
      </c>
      <c r="J113" s="12">
        <v>0.0010296970390211158</v>
      </c>
      <c r="K113" s="12">
        <v>0.005102533427606137</v>
      </c>
      <c r="L113" s="12">
        <v>0.006885225969241571</v>
      </c>
      <c r="M113" s="12">
        <v>-0.0019747136159014023</v>
      </c>
      <c r="N113" s="12">
        <v>-0.004505684592263082</v>
      </c>
      <c r="O113" s="12">
        <v>0.005694654527452436</v>
      </c>
      <c r="P113" s="12">
        <v>0.0019751223993792477</v>
      </c>
      <c r="Q113" s="12">
        <v>0.00045718665623240007</v>
      </c>
      <c r="R113" s="12">
        <v>-0.0001316292659050422</v>
      </c>
      <c r="S113" s="12">
        <v>0.0014038792437255365</v>
      </c>
      <c r="T113" s="12">
        <v>0.00026470066078232435</v>
      </c>
      <c r="U113" s="12">
        <v>0.008465550949860123</v>
      </c>
      <c r="V113" s="75">
        <f>'Summary Data'!AS11</f>
        <v>0.9866107</v>
      </c>
    </row>
    <row r="114" spans="1:22" ht="11.25">
      <c r="A114" s="76">
        <v>8</v>
      </c>
      <c r="B114" s="12">
        <v>0.06564690993531695</v>
      </c>
      <c r="C114" s="12">
        <v>0.003901339645180156</v>
      </c>
      <c r="D114" s="12">
        <v>0.005337669547910012</v>
      </c>
      <c r="E114" s="12">
        <v>0.004036954467662838</v>
      </c>
      <c r="F114" s="12">
        <v>-0.008971005779205336</v>
      </c>
      <c r="G114" s="12">
        <v>0.013995104470813063</v>
      </c>
      <c r="H114" s="12">
        <v>0.0031141639586758432</v>
      </c>
      <c r="I114" s="12">
        <v>0.004130739367991712</v>
      </c>
      <c r="J114" s="12">
        <v>0.004608708687987278</v>
      </c>
      <c r="K114" s="12">
        <v>0.004125733904757754</v>
      </c>
      <c r="L114" s="12">
        <v>0.003041733298300141</v>
      </c>
      <c r="M114" s="12">
        <v>0.001613923385755129</v>
      </c>
      <c r="N114" s="12">
        <v>0.003427672317738689</v>
      </c>
      <c r="O114" s="12">
        <v>6.817381535938888E-05</v>
      </c>
      <c r="P114" s="12">
        <v>0.0010619157178937625</v>
      </c>
      <c r="Q114" s="12">
        <v>0.0032435424979080094</v>
      </c>
      <c r="R114" s="12">
        <v>0.004180897331452183</v>
      </c>
      <c r="S114" s="12">
        <v>0.0035207555843187847</v>
      </c>
      <c r="T114" s="12">
        <v>0.0044579735641396</v>
      </c>
      <c r="U114" s="12">
        <v>0.007871993737736534</v>
      </c>
      <c r="V114" s="75">
        <f>'Summary Data'!AS12</f>
        <v>0.002982143</v>
      </c>
    </row>
    <row r="115" spans="1:22" ht="11.25">
      <c r="A115" s="76">
        <v>9</v>
      </c>
      <c r="B115" s="12">
        <v>0.06237540754583115</v>
      </c>
      <c r="C115" s="12">
        <v>0.025657938060315466</v>
      </c>
      <c r="D115" s="12">
        <v>0.027935127169766927</v>
      </c>
      <c r="E115" s="12">
        <v>0.0224433442902931</v>
      </c>
      <c r="F115" s="12">
        <v>0.025361225396341336</v>
      </c>
      <c r="G115" s="12">
        <v>0.016236121969860462</v>
      </c>
      <c r="H115" s="12">
        <v>0.023624620745105185</v>
      </c>
      <c r="I115" s="12">
        <v>0.021038093611584263</v>
      </c>
      <c r="J115" s="12">
        <v>0.022715147669231606</v>
      </c>
      <c r="K115" s="12">
        <v>0.02079482798158977</v>
      </c>
      <c r="L115" s="12">
        <v>0.02315698676204153</v>
      </c>
      <c r="M115" s="12">
        <v>0.01966592793634553</v>
      </c>
      <c r="N115" s="12">
        <v>0.021902506606533145</v>
      </c>
      <c r="O115" s="12">
        <v>0.022433989895841278</v>
      </c>
      <c r="P115" s="12">
        <v>0.02616884647727502</v>
      </c>
      <c r="Q115" s="12">
        <v>0.020845021483620052</v>
      </c>
      <c r="R115" s="12">
        <v>0.02265871515260387</v>
      </c>
      <c r="S115" s="12">
        <v>0.023154629907417457</v>
      </c>
      <c r="T115" s="12">
        <v>0.020548178948619933</v>
      </c>
      <c r="U115" s="12">
        <v>-0.012580620472863957</v>
      </c>
      <c r="V115" s="75">
        <f>'Summary Data'!AS13</f>
        <v>0.4803481</v>
      </c>
    </row>
    <row r="116" spans="1:22" ht="11.25">
      <c r="A116" s="76">
        <v>10</v>
      </c>
      <c r="B116" s="12">
        <v>0.0001587650789081635</v>
      </c>
      <c r="C116" s="12">
        <v>-0.00608680258632587</v>
      </c>
      <c r="D116" s="12">
        <v>-2.5547083743006115E-06</v>
      </c>
      <c r="E116" s="12">
        <v>0.002471117005273378</v>
      </c>
      <c r="F116" s="12">
        <v>-0.003636173840019045</v>
      </c>
      <c r="G116" s="12">
        <v>7.487196228333909E-06</v>
      </c>
      <c r="H116" s="12">
        <v>1.63801003397849E-06</v>
      </c>
      <c r="I116" s="12">
        <v>-2.157966936560876E-06</v>
      </c>
      <c r="J116" s="12">
        <v>0.0001645498609113379</v>
      </c>
      <c r="K116" s="12">
        <v>-4.2681961701122974E-07</v>
      </c>
      <c r="L116" s="12">
        <v>-0.001984842061607749</v>
      </c>
      <c r="M116" s="12">
        <v>-1.3920452100027564E-05</v>
      </c>
      <c r="N116" s="12">
        <v>-3.1078266450821157E-06</v>
      </c>
      <c r="O116" s="12">
        <v>0.00017774177431569458</v>
      </c>
      <c r="P116" s="12">
        <v>-3.3250102974969855E-05</v>
      </c>
      <c r="Q116" s="12">
        <v>4.45195745686943E-07</v>
      </c>
      <c r="R116" s="12">
        <v>-1.0663117360285189E-05</v>
      </c>
      <c r="S116" s="12">
        <v>6.574314603556706E-06</v>
      </c>
      <c r="T116" s="12">
        <v>8.502418816780496E-06</v>
      </c>
      <c r="U116" s="12">
        <v>0.00041677369154447864</v>
      </c>
      <c r="V116" s="75">
        <f>'Summary Data'!AS14</f>
        <v>0</v>
      </c>
    </row>
    <row r="117" spans="1:22" ht="11.25">
      <c r="A117" s="76">
        <v>11</v>
      </c>
      <c r="B117" s="12">
        <v>0.05972088904917905</v>
      </c>
      <c r="C117" s="12">
        <v>0.004611540748592713</v>
      </c>
      <c r="D117" s="12">
        <v>0.005126772419567049</v>
      </c>
      <c r="E117" s="12">
        <v>0.005919190994434609</v>
      </c>
      <c r="F117" s="12">
        <v>0.005806696079242335</v>
      </c>
      <c r="G117" s="12">
        <v>0.007979387196531462</v>
      </c>
      <c r="H117" s="12">
        <v>0.0047157572349476595</v>
      </c>
      <c r="I117" s="12">
        <v>0.005705457698965577</v>
      </c>
      <c r="J117" s="12">
        <v>0.005522590530937288</v>
      </c>
      <c r="K117" s="12">
        <v>0.0058722797586231446</v>
      </c>
      <c r="L117" s="12">
        <v>0.0059013461341232976</v>
      </c>
      <c r="M117" s="12">
        <v>0.005101722351063098</v>
      </c>
      <c r="N117" s="12">
        <v>0.0063261378304037</v>
      </c>
      <c r="O117" s="12">
        <v>0.005082309524045314</v>
      </c>
      <c r="P117" s="12">
        <v>0.0059970297906527525</v>
      </c>
      <c r="Q117" s="12">
        <v>0.005152748741825697</v>
      </c>
      <c r="R117" s="12">
        <v>0.004047475248871613</v>
      </c>
      <c r="S117" s="12">
        <v>0.005823861112040807</v>
      </c>
      <c r="T117" s="12">
        <v>0.006451030750561082</v>
      </c>
      <c r="U117" s="12">
        <v>0.00363633675967312</v>
      </c>
      <c r="V117" s="75">
        <f>'Summary Data'!AS15</f>
        <v>0.6444678</v>
      </c>
    </row>
    <row r="118" spans="1:23" ht="11.25">
      <c r="A118" s="76">
        <v>12</v>
      </c>
      <c r="B118" s="12">
        <v>-0.008640741858582903</v>
      </c>
      <c r="C118" s="12">
        <v>0.011428081070596667</v>
      </c>
      <c r="D118" s="12">
        <v>-0.0017934450715385197</v>
      </c>
      <c r="E118" s="12">
        <v>0.002133442510075829</v>
      </c>
      <c r="F118" s="12">
        <v>-0.01340991166220239</v>
      </c>
      <c r="G118" s="12">
        <v>0.0005869652232399873</v>
      </c>
      <c r="H118" s="12">
        <v>-0.004520036378793217</v>
      </c>
      <c r="I118" s="12">
        <v>-0.008527709992726456</v>
      </c>
      <c r="J118" s="12">
        <v>1.1192384175421656E-05</v>
      </c>
      <c r="K118" s="12">
        <v>0.0014595041915988517</v>
      </c>
      <c r="L118" s="12">
        <v>0.0008750531438837372</v>
      </c>
      <c r="M118" s="12">
        <v>-0.006466662665384114</v>
      </c>
      <c r="N118" s="12">
        <v>0.0001828686021192725</v>
      </c>
      <c r="O118" s="12">
        <v>0.004336066257545417</v>
      </c>
      <c r="P118" s="12">
        <v>-0.001922424697340737</v>
      </c>
      <c r="Q118" s="12">
        <v>0.009822547543426327</v>
      </c>
      <c r="R118" s="12">
        <v>-0.0057548399229622</v>
      </c>
      <c r="S118" s="12">
        <v>-0.004201633347227667</v>
      </c>
      <c r="T118" s="12">
        <v>0.002654729025781345</v>
      </c>
      <c r="U118" s="12">
        <v>-0.026977951080517804</v>
      </c>
      <c r="V118" s="75">
        <f>'Summary Data'!AS16*10</f>
        <v>0.01313116</v>
      </c>
      <c r="W118" s="35" t="s">
        <v>57</v>
      </c>
    </row>
    <row r="119" spans="1:23" ht="11.25">
      <c r="A119" s="76">
        <v>13</v>
      </c>
      <c r="B119" s="12">
        <v>0.05331785718222459</v>
      </c>
      <c r="C119" s="12">
        <v>0.016457311198050176</v>
      </c>
      <c r="D119" s="12">
        <v>0.029228531539194358</v>
      </c>
      <c r="E119" s="12">
        <v>0.016102435917712474</v>
      </c>
      <c r="F119" s="12">
        <v>0.022545701140727487</v>
      </c>
      <c r="G119" s="12">
        <v>0.00098512131615415</v>
      </c>
      <c r="H119" s="12">
        <v>0.012061765937649571</v>
      </c>
      <c r="I119" s="12">
        <v>0.022209101769830805</v>
      </c>
      <c r="J119" s="12">
        <v>0.019182999905750925</v>
      </c>
      <c r="K119" s="12">
        <v>0.026500740830499234</v>
      </c>
      <c r="L119" s="12">
        <v>0.025716812717024376</v>
      </c>
      <c r="M119" s="12">
        <v>0.023560424615976586</v>
      </c>
      <c r="N119" s="12">
        <v>0.020816748030195592</v>
      </c>
      <c r="O119" s="12">
        <v>0.01951685757933426</v>
      </c>
      <c r="P119" s="12">
        <v>0.026648713706627913</v>
      </c>
      <c r="Q119" s="12">
        <v>0.022193074320923933</v>
      </c>
      <c r="R119" s="12">
        <v>0.022646178414100562</v>
      </c>
      <c r="S119" s="12">
        <v>0.009197434856909464</v>
      </c>
      <c r="T119" s="12">
        <v>0.018609634708147207</v>
      </c>
      <c r="U119" s="12">
        <v>-0.026927363550395614</v>
      </c>
      <c r="V119" s="75">
        <f>'Summary Data'!AS17*10</f>
        <v>0.6005059</v>
      </c>
      <c r="W119" s="35" t="s">
        <v>57</v>
      </c>
    </row>
    <row r="120" spans="1:23" ht="11.25">
      <c r="A120" s="76">
        <v>14</v>
      </c>
      <c r="B120" s="12">
        <v>0.0032770386988825815</v>
      </c>
      <c r="C120" s="12">
        <v>-0.0044427200916690454</v>
      </c>
      <c r="D120" s="12">
        <v>-0.005998360819624822</v>
      </c>
      <c r="E120" s="12">
        <v>0.008590848299435171</v>
      </c>
      <c r="F120" s="12">
        <v>-0.00035242143646268924</v>
      </c>
      <c r="G120" s="12">
        <v>-0.005226548360142192</v>
      </c>
      <c r="H120" s="12">
        <v>-0.003217481336581828</v>
      </c>
      <c r="I120" s="12">
        <v>-0.008576047171484412</v>
      </c>
      <c r="J120" s="12">
        <v>-0.009652694670225654</v>
      </c>
      <c r="K120" s="12">
        <v>-0.011847785295223543</v>
      </c>
      <c r="L120" s="12">
        <v>-0.004265804178977766</v>
      </c>
      <c r="M120" s="12">
        <v>-0.0073479417611201185</v>
      </c>
      <c r="N120" s="12">
        <v>-0.0017486598924120107</v>
      </c>
      <c r="O120" s="12">
        <v>-0.0018062906848441591</v>
      </c>
      <c r="P120" s="12">
        <v>-0.008297498880178753</v>
      </c>
      <c r="Q120" s="12">
        <v>-0.0059781600909419</v>
      </c>
      <c r="R120" s="12">
        <v>-0.00425833039692485</v>
      </c>
      <c r="S120" s="12">
        <v>-0.004943721945449881</v>
      </c>
      <c r="T120" s="12">
        <v>-0.003387243843389067</v>
      </c>
      <c r="U120" s="12">
        <v>-0.017336447288091302</v>
      </c>
      <c r="V120" s="75">
        <f>'Summary Data'!AS18*10</f>
        <v>-0.01601623</v>
      </c>
      <c r="W120" s="35" t="s">
        <v>57</v>
      </c>
    </row>
    <row r="121" spans="1:23" ht="11.25">
      <c r="A121" s="76">
        <v>15</v>
      </c>
      <c r="B121" s="12">
        <v>-0.03512988688670829</v>
      </c>
      <c r="C121" s="12">
        <v>-0.06762111016949154</v>
      </c>
      <c r="D121" s="12">
        <v>-0.09576136949152544</v>
      </c>
      <c r="E121" s="12">
        <v>-0.07731960508474575</v>
      </c>
      <c r="F121" s="12">
        <v>-0.13220467627118646</v>
      </c>
      <c r="G121" s="12">
        <v>-0.09665319830508476</v>
      </c>
      <c r="H121" s="12">
        <v>-0.09886030338983053</v>
      </c>
      <c r="I121" s="12">
        <v>-0.0838210050847458</v>
      </c>
      <c r="J121" s="12">
        <v>-0.08022773898305087</v>
      </c>
      <c r="K121" s="12">
        <v>-0.08576024576271186</v>
      </c>
      <c r="L121" s="12">
        <v>-0.08853645762711862</v>
      </c>
      <c r="M121" s="12">
        <v>-0.08845527966101702</v>
      </c>
      <c r="N121" s="12">
        <v>-0.10663157966101693</v>
      </c>
      <c r="O121" s="12">
        <v>-0.08805357966101697</v>
      </c>
      <c r="P121" s="12">
        <v>-0.11768097627118645</v>
      </c>
      <c r="Q121" s="12">
        <v>-0.058452715254237314</v>
      </c>
      <c r="R121" s="12">
        <v>-0.09190839830508474</v>
      </c>
      <c r="S121" s="12">
        <v>-0.08356060677966104</v>
      </c>
      <c r="T121" s="12">
        <v>-0.06540711186440679</v>
      </c>
      <c r="U121" s="12">
        <v>-0.23909845812993855</v>
      </c>
      <c r="V121" s="75">
        <f>'Summary Data'!AS19*10</f>
        <v>0.1400094</v>
      </c>
      <c r="W121" s="35" t="s">
        <v>57</v>
      </c>
    </row>
    <row r="122" spans="1:23" ht="11.25">
      <c r="A122" s="76">
        <v>16</v>
      </c>
      <c r="B122" s="12">
        <v>0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75">
        <f>'Summary Data'!AS20*10</f>
        <v>0</v>
      </c>
      <c r="W122" s="35" t="s">
        <v>57</v>
      </c>
    </row>
    <row r="123" spans="1:23" ht="12" thickBot="1">
      <c r="A123" s="77">
        <v>17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28">
        <f>'Summary Data'!AS21*10</f>
        <v>0</v>
      </c>
      <c r="W123" s="35" t="s">
        <v>57</v>
      </c>
    </row>
    <row r="124" ht="12" thickBot="1"/>
    <row r="125" spans="1:22" ht="11.25">
      <c r="A125" s="490" t="s">
        <v>93</v>
      </c>
      <c r="B125" s="491"/>
      <c r="C125" s="491"/>
      <c r="D125" s="491"/>
      <c r="E125" s="491"/>
      <c r="F125" s="491"/>
      <c r="G125" s="491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2"/>
    </row>
    <row r="126" spans="1:22" ht="11.25">
      <c r="A126" s="76"/>
      <c r="B126" s="74" t="s">
        <v>52</v>
      </c>
      <c r="C126" s="74" t="s">
        <v>53</v>
      </c>
      <c r="D126" s="74" t="s">
        <v>54</v>
      </c>
      <c r="E126" s="74" t="s">
        <v>55</v>
      </c>
      <c r="F126" s="74" t="s">
        <v>56</v>
      </c>
      <c r="G126" s="74" t="s">
        <v>61</v>
      </c>
      <c r="H126" s="74" t="s">
        <v>62</v>
      </c>
      <c r="I126" s="74" t="s">
        <v>63</v>
      </c>
      <c r="J126" s="74" t="s">
        <v>64</v>
      </c>
      <c r="K126" s="74" t="s">
        <v>65</v>
      </c>
      <c r="L126" s="74" t="s">
        <v>66</v>
      </c>
      <c r="M126" s="74" t="s">
        <v>67</v>
      </c>
      <c r="N126" s="74" t="s">
        <v>68</v>
      </c>
      <c r="O126" s="74" t="s">
        <v>69</v>
      </c>
      <c r="P126" s="74" t="s">
        <v>70</v>
      </c>
      <c r="Q126" s="74" t="s">
        <v>71</v>
      </c>
      <c r="R126" s="74" t="s">
        <v>72</v>
      </c>
      <c r="S126" s="74" t="s">
        <v>73</v>
      </c>
      <c r="T126" s="74" t="s">
        <v>74</v>
      </c>
      <c r="U126" s="74" t="s">
        <v>75</v>
      </c>
      <c r="V126" s="13" t="s">
        <v>76</v>
      </c>
    </row>
    <row r="127" spans="1:22" ht="11.25">
      <c r="A127" s="76">
        <v>1</v>
      </c>
      <c r="B127" s="12">
        <v>-0.45358600000000004</v>
      </c>
      <c r="C127" s="12">
        <v>-0.45183400000000007</v>
      </c>
      <c r="D127" s="12">
        <v>-0.418712</v>
      </c>
      <c r="E127" s="12">
        <v>0.383097</v>
      </c>
      <c r="F127" s="12">
        <v>0.40112899999999996</v>
      </c>
      <c r="G127" s="12">
        <v>0.24541200000000002</v>
      </c>
      <c r="H127" s="12">
        <v>-0.021641999999999995</v>
      </c>
      <c r="I127" s="12">
        <v>-0.145423</v>
      </c>
      <c r="J127" s="12">
        <v>0.162173</v>
      </c>
      <c r="K127" s="12">
        <v>0.6146119999999999</v>
      </c>
      <c r="L127" s="12">
        <v>0.9433389999999999</v>
      </c>
      <c r="M127" s="12">
        <v>0.501143</v>
      </c>
      <c r="N127" s="12">
        <v>0.10914200000000002</v>
      </c>
      <c r="O127" s="12">
        <v>-0.435273</v>
      </c>
      <c r="P127" s="12">
        <v>-0.535483</v>
      </c>
      <c r="Q127" s="12">
        <v>-0.25733300000000003</v>
      </c>
      <c r="R127" s="12">
        <v>-0.15679699999999996</v>
      </c>
      <c r="S127" s="12">
        <v>-0.515185</v>
      </c>
      <c r="T127" s="12">
        <v>-0.2758109999999999</v>
      </c>
      <c r="U127" s="12">
        <v>0.526527</v>
      </c>
      <c r="V127" s="75"/>
    </row>
    <row r="128" spans="1:22" ht="11.25">
      <c r="A128" s="76">
        <v>2</v>
      </c>
      <c r="B128" s="12">
        <v>-11.273913106685452</v>
      </c>
      <c r="C128" s="12">
        <v>-0.364737273710634</v>
      </c>
      <c r="D128" s="12">
        <v>-0.34119131986239604</v>
      </c>
      <c r="E128" s="12">
        <v>-0.39738306908563414</v>
      </c>
      <c r="F128" s="12">
        <v>-0.26709734913194183</v>
      </c>
      <c r="G128" s="12">
        <v>-0.42287495539062936</v>
      </c>
      <c r="H128" s="12">
        <v>-0.32924553196847306</v>
      </c>
      <c r="I128" s="12">
        <v>-0.2743903494868088</v>
      </c>
      <c r="J128" s="12">
        <v>-0.2717922337067138</v>
      </c>
      <c r="K128" s="12">
        <v>-0.24197127219326942</v>
      </c>
      <c r="L128" s="12">
        <v>-0.2757842403210392</v>
      </c>
      <c r="M128" s="12">
        <v>-0.21902129780280494</v>
      </c>
      <c r="N128" s="12">
        <v>-0.14016639194334024</v>
      </c>
      <c r="O128" s="12">
        <v>-0.22664912545018667</v>
      </c>
      <c r="P128" s="12">
        <v>-0.10453738812015967</v>
      </c>
      <c r="Q128" s="12">
        <v>-0.3388540613433383</v>
      </c>
      <c r="R128" s="12">
        <v>-0.3553237052203132</v>
      </c>
      <c r="S128" s="12">
        <v>-0.24266830407783524</v>
      </c>
      <c r="T128" s="12">
        <v>0.25992976905782256</v>
      </c>
      <c r="U128" s="12">
        <v>0.9721124296821522</v>
      </c>
      <c r="V128" s="75">
        <f>'Summary Data'!AS23</f>
        <v>-0.2492589</v>
      </c>
    </row>
    <row r="129" spans="1:22" ht="11.25">
      <c r="A129" s="76">
        <v>3</v>
      </c>
      <c r="B129" s="12">
        <v>-4.239943124542307</v>
      </c>
      <c r="C129" s="12">
        <v>-0.11477807138122953</v>
      </c>
      <c r="D129" s="12">
        <v>-0.12105455742544091</v>
      </c>
      <c r="E129" s="12">
        <v>-0.02015168908979381</v>
      </c>
      <c r="F129" s="12">
        <v>-0.10011830543600544</v>
      </c>
      <c r="G129" s="12">
        <v>-0.2866876174202344</v>
      </c>
      <c r="H129" s="12">
        <v>-0.189151498622402</v>
      </c>
      <c r="I129" s="12">
        <v>-0.22321806446038606</v>
      </c>
      <c r="J129" s="12">
        <v>-0.15723773192428203</v>
      </c>
      <c r="K129" s="12">
        <v>-0.11379679119287883</v>
      </c>
      <c r="L129" s="12">
        <v>-0.1428964681933722</v>
      </c>
      <c r="M129" s="12">
        <v>-0.22691747426147568</v>
      </c>
      <c r="N129" s="12">
        <v>-0.23515132064700933</v>
      </c>
      <c r="O129" s="12">
        <v>-0.20564557899092156</v>
      </c>
      <c r="P129" s="12">
        <v>-0.19050396134673409</v>
      </c>
      <c r="Q129" s="12">
        <v>-0.1971803791491844</v>
      </c>
      <c r="R129" s="12">
        <v>-0.16275056083405848</v>
      </c>
      <c r="S129" s="12">
        <v>-0.13017855410914192</v>
      </c>
      <c r="T129" s="12">
        <v>-0.1149121553306871</v>
      </c>
      <c r="U129" s="12">
        <v>-0.35571218755007317</v>
      </c>
      <c r="V129" s="75">
        <f>'Summary Data'!AS24</f>
        <v>0.4562576</v>
      </c>
    </row>
    <row r="130" spans="1:22" ht="11.25">
      <c r="A130" s="76">
        <v>4</v>
      </c>
      <c r="B130" s="12">
        <v>-2.3425244400862235</v>
      </c>
      <c r="C130" s="12">
        <v>-0.09098662262462297</v>
      </c>
      <c r="D130" s="12">
        <v>-0.10401229890623598</v>
      </c>
      <c r="E130" s="12">
        <v>-0.08972417608723265</v>
      </c>
      <c r="F130" s="12">
        <v>-0.13466161081810124</v>
      </c>
      <c r="G130" s="12">
        <v>-0.024197120800291794</v>
      </c>
      <c r="H130" s="12">
        <v>-0.05534791133559867</v>
      </c>
      <c r="I130" s="12">
        <v>-0.07723052695105305</v>
      </c>
      <c r="J130" s="12">
        <v>-0.07919606120437075</v>
      </c>
      <c r="K130" s="12">
        <v>-0.07062587947766823</v>
      </c>
      <c r="L130" s="12">
        <v>-0.06858941336248164</v>
      </c>
      <c r="M130" s="12">
        <v>-0.04069457714644582</v>
      </c>
      <c r="N130" s="12">
        <v>-0.04363741563247623</v>
      </c>
      <c r="O130" s="12">
        <v>-0.016131296835338226</v>
      </c>
      <c r="P130" s="12">
        <v>-0.06429119581376352</v>
      </c>
      <c r="Q130" s="12">
        <v>-0.028209045095995776</v>
      </c>
      <c r="R130" s="12">
        <v>-0.05737129347837233</v>
      </c>
      <c r="S130" s="12">
        <v>-0.044802674944805665</v>
      </c>
      <c r="T130" s="12">
        <v>-0.08018417825733871</v>
      </c>
      <c r="U130" s="12">
        <v>-0.05896612301701165</v>
      </c>
      <c r="V130" s="75">
        <f>'Summary Data'!AS25</f>
        <v>0.06447238</v>
      </c>
    </row>
    <row r="131" spans="1:22" ht="11.25">
      <c r="A131" s="76">
        <v>5</v>
      </c>
      <c r="B131" s="12">
        <v>-0.4418643119422754</v>
      </c>
      <c r="C131" s="12">
        <v>0.0021966399990950985</v>
      </c>
      <c r="D131" s="12">
        <v>0.023009933348764153</v>
      </c>
      <c r="E131" s="12">
        <v>-0.008069730985250038</v>
      </c>
      <c r="F131" s="12">
        <v>0.014364948982658998</v>
      </c>
      <c r="G131" s="12">
        <v>-0.027807585822670622</v>
      </c>
      <c r="H131" s="12">
        <v>-0.005928140560964593</v>
      </c>
      <c r="I131" s="12">
        <v>-0.005539507961612143</v>
      </c>
      <c r="J131" s="12">
        <v>-0.01951739663212662</v>
      </c>
      <c r="K131" s="12">
        <v>-0.010408675147969781</v>
      </c>
      <c r="L131" s="12">
        <v>-0.01733759871064703</v>
      </c>
      <c r="M131" s="12">
        <v>-0.013918003279147946</v>
      </c>
      <c r="N131" s="12">
        <v>-0.006700335383605621</v>
      </c>
      <c r="O131" s="12">
        <v>-0.008711230031663011</v>
      </c>
      <c r="P131" s="12">
        <v>-0.007717940790781716</v>
      </c>
      <c r="Q131" s="12">
        <v>0.0015538018599343395</v>
      </c>
      <c r="R131" s="12">
        <v>0.012821192516563523</v>
      </c>
      <c r="S131" s="12">
        <v>0.010017206286823288</v>
      </c>
      <c r="T131" s="12">
        <v>0.0009186667211217303</v>
      </c>
      <c r="U131" s="12">
        <v>0.10240072172654464</v>
      </c>
      <c r="V131" s="75">
        <f>'Summary Data'!AS26</f>
        <v>0.1185621</v>
      </c>
    </row>
    <row r="132" spans="1:22" ht="11.25">
      <c r="A132" s="76">
        <v>6</v>
      </c>
      <c r="B132" s="12">
        <v>-0.30538072837508873</v>
      </c>
      <c r="C132" s="12">
        <v>-0.018893231818292035</v>
      </c>
      <c r="D132" s="12">
        <v>-0.010431260358640934</v>
      </c>
      <c r="E132" s="12">
        <v>-0.00538164414070455</v>
      </c>
      <c r="F132" s="12">
        <v>0.01904597126202498</v>
      </c>
      <c r="G132" s="12">
        <v>-0.010305468434586011</v>
      </c>
      <c r="H132" s="12">
        <v>0.0061408284326078255</v>
      </c>
      <c r="I132" s="12">
        <v>-0.0005488715194877924</v>
      </c>
      <c r="J132" s="12">
        <v>0.0003635963586306329</v>
      </c>
      <c r="K132" s="12">
        <v>0.0056310211683238826</v>
      </c>
      <c r="L132" s="12">
        <v>-0.007858315801888324</v>
      </c>
      <c r="M132" s="12">
        <v>0.004851661066699486</v>
      </c>
      <c r="N132" s="12">
        <v>-0.0017725926656907698</v>
      </c>
      <c r="O132" s="12">
        <v>0.002464679583988813</v>
      </c>
      <c r="P132" s="12">
        <v>-0.004330446202649246</v>
      </c>
      <c r="Q132" s="12">
        <v>0.003055874144362203</v>
      </c>
      <c r="R132" s="12">
        <v>0.00238535884621259</v>
      </c>
      <c r="S132" s="12">
        <v>-0.004118033760822183</v>
      </c>
      <c r="T132" s="12">
        <v>0.00171670633252545</v>
      </c>
      <c r="U132" s="12">
        <v>0.004096290135508773</v>
      </c>
      <c r="V132" s="75">
        <f>'Summary Data'!AS27</f>
        <v>0.06488581</v>
      </c>
    </row>
    <row r="133" spans="1:22" ht="11.25">
      <c r="A133" s="76">
        <v>7</v>
      </c>
      <c r="B133" s="12">
        <v>-0.1494876154364395</v>
      </c>
      <c r="C133" s="12">
        <v>-0.033087300482985874</v>
      </c>
      <c r="D133" s="12">
        <v>-0.04088553068769642</v>
      </c>
      <c r="E133" s="12">
        <v>-0.04384558546812653</v>
      </c>
      <c r="F133" s="12">
        <v>-0.05896348203501879</v>
      </c>
      <c r="G133" s="12">
        <v>-0.03135190206519112</v>
      </c>
      <c r="H133" s="12">
        <v>-0.048945470117774115</v>
      </c>
      <c r="I133" s="12">
        <v>-0.045449203457109934</v>
      </c>
      <c r="J133" s="12">
        <v>-0.04296032723477633</v>
      </c>
      <c r="K133" s="12">
        <v>-0.04446294671126143</v>
      </c>
      <c r="L133" s="12">
        <v>-0.041900869703403835</v>
      </c>
      <c r="M133" s="12">
        <v>-0.03758632282683195</v>
      </c>
      <c r="N133" s="12">
        <v>-0.04142449071604351</v>
      </c>
      <c r="O133" s="12">
        <v>-0.04433246511638519</v>
      </c>
      <c r="P133" s="12">
        <v>-0.0427081026517701</v>
      </c>
      <c r="Q133" s="12">
        <v>-0.04645829653818248</v>
      </c>
      <c r="R133" s="12">
        <v>-0.039143160271782565</v>
      </c>
      <c r="S133" s="12">
        <v>-0.04502693317770242</v>
      </c>
      <c r="T133" s="12">
        <v>-0.043650115193826736</v>
      </c>
      <c r="U133" s="12">
        <v>-0.037020516754353514</v>
      </c>
      <c r="V133" s="75">
        <f>'Summary Data'!AS28</f>
        <v>0.04557234</v>
      </c>
    </row>
    <row r="134" spans="1:22" ht="11.25">
      <c r="A134" s="76">
        <v>8</v>
      </c>
      <c r="B134" s="12">
        <v>-0.026309424794653195</v>
      </c>
      <c r="C134" s="12">
        <v>0.001206641454384115</v>
      </c>
      <c r="D134" s="12">
        <v>-0.0013685592906022477</v>
      </c>
      <c r="E134" s="12">
        <v>-0.0008589211660573488</v>
      </c>
      <c r="F134" s="12">
        <v>-0.0021778136720295403</v>
      </c>
      <c r="G134" s="12">
        <v>-0.0051804576636431884</v>
      </c>
      <c r="H134" s="12">
        <v>0.0009804298896979938</v>
      </c>
      <c r="I134" s="12">
        <v>-0.0002368146823215414</v>
      </c>
      <c r="J134" s="12">
        <v>0.0005805653847655917</v>
      </c>
      <c r="K134" s="12">
        <v>-0.0025835580693287508</v>
      </c>
      <c r="L134" s="12">
        <v>-0.0018317678965626485</v>
      </c>
      <c r="M134" s="12">
        <v>0.0008452422319096889</v>
      </c>
      <c r="N134" s="12">
        <v>0.0005603180892532443</v>
      </c>
      <c r="O134" s="12">
        <v>0.004047822805716986</v>
      </c>
      <c r="P134" s="12">
        <v>0.00012887403446846385</v>
      </c>
      <c r="Q134" s="12">
        <v>-0.0028555391702589465</v>
      </c>
      <c r="R134" s="12">
        <v>-0.0001256938820356629</v>
      </c>
      <c r="S134" s="12">
        <v>-0.001420421852158068</v>
      </c>
      <c r="T134" s="12">
        <v>0.0007760511619173682</v>
      </c>
      <c r="U134" s="12">
        <v>-0.0015191298947854707</v>
      </c>
      <c r="V134" s="75">
        <f>'Summary Data'!AS29</f>
        <v>-0.007528813</v>
      </c>
    </row>
    <row r="135" spans="1:22" ht="11.25">
      <c r="A135" s="76">
        <v>9</v>
      </c>
      <c r="B135" s="12">
        <v>-0.06418806214496192</v>
      </c>
      <c r="C135" s="12">
        <v>-0.034147957165918084</v>
      </c>
      <c r="D135" s="12">
        <v>-0.029761003750018788</v>
      </c>
      <c r="E135" s="12">
        <v>-0.03159344601523358</v>
      </c>
      <c r="F135" s="12">
        <v>-0.029574924413390005</v>
      </c>
      <c r="G135" s="12">
        <v>-0.0310091851700263</v>
      </c>
      <c r="H135" s="12">
        <v>-0.02780716354772203</v>
      </c>
      <c r="I135" s="12">
        <v>-0.027522235931052994</v>
      </c>
      <c r="J135" s="12">
        <v>-0.028254735480423926</v>
      </c>
      <c r="K135" s="12">
        <v>-0.02995090301383079</v>
      </c>
      <c r="L135" s="12">
        <v>-0.024273237712836834</v>
      </c>
      <c r="M135" s="12">
        <v>-0.026006145485509873</v>
      </c>
      <c r="N135" s="12">
        <v>-0.02471418143306925</v>
      </c>
      <c r="O135" s="12">
        <v>-0.028245336736469895</v>
      </c>
      <c r="P135" s="12">
        <v>-0.02290909329089909</v>
      </c>
      <c r="Q135" s="12">
        <v>-0.028917253317010685</v>
      </c>
      <c r="R135" s="12">
        <v>-0.027318335755875386</v>
      </c>
      <c r="S135" s="12">
        <v>-0.030439762995083858</v>
      </c>
      <c r="T135" s="12">
        <v>-0.03096815791449317</v>
      </c>
      <c r="U135" s="12">
        <v>-0.03195618334101927</v>
      </c>
      <c r="V135" s="75">
        <f>'Summary Data'!AS30</f>
        <v>-0.0413932</v>
      </c>
    </row>
    <row r="136" spans="1:22" ht="11.25">
      <c r="A136" s="76">
        <v>10</v>
      </c>
      <c r="B136" s="12">
        <v>8.140772947462586E-06</v>
      </c>
      <c r="C136" s="12">
        <v>0.000340037267045273</v>
      </c>
      <c r="D136" s="12">
        <v>-0.0013226910967730219</v>
      </c>
      <c r="E136" s="12">
        <v>-0.00014038167077753882</v>
      </c>
      <c r="F136" s="12">
        <v>2.619548093738493E-05</v>
      </c>
      <c r="G136" s="12">
        <v>-7.883272797098606E-06</v>
      </c>
      <c r="H136" s="12">
        <v>-1.0687604813413203E-07</v>
      </c>
      <c r="I136" s="12">
        <v>7.531256067705651E-07</v>
      </c>
      <c r="J136" s="12">
        <v>0.003354613771889825</v>
      </c>
      <c r="K136" s="12">
        <v>5.055240446107218E-06</v>
      </c>
      <c r="L136" s="12">
        <v>0.0001011426211000676</v>
      </c>
      <c r="M136" s="12">
        <v>0.001582017132322699</v>
      </c>
      <c r="N136" s="12">
        <v>-4.701853374823483E-06</v>
      </c>
      <c r="O136" s="12">
        <v>-7.17331025699543E-05</v>
      </c>
      <c r="P136" s="12">
        <v>-3.920676062026524E-05</v>
      </c>
      <c r="Q136" s="12">
        <v>1.657936495493977E-05</v>
      </c>
      <c r="R136" s="12">
        <v>2.308604940555782E-06</v>
      </c>
      <c r="S136" s="12">
        <v>3.5878630643067443E-06</v>
      </c>
      <c r="T136" s="12">
        <v>4.104950298368373E-05</v>
      </c>
      <c r="U136" s="12">
        <v>0.00014419535928891132</v>
      </c>
      <c r="V136" s="75">
        <f>'Summary Data'!AS31</f>
        <v>0</v>
      </c>
    </row>
    <row r="137" spans="1:22" ht="11.25">
      <c r="A137" s="76">
        <v>11</v>
      </c>
      <c r="B137" s="12">
        <v>-0.018719902753595086</v>
      </c>
      <c r="C137" s="12">
        <v>-0.049730296133355334</v>
      </c>
      <c r="D137" s="12">
        <v>-0.048611856110894705</v>
      </c>
      <c r="E137" s="12">
        <v>-0.04387790545910536</v>
      </c>
      <c r="F137" s="12">
        <v>-0.0468550129899373</v>
      </c>
      <c r="G137" s="12">
        <v>-0.04533496706750538</v>
      </c>
      <c r="H137" s="12">
        <v>-0.04673601585677472</v>
      </c>
      <c r="I137" s="12">
        <v>-0.047599787361767815</v>
      </c>
      <c r="J137" s="12">
        <v>-0.045877687046019584</v>
      </c>
      <c r="K137" s="12">
        <v>-0.041574270439203136</v>
      </c>
      <c r="L137" s="12">
        <v>-0.04054043188417053</v>
      </c>
      <c r="M137" s="12">
        <v>-0.04281488111388982</v>
      </c>
      <c r="N137" s="12">
        <v>-0.04445776682429498</v>
      </c>
      <c r="O137" s="12">
        <v>-0.04956808169314408</v>
      </c>
      <c r="P137" s="12">
        <v>-0.04999835493506162</v>
      </c>
      <c r="Q137" s="12">
        <v>-0.048889576057180625</v>
      </c>
      <c r="R137" s="12">
        <v>-0.0473089281430249</v>
      </c>
      <c r="S137" s="12">
        <v>-0.0479296548447586</v>
      </c>
      <c r="T137" s="12">
        <v>-0.0489942963021017</v>
      </c>
      <c r="U137" s="12">
        <v>-0.047155129082018965</v>
      </c>
      <c r="V137" s="75">
        <f>'Summary Data'!AS32</f>
        <v>-0.03520804</v>
      </c>
    </row>
    <row r="138" spans="1:23" ht="11.25">
      <c r="A138" s="76">
        <v>12</v>
      </c>
      <c r="B138" s="12">
        <v>0.004871411766010783</v>
      </c>
      <c r="C138" s="12">
        <v>-0.01875131382966148</v>
      </c>
      <c r="D138" s="12">
        <v>-0.008363173416779522</v>
      </c>
      <c r="E138" s="12">
        <v>-0.011999652097668132</v>
      </c>
      <c r="F138" s="12">
        <v>0.0008854192059247934</v>
      </c>
      <c r="G138" s="12">
        <v>-0.02028377771898518</v>
      </c>
      <c r="H138" s="12">
        <v>-0.008997660040476158</v>
      </c>
      <c r="I138" s="12">
        <v>0.000518300638155879</v>
      </c>
      <c r="J138" s="12">
        <v>-0.004931328698773621</v>
      </c>
      <c r="K138" s="12">
        <v>0.006239825213298452</v>
      </c>
      <c r="L138" s="12">
        <v>-0.007897071508567381</v>
      </c>
      <c r="M138" s="12">
        <v>-0.00830248825323492</v>
      </c>
      <c r="N138" s="12">
        <v>-0.013079245247026899</v>
      </c>
      <c r="O138" s="12">
        <v>-0.013214938821539842</v>
      </c>
      <c r="P138" s="12">
        <v>-0.002282051679846982</v>
      </c>
      <c r="Q138" s="12">
        <v>-0.007281696905115749</v>
      </c>
      <c r="R138" s="12">
        <v>0.0023520058251003573</v>
      </c>
      <c r="S138" s="12">
        <v>-0.0014619596333896024</v>
      </c>
      <c r="T138" s="12">
        <v>-0.02833110524136118</v>
      </c>
      <c r="U138" s="12">
        <v>-0.008932795034417608</v>
      </c>
      <c r="V138" s="75">
        <f>'Summary Data'!AS33*10</f>
        <v>-0.013042390000000001</v>
      </c>
      <c r="W138" s="35" t="s">
        <v>57</v>
      </c>
    </row>
    <row r="139" spans="1:23" ht="11.25">
      <c r="A139" s="76">
        <v>13</v>
      </c>
      <c r="B139" s="12">
        <v>-0.07229462153261063</v>
      </c>
      <c r="C139" s="12">
        <v>-0.06529312175952251</v>
      </c>
      <c r="D139" s="12">
        <v>-0.05559863680820344</v>
      </c>
      <c r="E139" s="12">
        <v>-0.047274981664860334</v>
      </c>
      <c r="F139" s="12">
        <v>-0.06301436620465745</v>
      </c>
      <c r="G139" s="12">
        <v>-0.0494015922232373</v>
      </c>
      <c r="H139" s="12">
        <v>-0.05083741658111232</v>
      </c>
      <c r="I139" s="12">
        <v>-0.052604438315945454</v>
      </c>
      <c r="J139" s="12">
        <v>-0.05450755492273711</v>
      </c>
      <c r="K139" s="12">
        <v>-0.04571089520582044</v>
      </c>
      <c r="L139" s="12">
        <v>-0.051704584119391175</v>
      </c>
      <c r="M139" s="12">
        <v>-0.05271525716257211</v>
      </c>
      <c r="N139" s="12">
        <v>-0.050559008896062414</v>
      </c>
      <c r="O139" s="12">
        <v>-0.057139436427612794</v>
      </c>
      <c r="P139" s="12">
        <v>-0.05457459951594064</v>
      </c>
      <c r="Q139" s="12">
        <v>-0.057448867566993314</v>
      </c>
      <c r="R139" s="12">
        <v>-0.06095871885902002</v>
      </c>
      <c r="S139" s="12">
        <v>-0.053124699068241035</v>
      </c>
      <c r="T139" s="12">
        <v>-0.06003550869121764</v>
      </c>
      <c r="U139" s="12">
        <v>-0.03667281033905332</v>
      </c>
      <c r="V139" s="75">
        <f>'Summary Data'!AS34*10</f>
        <v>-0.043461009999999994</v>
      </c>
      <c r="W139" s="35" t="s">
        <v>57</v>
      </c>
    </row>
    <row r="140" spans="1:23" ht="11.25">
      <c r="A140" s="76">
        <v>14</v>
      </c>
      <c r="B140" s="12">
        <v>-0.019817209096783563</v>
      </c>
      <c r="C140" s="12">
        <v>0.06503391164483655</v>
      </c>
      <c r="D140" s="12">
        <v>0.06172580485379852</v>
      </c>
      <c r="E140" s="12">
        <v>0.046899447064566974</v>
      </c>
      <c r="F140" s="12">
        <v>0.05695894369728283</v>
      </c>
      <c r="G140" s="12">
        <v>0.06755017184836282</v>
      </c>
      <c r="H140" s="12">
        <v>0.06180960176417796</v>
      </c>
      <c r="I140" s="12">
        <v>0.06188152443072394</v>
      </c>
      <c r="J140" s="12">
        <v>0.05456393320003403</v>
      </c>
      <c r="K140" s="12">
        <v>0.06562007155965488</v>
      </c>
      <c r="L140" s="12">
        <v>0.05105185257346923</v>
      </c>
      <c r="M140" s="12">
        <v>0.061589331620095326</v>
      </c>
      <c r="N140" s="12">
        <v>0.05694490895971464</v>
      </c>
      <c r="O140" s="12">
        <v>0.06392529029427763</v>
      </c>
      <c r="P140" s="12">
        <v>0.062012646484001135</v>
      </c>
      <c r="Q140" s="12">
        <v>0.05978421478221452</v>
      </c>
      <c r="R140" s="12">
        <v>0.05960790018291606</v>
      </c>
      <c r="S140" s="12">
        <v>0.060309176349089826</v>
      </c>
      <c r="T140" s="12">
        <v>0.05290115038218578</v>
      </c>
      <c r="U140" s="12">
        <v>0.013835977147350449</v>
      </c>
      <c r="V140" s="75">
        <f>'Summary Data'!AS35*10</f>
        <v>-0.037776279999999995</v>
      </c>
      <c r="W140" s="35" t="s">
        <v>57</v>
      </c>
    </row>
    <row r="141" spans="1:23" ht="11.25">
      <c r="A141" s="76">
        <v>15</v>
      </c>
      <c r="B141" s="12">
        <v>0.1142332294380018</v>
      </c>
      <c r="C141" s="12">
        <v>-0.011043175932203386</v>
      </c>
      <c r="D141" s="12">
        <v>0.026023790169491523</v>
      </c>
      <c r="E141" s="12">
        <v>0.030573892711864413</v>
      </c>
      <c r="F141" s="12">
        <v>-0.07999688762711865</v>
      </c>
      <c r="G141" s="12">
        <v>-0.017283631694915255</v>
      </c>
      <c r="H141" s="12">
        <v>-0.015466039522033898</v>
      </c>
      <c r="I141" s="12">
        <v>-0.0006780949661016951</v>
      </c>
      <c r="J141" s="12">
        <v>-0.015227833033898304</v>
      </c>
      <c r="K141" s="12">
        <v>0.03318544676271186</v>
      </c>
      <c r="L141" s="12">
        <v>0.010729835593220341</v>
      </c>
      <c r="M141" s="12">
        <v>0.003232329847457627</v>
      </c>
      <c r="N141" s="12">
        <v>0.002797461864406782</v>
      </c>
      <c r="O141" s="12">
        <v>0.04050679118644068</v>
      </c>
      <c r="P141" s="12">
        <v>0.04866335338983051</v>
      </c>
      <c r="Q141" s="12">
        <v>0.038487818644067806</v>
      </c>
      <c r="R141" s="12">
        <v>0.013420526901186442</v>
      </c>
      <c r="S141" s="12">
        <v>-0.022295103898305083</v>
      </c>
      <c r="T141" s="12">
        <v>-0.0215517763220339</v>
      </c>
      <c r="U141" s="12">
        <v>0.004744903494293242</v>
      </c>
      <c r="V141" s="75">
        <f>'Summary Data'!AS36*10</f>
        <v>-0.010992169999999999</v>
      </c>
      <c r="W141" s="35" t="s">
        <v>57</v>
      </c>
    </row>
    <row r="142" spans="1:23" ht="11.25">
      <c r="A142" s="76">
        <v>16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75">
        <f>'Summary Data'!AS37*10</f>
        <v>0</v>
      </c>
      <c r="W142" s="35" t="s">
        <v>57</v>
      </c>
    </row>
    <row r="143" spans="1:23" ht="12" thickBot="1">
      <c r="A143" s="77">
        <v>17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28">
        <f>'Summary Data'!AS38*10</f>
        <v>0</v>
      </c>
      <c r="W143" s="35" t="s">
        <v>57</v>
      </c>
    </row>
    <row r="145" spans="1:22" s="37" customFormat="1" ht="11.25">
      <c r="A145" s="591"/>
      <c r="B145" s="591"/>
      <c r="C145" s="591"/>
      <c r="D145" s="591"/>
      <c r="E145" s="591"/>
      <c r="F145" s="591"/>
      <c r="G145" s="591"/>
      <c r="H145" s="591"/>
      <c r="I145" s="591"/>
      <c r="J145" s="591"/>
      <c r="K145" s="591"/>
      <c r="L145" s="591"/>
      <c r="M145" s="591"/>
      <c r="N145" s="591"/>
      <c r="O145" s="591"/>
      <c r="P145" s="591"/>
      <c r="Q145" s="591"/>
      <c r="R145" s="591"/>
      <c r="S145" s="591"/>
      <c r="T145" s="591"/>
      <c r="U145" s="591"/>
      <c r="V145" s="591"/>
    </row>
    <row r="146" spans="2:22" s="37" customFormat="1" ht="11.25"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</row>
    <row r="147" spans="3:22" s="37" customFormat="1" ht="11.25"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V147" s="45"/>
    </row>
    <row r="148" spans="3:22" s="37" customFormat="1" ht="11.25"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V148" s="45"/>
    </row>
    <row r="149" s="37" customFormat="1" ht="11.25"/>
    <row r="150" spans="1:23" s="260" customFormat="1" ht="12.75">
      <c r="A150" s="259"/>
      <c r="B150" s="254"/>
      <c r="C150" s="254"/>
      <c r="D150" s="254"/>
      <c r="E150" s="254"/>
      <c r="F150" s="254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4"/>
      <c r="R150" s="254"/>
      <c r="S150" s="254"/>
      <c r="T150" s="254"/>
      <c r="U150" s="254"/>
      <c r="V150" s="254"/>
      <c r="W150" s="254"/>
    </row>
    <row r="151" spans="1:23" s="260" customFormat="1" ht="11.25">
      <c r="A151" s="258"/>
      <c r="B151" s="257"/>
      <c r="C151" s="257"/>
      <c r="D151" s="257"/>
      <c r="E151" s="257"/>
      <c r="F151" s="257"/>
      <c r="G151" s="257"/>
      <c r="H151" s="257"/>
      <c r="I151" s="257"/>
      <c r="J151" s="257"/>
      <c r="K151" s="257"/>
      <c r="L151" s="257"/>
      <c r="M151" s="257"/>
      <c r="N151" s="257"/>
      <c r="O151" s="257"/>
      <c r="P151" s="257"/>
      <c r="Q151" s="257"/>
      <c r="R151" s="257"/>
      <c r="S151" s="257"/>
      <c r="T151" s="257"/>
      <c r="U151" s="257"/>
      <c r="V151" s="257"/>
      <c r="W151" s="257"/>
    </row>
    <row r="152" spans="1:23" s="260" customFormat="1" ht="11.25">
      <c r="A152" s="261"/>
      <c r="B152" s="262"/>
      <c r="C152" s="263"/>
      <c r="D152" s="263"/>
      <c r="E152" s="263"/>
      <c r="F152" s="263"/>
      <c r="G152" s="263"/>
      <c r="H152" s="263"/>
      <c r="I152" s="263"/>
      <c r="J152" s="263"/>
      <c r="K152" s="263"/>
      <c r="L152" s="263"/>
      <c r="M152" s="263"/>
      <c r="N152" s="263"/>
      <c r="O152" s="263"/>
      <c r="P152" s="263"/>
      <c r="Q152" s="263"/>
      <c r="R152" s="263"/>
      <c r="S152" s="263"/>
      <c r="T152" s="263"/>
      <c r="U152" s="263"/>
      <c r="V152" s="263"/>
      <c r="W152" s="263"/>
    </row>
    <row r="153" spans="1:23" s="260" customFormat="1" ht="11.25">
      <c r="A153" s="258"/>
      <c r="B153" s="258"/>
      <c r="C153" s="261"/>
      <c r="D153" s="261"/>
      <c r="E153" s="261"/>
      <c r="F153" s="261"/>
      <c r="G153" s="261"/>
      <c r="H153" s="261"/>
      <c r="I153" s="261"/>
      <c r="J153" s="261"/>
      <c r="K153" s="261"/>
      <c r="L153" s="261"/>
      <c r="M153" s="261"/>
      <c r="N153" s="261"/>
      <c r="O153" s="261"/>
      <c r="P153" s="261"/>
      <c r="Q153" s="261"/>
      <c r="R153" s="261"/>
      <c r="S153" s="261"/>
      <c r="T153" s="261"/>
      <c r="U153" s="261"/>
      <c r="V153" s="261"/>
      <c r="W153" s="261"/>
    </row>
    <row r="154" spans="1:23" s="260" customFormat="1" ht="11.25">
      <c r="A154" s="261"/>
      <c r="B154" s="263"/>
      <c r="C154" s="262"/>
      <c r="D154" s="262"/>
      <c r="E154" s="262"/>
      <c r="F154" s="262"/>
      <c r="G154" s="262"/>
      <c r="H154" s="262"/>
      <c r="I154" s="262"/>
      <c r="J154" s="262"/>
      <c r="K154" s="262"/>
      <c r="L154" s="262"/>
      <c r="M154" s="262"/>
      <c r="N154" s="262"/>
      <c r="O154" s="262"/>
      <c r="P154" s="262"/>
      <c r="Q154" s="262"/>
      <c r="R154" s="262"/>
      <c r="S154" s="262"/>
      <c r="T154" s="262"/>
      <c r="U154" s="262"/>
      <c r="V154" s="262"/>
      <c r="W154" s="263"/>
    </row>
    <row r="155" spans="1:23" s="260" customFormat="1" ht="11.25">
      <c r="A155" s="258"/>
      <c r="B155" s="258"/>
      <c r="C155" s="261"/>
      <c r="D155" s="261"/>
      <c r="E155" s="261"/>
      <c r="F155" s="261"/>
      <c r="G155" s="261"/>
      <c r="H155" s="261"/>
      <c r="I155" s="261"/>
      <c r="J155" s="261"/>
      <c r="K155" s="261"/>
      <c r="L155" s="261"/>
      <c r="M155" s="261"/>
      <c r="N155" s="261"/>
      <c r="O155" s="261"/>
      <c r="P155" s="261"/>
      <c r="Q155" s="261"/>
      <c r="R155" s="261"/>
      <c r="S155" s="261"/>
      <c r="T155" s="261"/>
      <c r="U155" s="261"/>
      <c r="V155" s="261"/>
      <c r="W155" s="261"/>
    </row>
    <row r="156" spans="1:23" s="260" customFormat="1" ht="11.25">
      <c r="A156" s="261"/>
      <c r="B156" s="263"/>
      <c r="C156" s="262"/>
      <c r="D156" s="262"/>
      <c r="E156" s="262"/>
      <c r="F156" s="262"/>
      <c r="G156" s="262"/>
      <c r="H156" s="262"/>
      <c r="I156" s="262"/>
      <c r="J156" s="262"/>
      <c r="K156" s="262"/>
      <c r="L156" s="262"/>
      <c r="M156" s="262"/>
      <c r="N156" s="262"/>
      <c r="O156" s="262"/>
      <c r="P156" s="262"/>
      <c r="Q156" s="262"/>
      <c r="R156" s="262"/>
      <c r="S156" s="262"/>
      <c r="T156" s="262"/>
      <c r="U156" s="262"/>
      <c r="V156" s="262"/>
      <c r="W156" s="263"/>
    </row>
    <row r="157" spans="1:23" s="260" customFormat="1" ht="12.75">
      <c r="A157" s="261"/>
      <c r="B157" s="264"/>
      <c r="C157" s="265"/>
      <c r="D157" s="262"/>
      <c r="E157" s="262"/>
      <c r="F157" s="262"/>
      <c r="G157" s="262"/>
      <c r="H157" s="262"/>
      <c r="I157" s="262"/>
      <c r="J157" s="262"/>
      <c r="K157" s="262"/>
      <c r="L157" s="262"/>
      <c r="M157" s="262"/>
      <c r="N157" s="262"/>
      <c r="O157" s="262"/>
      <c r="P157" s="262"/>
      <c r="Q157" s="262"/>
      <c r="R157" s="262"/>
      <c r="S157" s="262"/>
      <c r="T157" s="262"/>
      <c r="U157" s="262"/>
      <c r="V157" s="262"/>
      <c r="W157" s="263"/>
    </row>
    <row r="158" spans="1:23" s="260" customFormat="1" ht="12.75">
      <c r="A158" s="261"/>
      <c r="B158" s="264"/>
      <c r="C158" s="265"/>
      <c r="D158" s="262"/>
      <c r="E158" s="262"/>
      <c r="F158" s="262"/>
      <c r="G158" s="262"/>
      <c r="H158" s="262"/>
      <c r="I158" s="262"/>
      <c r="J158" s="262"/>
      <c r="K158" s="262"/>
      <c r="L158" s="262"/>
      <c r="M158" s="262"/>
      <c r="N158" s="262"/>
      <c r="O158" s="262"/>
      <c r="P158" s="262"/>
      <c r="Q158" s="262"/>
      <c r="R158" s="262"/>
      <c r="S158" s="262"/>
      <c r="T158" s="262"/>
      <c r="U158" s="262"/>
      <c r="V158" s="263"/>
      <c r="W158" s="263"/>
    </row>
    <row r="159" spans="1:23" s="260" customFormat="1" ht="12.75">
      <c r="A159" s="261"/>
      <c r="B159" s="264"/>
      <c r="C159" s="266"/>
      <c r="D159" s="262"/>
      <c r="E159" s="262"/>
      <c r="F159" s="262"/>
      <c r="G159" s="262"/>
      <c r="H159" s="262"/>
      <c r="I159" s="262"/>
      <c r="J159" s="262"/>
      <c r="K159" s="262"/>
      <c r="L159" s="262"/>
      <c r="M159" s="262"/>
      <c r="N159" s="262"/>
      <c r="O159" s="262"/>
      <c r="P159" s="262"/>
      <c r="Q159" s="262"/>
      <c r="R159" s="262"/>
      <c r="S159" s="262"/>
      <c r="T159" s="262"/>
      <c r="U159" s="262"/>
      <c r="V159" s="262"/>
      <c r="W159" s="263"/>
    </row>
    <row r="160" spans="1:23" s="260" customFormat="1" ht="12.75">
      <c r="A160" s="261"/>
      <c r="B160" s="264"/>
      <c r="C160" s="265"/>
      <c r="D160" s="262"/>
      <c r="E160" s="262"/>
      <c r="F160" s="262"/>
      <c r="G160" s="262"/>
      <c r="H160" s="262"/>
      <c r="I160" s="262"/>
      <c r="J160" s="262"/>
      <c r="K160" s="262"/>
      <c r="L160" s="262"/>
      <c r="M160" s="262"/>
      <c r="N160" s="262"/>
      <c r="O160" s="262"/>
      <c r="P160" s="262"/>
      <c r="Q160" s="262"/>
      <c r="R160" s="262"/>
      <c r="S160" s="262"/>
      <c r="T160" s="262"/>
      <c r="U160" s="262"/>
      <c r="V160" s="263"/>
      <c r="W160" s="263"/>
    </row>
    <row r="161" spans="1:23" s="260" customFormat="1" ht="12.75">
      <c r="A161" s="261"/>
      <c r="B161" s="264"/>
      <c r="C161" s="266"/>
      <c r="D161" s="262"/>
      <c r="E161" s="262"/>
      <c r="F161" s="262"/>
      <c r="G161" s="262"/>
      <c r="H161" s="262"/>
      <c r="I161" s="262"/>
      <c r="J161" s="262"/>
      <c r="K161" s="262"/>
      <c r="L161" s="262"/>
      <c r="M161" s="262"/>
      <c r="N161" s="262"/>
      <c r="O161" s="262"/>
      <c r="P161" s="262"/>
      <c r="Q161" s="262"/>
      <c r="R161" s="262"/>
      <c r="S161" s="262"/>
      <c r="T161" s="262"/>
      <c r="U161" s="262"/>
      <c r="V161" s="263"/>
      <c r="W161" s="263"/>
    </row>
    <row r="162" spans="1:23" s="260" customFormat="1" ht="12.75">
      <c r="A162" s="261"/>
      <c r="B162" s="264"/>
      <c r="C162" s="265"/>
      <c r="D162" s="262"/>
      <c r="E162" s="262"/>
      <c r="F162" s="262"/>
      <c r="G162" s="262"/>
      <c r="H162" s="262"/>
      <c r="I162" s="262"/>
      <c r="J162" s="262"/>
      <c r="K162" s="262"/>
      <c r="L162" s="262"/>
      <c r="M162" s="262"/>
      <c r="N162" s="262"/>
      <c r="O162" s="262"/>
      <c r="P162" s="262"/>
      <c r="Q162" s="262"/>
      <c r="R162" s="262"/>
      <c r="S162" s="262"/>
      <c r="T162" s="262"/>
      <c r="U162" s="262"/>
      <c r="V162" s="263"/>
      <c r="W162" s="263"/>
    </row>
    <row r="163" spans="1:23" s="260" customFormat="1" ht="12.75">
      <c r="A163" s="261"/>
      <c r="B163" s="264"/>
      <c r="C163" s="266"/>
      <c r="D163" s="262"/>
      <c r="E163" s="262"/>
      <c r="F163" s="262"/>
      <c r="G163" s="262"/>
      <c r="H163" s="262"/>
      <c r="I163" s="262"/>
      <c r="J163" s="262"/>
      <c r="K163" s="262"/>
      <c r="L163" s="262"/>
      <c r="M163" s="262"/>
      <c r="N163" s="262"/>
      <c r="O163" s="262"/>
      <c r="P163" s="262"/>
      <c r="Q163" s="262"/>
      <c r="R163" s="262"/>
      <c r="S163" s="262"/>
      <c r="T163" s="262"/>
      <c r="U163" s="262"/>
      <c r="V163" s="263"/>
      <c r="W163" s="263"/>
    </row>
    <row r="164" spans="1:23" s="260" customFormat="1" ht="12.75">
      <c r="A164" s="261"/>
      <c r="B164" s="264"/>
      <c r="C164" s="265"/>
      <c r="D164" s="262"/>
      <c r="E164" s="262"/>
      <c r="F164" s="262"/>
      <c r="G164" s="262"/>
      <c r="H164" s="262"/>
      <c r="I164" s="262"/>
      <c r="J164" s="262"/>
      <c r="K164" s="262"/>
      <c r="L164" s="262"/>
      <c r="M164" s="262"/>
      <c r="N164" s="262"/>
      <c r="O164" s="262"/>
      <c r="P164" s="262"/>
      <c r="Q164" s="262"/>
      <c r="R164" s="262"/>
      <c r="S164" s="262"/>
      <c r="T164" s="262"/>
      <c r="U164" s="262"/>
      <c r="V164" s="263"/>
      <c r="W164" s="263"/>
    </row>
    <row r="165" spans="1:23" s="260" customFormat="1" ht="12.75">
      <c r="A165" s="261"/>
      <c r="B165" s="264"/>
      <c r="C165" s="266"/>
      <c r="D165" s="262"/>
      <c r="E165" s="262"/>
      <c r="F165" s="262"/>
      <c r="G165" s="262"/>
      <c r="H165" s="262"/>
      <c r="I165" s="262"/>
      <c r="J165" s="262"/>
      <c r="K165" s="262"/>
      <c r="L165" s="262"/>
      <c r="M165" s="262"/>
      <c r="N165" s="262"/>
      <c r="O165" s="262"/>
      <c r="P165" s="262"/>
      <c r="Q165" s="262"/>
      <c r="R165" s="262"/>
      <c r="S165" s="262"/>
      <c r="T165" s="262"/>
      <c r="U165" s="262"/>
      <c r="V165" s="262"/>
      <c r="W165" s="263"/>
    </row>
    <row r="166" spans="1:23" s="260" customFormat="1" ht="12.75">
      <c r="A166" s="261"/>
      <c r="B166" s="264"/>
      <c r="C166" s="265"/>
      <c r="D166" s="262"/>
      <c r="E166" s="262"/>
      <c r="F166" s="262"/>
      <c r="G166" s="262"/>
      <c r="H166" s="262"/>
      <c r="I166" s="262"/>
      <c r="J166" s="262"/>
      <c r="K166" s="262"/>
      <c r="L166" s="262"/>
      <c r="M166" s="262"/>
      <c r="N166" s="262"/>
      <c r="O166" s="262"/>
      <c r="P166" s="262"/>
      <c r="Q166" s="262"/>
      <c r="R166" s="262"/>
      <c r="S166" s="262"/>
      <c r="T166" s="262"/>
      <c r="U166" s="262"/>
      <c r="V166" s="263"/>
      <c r="W166" s="263"/>
    </row>
    <row r="167" spans="1:23" s="260" customFormat="1" ht="12.75">
      <c r="A167" s="261"/>
      <c r="B167" s="264"/>
      <c r="C167" s="266"/>
      <c r="D167" s="262"/>
      <c r="E167" s="262"/>
      <c r="F167" s="262"/>
      <c r="G167" s="262"/>
      <c r="H167" s="262"/>
      <c r="I167" s="262"/>
      <c r="J167" s="262"/>
      <c r="K167" s="262"/>
      <c r="L167" s="262"/>
      <c r="M167" s="262"/>
      <c r="N167" s="262"/>
      <c r="O167" s="262"/>
      <c r="P167" s="262"/>
      <c r="Q167" s="262"/>
      <c r="R167" s="262"/>
      <c r="S167" s="262"/>
      <c r="T167" s="262"/>
      <c r="U167" s="262"/>
      <c r="V167" s="262"/>
      <c r="W167" s="263"/>
    </row>
    <row r="168" spans="1:23" s="260" customFormat="1" ht="12.75">
      <c r="A168" s="261"/>
      <c r="B168" s="264"/>
      <c r="C168" s="265"/>
      <c r="D168" s="262"/>
      <c r="E168" s="262"/>
      <c r="F168" s="262"/>
      <c r="G168" s="262"/>
      <c r="H168" s="262"/>
      <c r="I168" s="262"/>
      <c r="J168" s="262"/>
      <c r="K168" s="262"/>
      <c r="L168" s="262"/>
      <c r="M168" s="262"/>
      <c r="N168" s="262"/>
      <c r="O168" s="262"/>
      <c r="P168" s="262"/>
      <c r="Q168" s="262"/>
      <c r="R168" s="262"/>
      <c r="S168" s="262"/>
      <c r="T168" s="262"/>
      <c r="U168" s="262"/>
      <c r="V168" s="263"/>
      <c r="W168" s="263"/>
    </row>
    <row r="169" spans="1:23" s="260" customFormat="1" ht="12.75">
      <c r="A169" s="261"/>
      <c r="B169" s="264"/>
      <c r="C169" s="266"/>
      <c r="D169" s="262"/>
      <c r="E169" s="262"/>
      <c r="F169" s="262"/>
      <c r="G169" s="262"/>
      <c r="H169" s="262"/>
      <c r="I169" s="262"/>
      <c r="J169" s="262"/>
      <c r="K169" s="262"/>
      <c r="L169" s="262"/>
      <c r="M169" s="262"/>
      <c r="N169" s="262"/>
      <c r="O169" s="262"/>
      <c r="P169" s="262"/>
      <c r="Q169" s="262"/>
      <c r="R169" s="262"/>
      <c r="S169" s="262"/>
      <c r="T169" s="262"/>
      <c r="U169" s="262"/>
      <c r="V169" s="262"/>
      <c r="W169" s="263"/>
    </row>
    <row r="170" spans="1:23" s="260" customFormat="1" ht="12.75">
      <c r="A170" s="261"/>
      <c r="B170" s="264"/>
      <c r="C170" s="266"/>
      <c r="D170" s="262"/>
      <c r="E170" s="262"/>
      <c r="F170" s="262"/>
      <c r="G170" s="262"/>
      <c r="H170" s="262"/>
      <c r="I170" s="262"/>
      <c r="J170" s="262"/>
      <c r="K170" s="262"/>
      <c r="L170" s="262"/>
      <c r="M170" s="262"/>
      <c r="N170" s="262"/>
      <c r="O170" s="262"/>
      <c r="P170" s="262"/>
      <c r="Q170" s="262"/>
      <c r="R170" s="262"/>
      <c r="S170" s="262"/>
      <c r="T170" s="262"/>
      <c r="U170" s="262"/>
      <c r="V170" s="263"/>
      <c r="W170" s="263"/>
    </row>
    <row r="171" spans="1:23" s="260" customFormat="1" ht="12.75">
      <c r="A171" s="261"/>
      <c r="B171" s="264"/>
      <c r="C171" s="262"/>
      <c r="D171" s="262"/>
      <c r="E171" s="262"/>
      <c r="F171" s="262"/>
      <c r="G171" s="262"/>
      <c r="H171" s="262"/>
      <c r="I171" s="262"/>
      <c r="J171" s="262"/>
      <c r="K171" s="262"/>
      <c r="L171" s="262"/>
      <c r="M171" s="262"/>
      <c r="N171" s="262"/>
      <c r="O171" s="262"/>
      <c r="P171" s="262"/>
      <c r="Q171" s="262"/>
      <c r="R171" s="262"/>
      <c r="S171" s="262"/>
      <c r="T171" s="262"/>
      <c r="U171" s="262"/>
      <c r="V171" s="263"/>
      <c r="W171" s="263"/>
    </row>
    <row r="172" spans="1:23" s="260" customFormat="1" ht="12.75">
      <c r="A172" s="261"/>
      <c r="B172" s="264"/>
      <c r="C172" s="262"/>
      <c r="D172" s="262"/>
      <c r="E172" s="262"/>
      <c r="F172" s="262"/>
      <c r="G172" s="262"/>
      <c r="H172" s="262"/>
      <c r="I172" s="262"/>
      <c r="J172" s="262"/>
      <c r="K172" s="262"/>
      <c r="L172" s="262"/>
      <c r="M172" s="262"/>
      <c r="N172" s="262"/>
      <c r="O172" s="262"/>
      <c r="P172" s="262"/>
      <c r="Q172" s="262"/>
      <c r="R172" s="262"/>
      <c r="S172" s="262"/>
      <c r="T172" s="262"/>
      <c r="U172" s="262"/>
      <c r="V172" s="263"/>
      <c r="W172" s="263"/>
    </row>
    <row r="173" spans="1:23" s="260" customFormat="1" ht="12.75">
      <c r="A173" s="261"/>
      <c r="B173" s="264"/>
      <c r="C173" s="262"/>
      <c r="D173" s="262"/>
      <c r="E173" s="262"/>
      <c r="F173" s="262"/>
      <c r="G173" s="262"/>
      <c r="H173" s="262"/>
      <c r="I173" s="262"/>
      <c r="J173" s="262"/>
      <c r="K173" s="262"/>
      <c r="L173" s="262"/>
      <c r="M173" s="262"/>
      <c r="N173" s="262"/>
      <c r="O173" s="262"/>
      <c r="P173" s="262"/>
      <c r="Q173" s="262"/>
      <c r="R173" s="262"/>
      <c r="S173" s="262"/>
      <c r="T173" s="262"/>
      <c r="U173" s="262"/>
      <c r="V173" s="263"/>
      <c r="W173" s="263"/>
    </row>
    <row r="174" spans="1:23" s="260" customFormat="1" ht="12.75">
      <c r="A174" s="261"/>
      <c r="B174" s="264"/>
      <c r="C174" s="262"/>
      <c r="D174" s="262"/>
      <c r="E174" s="262"/>
      <c r="F174" s="262"/>
      <c r="G174" s="262"/>
      <c r="H174" s="262"/>
      <c r="I174" s="262"/>
      <c r="J174" s="262"/>
      <c r="K174" s="262"/>
      <c r="L174" s="262"/>
      <c r="M174" s="262"/>
      <c r="N174" s="262"/>
      <c r="O174" s="262"/>
      <c r="P174" s="262"/>
      <c r="Q174" s="262"/>
      <c r="R174" s="262"/>
      <c r="S174" s="262"/>
      <c r="T174" s="262"/>
      <c r="U174" s="262"/>
      <c r="V174" s="263"/>
      <c r="W174" s="263"/>
    </row>
    <row r="175" spans="1:23" s="260" customFormat="1" ht="12.75">
      <c r="A175" s="261"/>
      <c r="B175" s="264"/>
      <c r="C175" s="262"/>
      <c r="D175" s="262"/>
      <c r="E175" s="262"/>
      <c r="F175" s="262"/>
      <c r="G175" s="262"/>
      <c r="H175" s="262"/>
      <c r="I175" s="262"/>
      <c r="J175" s="262"/>
      <c r="K175" s="262"/>
      <c r="L175" s="262"/>
      <c r="M175" s="262"/>
      <c r="N175" s="262"/>
      <c r="O175" s="262"/>
      <c r="P175" s="262"/>
      <c r="Q175" s="262"/>
      <c r="R175" s="262"/>
      <c r="S175" s="262"/>
      <c r="T175" s="262"/>
      <c r="U175" s="262"/>
      <c r="V175" s="263"/>
      <c r="W175" s="263"/>
    </row>
    <row r="176" spans="1:23" s="260" customFormat="1" ht="12.75">
      <c r="A176" s="261"/>
      <c r="B176" s="264"/>
      <c r="C176" s="262"/>
      <c r="D176" s="262"/>
      <c r="E176" s="262"/>
      <c r="F176" s="262"/>
      <c r="G176" s="262"/>
      <c r="H176" s="262"/>
      <c r="I176" s="262"/>
      <c r="J176" s="262"/>
      <c r="K176" s="262"/>
      <c r="L176" s="262"/>
      <c r="M176" s="262"/>
      <c r="N176" s="262"/>
      <c r="O176" s="262"/>
      <c r="P176" s="262"/>
      <c r="Q176" s="262"/>
      <c r="R176" s="262"/>
      <c r="S176" s="262"/>
      <c r="T176" s="262"/>
      <c r="U176" s="262"/>
      <c r="V176" s="263"/>
      <c r="W176" s="263"/>
    </row>
    <row r="177" spans="1:23" s="260" customFormat="1" ht="12.75">
      <c r="A177" s="261"/>
      <c r="B177" s="264"/>
      <c r="C177" s="262"/>
      <c r="D177" s="262"/>
      <c r="E177" s="262"/>
      <c r="F177" s="262"/>
      <c r="G177" s="262"/>
      <c r="H177" s="262"/>
      <c r="I177" s="262"/>
      <c r="J177" s="262"/>
      <c r="K177" s="262"/>
      <c r="L177" s="262"/>
      <c r="M177" s="262"/>
      <c r="N177" s="262"/>
      <c r="O177" s="262"/>
      <c r="P177" s="262"/>
      <c r="Q177" s="262"/>
      <c r="R177" s="262"/>
      <c r="S177" s="262"/>
      <c r="T177" s="262"/>
      <c r="U177" s="262"/>
      <c r="V177" s="263"/>
      <c r="W177" s="263"/>
    </row>
    <row r="178" spans="1:23" s="260" customFormat="1" ht="12.75">
      <c r="A178" s="261"/>
      <c r="B178" s="264"/>
      <c r="C178" s="262"/>
      <c r="D178" s="262"/>
      <c r="E178" s="262"/>
      <c r="F178" s="262"/>
      <c r="G178" s="262"/>
      <c r="H178" s="262"/>
      <c r="I178" s="262"/>
      <c r="J178" s="262"/>
      <c r="K178" s="262"/>
      <c r="L178" s="262"/>
      <c r="M178" s="262"/>
      <c r="N178" s="262"/>
      <c r="O178" s="262"/>
      <c r="P178" s="262"/>
      <c r="Q178" s="262"/>
      <c r="R178" s="262"/>
      <c r="S178" s="262"/>
      <c r="T178" s="262"/>
      <c r="U178" s="262"/>
      <c r="V178" s="262"/>
      <c r="W178" s="263"/>
    </row>
    <row r="179" spans="1:23" s="260" customFormat="1" ht="12.75">
      <c r="A179" s="261"/>
      <c r="B179" s="264"/>
      <c r="C179" s="262"/>
      <c r="D179" s="262"/>
      <c r="E179" s="262"/>
      <c r="F179" s="262"/>
      <c r="G179" s="262"/>
      <c r="H179" s="262"/>
      <c r="I179" s="262"/>
      <c r="J179" s="262"/>
      <c r="K179" s="262"/>
      <c r="L179" s="262"/>
      <c r="M179" s="262"/>
      <c r="N179" s="262"/>
      <c r="O179" s="262"/>
      <c r="P179" s="262"/>
      <c r="Q179" s="262"/>
      <c r="R179" s="262"/>
      <c r="S179" s="262"/>
      <c r="T179" s="262"/>
      <c r="U179" s="262"/>
      <c r="V179" s="262"/>
      <c r="W179" s="263"/>
    </row>
    <row r="180" spans="1:23" s="260" customFormat="1" ht="12.75">
      <c r="A180" s="261"/>
      <c r="B180" s="267"/>
      <c r="C180" s="262"/>
      <c r="D180" s="262"/>
      <c r="E180" s="262"/>
      <c r="F180" s="262"/>
      <c r="G180" s="262"/>
      <c r="H180" s="262"/>
      <c r="I180" s="262"/>
      <c r="J180" s="262"/>
      <c r="K180" s="262"/>
      <c r="L180" s="262"/>
      <c r="M180" s="262"/>
      <c r="N180" s="262"/>
      <c r="O180" s="262"/>
      <c r="P180" s="262"/>
      <c r="Q180" s="262"/>
      <c r="R180" s="262"/>
      <c r="S180" s="262"/>
      <c r="T180" s="262"/>
      <c r="U180" s="262"/>
      <c r="V180" s="262"/>
      <c r="W180" s="263"/>
    </row>
    <row r="181" spans="1:23" s="260" customFormat="1" ht="12.75">
      <c r="A181" s="261"/>
      <c r="B181" s="264"/>
      <c r="C181" s="262"/>
      <c r="D181" s="262"/>
      <c r="E181" s="262"/>
      <c r="F181" s="262"/>
      <c r="G181" s="262"/>
      <c r="H181" s="262"/>
      <c r="I181" s="262"/>
      <c r="J181" s="262"/>
      <c r="K181" s="262"/>
      <c r="L181" s="262"/>
      <c r="M181" s="262"/>
      <c r="N181" s="262"/>
      <c r="O181" s="262"/>
      <c r="P181" s="262"/>
      <c r="Q181" s="262"/>
      <c r="R181" s="262"/>
      <c r="S181" s="262"/>
      <c r="T181" s="262"/>
      <c r="U181" s="262"/>
      <c r="V181" s="262"/>
      <c r="W181" s="263"/>
    </row>
    <row r="182" spans="1:23" s="260" customFormat="1" ht="12.75">
      <c r="A182" s="261"/>
      <c r="B182" s="267"/>
      <c r="C182" s="263"/>
      <c r="D182" s="262"/>
      <c r="E182" s="262"/>
      <c r="F182" s="262"/>
      <c r="G182" s="262"/>
      <c r="H182" s="262"/>
      <c r="I182" s="262"/>
      <c r="J182" s="262"/>
      <c r="K182" s="262"/>
      <c r="L182" s="262"/>
      <c r="M182" s="262"/>
      <c r="N182" s="262"/>
      <c r="O182" s="262"/>
      <c r="P182" s="262"/>
      <c r="Q182" s="262"/>
      <c r="R182" s="262"/>
      <c r="S182" s="262"/>
      <c r="T182" s="262"/>
      <c r="U182" s="262"/>
      <c r="V182" s="263"/>
      <c r="W182" s="263"/>
    </row>
    <row r="183" spans="1:23" s="260" customFormat="1" ht="12.75">
      <c r="A183" s="261"/>
      <c r="B183" s="267"/>
      <c r="C183" s="262"/>
      <c r="D183" s="262"/>
      <c r="E183" s="262"/>
      <c r="F183" s="262"/>
      <c r="G183" s="262"/>
      <c r="H183" s="262"/>
      <c r="I183" s="262"/>
      <c r="J183" s="262"/>
      <c r="K183" s="262"/>
      <c r="L183" s="262"/>
      <c r="M183" s="262"/>
      <c r="N183" s="262"/>
      <c r="O183" s="262"/>
      <c r="P183" s="262"/>
      <c r="Q183" s="262"/>
      <c r="R183" s="262"/>
      <c r="S183" s="262"/>
      <c r="T183" s="262"/>
      <c r="U183" s="262"/>
      <c r="V183" s="262"/>
      <c r="W183" s="263"/>
    </row>
    <row r="184" spans="1:23" s="260" customFormat="1" ht="12.75">
      <c r="A184" s="261"/>
      <c r="B184" s="264"/>
      <c r="C184" s="262"/>
      <c r="D184" s="262"/>
      <c r="E184" s="262"/>
      <c r="F184" s="262"/>
      <c r="G184" s="262"/>
      <c r="H184" s="262"/>
      <c r="I184" s="262"/>
      <c r="J184" s="262"/>
      <c r="K184" s="262"/>
      <c r="L184" s="262"/>
      <c r="M184" s="262"/>
      <c r="N184" s="262"/>
      <c r="O184" s="262"/>
      <c r="P184" s="262"/>
      <c r="Q184" s="262"/>
      <c r="R184" s="262"/>
      <c r="S184" s="262"/>
      <c r="T184" s="262"/>
      <c r="U184" s="262"/>
      <c r="V184" s="262"/>
      <c r="W184" s="263"/>
    </row>
    <row r="185" spans="1:23" s="260" customFormat="1" ht="12.75">
      <c r="A185" s="254"/>
      <c r="B185" s="254"/>
      <c r="C185" s="254"/>
      <c r="D185" s="254"/>
      <c r="E185" s="254"/>
      <c r="F185" s="254"/>
      <c r="G185" s="254"/>
      <c r="H185" s="254"/>
      <c r="I185" s="254"/>
      <c r="J185" s="254"/>
      <c r="K185" s="254"/>
      <c r="L185" s="254"/>
      <c r="M185" s="254"/>
      <c r="N185" s="254"/>
      <c r="O185" s="254"/>
      <c r="P185" s="254"/>
      <c r="Q185" s="254"/>
      <c r="R185" s="254"/>
      <c r="S185" s="254"/>
      <c r="T185" s="254"/>
      <c r="U185" s="254"/>
      <c r="V185" s="254"/>
      <c r="W185" s="254"/>
    </row>
    <row r="186" spans="1:23" s="260" customFormat="1" ht="11.25">
      <c r="A186" s="258"/>
      <c r="B186" s="257"/>
      <c r="C186" s="257"/>
      <c r="D186" s="257"/>
      <c r="E186" s="257"/>
      <c r="F186" s="257"/>
      <c r="G186" s="257"/>
      <c r="H186" s="257"/>
      <c r="I186" s="257"/>
      <c r="J186" s="257"/>
      <c r="K186" s="257"/>
      <c r="L186" s="257"/>
      <c r="M186" s="257"/>
      <c r="N186" s="257"/>
      <c r="O186" s="257"/>
      <c r="P186" s="257"/>
      <c r="Q186" s="257"/>
      <c r="R186" s="257"/>
      <c r="S186" s="257"/>
      <c r="T186" s="257"/>
      <c r="U186" s="257"/>
      <c r="V186" s="257"/>
      <c r="W186" s="257"/>
    </row>
    <row r="187" spans="1:23" s="260" customFormat="1" ht="11.25">
      <c r="A187" s="261"/>
      <c r="B187" s="262"/>
      <c r="C187" s="263"/>
      <c r="D187" s="263"/>
      <c r="E187" s="263"/>
      <c r="F187" s="263"/>
      <c r="G187" s="263"/>
      <c r="H187" s="263"/>
      <c r="I187" s="263"/>
      <c r="J187" s="263"/>
      <c r="K187" s="263"/>
      <c r="L187" s="263"/>
      <c r="M187" s="263"/>
      <c r="N187" s="263"/>
      <c r="O187" s="263"/>
      <c r="P187" s="263"/>
      <c r="Q187" s="263"/>
      <c r="R187" s="263"/>
      <c r="S187" s="263"/>
      <c r="T187" s="263"/>
      <c r="U187" s="263"/>
      <c r="V187" s="263"/>
      <c r="W187" s="263"/>
    </row>
    <row r="188" spans="1:23" s="260" customFormat="1" ht="11.25">
      <c r="A188" s="258"/>
      <c r="B188" s="258"/>
      <c r="C188" s="261"/>
      <c r="D188" s="261"/>
      <c r="E188" s="261"/>
      <c r="F188" s="261"/>
      <c r="G188" s="261"/>
      <c r="H188" s="261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261"/>
      <c r="T188" s="261"/>
      <c r="U188" s="261"/>
      <c r="V188" s="261"/>
      <c r="W188" s="261"/>
    </row>
    <row r="189" spans="1:23" s="260" customFormat="1" ht="11.25">
      <c r="A189" s="261"/>
      <c r="B189" s="263"/>
      <c r="C189" s="262"/>
      <c r="D189" s="262"/>
      <c r="E189" s="262"/>
      <c r="F189" s="262"/>
      <c r="G189" s="262"/>
      <c r="H189" s="262"/>
      <c r="I189" s="262"/>
      <c r="J189" s="262"/>
      <c r="K189" s="262"/>
      <c r="L189" s="262"/>
      <c r="M189" s="262"/>
      <c r="N189" s="262"/>
      <c r="O189" s="262"/>
      <c r="P189" s="262"/>
      <c r="Q189" s="262"/>
      <c r="R189" s="262"/>
      <c r="S189" s="262"/>
      <c r="T189" s="262"/>
      <c r="U189" s="262"/>
      <c r="V189" s="262"/>
      <c r="W189" s="263"/>
    </row>
    <row r="190" spans="1:23" s="260" customFormat="1" ht="11.25">
      <c r="A190" s="258"/>
      <c r="B190" s="258"/>
      <c r="C190" s="261"/>
      <c r="D190" s="261"/>
      <c r="E190" s="261"/>
      <c r="F190" s="261"/>
      <c r="G190" s="261"/>
      <c r="H190" s="261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261"/>
      <c r="T190" s="261"/>
      <c r="U190" s="261"/>
      <c r="V190" s="261"/>
      <c r="W190" s="261"/>
    </row>
    <row r="191" spans="1:23" s="260" customFormat="1" ht="11.25">
      <c r="A191" s="261"/>
      <c r="B191" s="263"/>
      <c r="C191" s="262"/>
      <c r="D191" s="262"/>
      <c r="E191" s="262"/>
      <c r="F191" s="262"/>
      <c r="G191" s="262"/>
      <c r="H191" s="262"/>
      <c r="I191" s="262"/>
      <c r="J191" s="262"/>
      <c r="K191" s="262"/>
      <c r="L191" s="262"/>
      <c r="M191" s="262"/>
      <c r="N191" s="262"/>
      <c r="O191" s="262"/>
      <c r="P191" s="262"/>
      <c r="Q191" s="262"/>
      <c r="R191" s="262"/>
      <c r="S191" s="262"/>
      <c r="T191" s="262"/>
      <c r="U191" s="262"/>
      <c r="V191" s="262"/>
      <c r="W191" s="263"/>
    </row>
    <row r="192" spans="1:23" s="260" customFormat="1" ht="12.75">
      <c r="A192" s="261"/>
      <c r="B192" s="264"/>
      <c r="C192" s="265"/>
      <c r="D192" s="262"/>
      <c r="E192" s="262"/>
      <c r="F192" s="262"/>
      <c r="G192" s="262"/>
      <c r="H192" s="262"/>
      <c r="I192" s="262"/>
      <c r="J192" s="262"/>
      <c r="K192" s="262"/>
      <c r="L192" s="262"/>
      <c r="M192" s="262"/>
      <c r="N192" s="262"/>
      <c r="O192" s="262"/>
      <c r="P192" s="262"/>
      <c r="Q192" s="262"/>
      <c r="R192" s="262"/>
      <c r="S192" s="262"/>
      <c r="T192" s="262"/>
      <c r="U192" s="262"/>
      <c r="V192" s="262"/>
      <c r="W192" s="263"/>
    </row>
    <row r="193" spans="1:23" s="260" customFormat="1" ht="12.75">
      <c r="A193" s="261"/>
      <c r="B193" s="264"/>
      <c r="C193" s="265"/>
      <c r="D193" s="262"/>
      <c r="E193" s="262"/>
      <c r="F193" s="262"/>
      <c r="G193" s="262"/>
      <c r="H193" s="262"/>
      <c r="I193" s="262"/>
      <c r="J193" s="262"/>
      <c r="K193" s="262"/>
      <c r="L193" s="262"/>
      <c r="M193" s="262"/>
      <c r="N193" s="262"/>
      <c r="O193" s="262"/>
      <c r="P193" s="262"/>
      <c r="Q193" s="262"/>
      <c r="R193" s="262"/>
      <c r="S193" s="262"/>
      <c r="T193" s="262"/>
      <c r="U193" s="262"/>
      <c r="V193" s="263"/>
      <c r="W193" s="263"/>
    </row>
    <row r="194" spans="1:23" s="260" customFormat="1" ht="12.75">
      <c r="A194" s="261"/>
      <c r="B194" s="264"/>
      <c r="C194" s="266"/>
      <c r="D194" s="262"/>
      <c r="E194" s="262"/>
      <c r="F194" s="262"/>
      <c r="G194" s="262"/>
      <c r="H194" s="262"/>
      <c r="I194" s="262"/>
      <c r="J194" s="262"/>
      <c r="K194" s="262"/>
      <c r="L194" s="262"/>
      <c r="M194" s="262"/>
      <c r="N194" s="262"/>
      <c r="O194" s="262"/>
      <c r="P194" s="262"/>
      <c r="Q194" s="262"/>
      <c r="R194" s="262"/>
      <c r="S194" s="262"/>
      <c r="T194" s="262"/>
      <c r="U194" s="262"/>
      <c r="V194" s="262"/>
      <c r="W194" s="263"/>
    </row>
    <row r="195" spans="1:23" s="260" customFormat="1" ht="12.75">
      <c r="A195" s="261"/>
      <c r="B195" s="264"/>
      <c r="C195" s="265"/>
      <c r="D195" s="262"/>
      <c r="E195" s="262"/>
      <c r="F195" s="262"/>
      <c r="G195" s="262"/>
      <c r="H195" s="262"/>
      <c r="I195" s="262"/>
      <c r="J195" s="262"/>
      <c r="K195" s="262"/>
      <c r="L195" s="262"/>
      <c r="M195" s="262"/>
      <c r="N195" s="262"/>
      <c r="O195" s="262"/>
      <c r="P195" s="262"/>
      <c r="Q195" s="262"/>
      <c r="R195" s="262"/>
      <c r="S195" s="262"/>
      <c r="T195" s="262"/>
      <c r="U195" s="262"/>
      <c r="V195" s="263"/>
      <c r="W195" s="263"/>
    </row>
    <row r="196" spans="1:23" s="260" customFormat="1" ht="12.75">
      <c r="A196" s="261"/>
      <c r="B196" s="264"/>
      <c r="C196" s="266"/>
      <c r="D196" s="262"/>
      <c r="E196" s="262"/>
      <c r="F196" s="262"/>
      <c r="G196" s="262"/>
      <c r="H196" s="262"/>
      <c r="I196" s="262"/>
      <c r="J196" s="262"/>
      <c r="K196" s="262"/>
      <c r="L196" s="262"/>
      <c r="M196" s="262"/>
      <c r="N196" s="262"/>
      <c r="O196" s="262"/>
      <c r="P196" s="262"/>
      <c r="Q196" s="262"/>
      <c r="R196" s="262"/>
      <c r="S196" s="262"/>
      <c r="T196" s="262"/>
      <c r="U196" s="262"/>
      <c r="V196" s="263"/>
      <c r="W196" s="263"/>
    </row>
    <row r="197" spans="1:23" s="260" customFormat="1" ht="12.75">
      <c r="A197" s="261"/>
      <c r="B197" s="264"/>
      <c r="C197" s="265"/>
      <c r="D197" s="262"/>
      <c r="E197" s="262"/>
      <c r="F197" s="262"/>
      <c r="G197" s="262"/>
      <c r="H197" s="262"/>
      <c r="I197" s="262"/>
      <c r="J197" s="262"/>
      <c r="K197" s="262"/>
      <c r="L197" s="262"/>
      <c r="M197" s="262"/>
      <c r="N197" s="262"/>
      <c r="O197" s="262"/>
      <c r="P197" s="262"/>
      <c r="Q197" s="262"/>
      <c r="R197" s="262"/>
      <c r="S197" s="262"/>
      <c r="T197" s="262"/>
      <c r="U197" s="262"/>
      <c r="V197" s="263"/>
      <c r="W197" s="263"/>
    </row>
    <row r="198" spans="1:23" s="260" customFormat="1" ht="12.75">
      <c r="A198" s="261"/>
      <c r="B198" s="264"/>
      <c r="C198" s="266"/>
      <c r="D198" s="262"/>
      <c r="E198" s="262"/>
      <c r="F198" s="262"/>
      <c r="G198" s="262"/>
      <c r="H198" s="262"/>
      <c r="I198" s="262"/>
      <c r="J198" s="262"/>
      <c r="K198" s="262"/>
      <c r="L198" s="262"/>
      <c r="M198" s="262"/>
      <c r="N198" s="262"/>
      <c r="O198" s="262"/>
      <c r="P198" s="262"/>
      <c r="Q198" s="262"/>
      <c r="R198" s="262"/>
      <c r="S198" s="262"/>
      <c r="T198" s="262"/>
      <c r="U198" s="262"/>
      <c r="V198" s="263"/>
      <c r="W198" s="263"/>
    </row>
    <row r="199" spans="1:23" s="260" customFormat="1" ht="12.75">
      <c r="A199" s="261"/>
      <c r="B199" s="264"/>
      <c r="C199" s="265"/>
      <c r="D199" s="262"/>
      <c r="E199" s="262"/>
      <c r="F199" s="262"/>
      <c r="G199" s="262"/>
      <c r="H199" s="262"/>
      <c r="I199" s="262"/>
      <c r="J199" s="262"/>
      <c r="K199" s="262"/>
      <c r="L199" s="262"/>
      <c r="M199" s="262"/>
      <c r="N199" s="262"/>
      <c r="O199" s="262"/>
      <c r="P199" s="262"/>
      <c r="Q199" s="262"/>
      <c r="R199" s="262"/>
      <c r="S199" s="262"/>
      <c r="T199" s="262"/>
      <c r="U199" s="262"/>
      <c r="V199" s="263"/>
      <c r="W199" s="263"/>
    </row>
    <row r="200" spans="1:23" s="260" customFormat="1" ht="12.75">
      <c r="A200" s="261"/>
      <c r="B200" s="264"/>
      <c r="C200" s="266"/>
      <c r="D200" s="262"/>
      <c r="E200" s="262"/>
      <c r="F200" s="262"/>
      <c r="G200" s="262"/>
      <c r="H200" s="262"/>
      <c r="I200" s="262"/>
      <c r="J200" s="262"/>
      <c r="K200" s="262"/>
      <c r="L200" s="262"/>
      <c r="M200" s="262"/>
      <c r="N200" s="262"/>
      <c r="O200" s="262"/>
      <c r="P200" s="262"/>
      <c r="Q200" s="262"/>
      <c r="R200" s="262"/>
      <c r="S200" s="262"/>
      <c r="T200" s="262"/>
      <c r="U200" s="262"/>
      <c r="V200" s="262"/>
      <c r="W200" s="263"/>
    </row>
    <row r="201" spans="1:23" s="260" customFormat="1" ht="12.75">
      <c r="A201" s="261"/>
      <c r="B201" s="264"/>
      <c r="C201" s="265"/>
      <c r="D201" s="262"/>
      <c r="E201" s="262"/>
      <c r="F201" s="262"/>
      <c r="G201" s="262"/>
      <c r="H201" s="262"/>
      <c r="I201" s="262"/>
      <c r="J201" s="262"/>
      <c r="K201" s="262"/>
      <c r="L201" s="262"/>
      <c r="M201" s="262"/>
      <c r="N201" s="262"/>
      <c r="O201" s="262"/>
      <c r="P201" s="262"/>
      <c r="Q201" s="262"/>
      <c r="R201" s="262"/>
      <c r="S201" s="262"/>
      <c r="T201" s="262"/>
      <c r="U201" s="262"/>
      <c r="V201" s="263"/>
      <c r="W201" s="263"/>
    </row>
    <row r="202" spans="1:23" s="260" customFormat="1" ht="12.75">
      <c r="A202" s="261"/>
      <c r="B202" s="264"/>
      <c r="C202" s="266"/>
      <c r="D202" s="262"/>
      <c r="E202" s="262"/>
      <c r="F202" s="262"/>
      <c r="G202" s="262"/>
      <c r="H202" s="262"/>
      <c r="I202" s="262"/>
      <c r="J202" s="262"/>
      <c r="K202" s="262"/>
      <c r="L202" s="262"/>
      <c r="M202" s="262"/>
      <c r="N202" s="262"/>
      <c r="O202" s="262"/>
      <c r="P202" s="262"/>
      <c r="Q202" s="262"/>
      <c r="R202" s="262"/>
      <c r="S202" s="262"/>
      <c r="T202" s="262"/>
      <c r="U202" s="262"/>
      <c r="V202" s="262"/>
      <c r="W202" s="263"/>
    </row>
    <row r="203" spans="1:23" s="260" customFormat="1" ht="12.75">
      <c r="A203" s="261"/>
      <c r="B203" s="264"/>
      <c r="C203" s="265"/>
      <c r="D203" s="262"/>
      <c r="E203" s="262"/>
      <c r="F203" s="262"/>
      <c r="G203" s="262"/>
      <c r="H203" s="262"/>
      <c r="I203" s="262"/>
      <c r="J203" s="262"/>
      <c r="K203" s="262"/>
      <c r="L203" s="262"/>
      <c r="M203" s="262"/>
      <c r="N203" s="262"/>
      <c r="O203" s="262"/>
      <c r="P203" s="262"/>
      <c r="Q203" s="262"/>
      <c r="R203" s="262"/>
      <c r="S203" s="262"/>
      <c r="T203" s="262"/>
      <c r="U203" s="262"/>
      <c r="V203" s="263"/>
      <c r="W203" s="263"/>
    </row>
    <row r="204" spans="1:23" s="260" customFormat="1" ht="12.75">
      <c r="A204" s="261"/>
      <c r="B204" s="264"/>
      <c r="C204" s="266"/>
      <c r="D204" s="262"/>
      <c r="E204" s="262"/>
      <c r="F204" s="262"/>
      <c r="G204" s="262"/>
      <c r="H204" s="262"/>
      <c r="I204" s="262"/>
      <c r="J204" s="262"/>
      <c r="K204" s="262"/>
      <c r="L204" s="262"/>
      <c r="M204" s="262"/>
      <c r="N204" s="262"/>
      <c r="O204" s="262"/>
      <c r="P204" s="262"/>
      <c r="Q204" s="262"/>
      <c r="R204" s="262"/>
      <c r="S204" s="262"/>
      <c r="T204" s="262"/>
      <c r="U204" s="262"/>
      <c r="V204" s="262"/>
      <c r="W204" s="263"/>
    </row>
    <row r="205" spans="1:23" s="260" customFormat="1" ht="12.75">
      <c r="A205" s="261"/>
      <c r="B205" s="264"/>
      <c r="C205" s="266"/>
      <c r="D205" s="262"/>
      <c r="E205" s="262"/>
      <c r="F205" s="262"/>
      <c r="G205" s="262"/>
      <c r="H205" s="262"/>
      <c r="I205" s="262"/>
      <c r="J205" s="262"/>
      <c r="K205" s="262"/>
      <c r="L205" s="262"/>
      <c r="M205" s="262"/>
      <c r="N205" s="262"/>
      <c r="O205" s="262"/>
      <c r="P205" s="262"/>
      <c r="Q205" s="262"/>
      <c r="R205" s="262"/>
      <c r="S205" s="262"/>
      <c r="T205" s="262"/>
      <c r="U205" s="262"/>
      <c r="V205" s="263"/>
      <c r="W205" s="263"/>
    </row>
    <row r="206" spans="1:23" s="260" customFormat="1" ht="12.75">
      <c r="A206" s="261"/>
      <c r="B206" s="264"/>
      <c r="C206" s="262"/>
      <c r="D206" s="262"/>
      <c r="E206" s="262"/>
      <c r="F206" s="262"/>
      <c r="G206" s="262"/>
      <c r="H206" s="262"/>
      <c r="I206" s="262"/>
      <c r="J206" s="262"/>
      <c r="K206" s="262"/>
      <c r="L206" s="262"/>
      <c r="M206" s="262"/>
      <c r="N206" s="262"/>
      <c r="O206" s="262"/>
      <c r="P206" s="262"/>
      <c r="Q206" s="262"/>
      <c r="R206" s="262"/>
      <c r="S206" s="262"/>
      <c r="T206" s="262"/>
      <c r="U206" s="262"/>
      <c r="V206" s="263"/>
      <c r="W206" s="263"/>
    </row>
    <row r="207" spans="1:23" s="260" customFormat="1" ht="12.75">
      <c r="A207" s="261"/>
      <c r="B207" s="264"/>
      <c r="C207" s="262"/>
      <c r="D207" s="262"/>
      <c r="E207" s="262"/>
      <c r="F207" s="262"/>
      <c r="G207" s="262"/>
      <c r="H207" s="262"/>
      <c r="I207" s="262"/>
      <c r="J207" s="262"/>
      <c r="K207" s="262"/>
      <c r="L207" s="262"/>
      <c r="M207" s="262"/>
      <c r="N207" s="262"/>
      <c r="O207" s="262"/>
      <c r="P207" s="262"/>
      <c r="Q207" s="262"/>
      <c r="R207" s="262"/>
      <c r="S207" s="262"/>
      <c r="T207" s="262"/>
      <c r="U207" s="262"/>
      <c r="V207" s="263"/>
      <c r="W207" s="263"/>
    </row>
    <row r="208" spans="1:23" s="260" customFormat="1" ht="12.75">
      <c r="A208" s="261"/>
      <c r="B208" s="264"/>
      <c r="C208" s="262"/>
      <c r="D208" s="262"/>
      <c r="E208" s="262"/>
      <c r="F208" s="262"/>
      <c r="G208" s="262"/>
      <c r="H208" s="262"/>
      <c r="I208" s="262"/>
      <c r="J208" s="262"/>
      <c r="K208" s="262"/>
      <c r="L208" s="262"/>
      <c r="M208" s="262"/>
      <c r="N208" s="262"/>
      <c r="O208" s="262"/>
      <c r="P208" s="262"/>
      <c r="Q208" s="262"/>
      <c r="R208" s="262"/>
      <c r="S208" s="262"/>
      <c r="T208" s="262"/>
      <c r="U208" s="262"/>
      <c r="V208" s="263"/>
      <c r="W208" s="263"/>
    </row>
    <row r="209" spans="1:23" s="260" customFormat="1" ht="12.75">
      <c r="A209" s="261"/>
      <c r="B209" s="264"/>
      <c r="C209" s="262"/>
      <c r="D209" s="262"/>
      <c r="E209" s="262"/>
      <c r="F209" s="262"/>
      <c r="G209" s="262"/>
      <c r="H209" s="262"/>
      <c r="I209" s="262"/>
      <c r="J209" s="262"/>
      <c r="K209" s="262"/>
      <c r="L209" s="262"/>
      <c r="M209" s="262"/>
      <c r="N209" s="262"/>
      <c r="O209" s="262"/>
      <c r="P209" s="262"/>
      <c r="Q209" s="262"/>
      <c r="R209" s="262"/>
      <c r="S209" s="262"/>
      <c r="T209" s="262"/>
      <c r="U209" s="262"/>
      <c r="V209" s="263"/>
      <c r="W209" s="263"/>
    </row>
    <row r="210" spans="1:23" s="260" customFormat="1" ht="12.75">
      <c r="A210" s="261"/>
      <c r="B210" s="264"/>
      <c r="C210" s="262"/>
      <c r="D210" s="262"/>
      <c r="E210" s="262"/>
      <c r="F210" s="262"/>
      <c r="G210" s="262"/>
      <c r="H210" s="262"/>
      <c r="I210" s="262"/>
      <c r="J210" s="262"/>
      <c r="K210" s="262"/>
      <c r="L210" s="262"/>
      <c r="M210" s="262"/>
      <c r="N210" s="262"/>
      <c r="O210" s="262"/>
      <c r="P210" s="262"/>
      <c r="Q210" s="262"/>
      <c r="R210" s="262"/>
      <c r="S210" s="262"/>
      <c r="T210" s="262"/>
      <c r="U210" s="262"/>
      <c r="V210" s="263"/>
      <c r="W210" s="263"/>
    </row>
    <row r="211" spans="1:23" s="260" customFormat="1" ht="12.75">
      <c r="A211" s="261"/>
      <c r="B211" s="264"/>
      <c r="C211" s="262"/>
      <c r="D211" s="262"/>
      <c r="E211" s="262"/>
      <c r="F211" s="262"/>
      <c r="G211" s="262"/>
      <c r="H211" s="262"/>
      <c r="I211" s="262"/>
      <c r="J211" s="262"/>
      <c r="K211" s="262"/>
      <c r="L211" s="262"/>
      <c r="M211" s="262"/>
      <c r="N211" s="262"/>
      <c r="O211" s="262"/>
      <c r="P211" s="262"/>
      <c r="Q211" s="262"/>
      <c r="R211" s="262"/>
      <c r="S211" s="262"/>
      <c r="T211" s="262"/>
      <c r="U211" s="262"/>
      <c r="V211" s="263"/>
      <c r="W211" s="263"/>
    </row>
    <row r="212" spans="1:23" s="260" customFormat="1" ht="12.75">
      <c r="A212" s="261"/>
      <c r="B212" s="264"/>
      <c r="C212" s="262"/>
      <c r="D212" s="262"/>
      <c r="E212" s="262"/>
      <c r="F212" s="262"/>
      <c r="G212" s="262"/>
      <c r="H212" s="262"/>
      <c r="I212" s="262"/>
      <c r="J212" s="262"/>
      <c r="K212" s="262"/>
      <c r="L212" s="262"/>
      <c r="M212" s="262"/>
      <c r="N212" s="262"/>
      <c r="O212" s="262"/>
      <c r="P212" s="262"/>
      <c r="Q212" s="262"/>
      <c r="R212" s="262"/>
      <c r="S212" s="262"/>
      <c r="T212" s="262"/>
      <c r="U212" s="262"/>
      <c r="V212" s="263"/>
      <c r="W212" s="263"/>
    </row>
    <row r="213" spans="1:23" s="260" customFormat="1" ht="12.75">
      <c r="A213" s="261"/>
      <c r="B213" s="264"/>
      <c r="C213" s="262"/>
      <c r="D213" s="262"/>
      <c r="E213" s="262"/>
      <c r="F213" s="262"/>
      <c r="G213" s="262"/>
      <c r="H213" s="262"/>
      <c r="I213" s="262"/>
      <c r="J213" s="262"/>
      <c r="K213" s="262"/>
      <c r="L213" s="262"/>
      <c r="M213" s="262"/>
      <c r="N213" s="262"/>
      <c r="O213" s="262"/>
      <c r="P213" s="262"/>
      <c r="Q213" s="262"/>
      <c r="R213" s="262"/>
      <c r="S213" s="262"/>
      <c r="T213" s="262"/>
      <c r="U213" s="262"/>
      <c r="V213" s="262"/>
      <c r="W213" s="263"/>
    </row>
    <row r="214" spans="1:23" s="260" customFormat="1" ht="12.75">
      <c r="A214" s="261"/>
      <c r="B214" s="264"/>
      <c r="C214" s="262"/>
      <c r="D214" s="262"/>
      <c r="E214" s="262"/>
      <c r="F214" s="262"/>
      <c r="G214" s="262"/>
      <c r="H214" s="262"/>
      <c r="I214" s="262"/>
      <c r="J214" s="262"/>
      <c r="K214" s="262"/>
      <c r="L214" s="262"/>
      <c r="M214" s="262"/>
      <c r="N214" s="262"/>
      <c r="O214" s="262"/>
      <c r="P214" s="262"/>
      <c r="Q214" s="262"/>
      <c r="R214" s="262"/>
      <c r="S214" s="262"/>
      <c r="T214" s="262"/>
      <c r="U214" s="262"/>
      <c r="V214" s="262"/>
      <c r="W214" s="263"/>
    </row>
    <row r="215" spans="1:23" s="260" customFormat="1" ht="12.75">
      <c r="A215" s="261"/>
      <c r="B215" s="267"/>
      <c r="C215" s="262"/>
      <c r="D215" s="262"/>
      <c r="E215" s="262"/>
      <c r="F215" s="262"/>
      <c r="G215" s="262"/>
      <c r="H215" s="262"/>
      <c r="I215" s="262"/>
      <c r="J215" s="262"/>
      <c r="K215" s="262"/>
      <c r="L215" s="262"/>
      <c r="M215" s="262"/>
      <c r="N215" s="262"/>
      <c r="O215" s="262"/>
      <c r="P215" s="262"/>
      <c r="Q215" s="262"/>
      <c r="R215" s="262"/>
      <c r="S215" s="262"/>
      <c r="T215" s="262"/>
      <c r="U215" s="262"/>
      <c r="V215" s="262"/>
      <c r="W215" s="263"/>
    </row>
    <row r="216" spans="1:23" s="260" customFormat="1" ht="12.75">
      <c r="A216" s="261"/>
      <c r="B216" s="264"/>
      <c r="C216" s="262"/>
      <c r="D216" s="262"/>
      <c r="E216" s="262"/>
      <c r="F216" s="262"/>
      <c r="G216" s="262"/>
      <c r="H216" s="262"/>
      <c r="I216" s="262"/>
      <c r="J216" s="262"/>
      <c r="K216" s="262"/>
      <c r="L216" s="262"/>
      <c r="M216" s="262"/>
      <c r="N216" s="262"/>
      <c r="O216" s="262"/>
      <c r="P216" s="262"/>
      <c r="Q216" s="262"/>
      <c r="R216" s="262"/>
      <c r="S216" s="262"/>
      <c r="T216" s="262"/>
      <c r="U216" s="262"/>
      <c r="V216" s="262"/>
      <c r="W216" s="263"/>
    </row>
    <row r="217" spans="1:23" s="260" customFormat="1" ht="12.75">
      <c r="A217" s="261"/>
      <c r="B217" s="267"/>
      <c r="C217" s="263"/>
      <c r="D217" s="262"/>
      <c r="E217" s="262"/>
      <c r="F217" s="262"/>
      <c r="G217" s="262"/>
      <c r="H217" s="262"/>
      <c r="I217" s="262"/>
      <c r="J217" s="262"/>
      <c r="K217" s="262"/>
      <c r="L217" s="262"/>
      <c r="M217" s="262"/>
      <c r="N217" s="262"/>
      <c r="O217" s="262"/>
      <c r="P217" s="262"/>
      <c r="Q217" s="262"/>
      <c r="R217" s="262"/>
      <c r="S217" s="262"/>
      <c r="T217" s="262"/>
      <c r="U217" s="262"/>
      <c r="V217" s="263"/>
      <c r="W217" s="263"/>
    </row>
    <row r="218" spans="1:23" s="260" customFormat="1" ht="12.75">
      <c r="A218" s="261"/>
      <c r="B218" s="267"/>
      <c r="C218" s="262"/>
      <c r="D218" s="262"/>
      <c r="E218" s="262"/>
      <c r="F218" s="262"/>
      <c r="G218" s="262"/>
      <c r="H218" s="262"/>
      <c r="I218" s="262"/>
      <c r="J218" s="262"/>
      <c r="K218" s="262"/>
      <c r="L218" s="262"/>
      <c r="M218" s="262"/>
      <c r="N218" s="262"/>
      <c r="O218" s="262"/>
      <c r="P218" s="262"/>
      <c r="Q218" s="262"/>
      <c r="R218" s="262"/>
      <c r="S218" s="262"/>
      <c r="T218" s="262"/>
      <c r="U218" s="262"/>
      <c r="V218" s="262"/>
      <c r="W218" s="263"/>
    </row>
    <row r="219" spans="1:23" s="260" customFormat="1" ht="12.75">
      <c r="A219" s="261"/>
      <c r="B219" s="264"/>
      <c r="C219" s="262"/>
      <c r="D219" s="262"/>
      <c r="E219" s="262"/>
      <c r="F219" s="262"/>
      <c r="G219" s="262"/>
      <c r="H219" s="262"/>
      <c r="I219" s="262"/>
      <c r="J219" s="262"/>
      <c r="K219" s="262"/>
      <c r="L219" s="262"/>
      <c r="M219" s="262"/>
      <c r="N219" s="262"/>
      <c r="O219" s="262"/>
      <c r="P219" s="262"/>
      <c r="Q219" s="262"/>
      <c r="R219" s="262"/>
      <c r="S219" s="262"/>
      <c r="T219" s="262"/>
      <c r="U219" s="262"/>
      <c r="V219" s="262"/>
      <c r="W219" s="263"/>
    </row>
    <row r="220" s="260" customFormat="1" ht="11.25">
      <c r="A220" s="261"/>
    </row>
    <row r="221" spans="1:5" s="260" customFormat="1" ht="11.25">
      <c r="A221" s="261"/>
      <c r="B221" s="262"/>
      <c r="D221" s="268"/>
      <c r="E221" s="268"/>
    </row>
    <row r="222" s="260" customFormat="1" ht="11.25">
      <c r="A222" s="261"/>
    </row>
    <row r="223" spans="1:12" s="260" customFormat="1" ht="11.25">
      <c r="A223" s="217"/>
      <c r="B223" s="217"/>
      <c r="C223" s="217"/>
      <c r="D223" s="217"/>
      <c r="E223" s="217"/>
      <c r="F223" s="217"/>
      <c r="G223" s="217"/>
      <c r="H223" s="217"/>
      <c r="I223" s="217"/>
      <c r="J223" s="217"/>
      <c r="K223" s="217"/>
      <c r="L223" s="217"/>
    </row>
    <row r="224" spans="1:12" s="260" customFormat="1" ht="11.25">
      <c r="A224" s="263"/>
      <c r="B224" s="263"/>
      <c r="C224" s="263"/>
      <c r="D224" s="263"/>
      <c r="E224" s="263"/>
      <c r="F224" s="263"/>
      <c r="G224" s="263"/>
      <c r="H224" s="263"/>
      <c r="I224" s="263"/>
      <c r="J224" s="263"/>
      <c r="K224" s="263"/>
      <c r="L224" s="263"/>
    </row>
    <row r="225" spans="1:12" s="260" customFormat="1" ht="11.25">
      <c r="A225" s="269"/>
      <c r="B225" s="269"/>
      <c r="C225" s="269"/>
      <c r="D225" s="269"/>
      <c r="E225" s="269"/>
      <c r="F225" s="269"/>
      <c r="G225" s="269"/>
      <c r="H225" s="269"/>
      <c r="I225" s="269"/>
      <c r="J225" s="269"/>
      <c r="K225" s="269"/>
      <c r="L225" s="269"/>
    </row>
    <row r="226" spans="1:12" s="260" customFormat="1" ht="11.25">
      <c r="A226" s="217"/>
      <c r="B226" s="217"/>
      <c r="C226" s="217"/>
      <c r="D226" s="217"/>
      <c r="E226" s="217"/>
      <c r="F226" s="217"/>
      <c r="G226" s="217"/>
      <c r="H226" s="217"/>
      <c r="I226" s="217"/>
      <c r="J226" s="217"/>
      <c r="K226" s="217"/>
      <c r="L226" s="217"/>
    </row>
    <row r="227" s="260" customFormat="1" ht="11.25"/>
    <row r="228" s="260" customFormat="1" ht="11.25"/>
    <row r="229" s="260" customFormat="1" ht="11.25"/>
    <row r="230" s="260" customFormat="1" ht="11.25"/>
    <row r="231" s="260" customFormat="1" ht="11.25"/>
    <row r="232" s="260" customFormat="1" ht="11.25"/>
    <row r="233" s="260" customFormat="1" ht="11.25"/>
    <row r="234" s="260" customFormat="1" ht="11.25"/>
    <row r="235" s="260" customFormat="1" ht="11.25"/>
    <row r="236" s="260" customFormat="1" ht="11.25"/>
    <row r="237" s="260" customFormat="1" ht="11.25"/>
    <row r="238" s="260" customFormat="1" ht="11.25"/>
    <row r="239" s="260" customFormat="1" ht="11.25"/>
    <row r="240" s="260" customFormat="1" ht="11.25"/>
    <row r="241" s="260" customFormat="1" ht="11.25"/>
    <row r="242" s="260" customFormat="1" ht="11.25"/>
    <row r="243" s="260" customFormat="1" ht="11.25"/>
    <row r="244" s="260" customFormat="1" ht="11.25"/>
    <row r="245" s="260" customFormat="1" ht="11.25"/>
    <row r="246" s="260" customFormat="1" ht="11.25"/>
    <row r="247" s="260" customFormat="1" ht="11.25"/>
    <row r="248" s="260" customFormat="1" ht="11.25"/>
    <row r="249" s="260" customFormat="1" ht="11.25"/>
    <row r="250" s="260" customFormat="1" ht="11.25"/>
    <row r="251" s="260" customFormat="1" ht="11.25"/>
    <row r="252" s="260" customFormat="1" ht="11.25"/>
    <row r="253" s="260" customFormat="1" ht="11.25"/>
    <row r="254" s="260" customFormat="1" ht="11.25"/>
    <row r="255" s="260" customFormat="1" ht="11.25"/>
    <row r="256" s="260" customFormat="1" ht="11.25"/>
    <row r="257" s="260" customFormat="1" ht="11.25"/>
    <row r="258" s="260" customFormat="1" ht="11.25"/>
    <row r="259" s="260" customFormat="1" ht="11.25"/>
    <row r="260" s="260" customFormat="1" ht="11.25"/>
    <row r="261" s="260" customFormat="1" ht="11.25"/>
    <row r="262" s="260" customFormat="1" ht="11.25"/>
    <row r="263" s="260" customFormat="1" ht="11.25"/>
    <row r="264" s="260" customFormat="1" ht="11.25"/>
    <row r="265" s="260" customFormat="1" ht="11.25"/>
    <row r="266" s="260" customFormat="1" ht="11.25"/>
    <row r="267" s="260" customFormat="1" ht="11.25"/>
    <row r="268" s="260" customFormat="1" ht="11.25"/>
    <row r="269" s="260" customFormat="1" ht="11.25"/>
    <row r="270" s="260" customFormat="1" ht="11.25"/>
    <row r="271" s="260" customFormat="1" ht="11.25"/>
    <row r="272" s="260" customFormat="1" ht="11.25"/>
    <row r="273" s="260" customFormat="1" ht="11.25"/>
    <row r="274" s="260" customFormat="1" ht="11.25"/>
    <row r="275" s="260" customFormat="1" ht="11.25"/>
    <row r="276" s="260" customFormat="1" ht="11.25"/>
    <row r="277" s="260" customFormat="1" ht="11.25"/>
    <row r="278" s="260" customFormat="1" ht="11.25"/>
    <row r="279" s="260" customFormat="1" ht="11.25"/>
    <row r="280" s="260" customFormat="1" ht="11.25"/>
    <row r="281" s="260" customFormat="1" ht="11.25"/>
    <row r="282" s="260" customFormat="1" ht="11.25"/>
    <row r="283" s="260" customFormat="1" ht="11.25"/>
    <row r="284" s="260" customFormat="1" ht="11.25"/>
    <row r="285" s="260" customFormat="1" ht="11.25"/>
    <row r="286" s="260" customFormat="1" ht="11.25"/>
    <row r="287" s="260" customFormat="1" ht="11.25"/>
    <row r="288" s="260" customFormat="1" ht="11.25"/>
    <row r="289" s="260" customFormat="1" ht="11.25"/>
    <row r="290" s="260" customFormat="1" ht="11.25"/>
    <row r="291" s="260" customFormat="1" ht="11.25"/>
    <row r="292" s="260" customFormat="1" ht="11.25"/>
    <row r="293" s="260" customFormat="1" ht="11.25"/>
    <row r="294" s="260" customFormat="1" ht="11.25"/>
    <row r="295" s="260" customFormat="1" ht="11.25"/>
    <row r="296" s="260" customFormat="1" ht="11.25"/>
    <row r="297" s="260" customFormat="1" ht="11.25"/>
    <row r="298" s="260" customFormat="1" ht="11.25"/>
    <row r="299" s="260" customFormat="1" ht="11.25"/>
    <row r="300" s="260" customFormat="1" ht="11.25"/>
    <row r="301" s="260" customFormat="1" ht="11.25"/>
    <row r="302" s="260" customFormat="1" ht="11.25"/>
    <row r="303" s="260" customFormat="1" ht="11.25"/>
    <row r="304" s="260" customFormat="1" ht="11.25"/>
    <row r="305" s="260" customFormat="1" ht="11.25"/>
    <row r="306" s="260" customFormat="1" ht="11.25"/>
    <row r="307" s="260" customFormat="1" ht="11.25"/>
    <row r="308" s="260" customFormat="1" ht="11.25"/>
    <row r="309" s="260" customFormat="1" ht="11.25"/>
    <row r="310" s="260" customFormat="1" ht="11.25"/>
    <row r="311" s="260" customFormat="1" ht="11.25"/>
    <row r="312" s="260" customFormat="1" ht="11.25"/>
    <row r="313" s="260" customFormat="1" ht="11.25"/>
    <row r="314" s="260" customFormat="1" ht="11.25"/>
    <row r="315" s="260" customFormat="1" ht="11.25"/>
    <row r="316" s="260" customFormat="1" ht="11.25"/>
    <row r="317" s="260" customFormat="1" ht="11.25"/>
    <row r="318" s="260" customFormat="1" ht="11.25"/>
    <row r="319" s="260" customFormat="1" ht="11.25"/>
    <row r="320" s="260" customFormat="1" ht="11.25"/>
    <row r="321" s="260" customFormat="1" ht="11.25"/>
    <row r="322" s="260" customFormat="1" ht="11.25"/>
    <row r="323" s="260" customFormat="1" ht="11.25"/>
    <row r="324" s="260" customFormat="1" ht="11.25"/>
    <row r="325" s="260" customFormat="1" ht="11.25"/>
    <row r="326" s="260" customFormat="1" ht="11.25"/>
    <row r="327" s="260" customFormat="1" ht="11.25"/>
    <row r="328" s="260" customFormat="1" ht="11.25"/>
    <row r="329" s="260" customFormat="1" ht="11.25"/>
    <row r="330" s="260" customFormat="1" ht="11.25"/>
    <row r="331" s="260" customFormat="1" ht="11.25"/>
    <row r="332" s="260" customFormat="1" ht="11.25"/>
    <row r="333" s="260" customFormat="1" ht="11.25"/>
    <row r="334" s="260" customFormat="1" ht="11.25"/>
    <row r="335" s="260" customFormat="1" ht="11.25"/>
    <row r="336" s="260" customFormat="1" ht="11.25"/>
    <row r="337" s="260" customFormat="1" ht="11.25"/>
    <row r="338" s="260" customFormat="1" ht="11.25"/>
    <row r="339" s="260" customFormat="1" ht="11.25"/>
    <row r="340" s="260" customFormat="1" ht="11.25"/>
    <row r="341" s="260" customFormat="1" ht="11.25"/>
    <row r="342" s="260" customFormat="1" ht="11.25"/>
    <row r="343" s="260" customFormat="1" ht="11.25"/>
    <row r="344" s="260" customFormat="1" ht="11.25"/>
    <row r="345" s="260" customFormat="1" ht="11.25"/>
    <row r="346" s="260" customFormat="1" ht="11.25"/>
    <row r="347" s="260" customFormat="1" ht="11.25"/>
    <row r="348" s="260" customFormat="1" ht="11.25"/>
    <row r="349" s="260" customFormat="1" ht="11.25"/>
    <row r="350" s="260" customFormat="1" ht="11.25"/>
    <row r="351" s="260" customFormat="1" ht="11.25"/>
    <row r="352" s="260" customFormat="1" ht="11.25"/>
    <row r="353" s="260" customFormat="1" ht="11.25"/>
    <row r="354" s="260" customFormat="1" ht="11.25"/>
    <row r="355" s="260" customFormat="1" ht="11.25"/>
    <row r="356" s="260" customFormat="1" ht="11.25"/>
    <row r="357" s="260" customFormat="1" ht="11.25"/>
    <row r="358" s="260" customFormat="1" ht="11.25"/>
    <row r="359" s="260" customFormat="1" ht="11.25"/>
    <row r="360" s="260" customFormat="1" ht="11.25"/>
    <row r="361" s="260" customFormat="1" ht="11.25"/>
    <row r="362" s="260" customFormat="1" ht="11.25"/>
    <row r="363" s="260" customFormat="1" ht="11.25"/>
    <row r="364" s="260" customFormat="1" ht="11.25"/>
    <row r="365" s="260" customFormat="1" ht="11.25"/>
    <row r="366" s="260" customFormat="1" ht="11.25"/>
    <row r="367" s="260" customFormat="1" ht="11.25"/>
    <row r="368" s="260" customFormat="1" ht="11.25"/>
    <row r="369" s="260" customFormat="1" ht="11.25"/>
    <row r="370" s="260" customFormat="1" ht="11.25"/>
    <row r="371" s="260" customFormat="1" ht="11.25"/>
    <row r="372" s="260" customFormat="1" ht="11.25"/>
    <row r="373" s="260" customFormat="1" ht="11.25"/>
    <row r="374" s="260" customFormat="1" ht="11.25"/>
    <row r="375" s="260" customFormat="1" ht="11.25"/>
    <row r="376" s="260" customFormat="1" ht="11.25"/>
    <row r="377" s="260" customFormat="1" ht="11.25"/>
    <row r="378" s="260" customFormat="1" ht="11.25"/>
    <row r="379" s="260" customFormat="1" ht="11.25"/>
    <row r="380" s="260" customFormat="1" ht="11.25"/>
    <row r="381" s="260" customFormat="1" ht="11.25"/>
    <row r="382" s="260" customFormat="1" ht="11.25"/>
    <row r="383" s="260" customFormat="1" ht="11.25"/>
    <row r="384" s="260" customFormat="1" ht="11.25"/>
    <row r="385" s="260" customFormat="1" ht="11.25"/>
    <row r="386" s="260" customFormat="1" ht="11.25"/>
    <row r="387" s="260" customFormat="1" ht="11.25"/>
    <row r="388" s="260" customFormat="1" ht="11.25"/>
    <row r="389" s="260" customFormat="1" ht="11.25"/>
    <row r="390" s="260" customFormat="1" ht="11.25"/>
    <row r="391" s="260" customFormat="1" ht="11.25"/>
    <row r="392" s="260" customFormat="1" ht="11.25"/>
    <row r="393" s="260" customFormat="1" ht="11.25"/>
    <row r="394" s="260" customFormat="1" ht="11.25"/>
    <row r="395" s="260" customFormat="1" ht="11.25"/>
    <row r="396" s="260" customFormat="1" ht="11.25"/>
    <row r="397" s="260" customFormat="1" ht="11.25"/>
    <row r="398" s="260" customFormat="1" ht="11.25"/>
    <row r="399" s="260" customFormat="1" ht="11.25"/>
    <row r="400" s="260" customFormat="1" ht="11.25"/>
    <row r="401" s="260" customFormat="1" ht="11.25"/>
    <row r="402" s="260" customFormat="1" ht="11.25"/>
    <row r="403" s="260" customFormat="1" ht="11.25"/>
    <row r="404" s="260" customFormat="1" ht="11.25"/>
    <row r="405" s="260" customFormat="1" ht="11.25"/>
    <row r="406" s="260" customFormat="1" ht="11.25"/>
    <row r="407" s="260" customFormat="1" ht="11.25"/>
    <row r="408" s="260" customFormat="1" ht="11.25"/>
    <row r="409" s="260" customFormat="1" ht="11.25"/>
    <row r="410" s="260" customFormat="1" ht="11.25"/>
    <row r="411" s="260" customFormat="1" ht="11.25"/>
    <row r="412" s="260" customFormat="1" ht="11.25"/>
    <row r="413" s="260" customFormat="1" ht="11.25"/>
    <row r="414" s="260" customFormat="1" ht="11.25"/>
    <row r="415" s="260" customFormat="1" ht="11.25"/>
    <row r="416" s="260" customFormat="1" ht="11.25"/>
    <row r="417" s="260" customFormat="1" ht="11.25"/>
    <row r="418" s="260" customFormat="1" ht="11.25"/>
    <row r="419" s="260" customFormat="1" ht="11.25"/>
    <row r="420" s="260" customFormat="1" ht="11.25"/>
    <row r="421" s="260" customFormat="1" ht="11.25"/>
    <row r="422" s="260" customFormat="1" ht="11.25"/>
    <row r="423" s="260" customFormat="1" ht="11.25"/>
    <row r="424" s="260" customFormat="1" ht="11.25"/>
    <row r="425" s="260" customFormat="1" ht="11.25"/>
    <row r="426" s="260" customFormat="1" ht="11.25"/>
    <row r="427" s="260" customFormat="1" ht="11.25"/>
    <row r="428" s="260" customFormat="1" ht="11.25"/>
    <row r="429" s="260" customFormat="1" ht="11.25"/>
    <row r="430" s="260" customFormat="1" ht="11.25"/>
    <row r="431" s="260" customFormat="1" ht="11.25"/>
    <row r="432" s="260" customFormat="1" ht="11.25"/>
    <row r="433" s="260" customFormat="1" ht="11.25"/>
    <row r="434" s="260" customFormat="1" ht="11.25"/>
    <row r="435" s="260" customFormat="1" ht="11.25"/>
    <row r="436" s="260" customFormat="1" ht="11.25"/>
    <row r="437" s="260" customFormat="1" ht="11.25"/>
    <row r="438" s="260" customFormat="1" ht="11.25"/>
    <row r="439" s="260" customFormat="1" ht="11.25"/>
    <row r="440" s="260" customFormat="1" ht="11.25"/>
    <row r="441" s="260" customFormat="1" ht="11.25"/>
    <row r="442" s="260" customFormat="1" ht="11.25"/>
    <row r="443" s="260" customFormat="1" ht="11.25"/>
    <row r="444" s="260" customFormat="1" ht="11.25"/>
    <row r="445" s="260" customFormat="1" ht="11.25"/>
    <row r="446" s="260" customFormat="1" ht="11.25"/>
    <row r="447" s="260" customFormat="1" ht="11.25"/>
    <row r="448" s="260" customFormat="1" ht="11.25"/>
    <row r="449" s="260" customFormat="1" ht="11.25"/>
    <row r="450" s="260" customFormat="1" ht="11.25"/>
    <row r="451" s="260" customFormat="1" ht="11.25"/>
    <row r="452" s="260" customFormat="1" ht="11.25"/>
    <row r="453" s="260" customFormat="1" ht="11.25"/>
    <row r="454" s="260" customFormat="1" ht="11.25"/>
    <row r="455" s="260" customFormat="1" ht="11.25"/>
    <row r="456" s="260" customFormat="1" ht="11.25"/>
    <row r="457" s="260" customFormat="1" ht="11.25"/>
    <row r="458" s="260" customFormat="1" ht="11.25"/>
    <row r="459" s="260" customFormat="1" ht="11.25"/>
    <row r="460" s="260" customFormat="1" ht="11.25"/>
    <row r="461" s="260" customFormat="1" ht="11.25"/>
    <row r="462" s="260" customFormat="1" ht="11.25"/>
    <row r="463" s="260" customFormat="1" ht="11.25"/>
    <row r="464" s="260" customFormat="1" ht="11.25"/>
    <row r="465" s="260" customFormat="1" ht="11.25"/>
    <row r="466" s="260" customFormat="1" ht="11.25"/>
    <row r="467" s="260" customFormat="1" ht="11.25"/>
    <row r="468" s="260" customFormat="1" ht="11.25"/>
    <row r="469" s="260" customFormat="1" ht="11.25"/>
    <row r="470" s="260" customFormat="1" ht="11.25"/>
    <row r="471" s="260" customFormat="1" ht="11.25"/>
    <row r="472" s="260" customFormat="1" ht="11.25"/>
    <row r="473" s="260" customFormat="1" ht="11.25"/>
    <row r="474" s="260" customFormat="1" ht="11.25"/>
    <row r="475" s="260" customFormat="1" ht="11.25"/>
    <row r="476" s="260" customFormat="1" ht="11.25"/>
    <row r="477" s="260" customFormat="1" ht="11.25"/>
    <row r="478" s="260" customFormat="1" ht="11.25"/>
    <row r="479" s="260" customFormat="1" ht="11.25"/>
    <row r="480" s="260" customFormat="1" ht="11.25"/>
    <row r="481" s="260" customFormat="1" ht="11.25"/>
    <row r="482" s="260" customFormat="1" ht="11.25"/>
    <row r="483" s="260" customFormat="1" ht="11.25"/>
    <row r="484" s="260" customFormat="1" ht="11.25"/>
    <row r="485" s="260" customFormat="1" ht="11.25"/>
    <row r="486" s="260" customFormat="1" ht="11.25"/>
    <row r="487" s="260" customFormat="1" ht="11.25"/>
    <row r="488" s="260" customFormat="1" ht="11.25"/>
    <row r="489" s="260" customFormat="1" ht="11.25"/>
    <row r="490" s="260" customFormat="1" ht="11.25"/>
    <row r="491" s="260" customFormat="1" ht="11.25"/>
    <row r="492" s="260" customFormat="1" ht="11.25"/>
    <row r="493" s="260" customFormat="1" ht="11.25"/>
    <row r="494" s="260" customFormat="1" ht="11.25"/>
    <row r="495" s="260" customFormat="1" ht="11.25"/>
    <row r="496" s="260" customFormat="1" ht="11.25"/>
    <row r="497" s="260" customFormat="1" ht="11.25"/>
    <row r="498" s="260" customFormat="1" ht="11.25"/>
    <row r="499" s="260" customFormat="1" ht="11.25"/>
    <row r="500" s="260" customFormat="1" ht="11.25"/>
    <row r="501" s="260" customFormat="1" ht="11.25"/>
    <row r="502" s="260" customFormat="1" ht="11.25"/>
    <row r="503" s="260" customFormat="1" ht="11.25"/>
    <row r="504" s="260" customFormat="1" ht="11.25"/>
    <row r="505" s="260" customFormat="1" ht="11.25"/>
    <row r="506" s="260" customFormat="1" ht="11.25"/>
    <row r="507" s="260" customFormat="1" ht="11.25"/>
    <row r="508" s="260" customFormat="1" ht="11.25"/>
    <row r="509" s="260" customFormat="1" ht="11.25"/>
    <row r="510" s="260" customFormat="1" ht="11.25"/>
    <row r="511" s="260" customFormat="1" ht="11.25"/>
    <row r="512" s="260" customFormat="1" ht="11.25"/>
    <row r="513" s="260" customFormat="1" ht="11.25"/>
    <row r="514" s="260" customFormat="1" ht="11.25"/>
    <row r="515" s="260" customFormat="1" ht="11.25"/>
    <row r="516" s="260" customFormat="1" ht="11.25"/>
    <row r="517" s="260" customFormat="1" ht="11.25"/>
    <row r="518" s="260" customFormat="1" ht="11.25"/>
    <row r="519" s="260" customFormat="1" ht="11.25"/>
    <row r="520" s="260" customFormat="1" ht="11.25"/>
    <row r="521" s="260" customFormat="1" ht="11.25"/>
    <row r="522" s="260" customFormat="1" ht="11.25"/>
    <row r="523" s="260" customFormat="1" ht="11.25"/>
    <row r="524" s="260" customFormat="1" ht="11.25"/>
    <row r="525" s="260" customFormat="1" ht="11.25"/>
    <row r="526" s="260" customFormat="1" ht="11.25"/>
    <row r="527" s="260" customFormat="1" ht="11.25"/>
    <row r="528" s="260" customFormat="1" ht="11.25"/>
    <row r="529" s="260" customFormat="1" ht="11.25"/>
    <row r="530" s="260" customFormat="1" ht="11.25"/>
    <row r="531" s="260" customFormat="1" ht="11.25"/>
    <row r="532" s="260" customFormat="1" ht="11.25"/>
    <row r="533" s="260" customFormat="1" ht="11.25"/>
    <row r="534" s="260" customFormat="1" ht="11.25"/>
    <row r="535" s="260" customFormat="1" ht="11.25"/>
    <row r="536" s="260" customFormat="1" ht="11.25"/>
    <row r="537" s="260" customFormat="1" ht="11.25"/>
    <row r="538" s="260" customFormat="1" ht="11.25"/>
    <row r="539" s="260" customFormat="1" ht="11.25"/>
    <row r="540" s="260" customFormat="1" ht="11.25"/>
    <row r="541" s="260" customFormat="1" ht="11.25"/>
    <row r="542" s="260" customFormat="1" ht="11.25"/>
    <row r="543" s="260" customFormat="1" ht="11.25"/>
    <row r="544" s="260" customFormat="1" ht="11.25"/>
    <row r="545" s="260" customFormat="1" ht="11.25"/>
    <row r="546" s="260" customFormat="1" ht="11.25"/>
    <row r="547" s="260" customFormat="1" ht="11.25"/>
    <row r="548" s="260" customFormat="1" ht="11.25"/>
    <row r="549" s="260" customFormat="1" ht="11.25"/>
    <row r="550" s="260" customFormat="1" ht="11.25"/>
    <row r="551" s="260" customFormat="1" ht="11.25"/>
    <row r="552" s="260" customFormat="1" ht="11.25"/>
    <row r="553" s="260" customFormat="1" ht="11.25"/>
    <row r="554" s="260" customFormat="1" ht="11.25"/>
    <row r="555" s="260" customFormat="1" ht="11.25"/>
    <row r="556" s="260" customFormat="1" ht="11.25"/>
    <row r="557" s="260" customFormat="1" ht="11.25"/>
    <row r="558" s="260" customFormat="1" ht="11.25"/>
    <row r="559" s="260" customFormat="1" ht="11.25"/>
    <row r="560" s="260" customFormat="1" ht="11.25"/>
    <row r="561" s="260" customFormat="1" ht="11.25"/>
    <row r="562" s="260" customFormat="1" ht="11.25"/>
    <row r="563" s="260" customFormat="1" ht="11.25"/>
    <row r="564" s="260" customFormat="1" ht="11.25"/>
    <row r="565" s="260" customFormat="1" ht="11.25"/>
    <row r="566" s="260" customFormat="1" ht="11.25"/>
    <row r="567" s="260" customFormat="1" ht="11.25"/>
    <row r="568" s="260" customFormat="1" ht="11.25"/>
    <row r="569" s="260" customFormat="1" ht="11.25"/>
    <row r="570" s="260" customFormat="1" ht="11.25"/>
    <row r="571" s="260" customFormat="1" ht="11.25"/>
    <row r="572" s="260" customFormat="1" ht="11.25"/>
    <row r="573" s="260" customFormat="1" ht="11.25"/>
    <row r="574" s="260" customFormat="1" ht="11.25"/>
    <row r="575" s="260" customFormat="1" ht="11.25"/>
    <row r="576" s="260" customFormat="1" ht="11.25"/>
    <row r="577" s="260" customFormat="1" ht="11.25"/>
    <row r="578" s="260" customFormat="1" ht="11.25"/>
    <row r="579" s="260" customFormat="1" ht="11.25"/>
    <row r="580" s="260" customFormat="1" ht="11.25"/>
    <row r="581" s="260" customFormat="1" ht="11.25"/>
    <row r="582" s="260" customFormat="1" ht="11.25"/>
    <row r="583" s="260" customFormat="1" ht="11.25"/>
    <row r="584" s="260" customFormat="1" ht="11.25"/>
    <row r="585" s="260" customFormat="1" ht="11.25"/>
    <row r="586" s="260" customFormat="1" ht="11.25"/>
    <row r="587" s="260" customFormat="1" ht="11.25"/>
    <row r="588" s="260" customFormat="1" ht="11.25"/>
    <row r="589" s="260" customFormat="1" ht="11.25"/>
    <row r="590" s="260" customFormat="1" ht="11.25"/>
    <row r="591" s="260" customFormat="1" ht="11.25"/>
    <row r="592" s="260" customFormat="1" ht="11.25"/>
    <row r="593" s="260" customFormat="1" ht="11.25"/>
    <row r="594" s="260" customFormat="1" ht="11.25"/>
    <row r="595" s="260" customFormat="1" ht="11.25"/>
    <row r="596" s="260" customFormat="1" ht="11.25"/>
    <row r="597" s="260" customFormat="1" ht="11.25"/>
    <row r="598" s="260" customFormat="1" ht="11.25"/>
    <row r="599" s="260" customFormat="1" ht="11.25"/>
    <row r="600" s="260" customFormat="1" ht="11.25"/>
    <row r="601" s="260" customFormat="1" ht="11.25"/>
    <row r="602" s="260" customFormat="1" ht="11.25"/>
    <row r="603" s="260" customFormat="1" ht="11.25"/>
    <row r="604" s="260" customFormat="1" ht="11.25"/>
    <row r="605" s="260" customFormat="1" ht="11.25"/>
    <row r="606" s="260" customFormat="1" ht="11.25"/>
    <row r="607" s="260" customFormat="1" ht="11.25"/>
    <row r="608" s="260" customFormat="1" ht="11.25"/>
    <row r="609" s="260" customFormat="1" ht="11.25"/>
    <row r="610" s="260" customFormat="1" ht="11.25"/>
    <row r="611" s="260" customFormat="1" ht="11.25"/>
    <row r="612" s="260" customFormat="1" ht="11.25"/>
    <row r="613" s="260" customFormat="1" ht="11.25"/>
    <row r="614" s="260" customFormat="1" ht="11.25"/>
    <row r="615" s="260" customFormat="1" ht="11.25"/>
    <row r="616" s="260" customFormat="1" ht="11.25"/>
    <row r="617" s="260" customFormat="1" ht="11.25"/>
    <row r="618" s="260" customFormat="1" ht="11.25"/>
    <row r="619" s="260" customFormat="1" ht="11.25"/>
    <row r="620" s="260" customFormat="1" ht="11.25"/>
    <row r="621" s="260" customFormat="1" ht="11.25"/>
    <row r="622" s="260" customFormat="1" ht="11.25"/>
    <row r="623" s="260" customFormat="1" ht="11.25"/>
    <row r="624" s="260" customFormat="1" ht="11.25"/>
    <row r="625" s="260" customFormat="1" ht="11.25"/>
    <row r="626" s="260" customFormat="1" ht="11.25"/>
    <row r="627" s="260" customFormat="1" ht="11.25"/>
    <row r="628" s="260" customFormat="1" ht="11.25"/>
    <row r="629" s="260" customFormat="1" ht="11.25"/>
    <row r="630" s="260" customFormat="1" ht="11.25"/>
    <row r="631" s="260" customFormat="1" ht="11.25"/>
    <row r="632" s="260" customFormat="1" ht="11.25"/>
    <row r="633" s="260" customFormat="1" ht="11.25"/>
    <row r="634" s="260" customFormat="1" ht="11.25"/>
    <row r="635" s="260" customFormat="1" ht="11.25"/>
    <row r="636" s="260" customFormat="1" ht="11.25"/>
    <row r="637" s="260" customFormat="1" ht="11.25"/>
    <row r="638" s="260" customFormat="1" ht="11.25"/>
    <row r="639" s="260" customFormat="1" ht="11.25"/>
    <row r="640" s="260" customFormat="1" ht="11.25"/>
    <row r="641" s="260" customFormat="1" ht="11.25"/>
    <row r="642" s="260" customFormat="1" ht="11.25"/>
    <row r="643" s="260" customFormat="1" ht="11.25"/>
    <row r="644" s="260" customFormat="1" ht="11.25"/>
    <row r="645" s="260" customFormat="1" ht="11.25"/>
    <row r="646" s="260" customFormat="1" ht="11.25"/>
    <row r="647" s="260" customFormat="1" ht="11.25"/>
    <row r="648" s="260" customFormat="1" ht="11.25"/>
    <row r="649" s="260" customFormat="1" ht="11.25"/>
    <row r="650" s="260" customFormat="1" ht="11.25"/>
  </sheetData>
  <mergeCells count="30">
    <mergeCell ref="A145:V145"/>
    <mergeCell ref="A65:V65"/>
    <mergeCell ref="A85:V85"/>
    <mergeCell ref="A105:V105"/>
    <mergeCell ref="A125:V125"/>
    <mergeCell ref="B1:I1"/>
    <mergeCell ref="J1:Q1"/>
    <mergeCell ref="B2:E2"/>
    <mergeCell ref="F2:I2"/>
    <mergeCell ref="J2:M2"/>
    <mergeCell ref="N2:Q2"/>
    <mergeCell ref="B3:C3"/>
    <mergeCell ref="D3:E3"/>
    <mergeCell ref="F3:G3"/>
    <mergeCell ref="H3:I3"/>
    <mergeCell ref="J3:K3"/>
    <mergeCell ref="L3:M3"/>
    <mergeCell ref="N3:O3"/>
    <mergeCell ref="P3:Q3"/>
    <mergeCell ref="B23:K23"/>
    <mergeCell ref="B24:F24"/>
    <mergeCell ref="G24:K24"/>
    <mergeCell ref="N25:Q25"/>
    <mergeCell ref="F47:G47"/>
    <mergeCell ref="B44:G44"/>
    <mergeCell ref="I44:O44"/>
    <mergeCell ref="B45:D45"/>
    <mergeCell ref="F45:G45"/>
    <mergeCell ref="I45:K45"/>
    <mergeCell ref="L45:N45"/>
  </mergeCells>
  <printOptions/>
  <pageMargins left="0.75" right="0.75" top="1" bottom="1" header="0.5" footer="0.5"/>
  <pageSetup fitToHeight="1" fitToWidth="1" horizontalDpi="300" verticalDpi="300" orientation="portrait" paperSize="9" scale="3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U81"/>
  <sheetViews>
    <sheetView workbookViewId="0" topLeftCell="A31">
      <selection activeCell="E43" sqref="E43"/>
    </sheetView>
  </sheetViews>
  <sheetFormatPr defaultColWidth="9.140625" defaultRowHeight="12.75"/>
  <cols>
    <col min="1" max="1" width="26.140625" style="175" bestFit="1" customWidth="1"/>
    <col min="2" max="2" width="8.7109375" style="0" bestFit="1" customWidth="1"/>
    <col min="3" max="3" width="9.7109375" style="0" bestFit="1" customWidth="1"/>
    <col min="4" max="4" width="8.7109375" style="0" bestFit="1" customWidth="1"/>
    <col min="5" max="5" width="9.7109375" style="0" bestFit="1" customWidth="1"/>
    <col min="6" max="6" width="8.7109375" style="0" bestFit="1" customWidth="1"/>
    <col min="7" max="7" width="10.7109375" style="0" customWidth="1"/>
    <col min="8" max="8" width="8.7109375" style="0" bestFit="1" customWidth="1"/>
    <col min="9" max="9" width="9.7109375" style="0" bestFit="1" customWidth="1"/>
    <col min="11" max="11" width="9.8515625" style="0" bestFit="1" customWidth="1"/>
    <col min="13" max="13" width="9.8515625" style="0" bestFit="1" customWidth="1"/>
    <col min="14" max="14" width="8.7109375" style="0" bestFit="1" customWidth="1"/>
    <col min="15" max="15" width="9.7109375" style="0" bestFit="1" customWidth="1"/>
    <col min="16" max="16" width="8.7109375" style="0" bestFit="1" customWidth="1"/>
    <col min="17" max="17" width="9.7109375" style="0" bestFit="1" customWidth="1"/>
    <col min="18" max="18" width="8.7109375" style="0" bestFit="1" customWidth="1"/>
    <col min="19" max="19" width="9.7109375" style="0" bestFit="1" customWidth="1"/>
    <col min="20" max="20" width="8.7109375" style="0" bestFit="1" customWidth="1"/>
    <col min="21" max="21" width="9.7109375" style="0" bestFit="1" customWidth="1"/>
  </cols>
  <sheetData>
    <row r="1" spans="1:21" ht="13.5" thickBot="1">
      <c r="A1" s="503" t="s">
        <v>150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5"/>
    </row>
    <row r="2" spans="1:21" ht="13.5" thickBot="1">
      <c r="A2" s="142"/>
      <c r="B2" s="143" t="s">
        <v>151</v>
      </c>
      <c r="C2" s="144" t="s">
        <v>152</v>
      </c>
      <c r="D2" s="145" t="s">
        <v>153</v>
      </c>
      <c r="E2" s="146" t="s">
        <v>154</v>
      </c>
      <c r="F2" s="610"/>
      <c r="G2" s="580"/>
      <c r="H2" s="143" t="s">
        <v>151</v>
      </c>
      <c r="I2" s="144" t="s">
        <v>152</v>
      </c>
      <c r="J2" s="145" t="s">
        <v>153</v>
      </c>
      <c r="K2" s="146" t="s">
        <v>154</v>
      </c>
      <c r="L2" s="147"/>
      <c r="M2" s="147"/>
      <c r="N2" s="147"/>
      <c r="O2" s="147"/>
      <c r="P2" s="147"/>
      <c r="Q2" s="147"/>
      <c r="R2" s="2"/>
      <c r="S2" s="2"/>
      <c r="T2" s="2"/>
      <c r="U2" s="97"/>
    </row>
    <row r="3" spans="1:21" ht="12.75">
      <c r="A3" s="142" t="s">
        <v>155</v>
      </c>
      <c r="B3" s="148">
        <v>-0.058</v>
      </c>
      <c r="C3" s="149">
        <v>0.008</v>
      </c>
      <c r="D3" s="217">
        <v>3.5</v>
      </c>
      <c r="E3" s="149">
        <v>7</v>
      </c>
      <c r="F3" s="606" t="s">
        <v>149</v>
      </c>
      <c r="G3" s="607"/>
      <c r="H3" s="148">
        <v>0</v>
      </c>
      <c r="I3" s="149">
        <v>0.28</v>
      </c>
      <c r="J3" s="217">
        <v>3.5</v>
      </c>
      <c r="K3" s="149">
        <v>7</v>
      </c>
      <c r="L3" s="221"/>
      <c r="M3" s="221"/>
      <c r="N3" s="221"/>
      <c r="O3" s="221"/>
      <c r="P3" s="221"/>
      <c r="Q3" s="221"/>
      <c r="R3" s="2"/>
      <c r="S3" s="2"/>
      <c r="T3" s="2"/>
      <c r="U3" s="97"/>
    </row>
    <row r="4" spans="1:21" ht="13.5" thickBot="1">
      <c r="A4" s="142" t="s">
        <v>156</v>
      </c>
      <c r="B4" s="322">
        <v>-4070</v>
      </c>
      <c r="C4" s="323">
        <v>100</v>
      </c>
      <c r="D4" s="218">
        <v>3.5</v>
      </c>
      <c r="E4" s="151">
        <v>7</v>
      </c>
      <c r="F4" s="608"/>
      <c r="G4" s="609"/>
      <c r="H4" s="150"/>
      <c r="I4" s="151"/>
      <c r="J4" s="218"/>
      <c r="K4" s="151"/>
      <c r="L4" s="222"/>
      <c r="M4" s="222"/>
      <c r="N4" s="222"/>
      <c r="O4" s="222"/>
      <c r="P4" s="222"/>
      <c r="Q4" s="222"/>
      <c r="R4" s="2"/>
      <c r="S4" s="2"/>
      <c r="T4" s="2"/>
      <c r="U4" s="97"/>
    </row>
    <row r="5" spans="1:21" ht="13.5" thickBot="1">
      <c r="A5" s="152"/>
      <c r="B5" s="599" t="s">
        <v>157</v>
      </c>
      <c r="C5" s="550"/>
      <c r="D5" s="550"/>
      <c r="E5" s="600"/>
      <c r="F5" s="601" t="s">
        <v>158</v>
      </c>
      <c r="G5" s="602"/>
      <c r="H5" s="602"/>
      <c r="I5" s="603"/>
      <c r="J5" s="601" t="s">
        <v>159</v>
      </c>
      <c r="K5" s="602"/>
      <c r="L5" s="602"/>
      <c r="M5" s="603"/>
      <c r="N5" s="601" t="s">
        <v>160</v>
      </c>
      <c r="O5" s="602"/>
      <c r="P5" s="602"/>
      <c r="Q5" s="603"/>
      <c r="R5" s="576" t="s">
        <v>161</v>
      </c>
      <c r="S5" s="604"/>
      <c r="T5" s="604"/>
      <c r="U5" s="605"/>
    </row>
    <row r="6" spans="1:21" ht="13.5" thickBot="1">
      <c r="A6" s="142"/>
      <c r="B6" s="224" t="s">
        <v>162</v>
      </c>
      <c r="C6" s="223" t="s">
        <v>163</v>
      </c>
      <c r="D6" s="224" t="s">
        <v>153</v>
      </c>
      <c r="E6" s="223" t="s">
        <v>154</v>
      </c>
      <c r="F6" s="368" t="s">
        <v>162</v>
      </c>
      <c r="G6" s="369" t="s">
        <v>163</v>
      </c>
      <c r="H6" s="368" t="s">
        <v>153</v>
      </c>
      <c r="I6" s="369" t="s">
        <v>154</v>
      </c>
      <c r="J6" s="368" t="s">
        <v>162</v>
      </c>
      <c r="K6" s="369" t="s">
        <v>163</v>
      </c>
      <c r="L6" s="368" t="s">
        <v>153</v>
      </c>
      <c r="M6" s="369" t="s">
        <v>154</v>
      </c>
      <c r="N6" s="224" t="s">
        <v>162</v>
      </c>
      <c r="O6" s="219" t="s">
        <v>163</v>
      </c>
      <c r="P6" s="224" t="s">
        <v>153</v>
      </c>
      <c r="Q6" s="223" t="s">
        <v>154</v>
      </c>
      <c r="R6" s="155" t="s">
        <v>162</v>
      </c>
      <c r="S6" s="153" t="s">
        <v>163</v>
      </c>
      <c r="T6" s="155" t="s">
        <v>153</v>
      </c>
      <c r="U6" s="153" t="s">
        <v>154</v>
      </c>
    </row>
    <row r="7" spans="1:21" ht="13.5" thickBot="1">
      <c r="A7" s="142" t="s">
        <v>164</v>
      </c>
      <c r="B7" s="367">
        <v>108.3</v>
      </c>
      <c r="C7" s="230">
        <v>0.38</v>
      </c>
      <c r="D7" s="362">
        <v>4</v>
      </c>
      <c r="E7" s="230">
        <v>8</v>
      </c>
      <c r="F7" s="370">
        <v>0.34</v>
      </c>
      <c r="G7" s="371">
        <v>1.52</v>
      </c>
      <c r="H7" s="226">
        <v>4</v>
      </c>
      <c r="I7" s="226">
        <v>8</v>
      </c>
      <c r="J7" s="370">
        <v>-4140</v>
      </c>
      <c r="K7" s="371">
        <v>380</v>
      </c>
      <c r="L7" s="226">
        <v>3.5</v>
      </c>
      <c r="M7" s="226">
        <v>7</v>
      </c>
      <c r="N7" s="359">
        <v>-4022</v>
      </c>
      <c r="O7" s="330">
        <v>211</v>
      </c>
      <c r="P7" s="230">
        <v>3.5</v>
      </c>
      <c r="Q7" s="230">
        <v>7</v>
      </c>
      <c r="R7" s="313">
        <v>-2.1</v>
      </c>
      <c r="S7" s="372">
        <v>2.02</v>
      </c>
      <c r="T7" s="156">
        <v>3.5</v>
      </c>
      <c r="U7" s="372">
        <v>7</v>
      </c>
    </row>
    <row r="8" spans="1:21" ht="13.5" thickBot="1">
      <c r="A8" s="152"/>
      <c r="B8" s="599" t="s">
        <v>165</v>
      </c>
      <c r="C8" s="550"/>
      <c r="D8" s="550"/>
      <c r="E8" s="600"/>
      <c r="F8" s="599" t="s">
        <v>166</v>
      </c>
      <c r="G8" s="550"/>
      <c r="H8" s="550"/>
      <c r="I8" s="550"/>
      <c r="J8" s="611" t="s">
        <v>167</v>
      </c>
      <c r="K8" s="612"/>
      <c r="L8" s="612"/>
      <c r="M8" s="613"/>
      <c r="N8" s="611" t="s">
        <v>168</v>
      </c>
      <c r="O8" s="612"/>
      <c r="P8" s="612"/>
      <c r="Q8" s="613"/>
      <c r="R8" s="2"/>
      <c r="S8" s="2"/>
      <c r="T8" s="2"/>
      <c r="U8" s="97"/>
    </row>
    <row r="9" spans="1:21" ht="13.5" thickBot="1">
      <c r="A9" s="129"/>
      <c r="B9" s="143" t="s">
        <v>162</v>
      </c>
      <c r="C9" s="351" t="s">
        <v>163</v>
      </c>
      <c r="D9" s="143" t="s">
        <v>153</v>
      </c>
      <c r="E9" s="351" t="s">
        <v>154</v>
      </c>
      <c r="F9" s="143" t="s">
        <v>162</v>
      </c>
      <c r="G9" s="351" t="s">
        <v>163</v>
      </c>
      <c r="H9" s="143" t="s">
        <v>153</v>
      </c>
      <c r="I9" s="351" t="s">
        <v>154</v>
      </c>
      <c r="J9" s="224" t="s">
        <v>162</v>
      </c>
      <c r="K9" s="219" t="s">
        <v>163</v>
      </c>
      <c r="L9" s="224" t="s">
        <v>153</v>
      </c>
      <c r="M9" s="219" t="s">
        <v>154</v>
      </c>
      <c r="N9" s="224" t="s">
        <v>162</v>
      </c>
      <c r="O9" s="223" t="s">
        <v>163</v>
      </c>
      <c r="P9" s="224" t="s">
        <v>153</v>
      </c>
      <c r="Q9" s="219" t="s">
        <v>154</v>
      </c>
      <c r="R9" s="2"/>
      <c r="S9" s="2"/>
      <c r="T9" s="2"/>
      <c r="U9" s="97"/>
    </row>
    <row r="10" spans="1:21" ht="13.5" thickBot="1">
      <c r="A10" s="128" t="s">
        <v>169</v>
      </c>
      <c r="B10" s="159">
        <v>0</v>
      </c>
      <c r="C10" s="232">
        <v>0</v>
      </c>
      <c r="D10" s="159">
        <v>3.5</v>
      </c>
      <c r="E10" s="232">
        <v>7</v>
      </c>
      <c r="F10" s="392">
        <v>-0.16</v>
      </c>
      <c r="G10" s="380">
        <v>0.96</v>
      </c>
      <c r="H10" s="157">
        <v>4</v>
      </c>
      <c r="I10" s="170">
        <v>8</v>
      </c>
      <c r="J10" s="157">
        <v>3.29</v>
      </c>
      <c r="K10" s="177">
        <v>0.88</v>
      </c>
      <c r="L10" s="227">
        <v>3.5</v>
      </c>
      <c r="M10" s="177">
        <v>7</v>
      </c>
      <c r="N10" s="227">
        <v>1.08</v>
      </c>
      <c r="O10" s="177">
        <v>1.77</v>
      </c>
      <c r="P10" s="227">
        <v>3.5</v>
      </c>
      <c r="Q10" s="177">
        <v>7</v>
      </c>
      <c r="R10" s="2"/>
      <c r="S10" s="2"/>
      <c r="T10" s="2"/>
      <c r="U10" s="97"/>
    </row>
    <row r="11" spans="1:21" ht="12.75">
      <c r="A11" s="142" t="s">
        <v>170</v>
      </c>
      <c r="B11" s="341">
        <v>1.3</v>
      </c>
      <c r="C11" s="231">
        <v>0.15</v>
      </c>
      <c r="D11" s="158">
        <v>3.5</v>
      </c>
      <c r="E11" s="231">
        <v>7</v>
      </c>
      <c r="F11" s="158">
        <v>0</v>
      </c>
      <c r="G11" s="352">
        <v>0.5084745762711864</v>
      </c>
      <c r="H11" s="167">
        <v>4</v>
      </c>
      <c r="I11" s="169">
        <v>8</v>
      </c>
      <c r="J11" s="360">
        <v>32</v>
      </c>
      <c r="K11" s="361">
        <v>9</v>
      </c>
      <c r="L11" s="360">
        <v>3.5</v>
      </c>
      <c r="M11" s="361">
        <v>7</v>
      </c>
      <c r="N11" s="363">
        <v>30</v>
      </c>
      <c r="O11" s="364">
        <v>8</v>
      </c>
      <c r="P11" s="360">
        <v>3.5</v>
      </c>
      <c r="Q11" s="361">
        <v>7</v>
      </c>
      <c r="R11" s="2"/>
      <c r="S11" s="2"/>
      <c r="T11" s="2"/>
      <c r="U11" s="97"/>
    </row>
    <row r="12" spans="1:21" ht="12.75">
      <c r="A12" s="142" t="s">
        <v>171</v>
      </c>
      <c r="B12" s="341">
        <v>4.6</v>
      </c>
      <c r="C12" s="231">
        <v>0.16</v>
      </c>
      <c r="D12" s="158">
        <v>3.5</v>
      </c>
      <c r="E12" s="231">
        <v>7</v>
      </c>
      <c r="F12" s="158">
        <v>0</v>
      </c>
      <c r="G12" s="352">
        <v>0.5084745762711864</v>
      </c>
      <c r="H12" s="158">
        <v>4</v>
      </c>
      <c r="I12" s="231">
        <v>8</v>
      </c>
      <c r="J12" s="317">
        <v>1.44</v>
      </c>
      <c r="K12" s="314">
        <v>5.5</v>
      </c>
      <c r="L12" s="228">
        <v>3.5</v>
      </c>
      <c r="M12" s="220">
        <v>7</v>
      </c>
      <c r="N12" s="228">
        <v>7.55</v>
      </c>
      <c r="O12" s="220">
        <v>1.64</v>
      </c>
      <c r="P12" s="228">
        <v>3.5</v>
      </c>
      <c r="Q12" s="220">
        <v>7</v>
      </c>
      <c r="R12" s="2"/>
      <c r="S12" s="2"/>
      <c r="T12" s="2"/>
      <c r="U12" s="97"/>
    </row>
    <row r="13" spans="1:21" ht="12.75">
      <c r="A13" s="142" t="s">
        <v>172</v>
      </c>
      <c r="B13" s="342">
        <v>0.06</v>
      </c>
      <c r="C13" s="231">
        <v>0.034</v>
      </c>
      <c r="D13" s="158">
        <v>3.5</v>
      </c>
      <c r="E13" s="231">
        <v>7</v>
      </c>
      <c r="F13" s="158">
        <v>0</v>
      </c>
      <c r="G13" s="352">
        <v>0.13559322033898305</v>
      </c>
      <c r="H13" s="158">
        <v>4</v>
      </c>
      <c r="I13" s="231">
        <v>8</v>
      </c>
      <c r="J13" s="331">
        <v>0.54</v>
      </c>
      <c r="K13" s="324">
        <v>0.66</v>
      </c>
      <c r="L13" s="228">
        <v>3.5</v>
      </c>
      <c r="M13" s="220">
        <v>7</v>
      </c>
      <c r="N13" s="331">
        <v>0.58</v>
      </c>
      <c r="O13" s="324">
        <v>0.68</v>
      </c>
      <c r="P13" s="228">
        <v>3.5</v>
      </c>
      <c r="Q13" s="220">
        <v>7</v>
      </c>
      <c r="R13" s="2"/>
      <c r="S13" s="2"/>
      <c r="T13" s="2"/>
      <c r="U13" s="97"/>
    </row>
    <row r="14" spans="1:21" ht="12.75">
      <c r="A14" s="142" t="s">
        <v>173</v>
      </c>
      <c r="B14" s="342">
        <v>0.04</v>
      </c>
      <c r="C14" s="231">
        <v>0.024</v>
      </c>
      <c r="D14" s="158">
        <v>3.5</v>
      </c>
      <c r="E14" s="231">
        <v>7</v>
      </c>
      <c r="F14" s="158">
        <v>0</v>
      </c>
      <c r="G14" s="352">
        <v>0.13559322033898305</v>
      </c>
      <c r="H14" s="158">
        <v>4</v>
      </c>
      <c r="I14" s="231">
        <v>8</v>
      </c>
      <c r="J14" s="317">
        <v>-0.7</v>
      </c>
      <c r="K14" s="220">
        <v>0.82</v>
      </c>
      <c r="L14" s="228">
        <v>3.5</v>
      </c>
      <c r="M14" s="220">
        <v>7</v>
      </c>
      <c r="N14" s="317">
        <v>0</v>
      </c>
      <c r="O14" s="314">
        <v>0.23</v>
      </c>
      <c r="P14" s="228">
        <v>3.5</v>
      </c>
      <c r="Q14" s="220">
        <v>7</v>
      </c>
      <c r="R14" s="2"/>
      <c r="S14" s="2"/>
      <c r="T14" s="2"/>
      <c r="U14" s="97"/>
    </row>
    <row r="15" spans="1:21" ht="12.75">
      <c r="A15" s="142" t="s">
        <v>174</v>
      </c>
      <c r="B15" s="343">
        <v>-0.019774132413410254</v>
      </c>
      <c r="C15" s="339">
        <v>0.005418943924748579</v>
      </c>
      <c r="D15" s="158">
        <v>3.5</v>
      </c>
      <c r="E15" s="231">
        <v>7</v>
      </c>
      <c r="F15" s="158">
        <v>0</v>
      </c>
      <c r="G15" s="352">
        <v>0.05932203389830509</v>
      </c>
      <c r="H15" s="158">
        <v>4</v>
      </c>
      <c r="I15" s="231">
        <v>8</v>
      </c>
      <c r="J15" s="331">
        <v>0.06</v>
      </c>
      <c r="K15" s="329">
        <v>0.3</v>
      </c>
      <c r="L15" s="228">
        <v>3.5</v>
      </c>
      <c r="M15" s="220">
        <v>7</v>
      </c>
      <c r="N15" s="317">
        <v>0</v>
      </c>
      <c r="O15" s="314">
        <v>0.07</v>
      </c>
      <c r="P15" s="228">
        <v>3.5</v>
      </c>
      <c r="Q15" s="220">
        <v>7</v>
      </c>
      <c r="R15" s="2"/>
      <c r="S15" s="2"/>
      <c r="T15" s="2"/>
      <c r="U15" s="97"/>
    </row>
    <row r="16" spans="1:21" ht="12.75">
      <c r="A16" s="142" t="s">
        <v>175</v>
      </c>
      <c r="B16" s="343">
        <v>-0.010837373458221854</v>
      </c>
      <c r="C16" s="339">
        <v>0.01</v>
      </c>
      <c r="D16" s="158">
        <v>3.5</v>
      </c>
      <c r="E16" s="231">
        <v>7</v>
      </c>
      <c r="F16" s="158">
        <v>0</v>
      </c>
      <c r="G16" s="352">
        <v>0.04576271186440678</v>
      </c>
      <c r="H16" s="158">
        <v>4</v>
      </c>
      <c r="I16" s="231">
        <v>8</v>
      </c>
      <c r="J16" s="228">
        <v>-0.13</v>
      </c>
      <c r="K16" s="220">
        <v>0.37</v>
      </c>
      <c r="L16" s="228">
        <v>3.5</v>
      </c>
      <c r="M16" s="220">
        <v>7</v>
      </c>
      <c r="N16" s="317">
        <v>0</v>
      </c>
      <c r="O16" s="314">
        <v>0.03</v>
      </c>
      <c r="P16" s="228">
        <v>3.5</v>
      </c>
      <c r="Q16" s="220">
        <v>7</v>
      </c>
      <c r="R16" s="2"/>
      <c r="S16" s="2"/>
      <c r="T16" s="2"/>
      <c r="U16" s="97"/>
    </row>
    <row r="17" spans="1:21" ht="12.75">
      <c r="A17" s="142" t="s">
        <v>176</v>
      </c>
      <c r="B17" s="343">
        <v>-0.003117352004020069</v>
      </c>
      <c r="C17" s="339">
        <v>0.00343650901164559</v>
      </c>
      <c r="D17" s="158">
        <v>3.5</v>
      </c>
      <c r="E17" s="231">
        <v>7</v>
      </c>
      <c r="F17" s="158">
        <v>0</v>
      </c>
      <c r="G17" s="352">
        <v>0.028813559322033902</v>
      </c>
      <c r="H17" s="158">
        <v>4</v>
      </c>
      <c r="I17" s="231">
        <v>8</v>
      </c>
      <c r="J17" s="332">
        <v>0</v>
      </c>
      <c r="K17" s="325">
        <v>0.056</v>
      </c>
      <c r="L17" s="228">
        <v>3.5</v>
      </c>
      <c r="M17" s="220">
        <v>7</v>
      </c>
      <c r="N17" s="318">
        <v>0</v>
      </c>
      <c r="O17" s="315">
        <v>0.038</v>
      </c>
      <c r="P17" s="228">
        <v>3.5</v>
      </c>
      <c r="Q17" s="220">
        <v>7</v>
      </c>
      <c r="R17" s="2"/>
      <c r="S17" s="2"/>
      <c r="T17" s="2"/>
      <c r="U17" s="97"/>
    </row>
    <row r="18" spans="1:21" ht="12.75">
      <c r="A18" s="142" t="s">
        <v>177</v>
      </c>
      <c r="B18" s="343">
        <v>0.00978380454866244</v>
      </c>
      <c r="C18" s="339">
        <v>0.014</v>
      </c>
      <c r="D18" s="158">
        <v>3.5</v>
      </c>
      <c r="E18" s="231">
        <v>7</v>
      </c>
      <c r="F18" s="158">
        <v>0</v>
      </c>
      <c r="G18" s="352">
        <v>0.01694915254237288</v>
      </c>
      <c r="H18" s="158">
        <v>4</v>
      </c>
      <c r="I18" s="231">
        <v>8</v>
      </c>
      <c r="J18" s="318">
        <v>0.032</v>
      </c>
      <c r="K18" s="315">
        <v>0.073</v>
      </c>
      <c r="L18" s="228">
        <v>3.5</v>
      </c>
      <c r="M18" s="220">
        <v>7</v>
      </c>
      <c r="N18" s="318">
        <v>0.029</v>
      </c>
      <c r="O18" s="315">
        <v>0.025</v>
      </c>
      <c r="P18" s="228">
        <v>3.5</v>
      </c>
      <c r="Q18" s="220">
        <v>7</v>
      </c>
      <c r="R18" s="2"/>
      <c r="S18" s="2"/>
      <c r="T18" s="2"/>
      <c r="U18" s="97"/>
    </row>
    <row r="19" spans="1:21" ht="12.75">
      <c r="A19" s="142" t="s">
        <v>178</v>
      </c>
      <c r="B19" s="344">
        <v>0.00014751670490872266</v>
      </c>
      <c r="C19" s="340">
        <v>0.0018580411967804248</v>
      </c>
      <c r="D19" s="158">
        <v>3.5</v>
      </c>
      <c r="E19" s="231">
        <v>7</v>
      </c>
      <c r="F19" s="158">
        <v>0</v>
      </c>
      <c r="G19" s="352">
        <v>0.03389830508474576</v>
      </c>
      <c r="H19" s="158">
        <v>4</v>
      </c>
      <c r="I19" s="231">
        <v>8</v>
      </c>
      <c r="J19" s="332">
        <v>0</v>
      </c>
      <c r="K19" s="325">
        <v>0.09</v>
      </c>
      <c r="L19" s="228">
        <v>3.5</v>
      </c>
      <c r="M19" s="220">
        <v>7</v>
      </c>
      <c r="N19" s="332">
        <v>-0.027</v>
      </c>
      <c r="O19" s="325">
        <v>0.097</v>
      </c>
      <c r="P19" s="228">
        <v>3.5</v>
      </c>
      <c r="Q19" s="220">
        <v>7</v>
      </c>
      <c r="R19" s="2"/>
      <c r="S19" s="2"/>
      <c r="T19" s="2"/>
      <c r="U19" s="97"/>
    </row>
    <row r="20" spans="1:21" ht="12.75">
      <c r="A20" s="142" t="s">
        <v>179</v>
      </c>
      <c r="B20" s="343">
        <v>0</v>
      </c>
      <c r="C20" s="339">
        <v>0.021</v>
      </c>
      <c r="D20" s="158">
        <v>3.5</v>
      </c>
      <c r="E20" s="231">
        <v>7</v>
      </c>
      <c r="F20" s="158">
        <v>0</v>
      </c>
      <c r="G20" s="352">
        <v>0.005</v>
      </c>
      <c r="H20" s="158">
        <v>4</v>
      </c>
      <c r="I20" s="231">
        <v>8</v>
      </c>
      <c r="J20" s="318">
        <v>0.016</v>
      </c>
      <c r="K20" s="315">
        <v>0.032</v>
      </c>
      <c r="L20" s="228">
        <v>3.5</v>
      </c>
      <c r="M20" s="220">
        <v>7</v>
      </c>
      <c r="N20" s="318">
        <v>0.016</v>
      </c>
      <c r="O20" s="315">
        <v>0.009</v>
      </c>
      <c r="P20" s="228">
        <v>3.5</v>
      </c>
      <c r="Q20" s="220">
        <v>7</v>
      </c>
      <c r="R20" s="2"/>
      <c r="S20" s="2"/>
      <c r="T20" s="2"/>
      <c r="U20" s="97"/>
    </row>
    <row r="21" spans="1:21" ht="12.75">
      <c r="A21" s="142" t="s">
        <v>180</v>
      </c>
      <c r="B21" s="343">
        <v>2.056450254703613E-05</v>
      </c>
      <c r="C21" s="339">
        <v>0.001</v>
      </c>
      <c r="D21" s="158">
        <v>3.5</v>
      </c>
      <c r="E21" s="231">
        <v>7</v>
      </c>
      <c r="F21" s="158">
        <v>0</v>
      </c>
      <c r="G21" s="352">
        <v>0.00516949152542373</v>
      </c>
      <c r="H21" s="158">
        <v>4</v>
      </c>
      <c r="I21" s="231">
        <v>8</v>
      </c>
      <c r="J21" s="332">
        <v>0</v>
      </c>
      <c r="K21" s="325">
        <v>0.015</v>
      </c>
      <c r="L21" s="228">
        <v>3.5</v>
      </c>
      <c r="M21" s="220">
        <v>7</v>
      </c>
      <c r="N21" s="333">
        <v>0</v>
      </c>
      <c r="O21" s="326">
        <v>0.01</v>
      </c>
      <c r="P21" s="228">
        <v>3.5</v>
      </c>
      <c r="Q21" s="220">
        <v>7</v>
      </c>
      <c r="R21" s="2"/>
      <c r="S21" s="2"/>
      <c r="T21" s="2"/>
      <c r="U21" s="97"/>
    </row>
    <row r="22" spans="1:21" ht="12.75">
      <c r="A22" s="142" t="s">
        <v>181</v>
      </c>
      <c r="B22" s="343">
        <v>0</v>
      </c>
      <c r="C22" s="339">
        <v>0.002360101442492993</v>
      </c>
      <c r="D22" s="158">
        <v>3.5</v>
      </c>
      <c r="E22" s="231">
        <v>7</v>
      </c>
      <c r="F22" s="158">
        <v>0</v>
      </c>
      <c r="G22" s="352">
        <v>0.00211864406779661</v>
      </c>
      <c r="H22" s="158">
        <v>4</v>
      </c>
      <c r="I22" s="231">
        <v>8</v>
      </c>
      <c r="J22" s="228">
        <v>0.0017</v>
      </c>
      <c r="K22" s="220">
        <v>0.0066</v>
      </c>
      <c r="L22" s="228">
        <v>3.5</v>
      </c>
      <c r="M22" s="220">
        <v>7</v>
      </c>
      <c r="N22" s="319">
        <v>0</v>
      </c>
      <c r="O22" s="316">
        <v>0.0031</v>
      </c>
      <c r="P22" s="228">
        <v>3.5</v>
      </c>
      <c r="Q22" s="220">
        <v>7</v>
      </c>
      <c r="R22" s="2"/>
      <c r="S22" s="2"/>
      <c r="T22" s="2"/>
      <c r="U22" s="97"/>
    </row>
    <row r="23" spans="1:21" ht="12.75">
      <c r="A23" s="142" t="s">
        <v>182</v>
      </c>
      <c r="B23" s="343">
        <v>-0.0004924131763350099</v>
      </c>
      <c r="C23" s="339">
        <v>0.0062</v>
      </c>
      <c r="D23" s="158">
        <v>3.5</v>
      </c>
      <c r="E23" s="231">
        <v>7</v>
      </c>
      <c r="F23" s="158">
        <v>0</v>
      </c>
      <c r="G23" s="352">
        <v>0.00288135593220339</v>
      </c>
      <c r="H23" s="158">
        <v>4</v>
      </c>
      <c r="I23" s="231">
        <v>8</v>
      </c>
      <c r="J23" s="333">
        <v>0</v>
      </c>
      <c r="K23" s="326">
        <v>0.0052</v>
      </c>
      <c r="L23" s="228">
        <v>3.5</v>
      </c>
      <c r="M23" s="220">
        <v>7</v>
      </c>
      <c r="N23" s="333">
        <v>0</v>
      </c>
      <c r="O23" s="326">
        <v>0.0049</v>
      </c>
      <c r="P23" s="228">
        <v>3.5</v>
      </c>
      <c r="Q23" s="220">
        <v>7</v>
      </c>
      <c r="R23" s="2"/>
      <c r="S23" s="2"/>
      <c r="T23" s="2"/>
      <c r="U23" s="97"/>
    </row>
    <row r="24" spans="1:21" ht="13.5" thickBot="1">
      <c r="A24" s="129" t="s">
        <v>183</v>
      </c>
      <c r="B24" s="343">
        <v>0.001</v>
      </c>
      <c r="C24" s="339">
        <v>0.0039</v>
      </c>
      <c r="D24" s="158">
        <v>3.5</v>
      </c>
      <c r="E24" s="231">
        <v>7</v>
      </c>
      <c r="F24" s="158">
        <v>0</v>
      </c>
      <c r="G24" s="352">
        <v>0.0022881355932203393</v>
      </c>
      <c r="H24" s="159">
        <v>4</v>
      </c>
      <c r="I24" s="232">
        <v>8</v>
      </c>
      <c r="J24" s="334">
        <v>-0.0052</v>
      </c>
      <c r="K24" s="328">
        <v>0.0041</v>
      </c>
      <c r="L24" s="362">
        <v>3.5</v>
      </c>
      <c r="M24" s="229">
        <v>7</v>
      </c>
      <c r="N24" s="320">
        <v>-0.004</v>
      </c>
      <c r="O24" s="345">
        <v>0.0067</v>
      </c>
      <c r="P24" s="362">
        <v>3.5</v>
      </c>
      <c r="Q24" s="229">
        <v>7</v>
      </c>
      <c r="R24" s="2"/>
      <c r="S24" s="2"/>
      <c r="T24" s="2"/>
      <c r="U24" s="97"/>
    </row>
    <row r="25" spans="1:21" ht="12.75">
      <c r="A25" s="142" t="s">
        <v>184</v>
      </c>
      <c r="B25" s="347">
        <v>-0.03</v>
      </c>
      <c r="C25" s="349">
        <v>0.11</v>
      </c>
      <c r="D25" s="167">
        <v>3.5</v>
      </c>
      <c r="E25" s="169">
        <v>7</v>
      </c>
      <c r="F25" s="167">
        <v>0</v>
      </c>
      <c r="G25" s="357">
        <v>0.9322033898305085</v>
      </c>
      <c r="H25" s="167">
        <v>4</v>
      </c>
      <c r="I25" s="169">
        <v>8</v>
      </c>
      <c r="J25" s="363">
        <v>-0.7</v>
      </c>
      <c r="K25" s="364">
        <v>2.2</v>
      </c>
      <c r="L25" s="360">
        <v>3.5</v>
      </c>
      <c r="M25" s="361">
        <v>7</v>
      </c>
      <c r="N25" s="365">
        <v>-0.4</v>
      </c>
      <c r="O25" s="361">
        <v>0.62</v>
      </c>
      <c r="P25" s="225">
        <v>3.5</v>
      </c>
      <c r="Q25" s="220">
        <v>7</v>
      </c>
      <c r="R25" s="2"/>
      <c r="S25" s="2"/>
      <c r="T25" s="2"/>
      <c r="U25" s="97"/>
    </row>
    <row r="26" spans="1:21" ht="12.75">
      <c r="A26" s="142" t="s">
        <v>185</v>
      </c>
      <c r="B26" s="348">
        <v>0</v>
      </c>
      <c r="C26" s="346">
        <v>0.083</v>
      </c>
      <c r="D26" s="158">
        <v>3.5</v>
      </c>
      <c r="E26" s="231">
        <v>7</v>
      </c>
      <c r="F26" s="158">
        <v>0</v>
      </c>
      <c r="G26" s="352">
        <v>0.2966101694915254</v>
      </c>
      <c r="H26" s="158">
        <v>4</v>
      </c>
      <c r="I26" s="231">
        <v>8</v>
      </c>
      <c r="J26" s="331">
        <v>-3.15</v>
      </c>
      <c r="K26" s="324">
        <v>1.42</v>
      </c>
      <c r="L26" s="228">
        <v>3.5</v>
      </c>
      <c r="M26" s="220">
        <v>7</v>
      </c>
      <c r="N26" s="321">
        <v>0</v>
      </c>
      <c r="O26" s="366">
        <v>0.2</v>
      </c>
      <c r="P26" s="225">
        <v>3.5</v>
      </c>
      <c r="Q26" s="220">
        <v>7</v>
      </c>
      <c r="R26" s="2"/>
      <c r="S26" s="2"/>
      <c r="T26" s="2"/>
      <c r="U26" s="97"/>
    </row>
    <row r="27" spans="1:21" ht="12.75">
      <c r="A27" s="142" t="s">
        <v>186</v>
      </c>
      <c r="B27" s="348">
        <v>0</v>
      </c>
      <c r="C27" s="346">
        <v>0.018</v>
      </c>
      <c r="D27" s="158">
        <v>3.5</v>
      </c>
      <c r="E27" s="231">
        <v>7</v>
      </c>
      <c r="F27" s="158">
        <v>0</v>
      </c>
      <c r="G27" s="352">
        <v>0.22881355932203393</v>
      </c>
      <c r="H27" s="158">
        <v>4</v>
      </c>
      <c r="I27" s="231">
        <v>8</v>
      </c>
      <c r="J27" s="331">
        <v>-0.38</v>
      </c>
      <c r="K27" s="329">
        <v>0.6</v>
      </c>
      <c r="L27" s="228">
        <v>3.5</v>
      </c>
      <c r="M27" s="220">
        <v>7</v>
      </c>
      <c r="N27" s="228">
        <v>-0.32</v>
      </c>
      <c r="O27" s="220">
        <v>0.26</v>
      </c>
      <c r="P27" s="225">
        <v>3.5</v>
      </c>
      <c r="Q27" s="220">
        <v>7</v>
      </c>
      <c r="R27" s="2"/>
      <c r="S27" s="2"/>
      <c r="T27" s="2"/>
      <c r="U27" s="97"/>
    </row>
    <row r="28" spans="1:21" ht="12.75">
      <c r="A28" s="142" t="s">
        <v>187</v>
      </c>
      <c r="B28" s="348">
        <v>0</v>
      </c>
      <c r="C28" s="346">
        <v>0.045</v>
      </c>
      <c r="D28" s="158">
        <v>3.5</v>
      </c>
      <c r="E28" s="231">
        <v>7</v>
      </c>
      <c r="F28" s="158">
        <v>0</v>
      </c>
      <c r="G28" s="352">
        <v>0.1016949152542373</v>
      </c>
      <c r="H28" s="158">
        <v>4</v>
      </c>
      <c r="I28" s="231">
        <v>8</v>
      </c>
      <c r="J28" s="331">
        <v>1.57</v>
      </c>
      <c r="K28" s="324">
        <v>0.36</v>
      </c>
      <c r="L28" s="228">
        <v>3.5</v>
      </c>
      <c r="M28" s="220">
        <v>7</v>
      </c>
      <c r="N28" s="317">
        <v>0</v>
      </c>
      <c r="O28" s="314">
        <v>0.16</v>
      </c>
      <c r="P28" s="225">
        <v>3.5</v>
      </c>
      <c r="Q28" s="220">
        <v>7</v>
      </c>
      <c r="R28" s="2"/>
      <c r="S28" s="2"/>
      <c r="T28" s="2"/>
      <c r="U28" s="97"/>
    </row>
    <row r="29" spans="1:21" ht="12.75">
      <c r="A29" s="142" t="s">
        <v>188</v>
      </c>
      <c r="B29" s="343">
        <v>0</v>
      </c>
      <c r="C29" s="339">
        <v>0.004906375075298238</v>
      </c>
      <c r="D29" s="158">
        <v>3.5</v>
      </c>
      <c r="E29" s="231">
        <v>7</v>
      </c>
      <c r="F29" s="158">
        <v>0</v>
      </c>
      <c r="G29" s="352">
        <v>0.057627118644067804</v>
      </c>
      <c r="H29" s="158">
        <v>4</v>
      </c>
      <c r="I29" s="231">
        <v>8</v>
      </c>
      <c r="J29" s="358">
        <v>-0.1</v>
      </c>
      <c r="K29" s="329">
        <v>0.3</v>
      </c>
      <c r="L29" s="228">
        <v>3.5</v>
      </c>
      <c r="M29" s="220">
        <v>7</v>
      </c>
      <c r="N29" s="317">
        <v>0.02</v>
      </c>
      <c r="O29" s="314">
        <v>0.07</v>
      </c>
      <c r="P29" s="225">
        <v>3.5</v>
      </c>
      <c r="Q29" s="220">
        <v>7</v>
      </c>
      <c r="R29" s="2"/>
      <c r="S29" s="2"/>
      <c r="T29" s="2"/>
      <c r="U29" s="97"/>
    </row>
    <row r="30" spans="1:21" ht="12.75">
      <c r="A30" s="142" t="s">
        <v>189</v>
      </c>
      <c r="B30" s="343">
        <v>0</v>
      </c>
      <c r="C30" s="339">
        <v>0.026</v>
      </c>
      <c r="D30" s="158">
        <v>3.5</v>
      </c>
      <c r="E30" s="231">
        <v>7</v>
      </c>
      <c r="F30" s="158">
        <v>0</v>
      </c>
      <c r="G30" s="352">
        <v>0.04745762711864407</v>
      </c>
      <c r="H30" s="158">
        <v>4</v>
      </c>
      <c r="I30" s="231">
        <v>8</v>
      </c>
      <c r="J30" s="358">
        <v>1.5</v>
      </c>
      <c r="K30" s="324">
        <v>0.12</v>
      </c>
      <c r="L30" s="228">
        <v>3.5</v>
      </c>
      <c r="M30" s="220">
        <v>7</v>
      </c>
      <c r="N30" s="318">
        <v>0</v>
      </c>
      <c r="O30" s="315">
        <v>0.019</v>
      </c>
      <c r="P30" s="225">
        <v>3.5</v>
      </c>
      <c r="Q30" s="220">
        <v>7</v>
      </c>
      <c r="R30" s="2"/>
      <c r="S30" s="2"/>
      <c r="T30" s="2"/>
      <c r="U30" s="97"/>
    </row>
    <row r="31" spans="1:21" ht="12.75">
      <c r="A31" s="142" t="s">
        <v>190</v>
      </c>
      <c r="B31" s="343">
        <v>0.001</v>
      </c>
      <c r="C31" s="339">
        <v>0.002193608955300207</v>
      </c>
      <c r="D31" s="158">
        <v>3.5</v>
      </c>
      <c r="E31" s="231">
        <v>7</v>
      </c>
      <c r="F31" s="158">
        <v>0</v>
      </c>
      <c r="G31" s="352">
        <v>0.021186440677966104</v>
      </c>
      <c r="H31" s="158">
        <v>4</v>
      </c>
      <c r="I31" s="231">
        <v>8</v>
      </c>
      <c r="J31" s="332">
        <v>0</v>
      </c>
      <c r="K31" s="325">
        <v>0.065</v>
      </c>
      <c r="L31" s="228">
        <v>3.5</v>
      </c>
      <c r="M31" s="220">
        <v>7</v>
      </c>
      <c r="N31" s="318">
        <v>0.026</v>
      </c>
      <c r="O31" s="315">
        <v>0.037</v>
      </c>
      <c r="P31" s="225">
        <v>3.5</v>
      </c>
      <c r="Q31" s="220">
        <v>7</v>
      </c>
      <c r="R31" s="2"/>
      <c r="S31" s="2"/>
      <c r="T31" s="2"/>
      <c r="U31" s="97"/>
    </row>
    <row r="32" spans="1:21" ht="12.75">
      <c r="A32" s="142" t="s">
        <v>191</v>
      </c>
      <c r="B32" s="343">
        <v>0</v>
      </c>
      <c r="C32" s="339">
        <v>0.018</v>
      </c>
      <c r="D32" s="158">
        <v>3.5</v>
      </c>
      <c r="E32" s="231">
        <v>7</v>
      </c>
      <c r="F32" s="158">
        <v>0</v>
      </c>
      <c r="G32" s="352">
        <v>0.017796610169491526</v>
      </c>
      <c r="H32" s="158">
        <v>4</v>
      </c>
      <c r="I32" s="231">
        <v>8</v>
      </c>
      <c r="J32" s="332">
        <v>-0.194</v>
      </c>
      <c r="K32" s="325">
        <v>0.043</v>
      </c>
      <c r="L32" s="228">
        <v>3.5</v>
      </c>
      <c r="M32" s="220">
        <v>7</v>
      </c>
      <c r="N32" s="332">
        <v>-0.012</v>
      </c>
      <c r="O32" s="325">
        <v>0.031</v>
      </c>
      <c r="P32" s="225">
        <v>3.5</v>
      </c>
      <c r="Q32" s="220">
        <v>7</v>
      </c>
      <c r="R32" s="2"/>
      <c r="S32" s="2"/>
      <c r="T32" s="2"/>
      <c r="U32" s="97"/>
    </row>
    <row r="33" spans="1:21" ht="12.75">
      <c r="A33" s="142" t="s">
        <v>192</v>
      </c>
      <c r="B33" s="344">
        <v>-1.874794916143342E-05</v>
      </c>
      <c r="C33" s="340">
        <v>0.0009498888409677001</v>
      </c>
      <c r="D33" s="158">
        <v>3.5</v>
      </c>
      <c r="E33" s="231">
        <v>7</v>
      </c>
      <c r="F33" s="158">
        <v>0</v>
      </c>
      <c r="G33" s="352">
        <v>0.028813559322033902</v>
      </c>
      <c r="H33" s="158">
        <v>4</v>
      </c>
      <c r="I33" s="231">
        <v>8</v>
      </c>
      <c r="J33" s="332">
        <v>0</v>
      </c>
      <c r="K33" s="325">
        <v>0.1</v>
      </c>
      <c r="L33" s="228">
        <v>3.5</v>
      </c>
      <c r="M33" s="220">
        <v>7</v>
      </c>
      <c r="N33" s="332">
        <v>0.012</v>
      </c>
      <c r="O33" s="325">
        <v>0.095</v>
      </c>
      <c r="P33" s="225">
        <v>3.5</v>
      </c>
      <c r="Q33" s="220">
        <v>7</v>
      </c>
      <c r="R33" s="2"/>
      <c r="S33" s="2"/>
      <c r="T33" s="2"/>
      <c r="U33" s="97"/>
    </row>
    <row r="34" spans="1:21" ht="12.75">
      <c r="A34" s="142" t="s">
        <v>193</v>
      </c>
      <c r="B34" s="333">
        <v>0.008</v>
      </c>
      <c r="C34" s="327">
        <v>0.039</v>
      </c>
      <c r="D34" s="158">
        <v>3.5</v>
      </c>
      <c r="E34" s="231">
        <v>7</v>
      </c>
      <c r="F34" s="158">
        <v>0</v>
      </c>
      <c r="G34" s="352">
        <v>0.007627118644067796</v>
      </c>
      <c r="H34" s="158">
        <v>4</v>
      </c>
      <c r="I34" s="231">
        <v>8</v>
      </c>
      <c r="J34" s="332">
        <v>0.19</v>
      </c>
      <c r="K34" s="325">
        <v>0.043</v>
      </c>
      <c r="L34" s="228">
        <v>3.5</v>
      </c>
      <c r="M34" s="220">
        <v>7</v>
      </c>
      <c r="N34" s="332">
        <v>0.013</v>
      </c>
      <c r="O34" s="325">
        <v>0.038</v>
      </c>
      <c r="P34" s="225">
        <v>3.5</v>
      </c>
      <c r="Q34" s="220">
        <v>7</v>
      </c>
      <c r="R34" s="2"/>
      <c r="S34" s="2"/>
      <c r="T34" s="2"/>
      <c r="U34" s="97"/>
    </row>
    <row r="35" spans="1:21" ht="12.75">
      <c r="A35" s="142" t="s">
        <v>194</v>
      </c>
      <c r="B35" s="343">
        <v>0</v>
      </c>
      <c r="C35" s="339">
        <v>0.0008</v>
      </c>
      <c r="D35" s="158">
        <v>3.5</v>
      </c>
      <c r="E35" s="231">
        <v>7</v>
      </c>
      <c r="F35" s="158">
        <v>0</v>
      </c>
      <c r="G35" s="352">
        <v>0.0047457627118644066</v>
      </c>
      <c r="H35" s="158">
        <v>4</v>
      </c>
      <c r="I35" s="231">
        <v>8</v>
      </c>
      <c r="J35" s="332">
        <v>0</v>
      </c>
      <c r="K35" s="325">
        <v>0.02</v>
      </c>
      <c r="L35" s="228">
        <v>3.5</v>
      </c>
      <c r="M35" s="220">
        <v>7</v>
      </c>
      <c r="N35" s="333">
        <v>0</v>
      </c>
      <c r="O35" s="326">
        <v>0.0097</v>
      </c>
      <c r="P35" s="225">
        <v>3.5</v>
      </c>
      <c r="Q35" s="220">
        <v>7</v>
      </c>
      <c r="R35" s="2"/>
      <c r="S35" s="2"/>
      <c r="T35" s="2"/>
      <c r="U35" s="97"/>
    </row>
    <row r="36" spans="1:21" ht="12.75">
      <c r="A36" s="142" t="s">
        <v>195</v>
      </c>
      <c r="B36" s="333">
        <v>0.0015</v>
      </c>
      <c r="C36" s="327">
        <v>0.0054</v>
      </c>
      <c r="D36" s="158">
        <v>3.5</v>
      </c>
      <c r="E36" s="231">
        <v>7</v>
      </c>
      <c r="F36" s="158">
        <v>0</v>
      </c>
      <c r="G36" s="352">
        <v>0.0018644067796610173</v>
      </c>
      <c r="H36" s="158">
        <v>4</v>
      </c>
      <c r="I36" s="231">
        <v>8</v>
      </c>
      <c r="J36" s="318">
        <v>0</v>
      </c>
      <c r="K36" s="315">
        <v>0.007</v>
      </c>
      <c r="L36" s="228">
        <v>3.5</v>
      </c>
      <c r="M36" s="220">
        <v>7</v>
      </c>
      <c r="N36" s="319">
        <v>0.0015</v>
      </c>
      <c r="O36" s="316">
        <v>0.0054</v>
      </c>
      <c r="P36" s="225">
        <v>3.5</v>
      </c>
      <c r="Q36" s="220">
        <v>7</v>
      </c>
      <c r="R36" s="2"/>
      <c r="S36" s="2"/>
      <c r="T36" s="2"/>
      <c r="U36" s="97"/>
    </row>
    <row r="37" spans="1:21" ht="12.75">
      <c r="A37" s="142" t="s">
        <v>196</v>
      </c>
      <c r="B37" s="333">
        <v>-0.0079</v>
      </c>
      <c r="C37" s="327">
        <v>0.0035</v>
      </c>
      <c r="D37" s="158">
        <v>3.5</v>
      </c>
      <c r="E37" s="231">
        <v>7</v>
      </c>
      <c r="F37" s="158">
        <v>0</v>
      </c>
      <c r="G37" s="352">
        <v>0.0025423728813559325</v>
      </c>
      <c r="H37" s="158">
        <v>4</v>
      </c>
      <c r="I37" s="231">
        <v>8</v>
      </c>
      <c r="J37" s="331">
        <v>0.0012</v>
      </c>
      <c r="K37" s="324">
        <v>0.0059</v>
      </c>
      <c r="L37" s="228">
        <v>3.5</v>
      </c>
      <c r="M37" s="220">
        <v>7</v>
      </c>
      <c r="N37" s="333">
        <v>-0.0023</v>
      </c>
      <c r="O37" s="326">
        <v>0.0041</v>
      </c>
      <c r="P37" s="225">
        <v>3.5</v>
      </c>
      <c r="Q37" s="220">
        <v>7</v>
      </c>
      <c r="R37" s="2"/>
      <c r="S37" s="2"/>
      <c r="T37" s="2"/>
      <c r="U37" s="97"/>
    </row>
    <row r="38" spans="1:21" ht="13.5" thickBot="1">
      <c r="A38" s="129" t="s">
        <v>197</v>
      </c>
      <c r="B38" s="320">
        <v>-0.0031</v>
      </c>
      <c r="C38" s="350">
        <v>0.0066</v>
      </c>
      <c r="D38" s="159">
        <v>3.5</v>
      </c>
      <c r="E38" s="232">
        <v>7</v>
      </c>
      <c r="F38" s="159">
        <v>0</v>
      </c>
      <c r="G38" s="356">
        <v>0.0025423728813559325</v>
      </c>
      <c r="H38" s="159">
        <v>4</v>
      </c>
      <c r="I38" s="232">
        <v>8</v>
      </c>
      <c r="J38" s="359">
        <v>0.0037</v>
      </c>
      <c r="K38" s="330">
        <v>0.0075</v>
      </c>
      <c r="L38" s="362">
        <v>3.5</v>
      </c>
      <c r="M38" s="229">
        <v>7</v>
      </c>
      <c r="N38" s="334">
        <v>0</v>
      </c>
      <c r="O38" s="328">
        <v>0.009</v>
      </c>
      <c r="P38" s="230">
        <v>3.5</v>
      </c>
      <c r="Q38" s="229">
        <v>7</v>
      </c>
      <c r="R38" s="160"/>
      <c r="S38" s="160"/>
      <c r="T38" s="160"/>
      <c r="U38" s="161"/>
    </row>
    <row r="39" spans="1:17" ht="13.5" thickBot="1">
      <c r="A39" s="162"/>
      <c r="B39" s="163"/>
      <c r="C39" s="163"/>
      <c r="D39" s="163"/>
      <c r="E39" s="163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21" ht="13.5" thickBot="1">
      <c r="A40" s="503" t="s">
        <v>198</v>
      </c>
      <c r="B40" s="504"/>
      <c r="C40" s="504"/>
      <c r="D40" s="504"/>
      <c r="E40" s="504"/>
      <c r="F40" s="504"/>
      <c r="G40" s="504"/>
      <c r="H40" s="504"/>
      <c r="I40" s="504"/>
      <c r="J40" s="504"/>
      <c r="K40" s="504"/>
      <c r="L40" s="504"/>
      <c r="M40" s="504"/>
      <c r="N40" s="504"/>
      <c r="O40" s="504"/>
      <c r="P40" s="504"/>
      <c r="Q40" s="504"/>
      <c r="R40" s="504"/>
      <c r="S40" s="504"/>
      <c r="T40" s="504"/>
      <c r="U40" s="505"/>
    </row>
    <row r="41" spans="1:21" ht="13.5" thickBot="1">
      <c r="A41" s="142"/>
      <c r="B41" s="164" t="s">
        <v>199</v>
      </c>
      <c r="C41" s="165" t="s">
        <v>200</v>
      </c>
      <c r="D41" s="166" t="s">
        <v>201</v>
      </c>
      <c r="E41" s="165" t="s">
        <v>202</v>
      </c>
      <c r="F41" s="610"/>
      <c r="G41" s="580"/>
      <c r="H41" s="164" t="s">
        <v>199</v>
      </c>
      <c r="I41" s="165" t="s">
        <v>200</v>
      </c>
      <c r="J41" s="166" t="s">
        <v>201</v>
      </c>
      <c r="K41" s="165" t="s">
        <v>202</v>
      </c>
      <c r="L41" s="147"/>
      <c r="M41" s="147"/>
      <c r="N41" s="147"/>
      <c r="O41" s="147"/>
      <c r="P41" s="147"/>
      <c r="Q41" s="147"/>
      <c r="R41" s="2"/>
      <c r="S41" s="2"/>
      <c r="T41" s="2"/>
      <c r="U41" s="97"/>
    </row>
    <row r="42" spans="1:21" ht="13.5" thickBot="1">
      <c r="A42" s="142" t="s">
        <v>155</v>
      </c>
      <c r="B42" s="167">
        <f>B3-C3*D3</f>
        <v>-0.08600000000000001</v>
      </c>
      <c r="C42" s="338">
        <f>B3+C3*D3</f>
        <v>-0.030000000000000002</v>
      </c>
      <c r="D42" s="169">
        <f>B3-C3*E3</f>
        <v>-0.114</v>
      </c>
      <c r="E42" s="168">
        <f>B3+C3*E3</f>
        <v>-0.0020000000000000018</v>
      </c>
      <c r="F42" s="614" t="s">
        <v>149</v>
      </c>
      <c r="G42" s="615"/>
      <c r="H42" s="148">
        <f>H3-I3*J3</f>
        <v>-0.9800000000000001</v>
      </c>
      <c r="I42" s="149">
        <f>H3+I3*J3</f>
        <v>0.9800000000000001</v>
      </c>
      <c r="J42" s="112">
        <f>H3-K3*I3</f>
        <v>-1.9600000000000002</v>
      </c>
      <c r="K42" s="137">
        <f>H3+I3*K3</f>
        <v>1.9600000000000002</v>
      </c>
      <c r="L42" s="147"/>
      <c r="M42" s="147"/>
      <c r="N42" s="147"/>
      <c r="O42" s="147"/>
      <c r="P42" s="147"/>
      <c r="Q42" s="147"/>
      <c r="R42" s="2"/>
      <c r="S42" s="2"/>
      <c r="T42" s="2"/>
      <c r="U42" s="97"/>
    </row>
    <row r="43" spans="1:21" ht="13.5" thickBot="1">
      <c r="A43" s="142" t="s">
        <v>156</v>
      </c>
      <c r="B43" s="335">
        <f>B4-C4*D4</f>
        <v>-4420</v>
      </c>
      <c r="C43" s="336">
        <f>B4+C4*D4</f>
        <v>-3720</v>
      </c>
      <c r="D43" s="337">
        <f>B4-C4*E4</f>
        <v>-4770</v>
      </c>
      <c r="E43" s="336">
        <f>B4+C4*E4</f>
        <v>-3370</v>
      </c>
      <c r="F43" s="616"/>
      <c r="G43" s="617"/>
      <c r="H43" s="150"/>
      <c r="I43" s="151"/>
      <c r="J43" s="113"/>
      <c r="K43" s="136"/>
      <c r="L43" s="89"/>
      <c r="M43" s="89"/>
      <c r="N43" s="147"/>
      <c r="O43" s="147"/>
      <c r="P43" s="147"/>
      <c r="Q43" s="147"/>
      <c r="R43" s="2"/>
      <c r="S43" s="2"/>
      <c r="T43" s="2"/>
      <c r="U43" s="97"/>
    </row>
    <row r="44" spans="1:21" ht="13.5" thickBot="1">
      <c r="A44" s="152"/>
      <c r="B44" s="552" t="s">
        <v>157</v>
      </c>
      <c r="C44" s="541"/>
      <c r="D44" s="541"/>
      <c r="E44" s="618"/>
      <c r="F44" s="576" t="s">
        <v>158</v>
      </c>
      <c r="G44" s="604"/>
      <c r="H44" s="604"/>
      <c r="I44" s="605"/>
      <c r="J44" s="576" t="s">
        <v>159</v>
      </c>
      <c r="K44" s="604"/>
      <c r="L44" s="604"/>
      <c r="M44" s="605"/>
      <c r="N44" s="576" t="s">
        <v>160</v>
      </c>
      <c r="O44" s="604"/>
      <c r="P44" s="604"/>
      <c r="Q44" s="605"/>
      <c r="R44" s="576" t="s">
        <v>161</v>
      </c>
      <c r="S44" s="604"/>
      <c r="T44" s="604"/>
      <c r="U44" s="605"/>
    </row>
    <row r="45" spans="1:21" ht="13.5" thickBot="1">
      <c r="A45" s="142"/>
      <c r="B45" s="155" t="s">
        <v>199</v>
      </c>
      <c r="C45" s="154" t="s">
        <v>200</v>
      </c>
      <c r="D45" s="154" t="s">
        <v>201</v>
      </c>
      <c r="E45" s="153" t="s">
        <v>202</v>
      </c>
      <c r="F45" s="155" t="s">
        <v>199</v>
      </c>
      <c r="G45" s="154" t="s">
        <v>200</v>
      </c>
      <c r="H45" s="154" t="s">
        <v>201</v>
      </c>
      <c r="I45" s="153" t="s">
        <v>202</v>
      </c>
      <c r="J45" s="155" t="s">
        <v>199</v>
      </c>
      <c r="K45" s="154" t="s">
        <v>200</v>
      </c>
      <c r="L45" s="154" t="s">
        <v>201</v>
      </c>
      <c r="M45" s="153" t="s">
        <v>202</v>
      </c>
      <c r="N45" s="155" t="s">
        <v>199</v>
      </c>
      <c r="O45" s="154" t="s">
        <v>200</v>
      </c>
      <c r="P45" s="154" t="s">
        <v>201</v>
      </c>
      <c r="Q45" s="153" t="s">
        <v>202</v>
      </c>
      <c r="R45" s="155" t="s">
        <v>199</v>
      </c>
      <c r="S45" s="154" t="s">
        <v>200</v>
      </c>
      <c r="T45" s="154" t="s">
        <v>201</v>
      </c>
      <c r="U45" s="153" t="s">
        <v>202</v>
      </c>
    </row>
    <row r="46" spans="1:21" ht="13.5" thickBot="1">
      <c r="A46" s="142" t="s">
        <v>164</v>
      </c>
      <c r="B46" s="64">
        <f>B7-C7*D7</f>
        <v>106.78</v>
      </c>
      <c r="C46" s="65">
        <f>B7+C7*D7</f>
        <v>109.82</v>
      </c>
      <c r="D46" s="65">
        <f>B7-C7*E7</f>
        <v>105.25999999999999</v>
      </c>
      <c r="E46" s="390">
        <f>B7+C7*E7</f>
        <v>111.34</v>
      </c>
      <c r="F46" s="396">
        <f>F7-G7*H7</f>
        <v>-5.74</v>
      </c>
      <c r="G46" s="397">
        <f>F7+G7*H7</f>
        <v>6.42</v>
      </c>
      <c r="H46" s="397">
        <f>F7-G7*I7</f>
        <v>-11.82</v>
      </c>
      <c r="I46" s="398">
        <f>F7+G7*I7</f>
        <v>12.5</v>
      </c>
      <c r="J46" s="388">
        <f>J7-K7*L7</f>
        <v>-5470</v>
      </c>
      <c r="K46" s="389">
        <f>J7+K7*L7</f>
        <v>-2810</v>
      </c>
      <c r="L46" s="389">
        <f>J7-K7*M7</f>
        <v>-6800</v>
      </c>
      <c r="M46" s="391">
        <f>J7+K7*M7</f>
        <v>-1480</v>
      </c>
      <c r="N46" s="388">
        <f>N7-O7*P7</f>
        <v>-4760.5</v>
      </c>
      <c r="O46" s="389">
        <f>N7+O7*P7</f>
        <v>-3283.5</v>
      </c>
      <c r="P46" s="66">
        <f>N7-O7*Q7</f>
        <v>-5499</v>
      </c>
      <c r="Q46" s="67">
        <f>N7+O7*Q7</f>
        <v>-2545</v>
      </c>
      <c r="R46" s="64">
        <f>R7-S7*T7</f>
        <v>-9.17</v>
      </c>
      <c r="S46" s="65">
        <f>R7+S7*T7</f>
        <v>4.970000000000001</v>
      </c>
      <c r="T46" s="65">
        <f>R7-S7*U7</f>
        <v>-16.240000000000002</v>
      </c>
      <c r="U46" s="390">
        <f>R7+S7*U7</f>
        <v>12.040000000000001</v>
      </c>
    </row>
    <row r="47" spans="1:21" ht="13.5" thickBot="1">
      <c r="A47" s="152"/>
      <c r="B47" s="552" t="s">
        <v>165</v>
      </c>
      <c r="C47" s="541"/>
      <c r="D47" s="541"/>
      <c r="E47" s="618"/>
      <c r="F47" s="552" t="s">
        <v>166</v>
      </c>
      <c r="G47" s="541"/>
      <c r="H47" s="541"/>
      <c r="I47" s="618"/>
      <c r="J47" s="619" t="s">
        <v>167</v>
      </c>
      <c r="K47" s="620"/>
      <c r="L47" s="620"/>
      <c r="M47" s="620"/>
      <c r="N47" s="552" t="s">
        <v>168</v>
      </c>
      <c r="O47" s="621"/>
      <c r="P47" s="621"/>
      <c r="Q47" s="622"/>
      <c r="R47" s="2"/>
      <c r="S47" s="2"/>
      <c r="T47" s="2"/>
      <c r="U47" s="97"/>
    </row>
    <row r="48" spans="1:21" ht="13.5" thickBot="1">
      <c r="A48" s="129"/>
      <c r="B48" s="155" t="s">
        <v>199</v>
      </c>
      <c r="C48" s="154" t="s">
        <v>200</v>
      </c>
      <c r="D48" s="154" t="s">
        <v>201</v>
      </c>
      <c r="E48" s="153" t="s">
        <v>202</v>
      </c>
      <c r="F48" s="155" t="s">
        <v>199</v>
      </c>
      <c r="G48" s="154" t="s">
        <v>200</v>
      </c>
      <c r="H48" s="154" t="s">
        <v>201</v>
      </c>
      <c r="I48" s="153" t="s">
        <v>202</v>
      </c>
      <c r="J48" s="155" t="s">
        <v>199</v>
      </c>
      <c r="K48" s="154" t="s">
        <v>200</v>
      </c>
      <c r="L48" s="154" t="s">
        <v>201</v>
      </c>
      <c r="M48" s="153" t="s">
        <v>202</v>
      </c>
      <c r="N48" s="155" t="s">
        <v>199</v>
      </c>
      <c r="O48" s="154" t="s">
        <v>200</v>
      </c>
      <c r="P48" s="154" t="s">
        <v>201</v>
      </c>
      <c r="Q48" s="153" t="s">
        <v>202</v>
      </c>
      <c r="R48" s="2"/>
      <c r="S48" s="2"/>
      <c r="T48" s="2"/>
      <c r="U48" s="97"/>
    </row>
    <row r="49" spans="1:21" ht="13.5" thickBot="1">
      <c r="A49" s="128" t="s">
        <v>169</v>
      </c>
      <c r="B49" s="379">
        <f aca="true" t="shared" si="0" ref="B49:B77">B10-C10*D10</f>
        <v>0</v>
      </c>
      <c r="C49" s="356">
        <f aca="true" t="shared" si="1" ref="C49:C77">B10+C10*D10</f>
        <v>0</v>
      </c>
      <c r="D49" s="356">
        <f aca="true" t="shared" si="2" ref="D49:D77">B10-C10*E10</f>
        <v>0</v>
      </c>
      <c r="E49" s="355">
        <f aca="true" t="shared" si="3" ref="E49:E77">B10+C10*E10</f>
        <v>0</v>
      </c>
      <c r="F49" s="393">
        <f aca="true" t="shared" si="4" ref="F49:F77">F10-G10*H10</f>
        <v>-4</v>
      </c>
      <c r="G49" s="394">
        <f aca="true" t="shared" si="5" ref="G49:G77">F10+G10*H10</f>
        <v>3.6799999999999997</v>
      </c>
      <c r="H49" s="394">
        <f aca="true" t="shared" si="6" ref="H49:H77">F10-G10*I10</f>
        <v>-7.84</v>
      </c>
      <c r="I49" s="395">
        <f aca="true" t="shared" si="7" ref="I49:I77">F10+G10*I10</f>
        <v>7.52</v>
      </c>
      <c r="J49" s="385">
        <f aca="true" t="shared" si="8" ref="J49:J77">J10-K10*L10</f>
        <v>0.20999999999999996</v>
      </c>
      <c r="K49" s="383">
        <f aca="true" t="shared" si="9" ref="K49:K77">J10+K10*L10</f>
        <v>6.37</v>
      </c>
      <c r="L49" s="383">
        <f aca="true" t="shared" si="10" ref="L49:L77">J10-K10*M10</f>
        <v>-2.87</v>
      </c>
      <c r="M49" s="384">
        <f aca="true" t="shared" si="11" ref="M49:M77">J10+K10*M10</f>
        <v>9.45</v>
      </c>
      <c r="N49" s="385">
        <f aca="true" t="shared" si="12" ref="N49:N77">N10-O10*P10</f>
        <v>-5.115</v>
      </c>
      <c r="O49" s="383">
        <f aca="true" t="shared" si="13" ref="O49:O77">N10+O10*P10</f>
        <v>7.275</v>
      </c>
      <c r="P49" s="383">
        <f aca="true" t="shared" si="14" ref="P49:P77">N10-O10*Q10</f>
        <v>-11.31</v>
      </c>
      <c r="Q49" s="384">
        <f aca="true" t="shared" si="15" ref="Q49:Q77">N10+O10*Q10</f>
        <v>13.47</v>
      </c>
      <c r="R49" s="171"/>
      <c r="S49" s="171"/>
      <c r="T49" s="171"/>
      <c r="U49" s="172"/>
    </row>
    <row r="50" spans="1:21" ht="12.75">
      <c r="A50" s="142" t="s">
        <v>170</v>
      </c>
      <c r="B50" s="374">
        <f t="shared" si="0"/>
        <v>0.775</v>
      </c>
      <c r="C50" s="357">
        <f t="shared" si="1"/>
        <v>1.8250000000000002</v>
      </c>
      <c r="D50" s="357">
        <f t="shared" si="2"/>
        <v>0.25</v>
      </c>
      <c r="E50" s="353">
        <f t="shared" si="3"/>
        <v>2.35</v>
      </c>
      <c r="F50" s="374">
        <f t="shared" si="4"/>
        <v>-2.0338983050847457</v>
      </c>
      <c r="G50" s="357">
        <f t="shared" si="5"/>
        <v>2.0338983050847457</v>
      </c>
      <c r="H50" s="357">
        <f t="shared" si="6"/>
        <v>-4.067796610169491</v>
      </c>
      <c r="I50" s="353">
        <f t="shared" si="7"/>
        <v>4.067796610169491</v>
      </c>
      <c r="J50" s="374">
        <f t="shared" si="8"/>
        <v>0.5</v>
      </c>
      <c r="K50" s="357">
        <f t="shared" si="9"/>
        <v>63.5</v>
      </c>
      <c r="L50" s="357">
        <f t="shared" si="10"/>
        <v>-31</v>
      </c>
      <c r="M50" s="353">
        <f t="shared" si="11"/>
        <v>95</v>
      </c>
      <c r="N50" s="387">
        <f t="shared" si="12"/>
        <v>2</v>
      </c>
      <c r="O50" s="375">
        <f t="shared" si="13"/>
        <v>58</v>
      </c>
      <c r="P50" s="375">
        <f t="shared" si="14"/>
        <v>-26</v>
      </c>
      <c r="Q50" s="376">
        <f t="shared" si="15"/>
        <v>86</v>
      </c>
      <c r="R50" s="171"/>
      <c r="S50" s="171"/>
      <c r="T50" s="171"/>
      <c r="U50" s="172"/>
    </row>
    <row r="51" spans="1:21" ht="12.75">
      <c r="A51" s="142" t="s">
        <v>171</v>
      </c>
      <c r="B51" s="377">
        <f t="shared" si="0"/>
        <v>4.039999999999999</v>
      </c>
      <c r="C51" s="352">
        <f t="shared" si="1"/>
        <v>5.16</v>
      </c>
      <c r="D51" s="352">
        <f t="shared" si="2"/>
        <v>3.4799999999999995</v>
      </c>
      <c r="E51" s="354">
        <f t="shared" si="3"/>
        <v>5.72</v>
      </c>
      <c r="F51" s="377">
        <f t="shared" si="4"/>
        <v>-2.0338983050847457</v>
      </c>
      <c r="G51" s="352">
        <f t="shared" si="5"/>
        <v>2.0338983050847457</v>
      </c>
      <c r="H51" s="352">
        <f t="shared" si="6"/>
        <v>-4.067796610169491</v>
      </c>
      <c r="I51" s="354">
        <f t="shared" si="7"/>
        <v>4.067796610169491</v>
      </c>
      <c r="J51" s="377">
        <f t="shared" si="8"/>
        <v>-17.81</v>
      </c>
      <c r="K51" s="352">
        <f t="shared" si="9"/>
        <v>20.69</v>
      </c>
      <c r="L51" s="352">
        <f t="shared" si="10"/>
        <v>-37.06</v>
      </c>
      <c r="M51" s="354">
        <f t="shared" si="11"/>
        <v>39.94</v>
      </c>
      <c r="N51" s="377">
        <f t="shared" si="12"/>
        <v>1.8100000000000005</v>
      </c>
      <c r="O51" s="352">
        <f t="shared" si="13"/>
        <v>13.29</v>
      </c>
      <c r="P51" s="352">
        <f t="shared" si="14"/>
        <v>-3.929999999999999</v>
      </c>
      <c r="Q51" s="354">
        <f t="shared" si="15"/>
        <v>19.029999999999998</v>
      </c>
      <c r="R51" s="171"/>
      <c r="S51" s="171"/>
      <c r="T51" s="171"/>
      <c r="U51" s="172"/>
    </row>
    <row r="52" spans="1:21" ht="12.75">
      <c r="A52" s="142" t="s">
        <v>172</v>
      </c>
      <c r="B52" s="377">
        <f t="shared" si="0"/>
        <v>-0.05900000000000001</v>
      </c>
      <c r="C52" s="352">
        <f t="shared" si="1"/>
        <v>0.179</v>
      </c>
      <c r="D52" s="352">
        <f t="shared" si="2"/>
        <v>-0.17800000000000002</v>
      </c>
      <c r="E52" s="354">
        <f t="shared" si="3"/>
        <v>0.29800000000000004</v>
      </c>
      <c r="F52" s="377">
        <f t="shared" si="4"/>
        <v>-0.5423728813559322</v>
      </c>
      <c r="G52" s="352">
        <f t="shared" si="5"/>
        <v>0.5423728813559322</v>
      </c>
      <c r="H52" s="352">
        <f t="shared" si="6"/>
        <v>-1.0847457627118644</v>
      </c>
      <c r="I52" s="354">
        <f t="shared" si="7"/>
        <v>1.0847457627118644</v>
      </c>
      <c r="J52" s="381">
        <f t="shared" si="8"/>
        <v>-1.77</v>
      </c>
      <c r="K52" s="373">
        <f t="shared" si="9"/>
        <v>2.85</v>
      </c>
      <c r="L52" s="373">
        <f t="shared" si="10"/>
        <v>-4.08</v>
      </c>
      <c r="M52" s="378">
        <f t="shared" si="11"/>
        <v>5.16</v>
      </c>
      <c r="N52" s="381">
        <f t="shared" si="12"/>
        <v>-1.8000000000000003</v>
      </c>
      <c r="O52" s="373">
        <f t="shared" si="13"/>
        <v>2.9600000000000004</v>
      </c>
      <c r="P52" s="373">
        <f t="shared" si="14"/>
        <v>-4.180000000000001</v>
      </c>
      <c r="Q52" s="378">
        <f t="shared" si="15"/>
        <v>5.340000000000001</v>
      </c>
      <c r="R52" s="171"/>
      <c r="S52" s="171"/>
      <c r="T52" s="171"/>
      <c r="U52" s="172"/>
    </row>
    <row r="53" spans="1:21" ht="12.75">
      <c r="A53" s="142" t="s">
        <v>173</v>
      </c>
      <c r="B53" s="377">
        <f t="shared" si="0"/>
        <v>-0.044000000000000004</v>
      </c>
      <c r="C53" s="352">
        <f t="shared" si="1"/>
        <v>0.124</v>
      </c>
      <c r="D53" s="352">
        <f t="shared" si="2"/>
        <v>-0.128</v>
      </c>
      <c r="E53" s="354">
        <f t="shared" si="3"/>
        <v>0.20800000000000002</v>
      </c>
      <c r="F53" s="377">
        <f t="shared" si="4"/>
        <v>-0.5423728813559322</v>
      </c>
      <c r="G53" s="352">
        <f t="shared" si="5"/>
        <v>0.5423728813559322</v>
      </c>
      <c r="H53" s="352">
        <f t="shared" si="6"/>
        <v>-1.0847457627118644</v>
      </c>
      <c r="I53" s="354">
        <f t="shared" si="7"/>
        <v>1.0847457627118644</v>
      </c>
      <c r="J53" s="377">
        <f t="shared" si="8"/>
        <v>-3.5699999999999994</v>
      </c>
      <c r="K53" s="352">
        <f t="shared" si="9"/>
        <v>2.17</v>
      </c>
      <c r="L53" s="352">
        <f t="shared" si="10"/>
        <v>-6.4399999999999995</v>
      </c>
      <c r="M53" s="354">
        <f t="shared" si="11"/>
        <v>5.039999999999999</v>
      </c>
      <c r="N53" s="377">
        <f t="shared" si="12"/>
        <v>-0.805</v>
      </c>
      <c r="O53" s="352">
        <f t="shared" si="13"/>
        <v>0.805</v>
      </c>
      <c r="P53" s="352">
        <f t="shared" si="14"/>
        <v>-1.61</v>
      </c>
      <c r="Q53" s="354">
        <f t="shared" si="15"/>
        <v>1.61</v>
      </c>
      <c r="R53" s="171"/>
      <c r="S53" s="171"/>
      <c r="T53" s="171"/>
      <c r="U53" s="172"/>
    </row>
    <row r="54" spans="1:21" ht="12.75">
      <c r="A54" s="142" t="s">
        <v>174</v>
      </c>
      <c r="B54" s="377">
        <f t="shared" si="0"/>
        <v>-0.03874043615003028</v>
      </c>
      <c r="C54" s="352">
        <f t="shared" si="1"/>
        <v>-0.000807828676790228</v>
      </c>
      <c r="D54" s="352">
        <f t="shared" si="2"/>
        <v>-0.0577067398866503</v>
      </c>
      <c r="E54" s="354">
        <f t="shared" si="3"/>
        <v>0.018158475059829798</v>
      </c>
      <c r="F54" s="377">
        <f t="shared" si="4"/>
        <v>-0.23728813559322037</v>
      </c>
      <c r="G54" s="352">
        <f t="shared" si="5"/>
        <v>0.23728813559322037</v>
      </c>
      <c r="H54" s="352">
        <f t="shared" si="6"/>
        <v>-0.47457627118644075</v>
      </c>
      <c r="I54" s="354">
        <f t="shared" si="7"/>
        <v>0.47457627118644075</v>
      </c>
      <c r="J54" s="381">
        <f t="shared" si="8"/>
        <v>-0.99</v>
      </c>
      <c r="K54" s="373">
        <f t="shared" si="9"/>
        <v>1.11</v>
      </c>
      <c r="L54" s="373">
        <f t="shared" si="10"/>
        <v>-2.04</v>
      </c>
      <c r="M54" s="378">
        <f t="shared" si="11"/>
        <v>2.16</v>
      </c>
      <c r="N54" s="377">
        <f t="shared" si="12"/>
        <v>-0.24500000000000002</v>
      </c>
      <c r="O54" s="352">
        <f t="shared" si="13"/>
        <v>0.24500000000000002</v>
      </c>
      <c r="P54" s="352">
        <f t="shared" si="14"/>
        <v>-0.49000000000000005</v>
      </c>
      <c r="Q54" s="354">
        <f t="shared" si="15"/>
        <v>0.49000000000000005</v>
      </c>
      <c r="R54" s="171"/>
      <c r="S54" s="171"/>
      <c r="T54" s="171"/>
      <c r="U54" s="172"/>
    </row>
    <row r="55" spans="1:21" ht="12.75">
      <c r="A55" s="142" t="s">
        <v>175</v>
      </c>
      <c r="B55" s="377">
        <f t="shared" si="0"/>
        <v>-0.04583737345822186</v>
      </c>
      <c r="C55" s="352">
        <f t="shared" si="1"/>
        <v>0.02416262654177815</v>
      </c>
      <c r="D55" s="352">
        <f t="shared" si="2"/>
        <v>-0.08083737345822187</v>
      </c>
      <c r="E55" s="354">
        <f t="shared" si="3"/>
        <v>0.05916262654177815</v>
      </c>
      <c r="F55" s="377">
        <f t="shared" si="4"/>
        <v>-0.18305084745762712</v>
      </c>
      <c r="G55" s="352">
        <f t="shared" si="5"/>
        <v>0.18305084745762712</v>
      </c>
      <c r="H55" s="352">
        <f t="shared" si="6"/>
        <v>-0.36610169491525424</v>
      </c>
      <c r="I55" s="354">
        <f t="shared" si="7"/>
        <v>0.36610169491525424</v>
      </c>
      <c r="J55" s="377">
        <f t="shared" si="8"/>
        <v>-1.4249999999999998</v>
      </c>
      <c r="K55" s="352">
        <f t="shared" si="9"/>
        <v>1.165</v>
      </c>
      <c r="L55" s="352">
        <f t="shared" si="10"/>
        <v>-2.7199999999999998</v>
      </c>
      <c r="M55" s="354">
        <f t="shared" si="11"/>
        <v>2.46</v>
      </c>
      <c r="N55" s="377">
        <f t="shared" si="12"/>
        <v>-0.105</v>
      </c>
      <c r="O55" s="352">
        <f t="shared" si="13"/>
        <v>0.105</v>
      </c>
      <c r="P55" s="352">
        <f t="shared" si="14"/>
        <v>-0.21</v>
      </c>
      <c r="Q55" s="354">
        <f t="shared" si="15"/>
        <v>0.21</v>
      </c>
      <c r="R55" s="171"/>
      <c r="S55" s="171"/>
      <c r="T55" s="171"/>
      <c r="U55" s="172"/>
    </row>
    <row r="56" spans="1:21" ht="12.75">
      <c r="A56" s="142" t="s">
        <v>176</v>
      </c>
      <c r="B56" s="377">
        <f t="shared" si="0"/>
        <v>-0.015145133544779633</v>
      </c>
      <c r="C56" s="352">
        <f t="shared" si="1"/>
        <v>0.008910429536739494</v>
      </c>
      <c r="D56" s="352">
        <f t="shared" si="2"/>
        <v>-0.027172915085539196</v>
      </c>
      <c r="E56" s="354">
        <f t="shared" si="3"/>
        <v>0.020938211077499057</v>
      </c>
      <c r="F56" s="377">
        <f t="shared" si="4"/>
        <v>-0.11525423728813561</v>
      </c>
      <c r="G56" s="352">
        <f t="shared" si="5"/>
        <v>0.11525423728813561</v>
      </c>
      <c r="H56" s="352">
        <f t="shared" si="6"/>
        <v>-0.23050847457627122</v>
      </c>
      <c r="I56" s="354">
        <f t="shared" si="7"/>
        <v>0.23050847457627122</v>
      </c>
      <c r="J56" s="381">
        <f t="shared" si="8"/>
        <v>-0.196</v>
      </c>
      <c r="K56" s="373">
        <f t="shared" si="9"/>
        <v>0.196</v>
      </c>
      <c r="L56" s="373">
        <f t="shared" si="10"/>
        <v>-0.392</v>
      </c>
      <c r="M56" s="378">
        <f t="shared" si="11"/>
        <v>0.392</v>
      </c>
      <c r="N56" s="377">
        <f t="shared" si="12"/>
        <v>-0.133</v>
      </c>
      <c r="O56" s="352">
        <f t="shared" si="13"/>
        <v>0.133</v>
      </c>
      <c r="P56" s="352">
        <f t="shared" si="14"/>
        <v>-0.266</v>
      </c>
      <c r="Q56" s="354">
        <f t="shared" si="15"/>
        <v>0.266</v>
      </c>
      <c r="R56" s="171"/>
      <c r="S56" s="171"/>
      <c r="T56" s="171"/>
      <c r="U56" s="172"/>
    </row>
    <row r="57" spans="1:21" ht="12.75">
      <c r="A57" s="142" t="s">
        <v>177</v>
      </c>
      <c r="B57" s="377">
        <f t="shared" si="0"/>
        <v>-0.03921619545133756</v>
      </c>
      <c r="C57" s="352">
        <f t="shared" si="1"/>
        <v>0.058783804548662444</v>
      </c>
      <c r="D57" s="352">
        <f t="shared" si="2"/>
        <v>-0.08821619545133756</v>
      </c>
      <c r="E57" s="354">
        <f t="shared" si="3"/>
        <v>0.10778380454866245</v>
      </c>
      <c r="F57" s="377">
        <f t="shared" si="4"/>
        <v>-0.06779661016949153</v>
      </c>
      <c r="G57" s="352">
        <f t="shared" si="5"/>
        <v>0.06779661016949153</v>
      </c>
      <c r="H57" s="352">
        <f t="shared" si="6"/>
        <v>-0.13559322033898305</v>
      </c>
      <c r="I57" s="354">
        <f t="shared" si="7"/>
        <v>0.13559322033898305</v>
      </c>
      <c r="J57" s="377">
        <f t="shared" si="8"/>
        <v>-0.2235</v>
      </c>
      <c r="K57" s="352">
        <f t="shared" si="9"/>
        <v>0.2875</v>
      </c>
      <c r="L57" s="352">
        <f t="shared" si="10"/>
        <v>-0.479</v>
      </c>
      <c r="M57" s="354">
        <f t="shared" si="11"/>
        <v>0.543</v>
      </c>
      <c r="N57" s="377">
        <f t="shared" si="12"/>
        <v>-0.05850000000000001</v>
      </c>
      <c r="O57" s="352">
        <f t="shared" si="13"/>
        <v>0.1165</v>
      </c>
      <c r="P57" s="352">
        <f t="shared" si="14"/>
        <v>-0.14600000000000002</v>
      </c>
      <c r="Q57" s="354">
        <f t="shared" si="15"/>
        <v>0.20400000000000001</v>
      </c>
      <c r="R57" s="171"/>
      <c r="S57" s="171"/>
      <c r="T57" s="171"/>
      <c r="U57" s="172"/>
    </row>
    <row r="58" spans="1:21" ht="12.75">
      <c r="A58" s="142" t="s">
        <v>178</v>
      </c>
      <c r="B58" s="377">
        <f t="shared" si="0"/>
        <v>-0.006355627483822764</v>
      </c>
      <c r="C58" s="352">
        <f t="shared" si="1"/>
        <v>0.00665066089364021</v>
      </c>
      <c r="D58" s="352">
        <f t="shared" si="2"/>
        <v>-0.012858771672554252</v>
      </c>
      <c r="E58" s="354">
        <f t="shared" si="3"/>
        <v>0.013153805082371696</v>
      </c>
      <c r="F58" s="377">
        <f t="shared" si="4"/>
        <v>-0.13559322033898305</v>
      </c>
      <c r="G58" s="352">
        <f t="shared" si="5"/>
        <v>0.13559322033898305</v>
      </c>
      <c r="H58" s="352">
        <f t="shared" si="6"/>
        <v>-0.2711864406779661</v>
      </c>
      <c r="I58" s="354">
        <f t="shared" si="7"/>
        <v>0.2711864406779661</v>
      </c>
      <c r="J58" s="381">
        <f t="shared" si="8"/>
        <v>-0.315</v>
      </c>
      <c r="K58" s="373">
        <f t="shared" si="9"/>
        <v>0.315</v>
      </c>
      <c r="L58" s="373">
        <f t="shared" si="10"/>
        <v>-0.63</v>
      </c>
      <c r="M58" s="378">
        <f t="shared" si="11"/>
        <v>0.63</v>
      </c>
      <c r="N58" s="381">
        <f t="shared" si="12"/>
        <v>-0.36650000000000005</v>
      </c>
      <c r="O58" s="373">
        <f t="shared" si="13"/>
        <v>0.3125</v>
      </c>
      <c r="P58" s="373">
        <f t="shared" si="14"/>
        <v>-0.7060000000000001</v>
      </c>
      <c r="Q58" s="378">
        <f t="shared" si="15"/>
        <v>0.652</v>
      </c>
      <c r="R58" s="171"/>
      <c r="S58" s="171"/>
      <c r="T58" s="171"/>
      <c r="U58" s="172"/>
    </row>
    <row r="59" spans="1:21" ht="12.75">
      <c r="A59" s="142" t="s">
        <v>179</v>
      </c>
      <c r="B59" s="377">
        <f t="shared" si="0"/>
        <v>-0.07350000000000001</v>
      </c>
      <c r="C59" s="352">
        <f t="shared" si="1"/>
        <v>0.07350000000000001</v>
      </c>
      <c r="D59" s="352">
        <f t="shared" si="2"/>
        <v>-0.14700000000000002</v>
      </c>
      <c r="E59" s="354">
        <f t="shared" si="3"/>
        <v>0.14700000000000002</v>
      </c>
      <c r="F59" s="377">
        <f t="shared" si="4"/>
        <v>-0.02</v>
      </c>
      <c r="G59" s="352">
        <f t="shared" si="5"/>
        <v>0.02</v>
      </c>
      <c r="H59" s="352">
        <f t="shared" si="6"/>
        <v>-0.04</v>
      </c>
      <c r="I59" s="354">
        <f t="shared" si="7"/>
        <v>0.04</v>
      </c>
      <c r="J59" s="377">
        <f t="shared" si="8"/>
        <v>-0.096</v>
      </c>
      <c r="K59" s="352">
        <f t="shared" si="9"/>
        <v>0.128</v>
      </c>
      <c r="L59" s="352">
        <f t="shared" si="10"/>
        <v>-0.20800000000000002</v>
      </c>
      <c r="M59" s="354">
        <f t="shared" si="11"/>
        <v>0.24</v>
      </c>
      <c r="N59" s="377">
        <f t="shared" si="12"/>
        <v>-0.0155</v>
      </c>
      <c r="O59" s="352">
        <f t="shared" si="13"/>
        <v>0.0475</v>
      </c>
      <c r="P59" s="352">
        <f t="shared" si="14"/>
        <v>-0.047</v>
      </c>
      <c r="Q59" s="354">
        <f t="shared" si="15"/>
        <v>0.079</v>
      </c>
      <c r="R59" s="171"/>
      <c r="S59" s="171"/>
      <c r="T59" s="171"/>
      <c r="U59" s="172"/>
    </row>
    <row r="60" spans="1:21" ht="12.75">
      <c r="A60" s="142" t="s">
        <v>180</v>
      </c>
      <c r="B60" s="377">
        <f t="shared" si="0"/>
        <v>-0.003479435497452964</v>
      </c>
      <c r="C60" s="352">
        <f t="shared" si="1"/>
        <v>0.003520564502547036</v>
      </c>
      <c r="D60" s="352">
        <f t="shared" si="2"/>
        <v>-0.006979435497452964</v>
      </c>
      <c r="E60" s="354">
        <f t="shared" si="3"/>
        <v>0.007020564502547036</v>
      </c>
      <c r="F60" s="377">
        <f t="shared" si="4"/>
        <v>-0.02067796610169492</v>
      </c>
      <c r="G60" s="352">
        <f t="shared" si="5"/>
        <v>0.02067796610169492</v>
      </c>
      <c r="H60" s="352">
        <f t="shared" si="6"/>
        <v>-0.04135593220338984</v>
      </c>
      <c r="I60" s="354">
        <f t="shared" si="7"/>
        <v>0.04135593220338984</v>
      </c>
      <c r="J60" s="381">
        <f t="shared" si="8"/>
        <v>-0.0525</v>
      </c>
      <c r="K60" s="373">
        <f t="shared" si="9"/>
        <v>0.0525</v>
      </c>
      <c r="L60" s="373">
        <f t="shared" si="10"/>
        <v>-0.105</v>
      </c>
      <c r="M60" s="378">
        <f t="shared" si="11"/>
        <v>0.105</v>
      </c>
      <c r="N60" s="381">
        <f t="shared" si="12"/>
        <v>-0.035</v>
      </c>
      <c r="O60" s="373">
        <f t="shared" si="13"/>
        <v>0.035</v>
      </c>
      <c r="P60" s="373">
        <f t="shared" si="14"/>
        <v>-0.07</v>
      </c>
      <c r="Q60" s="378">
        <f t="shared" si="15"/>
        <v>0.07</v>
      </c>
      <c r="R60" s="171"/>
      <c r="S60" s="171"/>
      <c r="T60" s="171"/>
      <c r="U60" s="172"/>
    </row>
    <row r="61" spans="1:21" ht="12.75">
      <c r="A61" s="142" t="s">
        <v>181</v>
      </c>
      <c r="B61" s="377">
        <f t="shared" si="0"/>
        <v>-0.008260355048725476</v>
      </c>
      <c r="C61" s="352">
        <f t="shared" si="1"/>
        <v>0.008260355048725476</v>
      </c>
      <c r="D61" s="352">
        <f t="shared" si="2"/>
        <v>-0.01652071009745095</v>
      </c>
      <c r="E61" s="354">
        <f t="shared" si="3"/>
        <v>0.01652071009745095</v>
      </c>
      <c r="F61" s="377">
        <f t="shared" si="4"/>
        <v>-0.00847457627118644</v>
      </c>
      <c r="G61" s="352">
        <f t="shared" si="5"/>
        <v>0.00847457627118644</v>
      </c>
      <c r="H61" s="352">
        <f t="shared" si="6"/>
        <v>-0.01694915254237288</v>
      </c>
      <c r="I61" s="354">
        <f t="shared" si="7"/>
        <v>0.01694915254237288</v>
      </c>
      <c r="J61" s="377">
        <f t="shared" si="8"/>
        <v>-0.0214</v>
      </c>
      <c r="K61" s="352">
        <f t="shared" si="9"/>
        <v>0.0248</v>
      </c>
      <c r="L61" s="352">
        <f t="shared" si="10"/>
        <v>-0.0445</v>
      </c>
      <c r="M61" s="354">
        <f t="shared" si="11"/>
        <v>0.0479</v>
      </c>
      <c r="N61" s="377">
        <f t="shared" si="12"/>
        <v>-0.01085</v>
      </c>
      <c r="O61" s="352">
        <f t="shared" si="13"/>
        <v>0.01085</v>
      </c>
      <c r="P61" s="352">
        <f t="shared" si="14"/>
        <v>-0.0217</v>
      </c>
      <c r="Q61" s="354">
        <f t="shared" si="15"/>
        <v>0.0217</v>
      </c>
      <c r="R61" s="171"/>
      <c r="S61" s="171"/>
      <c r="T61" s="171"/>
      <c r="U61" s="172"/>
    </row>
    <row r="62" spans="1:21" ht="12.75">
      <c r="A62" s="142" t="s">
        <v>182</v>
      </c>
      <c r="B62" s="377">
        <f t="shared" si="0"/>
        <v>-0.02219241317633501</v>
      </c>
      <c r="C62" s="352">
        <f t="shared" si="1"/>
        <v>0.02120758682366499</v>
      </c>
      <c r="D62" s="352">
        <f t="shared" si="2"/>
        <v>-0.043892413176335014</v>
      </c>
      <c r="E62" s="354">
        <f t="shared" si="3"/>
        <v>0.04290758682366499</v>
      </c>
      <c r="F62" s="377">
        <f t="shared" si="4"/>
        <v>-0.01152542372881356</v>
      </c>
      <c r="G62" s="352">
        <f t="shared" si="5"/>
        <v>0.01152542372881356</v>
      </c>
      <c r="H62" s="352">
        <f t="shared" si="6"/>
        <v>-0.02305084745762712</v>
      </c>
      <c r="I62" s="354">
        <f t="shared" si="7"/>
        <v>0.02305084745762712</v>
      </c>
      <c r="J62" s="381">
        <f t="shared" si="8"/>
        <v>-0.0182</v>
      </c>
      <c r="K62" s="373">
        <f t="shared" si="9"/>
        <v>0.0182</v>
      </c>
      <c r="L62" s="373">
        <f t="shared" si="10"/>
        <v>-0.0364</v>
      </c>
      <c r="M62" s="378">
        <f t="shared" si="11"/>
        <v>0.0364</v>
      </c>
      <c r="N62" s="381">
        <f t="shared" si="12"/>
        <v>-0.01715</v>
      </c>
      <c r="O62" s="373">
        <f t="shared" si="13"/>
        <v>0.01715</v>
      </c>
      <c r="P62" s="373">
        <f t="shared" si="14"/>
        <v>-0.0343</v>
      </c>
      <c r="Q62" s="378">
        <f t="shared" si="15"/>
        <v>0.0343</v>
      </c>
      <c r="R62" s="171"/>
      <c r="S62" s="171"/>
      <c r="T62" s="171"/>
      <c r="U62" s="172"/>
    </row>
    <row r="63" spans="1:21" ht="13.5" thickBot="1">
      <c r="A63" s="129" t="s">
        <v>183</v>
      </c>
      <c r="B63" s="379">
        <f t="shared" si="0"/>
        <v>-0.012649999999999998</v>
      </c>
      <c r="C63" s="356">
        <f t="shared" si="1"/>
        <v>0.01465</v>
      </c>
      <c r="D63" s="356">
        <f t="shared" si="2"/>
        <v>-0.026299999999999997</v>
      </c>
      <c r="E63" s="355">
        <f t="shared" si="3"/>
        <v>0.0283</v>
      </c>
      <c r="F63" s="379">
        <f t="shared" si="4"/>
        <v>-0.009152542372881357</v>
      </c>
      <c r="G63" s="356">
        <f t="shared" si="5"/>
        <v>0.009152542372881357</v>
      </c>
      <c r="H63" s="356">
        <f t="shared" si="6"/>
        <v>-0.018305084745762715</v>
      </c>
      <c r="I63" s="355">
        <f t="shared" si="7"/>
        <v>0.018305084745762715</v>
      </c>
      <c r="J63" s="386">
        <f t="shared" si="8"/>
        <v>-0.01955</v>
      </c>
      <c r="K63" s="380">
        <f t="shared" si="9"/>
        <v>0.009150000000000002</v>
      </c>
      <c r="L63" s="380">
        <f t="shared" si="10"/>
        <v>-0.0339</v>
      </c>
      <c r="M63" s="382">
        <f t="shared" si="11"/>
        <v>0.023500000000000004</v>
      </c>
      <c r="N63" s="379">
        <f t="shared" si="12"/>
        <v>-0.027450000000000002</v>
      </c>
      <c r="O63" s="356">
        <f t="shared" si="13"/>
        <v>0.019450000000000002</v>
      </c>
      <c r="P63" s="356">
        <f t="shared" si="14"/>
        <v>-0.0509</v>
      </c>
      <c r="Q63" s="355">
        <f t="shared" si="15"/>
        <v>0.04290000000000001</v>
      </c>
      <c r="R63" s="171"/>
      <c r="S63" s="171"/>
      <c r="T63" s="171"/>
      <c r="U63" s="172"/>
    </row>
    <row r="64" spans="1:21" ht="12.75">
      <c r="A64" s="142" t="s">
        <v>184</v>
      </c>
      <c r="B64" s="374">
        <f t="shared" si="0"/>
        <v>-0.41500000000000004</v>
      </c>
      <c r="C64" s="357">
        <f t="shared" si="1"/>
        <v>0.355</v>
      </c>
      <c r="D64" s="357">
        <f t="shared" si="2"/>
        <v>-0.8</v>
      </c>
      <c r="E64" s="353">
        <f t="shared" si="3"/>
        <v>0.74</v>
      </c>
      <c r="F64" s="374">
        <f t="shared" si="4"/>
        <v>-3.728813559322034</v>
      </c>
      <c r="G64" s="357">
        <f t="shared" si="5"/>
        <v>3.728813559322034</v>
      </c>
      <c r="H64" s="357">
        <f t="shared" si="6"/>
        <v>-7.457627118644068</v>
      </c>
      <c r="I64" s="353">
        <f t="shared" si="7"/>
        <v>7.457627118644068</v>
      </c>
      <c r="J64" s="387">
        <f t="shared" si="8"/>
        <v>-8.4</v>
      </c>
      <c r="K64" s="375">
        <f t="shared" si="9"/>
        <v>7.000000000000001</v>
      </c>
      <c r="L64" s="375">
        <f t="shared" si="10"/>
        <v>-16.1</v>
      </c>
      <c r="M64" s="376">
        <f t="shared" si="11"/>
        <v>14.700000000000003</v>
      </c>
      <c r="N64" s="374">
        <f t="shared" si="12"/>
        <v>-2.57</v>
      </c>
      <c r="O64" s="357">
        <f t="shared" si="13"/>
        <v>1.77</v>
      </c>
      <c r="P64" s="357">
        <f t="shared" si="14"/>
        <v>-4.74</v>
      </c>
      <c r="Q64" s="353">
        <f t="shared" si="15"/>
        <v>3.94</v>
      </c>
      <c r="R64" s="171"/>
      <c r="S64" s="171"/>
      <c r="T64" s="171"/>
      <c r="U64" s="172"/>
    </row>
    <row r="65" spans="1:21" ht="12.75">
      <c r="A65" s="142" t="s">
        <v>185</v>
      </c>
      <c r="B65" s="377">
        <f t="shared" si="0"/>
        <v>-0.29050000000000004</v>
      </c>
      <c r="C65" s="352">
        <f t="shared" si="1"/>
        <v>0.29050000000000004</v>
      </c>
      <c r="D65" s="352">
        <f t="shared" si="2"/>
        <v>-0.5810000000000001</v>
      </c>
      <c r="E65" s="354">
        <f t="shared" si="3"/>
        <v>0.5810000000000001</v>
      </c>
      <c r="F65" s="377">
        <f t="shared" si="4"/>
        <v>-1.1864406779661016</v>
      </c>
      <c r="G65" s="352">
        <f t="shared" si="5"/>
        <v>1.1864406779661016</v>
      </c>
      <c r="H65" s="352">
        <f t="shared" si="6"/>
        <v>-2.3728813559322033</v>
      </c>
      <c r="I65" s="354">
        <f t="shared" si="7"/>
        <v>2.3728813559322033</v>
      </c>
      <c r="J65" s="381">
        <f t="shared" si="8"/>
        <v>-8.12</v>
      </c>
      <c r="K65" s="373">
        <f t="shared" si="9"/>
        <v>1.8199999999999998</v>
      </c>
      <c r="L65" s="373">
        <f t="shared" si="10"/>
        <v>-13.09</v>
      </c>
      <c r="M65" s="378">
        <f t="shared" si="11"/>
        <v>6.789999999999999</v>
      </c>
      <c r="N65" s="377">
        <f t="shared" si="12"/>
        <v>-0.7000000000000001</v>
      </c>
      <c r="O65" s="352">
        <f t="shared" si="13"/>
        <v>0.7000000000000001</v>
      </c>
      <c r="P65" s="352">
        <f t="shared" si="14"/>
        <v>-1.4000000000000001</v>
      </c>
      <c r="Q65" s="354">
        <f t="shared" si="15"/>
        <v>1.4000000000000001</v>
      </c>
      <c r="R65" s="171"/>
      <c r="S65" s="171"/>
      <c r="T65" s="171"/>
      <c r="U65" s="172"/>
    </row>
    <row r="66" spans="1:21" ht="12.75">
      <c r="A66" s="142" t="s">
        <v>186</v>
      </c>
      <c r="B66" s="377">
        <f t="shared" si="0"/>
        <v>-0.063</v>
      </c>
      <c r="C66" s="352">
        <f t="shared" si="1"/>
        <v>0.063</v>
      </c>
      <c r="D66" s="352">
        <f t="shared" si="2"/>
        <v>-0.126</v>
      </c>
      <c r="E66" s="354">
        <f t="shared" si="3"/>
        <v>0.126</v>
      </c>
      <c r="F66" s="377">
        <f t="shared" si="4"/>
        <v>-0.9152542372881357</v>
      </c>
      <c r="G66" s="352">
        <f t="shared" si="5"/>
        <v>0.9152542372881357</v>
      </c>
      <c r="H66" s="352">
        <f t="shared" si="6"/>
        <v>-1.8305084745762714</v>
      </c>
      <c r="I66" s="354">
        <f t="shared" si="7"/>
        <v>1.8305084745762714</v>
      </c>
      <c r="J66" s="381">
        <f t="shared" si="8"/>
        <v>-2.48</v>
      </c>
      <c r="K66" s="373">
        <f t="shared" si="9"/>
        <v>1.7200000000000002</v>
      </c>
      <c r="L66" s="373">
        <f t="shared" si="10"/>
        <v>-4.58</v>
      </c>
      <c r="M66" s="378">
        <f t="shared" si="11"/>
        <v>3.8200000000000003</v>
      </c>
      <c r="N66" s="377">
        <f t="shared" si="12"/>
        <v>-1.23</v>
      </c>
      <c r="O66" s="352">
        <f t="shared" si="13"/>
        <v>0.5900000000000001</v>
      </c>
      <c r="P66" s="352">
        <f t="shared" si="14"/>
        <v>-2.14</v>
      </c>
      <c r="Q66" s="354">
        <f t="shared" si="15"/>
        <v>1.5</v>
      </c>
      <c r="R66" s="171"/>
      <c r="S66" s="171"/>
      <c r="T66" s="171"/>
      <c r="U66" s="172"/>
    </row>
    <row r="67" spans="1:21" ht="12.75">
      <c r="A67" s="142" t="s">
        <v>187</v>
      </c>
      <c r="B67" s="377">
        <f t="shared" si="0"/>
        <v>-0.1575</v>
      </c>
      <c r="C67" s="352">
        <f t="shared" si="1"/>
        <v>0.1575</v>
      </c>
      <c r="D67" s="352">
        <f t="shared" si="2"/>
        <v>-0.315</v>
      </c>
      <c r="E67" s="354">
        <f t="shared" si="3"/>
        <v>0.315</v>
      </c>
      <c r="F67" s="377">
        <f t="shared" si="4"/>
        <v>-0.4067796610169492</v>
      </c>
      <c r="G67" s="352">
        <f t="shared" si="5"/>
        <v>0.4067796610169492</v>
      </c>
      <c r="H67" s="352">
        <f t="shared" si="6"/>
        <v>-0.8135593220338984</v>
      </c>
      <c r="I67" s="354">
        <f t="shared" si="7"/>
        <v>0.8135593220338984</v>
      </c>
      <c r="J67" s="381">
        <f t="shared" si="8"/>
        <v>0.31000000000000005</v>
      </c>
      <c r="K67" s="373">
        <f t="shared" si="9"/>
        <v>2.83</v>
      </c>
      <c r="L67" s="373">
        <f t="shared" si="10"/>
        <v>-0.95</v>
      </c>
      <c r="M67" s="378">
        <f t="shared" si="11"/>
        <v>4.09</v>
      </c>
      <c r="N67" s="377">
        <f t="shared" si="12"/>
        <v>-0.56</v>
      </c>
      <c r="O67" s="352">
        <f t="shared" si="13"/>
        <v>0.56</v>
      </c>
      <c r="P67" s="352">
        <f t="shared" si="14"/>
        <v>-1.12</v>
      </c>
      <c r="Q67" s="354">
        <f t="shared" si="15"/>
        <v>1.12</v>
      </c>
      <c r="R67" s="171"/>
      <c r="S67" s="171"/>
      <c r="T67" s="171"/>
      <c r="U67" s="172"/>
    </row>
    <row r="68" spans="1:21" ht="12.75">
      <c r="A68" s="142" t="s">
        <v>188</v>
      </c>
      <c r="B68" s="377">
        <f t="shared" si="0"/>
        <v>-0.017172312763543834</v>
      </c>
      <c r="C68" s="352">
        <f t="shared" si="1"/>
        <v>0.017172312763543834</v>
      </c>
      <c r="D68" s="352">
        <f t="shared" si="2"/>
        <v>-0.03434462552708767</v>
      </c>
      <c r="E68" s="354">
        <f t="shared" si="3"/>
        <v>0.03434462552708767</v>
      </c>
      <c r="F68" s="377">
        <f t="shared" si="4"/>
        <v>-0.23050847457627122</v>
      </c>
      <c r="G68" s="352">
        <f t="shared" si="5"/>
        <v>0.23050847457627122</v>
      </c>
      <c r="H68" s="352">
        <f t="shared" si="6"/>
        <v>-0.46101694915254243</v>
      </c>
      <c r="I68" s="354">
        <f t="shared" si="7"/>
        <v>0.46101694915254243</v>
      </c>
      <c r="J68" s="381">
        <f t="shared" si="8"/>
        <v>-1.1500000000000001</v>
      </c>
      <c r="K68" s="373">
        <f t="shared" si="9"/>
        <v>0.9500000000000001</v>
      </c>
      <c r="L68" s="373">
        <f t="shared" si="10"/>
        <v>-2.2</v>
      </c>
      <c r="M68" s="378">
        <f t="shared" si="11"/>
        <v>2</v>
      </c>
      <c r="N68" s="377">
        <f t="shared" si="12"/>
        <v>-0.22500000000000003</v>
      </c>
      <c r="O68" s="352">
        <f t="shared" si="13"/>
        <v>0.265</v>
      </c>
      <c r="P68" s="352">
        <f t="shared" si="14"/>
        <v>-0.47000000000000003</v>
      </c>
      <c r="Q68" s="354">
        <f t="shared" si="15"/>
        <v>0.51</v>
      </c>
      <c r="R68" s="171"/>
      <c r="S68" s="171"/>
      <c r="T68" s="171"/>
      <c r="U68" s="172"/>
    </row>
    <row r="69" spans="1:21" ht="12.75">
      <c r="A69" s="142" t="s">
        <v>189</v>
      </c>
      <c r="B69" s="377">
        <f t="shared" si="0"/>
        <v>-0.091</v>
      </c>
      <c r="C69" s="352">
        <f t="shared" si="1"/>
        <v>0.091</v>
      </c>
      <c r="D69" s="352">
        <f t="shared" si="2"/>
        <v>-0.182</v>
      </c>
      <c r="E69" s="354">
        <f t="shared" si="3"/>
        <v>0.182</v>
      </c>
      <c r="F69" s="377">
        <f t="shared" si="4"/>
        <v>-0.18983050847457628</v>
      </c>
      <c r="G69" s="352">
        <f t="shared" si="5"/>
        <v>0.18983050847457628</v>
      </c>
      <c r="H69" s="352">
        <f t="shared" si="6"/>
        <v>-0.37966101694915255</v>
      </c>
      <c r="I69" s="354">
        <f t="shared" si="7"/>
        <v>0.37966101694915255</v>
      </c>
      <c r="J69" s="381">
        <f t="shared" si="8"/>
        <v>1.08</v>
      </c>
      <c r="K69" s="373">
        <f t="shared" si="9"/>
        <v>1.92</v>
      </c>
      <c r="L69" s="373">
        <f t="shared" si="10"/>
        <v>0.66</v>
      </c>
      <c r="M69" s="378">
        <f t="shared" si="11"/>
        <v>2.34</v>
      </c>
      <c r="N69" s="377">
        <f t="shared" si="12"/>
        <v>-0.0665</v>
      </c>
      <c r="O69" s="352">
        <f t="shared" si="13"/>
        <v>0.0665</v>
      </c>
      <c r="P69" s="352">
        <f t="shared" si="14"/>
        <v>-0.133</v>
      </c>
      <c r="Q69" s="354">
        <f t="shared" si="15"/>
        <v>0.133</v>
      </c>
      <c r="R69" s="171"/>
      <c r="S69" s="171"/>
      <c r="T69" s="171"/>
      <c r="U69" s="172"/>
    </row>
    <row r="70" spans="1:21" ht="12.75">
      <c r="A70" s="142" t="s">
        <v>190</v>
      </c>
      <c r="B70" s="377">
        <f t="shared" si="0"/>
        <v>-0.006677631343550725</v>
      </c>
      <c r="C70" s="352">
        <f t="shared" si="1"/>
        <v>0.008677631343550724</v>
      </c>
      <c r="D70" s="352">
        <f t="shared" si="2"/>
        <v>-0.01435526268710145</v>
      </c>
      <c r="E70" s="354">
        <f t="shared" si="3"/>
        <v>0.01635526268710145</v>
      </c>
      <c r="F70" s="377">
        <f t="shared" si="4"/>
        <v>-0.08474576271186442</v>
      </c>
      <c r="G70" s="352">
        <f t="shared" si="5"/>
        <v>0.08474576271186442</v>
      </c>
      <c r="H70" s="352">
        <f t="shared" si="6"/>
        <v>-0.16949152542372883</v>
      </c>
      <c r="I70" s="354">
        <f t="shared" si="7"/>
        <v>0.16949152542372883</v>
      </c>
      <c r="J70" s="381">
        <f t="shared" si="8"/>
        <v>-0.2275</v>
      </c>
      <c r="K70" s="373">
        <f t="shared" si="9"/>
        <v>0.2275</v>
      </c>
      <c r="L70" s="373">
        <f t="shared" si="10"/>
        <v>-0.455</v>
      </c>
      <c r="M70" s="378">
        <f t="shared" si="11"/>
        <v>0.455</v>
      </c>
      <c r="N70" s="377">
        <f t="shared" si="12"/>
        <v>-0.10350000000000001</v>
      </c>
      <c r="O70" s="352">
        <f t="shared" si="13"/>
        <v>0.1555</v>
      </c>
      <c r="P70" s="352">
        <f t="shared" si="14"/>
        <v>-0.233</v>
      </c>
      <c r="Q70" s="354">
        <f t="shared" si="15"/>
        <v>0.28500000000000003</v>
      </c>
      <c r="R70" s="171"/>
      <c r="S70" s="171"/>
      <c r="T70" s="171"/>
      <c r="U70" s="172"/>
    </row>
    <row r="71" spans="1:21" ht="12.75">
      <c r="A71" s="142" t="s">
        <v>191</v>
      </c>
      <c r="B71" s="377">
        <f t="shared" si="0"/>
        <v>-0.063</v>
      </c>
      <c r="C71" s="352">
        <f t="shared" si="1"/>
        <v>0.063</v>
      </c>
      <c r="D71" s="352">
        <f t="shared" si="2"/>
        <v>-0.126</v>
      </c>
      <c r="E71" s="354">
        <f t="shared" si="3"/>
        <v>0.126</v>
      </c>
      <c r="F71" s="377">
        <f t="shared" si="4"/>
        <v>-0.0711864406779661</v>
      </c>
      <c r="G71" s="352">
        <f t="shared" si="5"/>
        <v>0.0711864406779661</v>
      </c>
      <c r="H71" s="352">
        <f t="shared" si="6"/>
        <v>-0.1423728813559322</v>
      </c>
      <c r="I71" s="354">
        <f t="shared" si="7"/>
        <v>0.1423728813559322</v>
      </c>
      <c r="J71" s="381">
        <f t="shared" si="8"/>
        <v>-0.34450000000000003</v>
      </c>
      <c r="K71" s="373">
        <f t="shared" si="9"/>
        <v>-0.04350000000000001</v>
      </c>
      <c r="L71" s="373">
        <f t="shared" si="10"/>
        <v>-0.495</v>
      </c>
      <c r="M71" s="378">
        <f t="shared" si="11"/>
        <v>0.10699999999999998</v>
      </c>
      <c r="N71" s="381">
        <f t="shared" si="12"/>
        <v>-0.1205</v>
      </c>
      <c r="O71" s="373">
        <f t="shared" si="13"/>
        <v>0.0965</v>
      </c>
      <c r="P71" s="373">
        <f t="shared" si="14"/>
        <v>-0.229</v>
      </c>
      <c r="Q71" s="378">
        <f t="shared" si="15"/>
        <v>0.205</v>
      </c>
      <c r="R71" s="171"/>
      <c r="S71" s="171"/>
      <c r="T71" s="171"/>
      <c r="U71" s="172"/>
    </row>
    <row r="72" spans="1:21" ht="12.75">
      <c r="A72" s="142" t="s">
        <v>192</v>
      </c>
      <c r="B72" s="377">
        <f t="shared" si="0"/>
        <v>-0.0033433588925483836</v>
      </c>
      <c r="C72" s="352">
        <f t="shared" si="1"/>
        <v>0.0033058629942255167</v>
      </c>
      <c r="D72" s="352">
        <f t="shared" si="2"/>
        <v>-0.006667969835935333</v>
      </c>
      <c r="E72" s="354">
        <f t="shared" si="3"/>
        <v>0.006630473937612467</v>
      </c>
      <c r="F72" s="377">
        <f t="shared" si="4"/>
        <v>-0.11525423728813561</v>
      </c>
      <c r="G72" s="352">
        <f t="shared" si="5"/>
        <v>0.11525423728813561</v>
      </c>
      <c r="H72" s="352">
        <f t="shared" si="6"/>
        <v>-0.23050847457627122</v>
      </c>
      <c r="I72" s="354">
        <f t="shared" si="7"/>
        <v>0.23050847457627122</v>
      </c>
      <c r="J72" s="381">
        <f t="shared" si="8"/>
        <v>-0.35000000000000003</v>
      </c>
      <c r="K72" s="373">
        <f t="shared" si="9"/>
        <v>0.35000000000000003</v>
      </c>
      <c r="L72" s="373">
        <f t="shared" si="10"/>
        <v>-0.7000000000000001</v>
      </c>
      <c r="M72" s="378">
        <f t="shared" si="11"/>
        <v>0.7000000000000001</v>
      </c>
      <c r="N72" s="381">
        <f t="shared" si="12"/>
        <v>-0.3205</v>
      </c>
      <c r="O72" s="373">
        <f t="shared" si="13"/>
        <v>0.34450000000000003</v>
      </c>
      <c r="P72" s="373">
        <f t="shared" si="14"/>
        <v>-0.653</v>
      </c>
      <c r="Q72" s="378">
        <f t="shared" si="15"/>
        <v>0.677</v>
      </c>
      <c r="R72" s="171"/>
      <c r="S72" s="171"/>
      <c r="T72" s="171"/>
      <c r="U72" s="172"/>
    </row>
    <row r="73" spans="1:21" ht="12.75">
      <c r="A73" s="142" t="s">
        <v>193</v>
      </c>
      <c r="B73" s="381">
        <f t="shared" si="0"/>
        <v>-0.1285</v>
      </c>
      <c r="C73" s="373">
        <f t="shared" si="1"/>
        <v>0.14450000000000002</v>
      </c>
      <c r="D73" s="373">
        <f t="shared" si="2"/>
        <v>-0.265</v>
      </c>
      <c r="E73" s="378">
        <f t="shared" si="3"/>
        <v>0.281</v>
      </c>
      <c r="F73" s="381">
        <f t="shared" si="4"/>
        <v>-0.030508474576271184</v>
      </c>
      <c r="G73" s="352">
        <f t="shared" si="5"/>
        <v>0.030508474576271184</v>
      </c>
      <c r="H73" s="352">
        <f t="shared" si="6"/>
        <v>-0.06101694915254237</v>
      </c>
      <c r="I73" s="354">
        <f t="shared" si="7"/>
        <v>0.06101694915254237</v>
      </c>
      <c r="J73" s="381">
        <f t="shared" si="8"/>
        <v>0.03950000000000001</v>
      </c>
      <c r="K73" s="373">
        <f t="shared" si="9"/>
        <v>0.3405</v>
      </c>
      <c r="L73" s="373">
        <f t="shared" si="10"/>
        <v>-0.11099999999999999</v>
      </c>
      <c r="M73" s="378">
        <f t="shared" si="11"/>
        <v>0.491</v>
      </c>
      <c r="N73" s="381">
        <f t="shared" si="12"/>
        <v>-0.12000000000000001</v>
      </c>
      <c r="O73" s="373">
        <f t="shared" si="13"/>
        <v>0.14600000000000002</v>
      </c>
      <c r="P73" s="373">
        <f t="shared" si="14"/>
        <v>-0.253</v>
      </c>
      <c r="Q73" s="378">
        <f t="shared" si="15"/>
        <v>0.279</v>
      </c>
      <c r="R73" s="171"/>
      <c r="S73" s="171"/>
      <c r="T73" s="171"/>
      <c r="U73" s="172"/>
    </row>
    <row r="74" spans="1:21" ht="12.75">
      <c r="A74" s="142" t="s">
        <v>194</v>
      </c>
      <c r="B74" s="377">
        <f t="shared" si="0"/>
        <v>-0.0028</v>
      </c>
      <c r="C74" s="352">
        <f t="shared" si="1"/>
        <v>0.0028</v>
      </c>
      <c r="D74" s="352">
        <f t="shared" si="2"/>
        <v>-0.0056</v>
      </c>
      <c r="E74" s="354">
        <f t="shared" si="3"/>
        <v>0.0056</v>
      </c>
      <c r="F74" s="377">
        <f t="shared" si="4"/>
        <v>-0.018983050847457626</v>
      </c>
      <c r="G74" s="352">
        <f t="shared" si="5"/>
        <v>0.018983050847457626</v>
      </c>
      <c r="H74" s="352">
        <f t="shared" si="6"/>
        <v>-0.03796610169491525</v>
      </c>
      <c r="I74" s="354">
        <f t="shared" si="7"/>
        <v>0.03796610169491525</v>
      </c>
      <c r="J74" s="381">
        <f t="shared" si="8"/>
        <v>-0.07</v>
      </c>
      <c r="K74" s="373">
        <f t="shared" si="9"/>
        <v>0.07</v>
      </c>
      <c r="L74" s="373">
        <f t="shared" si="10"/>
        <v>-0.14</v>
      </c>
      <c r="M74" s="378">
        <f t="shared" si="11"/>
        <v>0.14</v>
      </c>
      <c r="N74" s="381">
        <f t="shared" si="12"/>
        <v>-0.03395</v>
      </c>
      <c r="O74" s="373">
        <f t="shared" si="13"/>
        <v>0.03395</v>
      </c>
      <c r="P74" s="373">
        <f t="shared" si="14"/>
        <v>-0.0679</v>
      </c>
      <c r="Q74" s="378">
        <f t="shared" si="15"/>
        <v>0.0679</v>
      </c>
      <c r="R74" s="171"/>
      <c r="S74" s="171"/>
      <c r="T74" s="171"/>
      <c r="U74" s="172"/>
    </row>
    <row r="75" spans="1:21" ht="12.75">
      <c r="A75" s="142" t="s">
        <v>195</v>
      </c>
      <c r="B75" s="381">
        <f t="shared" si="0"/>
        <v>-0.0174</v>
      </c>
      <c r="C75" s="373">
        <f t="shared" si="1"/>
        <v>0.0204</v>
      </c>
      <c r="D75" s="373">
        <f t="shared" si="2"/>
        <v>-0.0363</v>
      </c>
      <c r="E75" s="378">
        <f t="shared" si="3"/>
        <v>0.0393</v>
      </c>
      <c r="F75" s="381">
        <f t="shared" si="4"/>
        <v>-0.007457627118644069</v>
      </c>
      <c r="G75" s="352">
        <f t="shared" si="5"/>
        <v>0.007457627118644069</v>
      </c>
      <c r="H75" s="352">
        <f t="shared" si="6"/>
        <v>-0.014915254237288138</v>
      </c>
      <c r="I75" s="354">
        <f t="shared" si="7"/>
        <v>0.014915254237288138</v>
      </c>
      <c r="J75" s="377">
        <f t="shared" si="8"/>
        <v>-0.0245</v>
      </c>
      <c r="K75" s="352">
        <f t="shared" si="9"/>
        <v>0.0245</v>
      </c>
      <c r="L75" s="352">
        <f t="shared" si="10"/>
        <v>-0.049</v>
      </c>
      <c r="M75" s="354">
        <f t="shared" si="11"/>
        <v>0.049</v>
      </c>
      <c r="N75" s="377">
        <f t="shared" si="12"/>
        <v>-0.0174</v>
      </c>
      <c r="O75" s="352">
        <f t="shared" si="13"/>
        <v>0.0204</v>
      </c>
      <c r="P75" s="352">
        <f t="shared" si="14"/>
        <v>-0.0363</v>
      </c>
      <c r="Q75" s="354">
        <f t="shared" si="15"/>
        <v>0.0393</v>
      </c>
      <c r="R75" s="171"/>
      <c r="S75" s="171"/>
      <c r="T75" s="171"/>
      <c r="U75" s="172"/>
    </row>
    <row r="76" spans="1:21" ht="12.75">
      <c r="A76" s="142" t="s">
        <v>196</v>
      </c>
      <c r="B76" s="381">
        <f t="shared" si="0"/>
        <v>-0.02015</v>
      </c>
      <c r="C76" s="373">
        <f t="shared" si="1"/>
        <v>0.00435</v>
      </c>
      <c r="D76" s="373">
        <f t="shared" si="2"/>
        <v>-0.0324</v>
      </c>
      <c r="E76" s="378">
        <f t="shared" si="3"/>
        <v>0.0166</v>
      </c>
      <c r="F76" s="381">
        <f t="shared" si="4"/>
        <v>-0.01016949152542373</v>
      </c>
      <c r="G76" s="352">
        <f t="shared" si="5"/>
        <v>0.01016949152542373</v>
      </c>
      <c r="H76" s="352">
        <f t="shared" si="6"/>
        <v>-0.02033898305084746</v>
      </c>
      <c r="I76" s="354">
        <f t="shared" si="7"/>
        <v>0.02033898305084746</v>
      </c>
      <c r="J76" s="381">
        <f t="shared" si="8"/>
        <v>-0.01945</v>
      </c>
      <c r="K76" s="373">
        <f t="shared" si="9"/>
        <v>0.021849999999999998</v>
      </c>
      <c r="L76" s="373">
        <f t="shared" si="10"/>
        <v>-0.0401</v>
      </c>
      <c r="M76" s="378">
        <f t="shared" si="11"/>
        <v>0.042499999999999996</v>
      </c>
      <c r="N76" s="381">
        <f t="shared" si="12"/>
        <v>-0.01665</v>
      </c>
      <c r="O76" s="373">
        <f t="shared" si="13"/>
        <v>0.012050000000000002</v>
      </c>
      <c r="P76" s="373">
        <f t="shared" si="14"/>
        <v>-0.031000000000000003</v>
      </c>
      <c r="Q76" s="378">
        <f t="shared" si="15"/>
        <v>0.026400000000000003</v>
      </c>
      <c r="R76" s="171"/>
      <c r="S76" s="171"/>
      <c r="T76" s="171"/>
      <c r="U76" s="172"/>
    </row>
    <row r="77" spans="1:21" ht="13.5" thickBot="1">
      <c r="A77" s="129" t="s">
        <v>197</v>
      </c>
      <c r="B77" s="379">
        <f t="shared" si="0"/>
        <v>-0.026199999999999998</v>
      </c>
      <c r="C77" s="356">
        <f t="shared" si="1"/>
        <v>0.02</v>
      </c>
      <c r="D77" s="356">
        <f t="shared" si="2"/>
        <v>-0.0493</v>
      </c>
      <c r="E77" s="355">
        <f t="shared" si="3"/>
        <v>0.0431</v>
      </c>
      <c r="F77" s="379">
        <f t="shared" si="4"/>
        <v>-0.01016949152542373</v>
      </c>
      <c r="G77" s="356">
        <f t="shared" si="5"/>
        <v>0.01016949152542373</v>
      </c>
      <c r="H77" s="356">
        <f t="shared" si="6"/>
        <v>-0.02033898305084746</v>
      </c>
      <c r="I77" s="355">
        <f t="shared" si="7"/>
        <v>0.02033898305084746</v>
      </c>
      <c r="J77" s="386">
        <f t="shared" si="8"/>
        <v>-0.02255</v>
      </c>
      <c r="K77" s="380">
        <f t="shared" si="9"/>
        <v>0.029949999999999997</v>
      </c>
      <c r="L77" s="380">
        <f t="shared" si="10"/>
        <v>-0.048799999999999996</v>
      </c>
      <c r="M77" s="382">
        <f t="shared" si="11"/>
        <v>0.0562</v>
      </c>
      <c r="N77" s="386">
        <f t="shared" si="12"/>
        <v>-0.0315</v>
      </c>
      <c r="O77" s="380">
        <f t="shared" si="13"/>
        <v>0.0315</v>
      </c>
      <c r="P77" s="380">
        <f t="shared" si="14"/>
        <v>-0.063</v>
      </c>
      <c r="Q77" s="382">
        <f t="shared" si="15"/>
        <v>0.063</v>
      </c>
      <c r="R77" s="173"/>
      <c r="S77" s="173"/>
      <c r="T77" s="173"/>
      <c r="U77" s="174"/>
    </row>
    <row r="78" spans="1:5" ht="13.5" thickBot="1">
      <c r="A78" s="128" t="s">
        <v>261</v>
      </c>
      <c r="B78" s="418">
        <v>0</v>
      </c>
      <c r="C78" s="419">
        <v>0.01</v>
      </c>
      <c r="D78" s="419">
        <v>0</v>
      </c>
      <c r="E78" s="420">
        <v>0.02</v>
      </c>
    </row>
    <row r="79" ht="13.5" thickBot="1"/>
    <row r="80" ht="12.75">
      <c r="A80" s="399" t="s">
        <v>257</v>
      </c>
    </row>
    <row r="81" ht="13.5" thickBot="1">
      <c r="A81" s="400" t="s">
        <v>258</v>
      </c>
    </row>
  </sheetData>
  <mergeCells count="26">
    <mergeCell ref="R44:U44"/>
    <mergeCell ref="B47:E47"/>
    <mergeCell ref="F47:I47"/>
    <mergeCell ref="J47:M47"/>
    <mergeCell ref="N47:Q47"/>
    <mergeCell ref="B44:E44"/>
    <mergeCell ref="F44:I44"/>
    <mergeCell ref="J44:M44"/>
    <mergeCell ref="N44:Q44"/>
    <mergeCell ref="A40:U40"/>
    <mergeCell ref="F41:G41"/>
    <mergeCell ref="F42:G42"/>
    <mergeCell ref="F43:G43"/>
    <mergeCell ref="B8:E8"/>
    <mergeCell ref="F8:I8"/>
    <mergeCell ref="J8:M8"/>
    <mergeCell ref="N8:Q8"/>
    <mergeCell ref="A1:U1"/>
    <mergeCell ref="B5:E5"/>
    <mergeCell ref="F5:I5"/>
    <mergeCell ref="J5:M5"/>
    <mergeCell ref="N5:Q5"/>
    <mergeCell ref="R5:U5"/>
    <mergeCell ref="F3:G3"/>
    <mergeCell ref="F4:G4"/>
    <mergeCell ref="F2:G2"/>
  </mergeCells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2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U81"/>
  <sheetViews>
    <sheetView workbookViewId="0" topLeftCell="E1">
      <selection activeCell="R27" sqref="R27"/>
    </sheetView>
  </sheetViews>
  <sheetFormatPr defaultColWidth="9.140625" defaultRowHeight="12.75"/>
  <cols>
    <col min="1" max="1" width="26.140625" style="175" bestFit="1" customWidth="1"/>
    <col min="2" max="2" width="8.7109375" style="0" bestFit="1" customWidth="1"/>
    <col min="3" max="3" width="9.7109375" style="0" bestFit="1" customWidth="1"/>
    <col min="4" max="4" width="8.7109375" style="0" bestFit="1" customWidth="1"/>
    <col min="5" max="5" width="9.7109375" style="0" bestFit="1" customWidth="1"/>
    <col min="6" max="6" width="8.7109375" style="0" bestFit="1" customWidth="1"/>
    <col min="7" max="7" width="10.7109375" style="0" customWidth="1"/>
    <col min="8" max="8" width="8.7109375" style="0" bestFit="1" customWidth="1"/>
    <col min="9" max="9" width="9.7109375" style="0" bestFit="1" customWidth="1"/>
    <col min="11" max="11" width="9.8515625" style="0" bestFit="1" customWidth="1"/>
    <col min="13" max="13" width="9.8515625" style="0" bestFit="1" customWidth="1"/>
    <col min="14" max="14" width="8.7109375" style="0" bestFit="1" customWidth="1"/>
    <col min="15" max="15" width="9.7109375" style="0" bestFit="1" customWidth="1"/>
    <col min="16" max="16" width="8.7109375" style="0" bestFit="1" customWidth="1"/>
    <col min="17" max="17" width="9.7109375" style="0" bestFit="1" customWidth="1"/>
    <col min="18" max="18" width="8.7109375" style="0" bestFit="1" customWidth="1"/>
    <col min="19" max="19" width="9.7109375" style="0" bestFit="1" customWidth="1"/>
    <col min="20" max="20" width="8.7109375" style="0" bestFit="1" customWidth="1"/>
    <col min="21" max="21" width="9.7109375" style="0" bestFit="1" customWidth="1"/>
  </cols>
  <sheetData>
    <row r="1" spans="1:21" ht="13.5" thickBot="1">
      <c r="A1" s="503" t="s">
        <v>150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5"/>
    </row>
    <row r="2" spans="1:21" ht="13.5" thickBot="1">
      <c r="A2" s="142"/>
      <c r="B2" s="143" t="s">
        <v>151</v>
      </c>
      <c r="C2" s="144" t="s">
        <v>152</v>
      </c>
      <c r="D2" s="145" t="s">
        <v>153</v>
      </c>
      <c r="E2" s="146" t="s">
        <v>154</v>
      </c>
      <c r="F2" s="610"/>
      <c r="G2" s="580"/>
      <c r="H2" s="143" t="s">
        <v>151</v>
      </c>
      <c r="I2" s="144" t="s">
        <v>152</v>
      </c>
      <c r="J2" s="145" t="s">
        <v>153</v>
      </c>
      <c r="K2" s="146" t="s">
        <v>154</v>
      </c>
      <c r="L2" s="147"/>
      <c r="M2" s="147"/>
      <c r="N2" s="147"/>
      <c r="O2" s="147"/>
      <c r="P2" s="147"/>
      <c r="Q2" s="147"/>
      <c r="R2" s="2"/>
      <c r="S2" s="2"/>
      <c r="T2" s="2"/>
      <c r="U2" s="97"/>
    </row>
    <row r="3" spans="1:21" ht="12.75">
      <c r="A3" s="142" t="s">
        <v>155</v>
      </c>
      <c r="B3" s="148">
        <v>-0.058</v>
      </c>
      <c r="C3" s="149">
        <v>0.008</v>
      </c>
      <c r="D3" s="217">
        <v>3.5</v>
      </c>
      <c r="E3" s="149">
        <v>7</v>
      </c>
      <c r="F3" s="606" t="s">
        <v>149</v>
      </c>
      <c r="G3" s="607"/>
      <c r="H3" s="148">
        <v>0</v>
      </c>
      <c r="I3" s="149">
        <v>0.28</v>
      </c>
      <c r="J3" s="217">
        <v>3.5</v>
      </c>
      <c r="K3" s="149">
        <v>7</v>
      </c>
      <c r="L3" s="221"/>
      <c r="M3" s="221"/>
      <c r="N3" s="221"/>
      <c r="O3" s="221"/>
      <c r="P3" s="221"/>
      <c r="Q3" s="221"/>
      <c r="R3" s="2"/>
      <c r="S3" s="2"/>
      <c r="T3" s="2"/>
      <c r="U3" s="97"/>
    </row>
    <row r="4" spans="1:21" ht="13.5" thickBot="1">
      <c r="A4" s="142" t="s">
        <v>156</v>
      </c>
      <c r="B4" s="322">
        <v>-4070</v>
      </c>
      <c r="C4" s="323">
        <v>100</v>
      </c>
      <c r="D4" s="218">
        <v>3.5</v>
      </c>
      <c r="E4" s="151">
        <v>7</v>
      </c>
      <c r="F4" s="608"/>
      <c r="G4" s="609"/>
      <c r="H4" s="150"/>
      <c r="I4" s="151"/>
      <c r="J4" s="218"/>
      <c r="K4" s="151"/>
      <c r="L4" s="222"/>
      <c r="M4" s="222"/>
      <c r="N4" s="222"/>
      <c r="O4" s="222"/>
      <c r="P4" s="222"/>
      <c r="Q4" s="222"/>
      <c r="R4" s="2"/>
      <c r="S4" s="2"/>
      <c r="T4" s="2"/>
      <c r="U4" s="97"/>
    </row>
    <row r="5" spans="1:21" ht="13.5" thickBot="1">
      <c r="A5" s="152"/>
      <c r="B5" s="599" t="s">
        <v>157</v>
      </c>
      <c r="C5" s="550"/>
      <c r="D5" s="550"/>
      <c r="E5" s="600"/>
      <c r="F5" s="601" t="s">
        <v>158</v>
      </c>
      <c r="G5" s="602"/>
      <c r="H5" s="602"/>
      <c r="I5" s="603"/>
      <c r="J5" s="601" t="s">
        <v>159</v>
      </c>
      <c r="K5" s="602"/>
      <c r="L5" s="602"/>
      <c r="M5" s="603"/>
      <c r="N5" s="601" t="s">
        <v>160</v>
      </c>
      <c r="O5" s="602"/>
      <c r="P5" s="602"/>
      <c r="Q5" s="603"/>
      <c r="R5" s="576" t="s">
        <v>161</v>
      </c>
      <c r="S5" s="604"/>
      <c r="T5" s="604"/>
      <c r="U5" s="605"/>
    </row>
    <row r="6" spans="1:21" ht="13.5" thickBot="1">
      <c r="A6" s="142"/>
      <c r="B6" s="224" t="s">
        <v>162</v>
      </c>
      <c r="C6" s="223" t="s">
        <v>163</v>
      </c>
      <c r="D6" s="224" t="s">
        <v>153</v>
      </c>
      <c r="E6" s="223" t="s">
        <v>154</v>
      </c>
      <c r="F6" s="368" t="s">
        <v>162</v>
      </c>
      <c r="G6" s="369" t="s">
        <v>163</v>
      </c>
      <c r="H6" s="368" t="s">
        <v>153</v>
      </c>
      <c r="I6" s="369" t="s">
        <v>154</v>
      </c>
      <c r="J6" s="368" t="s">
        <v>162</v>
      </c>
      <c r="K6" s="369" t="s">
        <v>163</v>
      </c>
      <c r="L6" s="368" t="s">
        <v>153</v>
      </c>
      <c r="M6" s="369" t="s">
        <v>154</v>
      </c>
      <c r="N6" s="224" t="s">
        <v>162</v>
      </c>
      <c r="O6" s="219" t="s">
        <v>163</v>
      </c>
      <c r="P6" s="224" t="s">
        <v>153</v>
      </c>
      <c r="Q6" s="223" t="s">
        <v>154</v>
      </c>
      <c r="R6" s="155" t="s">
        <v>162</v>
      </c>
      <c r="S6" s="153" t="s">
        <v>163</v>
      </c>
      <c r="T6" s="155" t="s">
        <v>153</v>
      </c>
      <c r="U6" s="153" t="s">
        <v>154</v>
      </c>
    </row>
    <row r="7" spans="1:21" ht="13.5" thickBot="1">
      <c r="A7" s="142" t="s">
        <v>164</v>
      </c>
      <c r="B7" s="367">
        <v>108.3</v>
      </c>
      <c r="C7" s="230">
        <v>0.38</v>
      </c>
      <c r="D7" s="362">
        <v>4</v>
      </c>
      <c r="E7" s="230">
        <v>8</v>
      </c>
      <c r="F7" s="370">
        <v>0.34</v>
      </c>
      <c r="G7" s="371">
        <v>1.52</v>
      </c>
      <c r="H7" s="226">
        <v>4</v>
      </c>
      <c r="I7" s="226">
        <v>8</v>
      </c>
      <c r="J7" s="370">
        <v>-4140</v>
      </c>
      <c r="K7" s="371">
        <v>380</v>
      </c>
      <c r="L7" s="226">
        <v>3.5</v>
      </c>
      <c r="M7" s="226">
        <v>7</v>
      </c>
      <c r="N7" s="359">
        <v>-4022</v>
      </c>
      <c r="O7" s="330">
        <v>211</v>
      </c>
      <c r="P7" s="230">
        <v>3.5</v>
      </c>
      <c r="Q7" s="230">
        <v>7</v>
      </c>
      <c r="R7" s="313">
        <v>-2.1</v>
      </c>
      <c r="S7" s="372">
        <v>2.02</v>
      </c>
      <c r="T7" s="156">
        <v>3.5</v>
      </c>
      <c r="U7" s="372">
        <v>7</v>
      </c>
    </row>
    <row r="8" spans="1:21" ht="13.5" thickBot="1">
      <c r="A8" s="152"/>
      <c r="B8" s="599" t="s">
        <v>165</v>
      </c>
      <c r="C8" s="550"/>
      <c r="D8" s="550"/>
      <c r="E8" s="600"/>
      <c r="F8" s="599" t="s">
        <v>166</v>
      </c>
      <c r="G8" s="550"/>
      <c r="H8" s="550"/>
      <c r="I8" s="550"/>
      <c r="J8" s="611" t="s">
        <v>167</v>
      </c>
      <c r="K8" s="612"/>
      <c r="L8" s="612"/>
      <c r="M8" s="613"/>
      <c r="N8" s="611" t="s">
        <v>168</v>
      </c>
      <c r="O8" s="612"/>
      <c r="P8" s="612"/>
      <c r="Q8" s="613"/>
      <c r="R8" s="2"/>
      <c r="S8" s="2"/>
      <c r="T8" s="2"/>
      <c r="U8" s="97"/>
    </row>
    <row r="9" spans="1:21" ht="13.5" thickBot="1">
      <c r="A9" s="129"/>
      <c r="B9" s="143" t="s">
        <v>162</v>
      </c>
      <c r="C9" s="351" t="s">
        <v>163</v>
      </c>
      <c r="D9" s="143" t="s">
        <v>153</v>
      </c>
      <c r="E9" s="351" t="s">
        <v>154</v>
      </c>
      <c r="F9" s="143" t="s">
        <v>162</v>
      </c>
      <c r="G9" s="351" t="s">
        <v>163</v>
      </c>
      <c r="H9" s="143" t="s">
        <v>153</v>
      </c>
      <c r="I9" s="351" t="s">
        <v>154</v>
      </c>
      <c r="J9" s="224" t="s">
        <v>162</v>
      </c>
      <c r="K9" s="219" t="s">
        <v>163</v>
      </c>
      <c r="L9" s="224" t="s">
        <v>153</v>
      </c>
      <c r="M9" s="219" t="s">
        <v>154</v>
      </c>
      <c r="N9" s="224" t="s">
        <v>162</v>
      </c>
      <c r="O9" s="223" t="s">
        <v>163</v>
      </c>
      <c r="P9" s="224" t="s">
        <v>153</v>
      </c>
      <c r="Q9" s="219" t="s">
        <v>154</v>
      </c>
      <c r="R9" s="2"/>
      <c r="S9" s="2"/>
      <c r="T9" s="2"/>
      <c r="U9" s="97"/>
    </row>
    <row r="10" spans="1:21" ht="13.5" thickBot="1">
      <c r="A10" s="128" t="s">
        <v>169</v>
      </c>
      <c r="B10" s="159">
        <v>0</v>
      </c>
      <c r="C10" s="232">
        <v>0</v>
      </c>
      <c r="D10" s="159">
        <v>3.5</v>
      </c>
      <c r="E10" s="232">
        <v>7</v>
      </c>
      <c r="F10" s="392">
        <v>-0.16</v>
      </c>
      <c r="G10" s="380">
        <v>0.96</v>
      </c>
      <c r="H10" s="157">
        <v>4</v>
      </c>
      <c r="I10" s="170">
        <v>8</v>
      </c>
      <c r="J10" s="157">
        <v>3.29</v>
      </c>
      <c r="K10" s="177">
        <v>0.88</v>
      </c>
      <c r="L10" s="227">
        <v>3.5</v>
      </c>
      <c r="M10" s="177">
        <v>7</v>
      </c>
      <c r="N10" s="227">
        <v>1.08</v>
      </c>
      <c r="O10" s="177">
        <v>1.77</v>
      </c>
      <c r="P10" s="227">
        <v>3.5</v>
      </c>
      <c r="Q10" s="177">
        <v>7</v>
      </c>
      <c r="R10" s="2"/>
      <c r="S10" s="2"/>
      <c r="T10" s="2"/>
      <c r="U10" s="97"/>
    </row>
    <row r="11" spans="1:21" ht="12.75">
      <c r="A11" s="142" t="s">
        <v>170</v>
      </c>
      <c r="B11" s="341">
        <v>1.3</v>
      </c>
      <c r="C11" s="231">
        <v>0.15</v>
      </c>
      <c r="D11" s="158">
        <v>3.5</v>
      </c>
      <c r="E11" s="231">
        <v>7</v>
      </c>
      <c r="F11" s="158">
        <v>0</v>
      </c>
      <c r="G11" s="352">
        <v>0.5084745762711864</v>
      </c>
      <c r="H11" s="167">
        <v>4</v>
      </c>
      <c r="I11" s="169">
        <v>8</v>
      </c>
      <c r="J11" s="360">
        <v>32</v>
      </c>
      <c r="K11" s="361">
        <v>9</v>
      </c>
      <c r="L11" s="360">
        <v>3.5</v>
      </c>
      <c r="M11" s="361">
        <v>7</v>
      </c>
      <c r="N11" s="363">
        <v>30</v>
      </c>
      <c r="O11" s="364">
        <v>8</v>
      </c>
      <c r="P11" s="360">
        <v>3.5</v>
      </c>
      <c r="Q11" s="361">
        <v>7</v>
      </c>
      <c r="R11" s="2"/>
      <c r="S11" s="2"/>
      <c r="T11" s="2"/>
      <c r="U11" s="97"/>
    </row>
    <row r="12" spans="1:21" ht="12.75">
      <c r="A12" s="142" t="s">
        <v>171</v>
      </c>
      <c r="B12" s="341">
        <v>4.6</v>
      </c>
      <c r="C12" s="231">
        <v>0.16</v>
      </c>
      <c r="D12" s="158">
        <v>3.5</v>
      </c>
      <c r="E12" s="231">
        <v>7</v>
      </c>
      <c r="F12" s="158">
        <v>0</v>
      </c>
      <c r="G12" s="352">
        <v>0.5084745762711864</v>
      </c>
      <c r="H12" s="158">
        <v>4</v>
      </c>
      <c r="I12" s="231">
        <v>8</v>
      </c>
      <c r="J12" s="317">
        <v>1.44</v>
      </c>
      <c r="K12" s="314">
        <v>5.5</v>
      </c>
      <c r="L12" s="228">
        <v>3.5</v>
      </c>
      <c r="M12" s="220">
        <v>7</v>
      </c>
      <c r="N12" s="228">
        <v>7.55</v>
      </c>
      <c r="O12" s="220">
        <v>1.64</v>
      </c>
      <c r="P12" s="228">
        <v>3.5</v>
      </c>
      <c r="Q12" s="220">
        <v>7</v>
      </c>
      <c r="R12" s="2"/>
      <c r="S12" s="2"/>
      <c r="T12" s="2"/>
      <c r="U12" s="97"/>
    </row>
    <row r="13" spans="1:21" ht="12.75">
      <c r="A13" s="142" t="s">
        <v>172</v>
      </c>
      <c r="B13" s="342">
        <v>0.06</v>
      </c>
      <c r="C13" s="231">
        <v>0.034</v>
      </c>
      <c r="D13" s="158">
        <v>3.5</v>
      </c>
      <c r="E13" s="231">
        <v>7</v>
      </c>
      <c r="F13" s="158">
        <v>0</v>
      </c>
      <c r="G13" s="352">
        <v>0.13559322033898305</v>
      </c>
      <c r="H13" s="158">
        <v>4</v>
      </c>
      <c r="I13" s="231">
        <v>8</v>
      </c>
      <c r="J13" s="331">
        <v>0.54</v>
      </c>
      <c r="K13" s="324">
        <v>0.66</v>
      </c>
      <c r="L13" s="228">
        <v>3.5</v>
      </c>
      <c r="M13" s="220">
        <v>7</v>
      </c>
      <c r="N13" s="331">
        <v>0.58</v>
      </c>
      <c r="O13" s="324">
        <v>0.68</v>
      </c>
      <c r="P13" s="228">
        <v>3.5</v>
      </c>
      <c r="Q13" s="220">
        <v>7</v>
      </c>
      <c r="R13" s="2"/>
      <c r="S13" s="2"/>
      <c r="T13" s="2"/>
      <c r="U13" s="97"/>
    </row>
    <row r="14" spans="1:21" ht="12.75">
      <c r="A14" s="142" t="s">
        <v>173</v>
      </c>
      <c r="B14" s="342">
        <v>0.04</v>
      </c>
      <c r="C14" s="231">
        <v>0.024</v>
      </c>
      <c r="D14" s="158">
        <v>3.5</v>
      </c>
      <c r="E14" s="231">
        <v>7</v>
      </c>
      <c r="F14" s="158">
        <v>0</v>
      </c>
      <c r="G14" s="352">
        <v>0.13559322033898305</v>
      </c>
      <c r="H14" s="158">
        <v>4</v>
      </c>
      <c r="I14" s="231">
        <v>8</v>
      </c>
      <c r="J14" s="317">
        <v>-0.7</v>
      </c>
      <c r="K14" s="220">
        <v>0.82</v>
      </c>
      <c r="L14" s="228">
        <v>3.5</v>
      </c>
      <c r="M14" s="220">
        <v>7</v>
      </c>
      <c r="N14" s="317">
        <v>0</v>
      </c>
      <c r="O14" s="314">
        <v>0.23</v>
      </c>
      <c r="P14" s="228">
        <v>3.5</v>
      </c>
      <c r="Q14" s="220">
        <v>7</v>
      </c>
      <c r="R14" s="2"/>
      <c r="S14" s="2"/>
      <c r="T14" s="2"/>
      <c r="U14" s="97"/>
    </row>
    <row r="15" spans="1:21" ht="12.75">
      <c r="A15" s="142" t="s">
        <v>174</v>
      </c>
      <c r="B15" s="343">
        <v>-0.019774132413410254</v>
      </c>
      <c r="C15" s="339">
        <v>0.005418943924748579</v>
      </c>
      <c r="D15" s="158">
        <v>3.5</v>
      </c>
      <c r="E15" s="231">
        <v>7</v>
      </c>
      <c r="F15" s="158">
        <v>0</v>
      </c>
      <c r="G15" s="352">
        <v>0.05932203389830509</v>
      </c>
      <c r="H15" s="158">
        <v>4</v>
      </c>
      <c r="I15" s="231">
        <v>8</v>
      </c>
      <c r="J15" s="331">
        <v>0.06</v>
      </c>
      <c r="K15" s="329">
        <v>0.3</v>
      </c>
      <c r="L15" s="228">
        <v>3.5</v>
      </c>
      <c r="M15" s="220">
        <v>7</v>
      </c>
      <c r="N15" s="317">
        <v>0</v>
      </c>
      <c r="O15" s="314">
        <v>0.07</v>
      </c>
      <c r="P15" s="228">
        <v>3.5</v>
      </c>
      <c r="Q15" s="220">
        <v>7</v>
      </c>
      <c r="R15" s="2"/>
      <c r="S15" s="2"/>
      <c r="T15" s="2"/>
      <c r="U15" s="97"/>
    </row>
    <row r="16" spans="1:21" ht="12.75">
      <c r="A16" s="142" t="s">
        <v>175</v>
      </c>
      <c r="B16" s="343">
        <v>-0.010837373458221854</v>
      </c>
      <c r="C16" s="339">
        <v>0.01</v>
      </c>
      <c r="D16" s="158">
        <v>3.5</v>
      </c>
      <c r="E16" s="231">
        <v>7</v>
      </c>
      <c r="F16" s="158">
        <v>0</v>
      </c>
      <c r="G16" s="352">
        <v>0.04576271186440678</v>
      </c>
      <c r="H16" s="158">
        <v>4</v>
      </c>
      <c r="I16" s="231">
        <v>8</v>
      </c>
      <c r="J16" s="228">
        <v>-0.13</v>
      </c>
      <c r="K16" s="220">
        <v>0.37</v>
      </c>
      <c r="L16" s="228">
        <v>3.5</v>
      </c>
      <c r="M16" s="220">
        <v>7</v>
      </c>
      <c r="N16" s="317">
        <v>0</v>
      </c>
      <c r="O16" s="314">
        <v>0.03</v>
      </c>
      <c r="P16" s="228">
        <v>3.5</v>
      </c>
      <c r="Q16" s="220">
        <v>7</v>
      </c>
      <c r="R16" s="2"/>
      <c r="S16" s="2"/>
      <c r="T16" s="2"/>
      <c r="U16" s="97"/>
    </row>
    <row r="17" spans="1:21" ht="12.75">
      <c r="A17" s="142" t="s">
        <v>176</v>
      </c>
      <c r="B17" s="343">
        <v>-0.003117352004020069</v>
      </c>
      <c r="C17" s="339">
        <v>0.00343650901164559</v>
      </c>
      <c r="D17" s="158">
        <v>3.5</v>
      </c>
      <c r="E17" s="231">
        <v>7</v>
      </c>
      <c r="F17" s="158">
        <v>0</v>
      </c>
      <c r="G17" s="352">
        <v>0.028813559322033902</v>
      </c>
      <c r="H17" s="158">
        <v>4</v>
      </c>
      <c r="I17" s="231">
        <v>8</v>
      </c>
      <c r="J17" s="332">
        <v>0</v>
      </c>
      <c r="K17" s="325">
        <v>0.056</v>
      </c>
      <c r="L17" s="228">
        <v>3.5</v>
      </c>
      <c r="M17" s="220">
        <v>7</v>
      </c>
      <c r="N17" s="318">
        <v>0</v>
      </c>
      <c r="O17" s="315">
        <v>0.038</v>
      </c>
      <c r="P17" s="228">
        <v>3.5</v>
      </c>
      <c r="Q17" s="220">
        <v>7</v>
      </c>
      <c r="R17" s="2"/>
      <c r="S17" s="2"/>
      <c r="T17" s="2"/>
      <c r="U17" s="97"/>
    </row>
    <row r="18" spans="1:21" ht="12.75">
      <c r="A18" s="142" t="s">
        <v>177</v>
      </c>
      <c r="B18" s="343">
        <v>0.00978380454866244</v>
      </c>
      <c r="C18" s="339">
        <v>0.014</v>
      </c>
      <c r="D18" s="158">
        <v>3.5</v>
      </c>
      <c r="E18" s="231">
        <v>7</v>
      </c>
      <c r="F18" s="158">
        <v>0</v>
      </c>
      <c r="G18" s="352">
        <v>0.01694915254237288</v>
      </c>
      <c r="H18" s="158">
        <v>4</v>
      </c>
      <c r="I18" s="231">
        <v>8</v>
      </c>
      <c r="J18" s="318">
        <v>0.032</v>
      </c>
      <c r="K18" s="315">
        <v>0.073</v>
      </c>
      <c r="L18" s="228">
        <v>3.5</v>
      </c>
      <c r="M18" s="220">
        <v>7</v>
      </c>
      <c r="N18" s="318">
        <v>0.029</v>
      </c>
      <c r="O18" s="315">
        <v>0.025</v>
      </c>
      <c r="P18" s="228">
        <v>3.5</v>
      </c>
      <c r="Q18" s="220">
        <v>7</v>
      </c>
      <c r="R18" s="2"/>
      <c r="S18" s="2"/>
      <c r="T18" s="2"/>
      <c r="U18" s="97"/>
    </row>
    <row r="19" spans="1:21" ht="12.75">
      <c r="A19" s="142" t="s">
        <v>178</v>
      </c>
      <c r="B19" s="344">
        <v>0.00014751670490872266</v>
      </c>
      <c r="C19" s="340">
        <v>0.0018580411967804248</v>
      </c>
      <c r="D19" s="158">
        <v>3.5</v>
      </c>
      <c r="E19" s="231">
        <v>7</v>
      </c>
      <c r="F19" s="158">
        <v>0</v>
      </c>
      <c r="G19" s="352">
        <v>0.03389830508474576</v>
      </c>
      <c r="H19" s="158">
        <v>4</v>
      </c>
      <c r="I19" s="231">
        <v>8</v>
      </c>
      <c r="J19" s="332">
        <v>0</v>
      </c>
      <c r="K19" s="325">
        <v>0.09</v>
      </c>
      <c r="L19" s="228">
        <v>3.5</v>
      </c>
      <c r="M19" s="220">
        <v>7</v>
      </c>
      <c r="N19" s="332">
        <v>-0.027</v>
      </c>
      <c r="O19" s="325">
        <v>0.097</v>
      </c>
      <c r="P19" s="228">
        <v>3.5</v>
      </c>
      <c r="Q19" s="220">
        <v>7</v>
      </c>
      <c r="R19" s="2"/>
      <c r="S19" s="2"/>
      <c r="T19" s="2"/>
      <c r="U19" s="97"/>
    </row>
    <row r="20" spans="1:21" ht="12.75">
      <c r="A20" s="142" t="s">
        <v>179</v>
      </c>
      <c r="B20" s="343">
        <v>0</v>
      </c>
      <c r="C20" s="339">
        <v>0.021</v>
      </c>
      <c r="D20" s="158">
        <v>3.5</v>
      </c>
      <c r="E20" s="231">
        <v>7</v>
      </c>
      <c r="F20" s="158">
        <v>0</v>
      </c>
      <c r="G20" s="352">
        <v>0.005</v>
      </c>
      <c r="H20" s="158">
        <v>4</v>
      </c>
      <c r="I20" s="231">
        <v>8</v>
      </c>
      <c r="J20" s="318">
        <v>0.016</v>
      </c>
      <c r="K20" s="315">
        <v>0.032</v>
      </c>
      <c r="L20" s="228">
        <v>3.5</v>
      </c>
      <c r="M20" s="220">
        <v>7</v>
      </c>
      <c r="N20" s="318">
        <v>0.016</v>
      </c>
      <c r="O20" s="315">
        <v>0.009</v>
      </c>
      <c r="P20" s="228">
        <v>3.5</v>
      </c>
      <c r="Q20" s="220">
        <v>7</v>
      </c>
      <c r="R20" s="2"/>
      <c r="S20" s="2"/>
      <c r="T20" s="2"/>
      <c r="U20" s="97"/>
    </row>
    <row r="21" spans="1:21" ht="12.75">
      <c r="A21" s="142" t="s">
        <v>180</v>
      </c>
      <c r="B21" s="343">
        <v>2.056450254703613E-05</v>
      </c>
      <c r="C21" s="339">
        <v>0.001</v>
      </c>
      <c r="D21" s="158">
        <v>3.5</v>
      </c>
      <c r="E21" s="231">
        <v>7</v>
      </c>
      <c r="F21" s="158">
        <v>0</v>
      </c>
      <c r="G21" s="352">
        <v>0.00516949152542373</v>
      </c>
      <c r="H21" s="158">
        <v>4</v>
      </c>
      <c r="I21" s="231">
        <v>8</v>
      </c>
      <c r="J21" s="332">
        <v>0</v>
      </c>
      <c r="K21" s="325">
        <v>0.015</v>
      </c>
      <c r="L21" s="228">
        <v>3.5</v>
      </c>
      <c r="M21" s="220">
        <v>7</v>
      </c>
      <c r="N21" s="333">
        <v>0</v>
      </c>
      <c r="O21" s="326">
        <v>0.01</v>
      </c>
      <c r="P21" s="228">
        <v>3.5</v>
      </c>
      <c r="Q21" s="220">
        <v>7</v>
      </c>
      <c r="R21" s="2"/>
      <c r="S21" s="2"/>
      <c r="T21" s="2"/>
      <c r="U21" s="97"/>
    </row>
    <row r="22" spans="1:21" ht="12.75">
      <c r="A22" s="142" t="s">
        <v>181</v>
      </c>
      <c r="B22" s="343">
        <v>0</v>
      </c>
      <c r="C22" s="339">
        <v>0.002360101442492993</v>
      </c>
      <c r="D22" s="158">
        <v>3.5</v>
      </c>
      <c r="E22" s="231">
        <v>7</v>
      </c>
      <c r="F22" s="158">
        <v>0</v>
      </c>
      <c r="G22" s="352">
        <v>0.00211864406779661</v>
      </c>
      <c r="H22" s="158">
        <v>4</v>
      </c>
      <c r="I22" s="231">
        <v>8</v>
      </c>
      <c r="J22" s="228">
        <v>0.0017</v>
      </c>
      <c r="K22" s="220">
        <v>0.0066</v>
      </c>
      <c r="L22" s="228">
        <v>3.5</v>
      </c>
      <c r="M22" s="220">
        <v>7</v>
      </c>
      <c r="N22" s="319">
        <v>0</v>
      </c>
      <c r="O22" s="316">
        <v>0.0031</v>
      </c>
      <c r="P22" s="228">
        <v>3.5</v>
      </c>
      <c r="Q22" s="220">
        <v>7</v>
      </c>
      <c r="R22" s="2"/>
      <c r="S22" s="2"/>
      <c r="T22" s="2"/>
      <c r="U22" s="97"/>
    </row>
    <row r="23" spans="1:21" ht="12.75">
      <c r="A23" s="142" t="s">
        <v>182</v>
      </c>
      <c r="B23" s="343">
        <v>-0.0004924131763350099</v>
      </c>
      <c r="C23" s="339">
        <v>0.0062</v>
      </c>
      <c r="D23" s="158">
        <v>3.5</v>
      </c>
      <c r="E23" s="231">
        <v>7</v>
      </c>
      <c r="F23" s="158">
        <v>0</v>
      </c>
      <c r="G23" s="352">
        <v>0.00288135593220339</v>
      </c>
      <c r="H23" s="158">
        <v>4</v>
      </c>
      <c r="I23" s="231">
        <v>8</v>
      </c>
      <c r="J23" s="333">
        <v>0</v>
      </c>
      <c r="K23" s="326">
        <v>0.0052</v>
      </c>
      <c r="L23" s="228">
        <v>3.5</v>
      </c>
      <c r="M23" s="220">
        <v>7</v>
      </c>
      <c r="N23" s="333">
        <v>0</v>
      </c>
      <c r="O23" s="326">
        <v>0.0049</v>
      </c>
      <c r="P23" s="228">
        <v>3.5</v>
      </c>
      <c r="Q23" s="220">
        <v>7</v>
      </c>
      <c r="R23" s="2"/>
      <c r="S23" s="2"/>
      <c r="T23" s="2"/>
      <c r="U23" s="97"/>
    </row>
    <row r="24" spans="1:21" ht="13.5" thickBot="1">
      <c r="A24" s="129" t="s">
        <v>183</v>
      </c>
      <c r="B24" s="343">
        <v>0.001</v>
      </c>
      <c r="C24" s="339">
        <v>0.0039</v>
      </c>
      <c r="D24" s="158">
        <v>3.5</v>
      </c>
      <c r="E24" s="231">
        <v>7</v>
      </c>
      <c r="F24" s="158">
        <v>0</v>
      </c>
      <c r="G24" s="352">
        <v>0.0022881355932203393</v>
      </c>
      <c r="H24" s="159">
        <v>4</v>
      </c>
      <c r="I24" s="232">
        <v>8</v>
      </c>
      <c r="J24" s="334">
        <v>-0.0052</v>
      </c>
      <c r="K24" s="328">
        <v>0.0041</v>
      </c>
      <c r="L24" s="362">
        <v>3.5</v>
      </c>
      <c r="M24" s="229">
        <v>7</v>
      </c>
      <c r="N24" s="320">
        <v>-0.004</v>
      </c>
      <c r="O24" s="345">
        <v>0.0067</v>
      </c>
      <c r="P24" s="362">
        <v>3.5</v>
      </c>
      <c r="Q24" s="229">
        <v>7</v>
      </c>
      <c r="R24" s="2"/>
      <c r="S24" s="2"/>
      <c r="T24" s="2"/>
      <c r="U24" s="97"/>
    </row>
    <row r="25" spans="1:21" ht="12.75">
      <c r="A25" s="142" t="s">
        <v>184</v>
      </c>
      <c r="B25" s="347">
        <v>-0.03</v>
      </c>
      <c r="C25" s="349">
        <v>0.11</v>
      </c>
      <c r="D25" s="167">
        <v>3.5</v>
      </c>
      <c r="E25" s="169">
        <v>7</v>
      </c>
      <c r="F25" s="167">
        <v>0</v>
      </c>
      <c r="G25" s="357">
        <v>0.9322033898305085</v>
      </c>
      <c r="H25" s="167">
        <v>4</v>
      </c>
      <c r="I25" s="169">
        <v>8</v>
      </c>
      <c r="J25" s="363">
        <v>-0.7</v>
      </c>
      <c r="K25" s="364">
        <v>2.2</v>
      </c>
      <c r="L25" s="360">
        <v>3.5</v>
      </c>
      <c r="M25" s="361">
        <v>7</v>
      </c>
      <c r="N25" s="365">
        <v>-0.4</v>
      </c>
      <c r="O25" s="361">
        <v>0.62</v>
      </c>
      <c r="P25" s="225">
        <v>3.5</v>
      </c>
      <c r="Q25" s="220">
        <v>7</v>
      </c>
      <c r="R25" s="2"/>
      <c r="S25" s="2"/>
      <c r="T25" s="2"/>
      <c r="U25" s="97"/>
    </row>
    <row r="26" spans="1:21" ht="12.75">
      <c r="A26" s="142" t="s">
        <v>185</v>
      </c>
      <c r="B26" s="348">
        <v>0</v>
      </c>
      <c r="C26" s="346">
        <v>0.083</v>
      </c>
      <c r="D26" s="158">
        <v>3.5</v>
      </c>
      <c r="E26" s="231">
        <v>7</v>
      </c>
      <c r="F26" s="158">
        <v>0</v>
      </c>
      <c r="G26" s="352">
        <v>0.2966101694915254</v>
      </c>
      <c r="H26" s="158">
        <v>4</v>
      </c>
      <c r="I26" s="231">
        <v>8</v>
      </c>
      <c r="J26" s="331">
        <v>-3.15</v>
      </c>
      <c r="K26" s="324">
        <v>1.42</v>
      </c>
      <c r="L26" s="228">
        <v>3.5</v>
      </c>
      <c r="M26" s="220">
        <v>7</v>
      </c>
      <c r="N26" s="321">
        <v>0</v>
      </c>
      <c r="O26" s="366">
        <v>0.2</v>
      </c>
      <c r="P26" s="225">
        <v>3.5</v>
      </c>
      <c r="Q26" s="220">
        <v>7</v>
      </c>
      <c r="R26" s="2"/>
      <c r="S26" s="2"/>
      <c r="T26" s="2"/>
      <c r="U26" s="97"/>
    </row>
    <row r="27" spans="1:21" ht="12.75">
      <c r="A27" s="142" t="s">
        <v>186</v>
      </c>
      <c r="B27" s="348">
        <v>0</v>
      </c>
      <c r="C27" s="346">
        <v>0.018</v>
      </c>
      <c r="D27" s="158">
        <v>3.5</v>
      </c>
      <c r="E27" s="231">
        <v>7</v>
      </c>
      <c r="F27" s="158">
        <v>0</v>
      </c>
      <c r="G27" s="352">
        <v>0.22881355932203393</v>
      </c>
      <c r="H27" s="158">
        <v>4</v>
      </c>
      <c r="I27" s="231">
        <v>8</v>
      </c>
      <c r="J27" s="331">
        <v>-0.38</v>
      </c>
      <c r="K27" s="329">
        <v>0.6</v>
      </c>
      <c r="L27" s="228">
        <v>3.5</v>
      </c>
      <c r="M27" s="220">
        <v>7</v>
      </c>
      <c r="N27" s="228">
        <v>-0.32</v>
      </c>
      <c r="O27" s="220">
        <v>0.26</v>
      </c>
      <c r="P27" s="225">
        <v>3.5</v>
      </c>
      <c r="Q27" s="220">
        <v>7</v>
      </c>
      <c r="R27" s="2"/>
      <c r="S27" s="2"/>
      <c r="T27" s="2"/>
      <c r="U27" s="97"/>
    </row>
    <row r="28" spans="1:21" ht="12.75">
      <c r="A28" s="142" t="s">
        <v>187</v>
      </c>
      <c r="B28" s="348">
        <v>0</v>
      </c>
      <c r="C28" s="346">
        <v>0.045</v>
      </c>
      <c r="D28" s="158">
        <v>3.5</v>
      </c>
      <c r="E28" s="231">
        <v>7</v>
      </c>
      <c r="F28" s="158">
        <v>0</v>
      </c>
      <c r="G28" s="352">
        <v>0.1016949152542373</v>
      </c>
      <c r="H28" s="158">
        <v>4</v>
      </c>
      <c r="I28" s="231">
        <v>8</v>
      </c>
      <c r="J28" s="331">
        <v>1.57</v>
      </c>
      <c r="K28" s="324">
        <v>0.36</v>
      </c>
      <c r="L28" s="228">
        <v>3.5</v>
      </c>
      <c r="M28" s="220">
        <v>7</v>
      </c>
      <c r="N28" s="317">
        <v>0</v>
      </c>
      <c r="O28" s="314">
        <v>0.16</v>
      </c>
      <c r="P28" s="225">
        <v>3.5</v>
      </c>
      <c r="Q28" s="220">
        <v>7</v>
      </c>
      <c r="R28" s="2"/>
      <c r="S28" s="2"/>
      <c r="T28" s="2"/>
      <c r="U28" s="97"/>
    </row>
    <row r="29" spans="1:21" ht="12.75">
      <c r="A29" s="142" t="s">
        <v>188</v>
      </c>
      <c r="B29" s="343">
        <v>0</v>
      </c>
      <c r="C29" s="339">
        <v>0.004906375075298238</v>
      </c>
      <c r="D29" s="158">
        <v>3.5</v>
      </c>
      <c r="E29" s="231">
        <v>7</v>
      </c>
      <c r="F29" s="158">
        <v>0</v>
      </c>
      <c r="G29" s="352">
        <v>0.057627118644067804</v>
      </c>
      <c r="H29" s="158">
        <v>4</v>
      </c>
      <c r="I29" s="231">
        <v>8</v>
      </c>
      <c r="J29" s="358">
        <v>-0.1</v>
      </c>
      <c r="K29" s="329">
        <v>0.3</v>
      </c>
      <c r="L29" s="228">
        <v>3.5</v>
      </c>
      <c r="M29" s="220">
        <v>7</v>
      </c>
      <c r="N29" s="317">
        <v>0.02</v>
      </c>
      <c r="O29" s="314">
        <v>0.07</v>
      </c>
      <c r="P29" s="225">
        <v>3.5</v>
      </c>
      <c r="Q29" s="220">
        <v>7</v>
      </c>
      <c r="R29" s="2"/>
      <c r="S29" s="2"/>
      <c r="T29" s="2"/>
      <c r="U29" s="97"/>
    </row>
    <row r="30" spans="1:21" ht="12.75">
      <c r="A30" s="142" t="s">
        <v>189</v>
      </c>
      <c r="B30" s="343">
        <v>0</v>
      </c>
      <c r="C30" s="339">
        <v>0.026</v>
      </c>
      <c r="D30" s="158">
        <v>3.5</v>
      </c>
      <c r="E30" s="231">
        <v>7</v>
      </c>
      <c r="F30" s="158">
        <v>0</v>
      </c>
      <c r="G30" s="352">
        <v>0.04745762711864407</v>
      </c>
      <c r="H30" s="158">
        <v>4</v>
      </c>
      <c r="I30" s="231">
        <v>8</v>
      </c>
      <c r="J30" s="358">
        <v>1.5</v>
      </c>
      <c r="K30" s="324">
        <v>0.12</v>
      </c>
      <c r="L30" s="228">
        <v>3.5</v>
      </c>
      <c r="M30" s="220">
        <v>7</v>
      </c>
      <c r="N30" s="318">
        <v>0</v>
      </c>
      <c r="O30" s="315">
        <v>0.019</v>
      </c>
      <c r="P30" s="225">
        <v>3.5</v>
      </c>
      <c r="Q30" s="220">
        <v>7</v>
      </c>
      <c r="R30" s="2"/>
      <c r="S30" s="2"/>
      <c r="T30" s="2"/>
      <c r="U30" s="97"/>
    </row>
    <row r="31" spans="1:21" ht="12.75">
      <c r="A31" s="142" t="s">
        <v>190</v>
      </c>
      <c r="B31" s="343">
        <v>0.001</v>
      </c>
      <c r="C31" s="339">
        <v>0.002193608955300207</v>
      </c>
      <c r="D31" s="158">
        <v>3.5</v>
      </c>
      <c r="E31" s="231">
        <v>7</v>
      </c>
      <c r="F31" s="158">
        <v>0</v>
      </c>
      <c r="G31" s="352">
        <v>0.021186440677966104</v>
      </c>
      <c r="H31" s="158">
        <v>4</v>
      </c>
      <c r="I31" s="231">
        <v>8</v>
      </c>
      <c r="J31" s="332">
        <v>0</v>
      </c>
      <c r="K31" s="325">
        <v>0.065</v>
      </c>
      <c r="L31" s="228">
        <v>3.5</v>
      </c>
      <c r="M31" s="220">
        <v>7</v>
      </c>
      <c r="N31" s="318">
        <v>0.026</v>
      </c>
      <c r="O31" s="315">
        <v>0.037</v>
      </c>
      <c r="P31" s="225">
        <v>3.5</v>
      </c>
      <c r="Q31" s="220">
        <v>7</v>
      </c>
      <c r="R31" s="2"/>
      <c r="S31" s="2"/>
      <c r="T31" s="2"/>
      <c r="U31" s="97"/>
    </row>
    <row r="32" spans="1:21" ht="12.75">
      <c r="A32" s="142" t="s">
        <v>191</v>
      </c>
      <c r="B32" s="343">
        <v>0</v>
      </c>
      <c r="C32" s="339">
        <v>0.018</v>
      </c>
      <c r="D32" s="158">
        <v>3.5</v>
      </c>
      <c r="E32" s="231">
        <v>7</v>
      </c>
      <c r="F32" s="158">
        <v>0</v>
      </c>
      <c r="G32" s="352">
        <v>0.017796610169491526</v>
      </c>
      <c r="H32" s="158">
        <v>4</v>
      </c>
      <c r="I32" s="231">
        <v>8</v>
      </c>
      <c r="J32" s="332">
        <v>-0.194</v>
      </c>
      <c r="K32" s="325">
        <v>0.043</v>
      </c>
      <c r="L32" s="228">
        <v>3.5</v>
      </c>
      <c r="M32" s="220">
        <v>7</v>
      </c>
      <c r="N32" s="332">
        <v>-0.012</v>
      </c>
      <c r="O32" s="325">
        <v>0.031</v>
      </c>
      <c r="P32" s="225">
        <v>3.5</v>
      </c>
      <c r="Q32" s="220">
        <v>7</v>
      </c>
      <c r="R32" s="2"/>
      <c r="S32" s="2"/>
      <c r="T32" s="2"/>
      <c r="U32" s="97"/>
    </row>
    <row r="33" spans="1:21" ht="12.75">
      <c r="A33" s="142" t="s">
        <v>192</v>
      </c>
      <c r="B33" s="344">
        <v>-1.874794916143342E-05</v>
      </c>
      <c r="C33" s="340">
        <v>0.0009498888409677001</v>
      </c>
      <c r="D33" s="158">
        <v>3.5</v>
      </c>
      <c r="E33" s="231">
        <v>7</v>
      </c>
      <c r="F33" s="158">
        <v>0</v>
      </c>
      <c r="G33" s="352">
        <v>0.028813559322033902</v>
      </c>
      <c r="H33" s="158">
        <v>4</v>
      </c>
      <c r="I33" s="231">
        <v>8</v>
      </c>
      <c r="J33" s="332">
        <v>0</v>
      </c>
      <c r="K33" s="325">
        <v>0.1</v>
      </c>
      <c r="L33" s="228">
        <v>3.5</v>
      </c>
      <c r="M33" s="220">
        <v>7</v>
      </c>
      <c r="N33" s="332">
        <v>0.012</v>
      </c>
      <c r="O33" s="325">
        <v>0.095</v>
      </c>
      <c r="P33" s="225">
        <v>3.5</v>
      </c>
      <c r="Q33" s="220">
        <v>7</v>
      </c>
      <c r="R33" s="2"/>
      <c r="S33" s="2"/>
      <c r="T33" s="2"/>
      <c r="U33" s="97"/>
    </row>
    <row r="34" spans="1:21" ht="12.75">
      <c r="A34" s="142" t="s">
        <v>193</v>
      </c>
      <c r="B34" s="333">
        <v>0.008</v>
      </c>
      <c r="C34" s="327">
        <v>0.039</v>
      </c>
      <c r="D34" s="158">
        <v>3.5</v>
      </c>
      <c r="E34" s="231">
        <v>7</v>
      </c>
      <c r="F34" s="158">
        <v>0</v>
      </c>
      <c r="G34" s="352">
        <v>0.007627118644067796</v>
      </c>
      <c r="H34" s="158">
        <v>4</v>
      </c>
      <c r="I34" s="231">
        <v>8</v>
      </c>
      <c r="J34" s="332">
        <v>0.19</v>
      </c>
      <c r="K34" s="325">
        <v>0.043</v>
      </c>
      <c r="L34" s="228">
        <v>3.5</v>
      </c>
      <c r="M34" s="220">
        <v>7</v>
      </c>
      <c r="N34" s="332">
        <v>0.013</v>
      </c>
      <c r="O34" s="325">
        <v>0.038</v>
      </c>
      <c r="P34" s="225">
        <v>3.5</v>
      </c>
      <c r="Q34" s="220">
        <v>7</v>
      </c>
      <c r="R34" s="2"/>
      <c r="S34" s="2"/>
      <c r="T34" s="2"/>
      <c r="U34" s="97"/>
    </row>
    <row r="35" spans="1:21" ht="12.75">
      <c r="A35" s="142" t="s">
        <v>194</v>
      </c>
      <c r="B35" s="343">
        <v>0</v>
      </c>
      <c r="C35" s="339">
        <v>0.0008</v>
      </c>
      <c r="D35" s="158">
        <v>3.5</v>
      </c>
      <c r="E35" s="231">
        <v>7</v>
      </c>
      <c r="F35" s="158">
        <v>0</v>
      </c>
      <c r="G35" s="352">
        <v>0.0047457627118644066</v>
      </c>
      <c r="H35" s="158">
        <v>4</v>
      </c>
      <c r="I35" s="231">
        <v>8</v>
      </c>
      <c r="J35" s="332">
        <v>0</v>
      </c>
      <c r="K35" s="325">
        <v>0.02</v>
      </c>
      <c r="L35" s="228">
        <v>3.5</v>
      </c>
      <c r="M35" s="220">
        <v>7</v>
      </c>
      <c r="N35" s="333">
        <v>0</v>
      </c>
      <c r="O35" s="326">
        <v>0.0097</v>
      </c>
      <c r="P35" s="225">
        <v>3.5</v>
      </c>
      <c r="Q35" s="220">
        <v>7</v>
      </c>
      <c r="R35" s="2"/>
      <c r="S35" s="2"/>
      <c r="T35" s="2"/>
      <c r="U35" s="97"/>
    </row>
    <row r="36" spans="1:21" ht="12.75">
      <c r="A36" s="142" t="s">
        <v>195</v>
      </c>
      <c r="B36" s="333">
        <v>0.0015</v>
      </c>
      <c r="C36" s="327">
        <v>0.0054</v>
      </c>
      <c r="D36" s="158">
        <v>3.5</v>
      </c>
      <c r="E36" s="231">
        <v>7</v>
      </c>
      <c r="F36" s="158">
        <v>0</v>
      </c>
      <c r="G36" s="352">
        <v>0.0018644067796610173</v>
      </c>
      <c r="H36" s="158">
        <v>4</v>
      </c>
      <c r="I36" s="231">
        <v>8</v>
      </c>
      <c r="J36" s="318">
        <v>0</v>
      </c>
      <c r="K36" s="315">
        <v>0.007</v>
      </c>
      <c r="L36" s="228">
        <v>3.5</v>
      </c>
      <c r="M36" s="220">
        <v>7</v>
      </c>
      <c r="N36" s="319">
        <v>0.0015</v>
      </c>
      <c r="O36" s="316">
        <v>0.0054</v>
      </c>
      <c r="P36" s="225">
        <v>3.5</v>
      </c>
      <c r="Q36" s="220">
        <v>7</v>
      </c>
      <c r="R36" s="2"/>
      <c r="S36" s="2"/>
      <c r="T36" s="2"/>
      <c r="U36" s="97"/>
    </row>
    <row r="37" spans="1:21" ht="12.75">
      <c r="A37" s="142" t="s">
        <v>196</v>
      </c>
      <c r="B37" s="333">
        <v>-0.0079</v>
      </c>
      <c r="C37" s="327">
        <v>0.0035</v>
      </c>
      <c r="D37" s="158">
        <v>3.5</v>
      </c>
      <c r="E37" s="231">
        <v>7</v>
      </c>
      <c r="F37" s="158">
        <v>0</v>
      </c>
      <c r="G37" s="352">
        <v>0.0025423728813559325</v>
      </c>
      <c r="H37" s="158">
        <v>4</v>
      </c>
      <c r="I37" s="231">
        <v>8</v>
      </c>
      <c r="J37" s="331">
        <v>0.0012</v>
      </c>
      <c r="K37" s="324">
        <v>0.0059</v>
      </c>
      <c r="L37" s="228">
        <v>3.5</v>
      </c>
      <c r="M37" s="220">
        <v>7</v>
      </c>
      <c r="N37" s="333">
        <v>-0.0023</v>
      </c>
      <c r="O37" s="326">
        <v>0.0041</v>
      </c>
      <c r="P37" s="225">
        <v>3.5</v>
      </c>
      <c r="Q37" s="220">
        <v>7</v>
      </c>
      <c r="R37" s="2"/>
      <c r="S37" s="2"/>
      <c r="T37" s="2"/>
      <c r="U37" s="97"/>
    </row>
    <row r="38" spans="1:21" ht="13.5" thickBot="1">
      <c r="A38" s="129" t="s">
        <v>197</v>
      </c>
      <c r="B38" s="320">
        <v>-0.0031</v>
      </c>
      <c r="C38" s="350">
        <v>0.0066</v>
      </c>
      <c r="D38" s="159">
        <v>3.5</v>
      </c>
      <c r="E38" s="232">
        <v>7</v>
      </c>
      <c r="F38" s="159">
        <v>0</v>
      </c>
      <c r="G38" s="356">
        <v>0.0025423728813559325</v>
      </c>
      <c r="H38" s="159">
        <v>4</v>
      </c>
      <c r="I38" s="232">
        <v>8</v>
      </c>
      <c r="J38" s="359">
        <v>0.0037</v>
      </c>
      <c r="K38" s="330">
        <v>0.0075</v>
      </c>
      <c r="L38" s="362">
        <v>3.5</v>
      </c>
      <c r="M38" s="229">
        <v>7</v>
      </c>
      <c r="N38" s="334">
        <v>0</v>
      </c>
      <c r="O38" s="328">
        <v>0.009</v>
      </c>
      <c r="P38" s="230">
        <v>3.5</v>
      </c>
      <c r="Q38" s="229">
        <v>7</v>
      </c>
      <c r="R38" s="160"/>
      <c r="S38" s="160"/>
      <c r="T38" s="160"/>
      <c r="U38" s="161"/>
    </row>
    <row r="39" spans="1:17" ht="13.5" thickBot="1">
      <c r="A39" s="162"/>
      <c r="B39" s="163"/>
      <c r="C39" s="163"/>
      <c r="D39" s="163"/>
      <c r="E39" s="163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21" ht="13.5" thickBot="1">
      <c r="A40" s="503" t="s">
        <v>198</v>
      </c>
      <c r="B40" s="504"/>
      <c r="C40" s="504"/>
      <c r="D40" s="504"/>
      <c r="E40" s="504"/>
      <c r="F40" s="504"/>
      <c r="G40" s="504"/>
      <c r="H40" s="504"/>
      <c r="I40" s="504"/>
      <c r="J40" s="504"/>
      <c r="K40" s="504"/>
      <c r="L40" s="504"/>
      <c r="M40" s="504"/>
      <c r="N40" s="504"/>
      <c r="O40" s="504"/>
      <c r="P40" s="504"/>
      <c r="Q40" s="504"/>
      <c r="R40" s="504"/>
      <c r="S40" s="504"/>
      <c r="T40" s="504"/>
      <c r="U40" s="505"/>
    </row>
    <row r="41" spans="1:21" ht="13.5" thickBot="1">
      <c r="A41" s="142"/>
      <c r="B41" s="164" t="s">
        <v>199</v>
      </c>
      <c r="C41" s="165" t="s">
        <v>200</v>
      </c>
      <c r="D41" s="166" t="s">
        <v>201</v>
      </c>
      <c r="E41" s="165" t="s">
        <v>202</v>
      </c>
      <c r="F41" s="610"/>
      <c r="G41" s="580"/>
      <c r="H41" s="164" t="s">
        <v>199</v>
      </c>
      <c r="I41" s="165" t="s">
        <v>200</v>
      </c>
      <c r="J41" s="166" t="s">
        <v>201</v>
      </c>
      <c r="K41" s="165" t="s">
        <v>202</v>
      </c>
      <c r="L41" s="147"/>
      <c r="M41" s="147"/>
      <c r="N41" s="147"/>
      <c r="O41" s="147"/>
      <c r="P41" s="147"/>
      <c r="Q41" s="147"/>
      <c r="R41" s="2"/>
      <c r="S41" s="2"/>
      <c r="T41" s="2"/>
      <c r="U41" s="97"/>
    </row>
    <row r="42" spans="1:21" ht="13.5" thickBot="1">
      <c r="A42" s="142" t="s">
        <v>155</v>
      </c>
      <c r="B42" s="167">
        <f>B3-C3*D3</f>
        <v>-0.08600000000000001</v>
      </c>
      <c r="C42" s="338">
        <f>B3+C3*D3</f>
        <v>-0.030000000000000002</v>
      </c>
      <c r="D42" s="169">
        <f>B3-C3*E3</f>
        <v>-0.114</v>
      </c>
      <c r="E42" s="168">
        <f>B3+C3*E3</f>
        <v>-0.0020000000000000018</v>
      </c>
      <c r="F42" s="614" t="s">
        <v>149</v>
      </c>
      <c r="G42" s="615"/>
      <c r="H42" s="148">
        <f>H3-I3*J3</f>
        <v>-0.9800000000000001</v>
      </c>
      <c r="I42" s="149">
        <f>H3+I3*J3</f>
        <v>0.9800000000000001</v>
      </c>
      <c r="J42" s="112">
        <f>H3-K3*I3</f>
        <v>-1.9600000000000002</v>
      </c>
      <c r="K42" s="137">
        <f>H3+I3*K3</f>
        <v>1.9600000000000002</v>
      </c>
      <c r="L42" s="147"/>
      <c r="M42" s="147"/>
      <c r="N42" s="147"/>
      <c r="O42" s="147"/>
      <c r="P42" s="147"/>
      <c r="Q42" s="147"/>
      <c r="R42" s="2"/>
      <c r="S42" s="2"/>
      <c r="T42" s="2"/>
      <c r="U42" s="97"/>
    </row>
    <row r="43" spans="1:21" ht="13.5" thickBot="1">
      <c r="A43" s="142" t="s">
        <v>156</v>
      </c>
      <c r="B43" s="335">
        <f>B4-C4*D4</f>
        <v>-4420</v>
      </c>
      <c r="C43" s="336">
        <f>B4+C4*D4</f>
        <v>-3720</v>
      </c>
      <c r="D43" s="337">
        <f>B4-C4*E4</f>
        <v>-4770</v>
      </c>
      <c r="E43" s="336">
        <f>B4+C4*E4</f>
        <v>-3370</v>
      </c>
      <c r="F43" s="616"/>
      <c r="G43" s="617"/>
      <c r="H43" s="150"/>
      <c r="I43" s="151"/>
      <c r="J43" s="113"/>
      <c r="K43" s="136"/>
      <c r="L43" s="89"/>
      <c r="M43" s="89"/>
      <c r="N43" s="147"/>
      <c r="O43" s="147"/>
      <c r="P43" s="147"/>
      <c r="Q43" s="147"/>
      <c r="R43" s="2"/>
      <c r="S43" s="2"/>
      <c r="T43" s="2"/>
      <c r="U43" s="97"/>
    </row>
    <row r="44" spans="1:21" ht="13.5" thickBot="1">
      <c r="A44" s="152"/>
      <c r="B44" s="552" t="s">
        <v>157</v>
      </c>
      <c r="C44" s="541"/>
      <c r="D44" s="541"/>
      <c r="E44" s="618"/>
      <c r="F44" s="576" t="s">
        <v>158</v>
      </c>
      <c r="G44" s="604"/>
      <c r="H44" s="604"/>
      <c r="I44" s="605"/>
      <c r="J44" s="576" t="s">
        <v>159</v>
      </c>
      <c r="K44" s="604"/>
      <c r="L44" s="604"/>
      <c r="M44" s="605"/>
      <c r="N44" s="576" t="s">
        <v>160</v>
      </c>
      <c r="O44" s="604"/>
      <c r="P44" s="604"/>
      <c r="Q44" s="605"/>
      <c r="R44" s="576" t="s">
        <v>161</v>
      </c>
      <c r="S44" s="604"/>
      <c r="T44" s="604"/>
      <c r="U44" s="605"/>
    </row>
    <row r="45" spans="1:21" ht="13.5" thickBot="1">
      <c r="A45" s="142"/>
      <c r="B45" s="155" t="s">
        <v>199</v>
      </c>
      <c r="C45" s="154" t="s">
        <v>200</v>
      </c>
      <c r="D45" s="154" t="s">
        <v>201</v>
      </c>
      <c r="E45" s="153" t="s">
        <v>202</v>
      </c>
      <c r="F45" s="155" t="s">
        <v>199</v>
      </c>
      <c r="G45" s="154" t="s">
        <v>200</v>
      </c>
      <c r="H45" s="154" t="s">
        <v>201</v>
      </c>
      <c r="I45" s="153" t="s">
        <v>202</v>
      </c>
      <c r="J45" s="155" t="s">
        <v>199</v>
      </c>
      <c r="K45" s="154" t="s">
        <v>200</v>
      </c>
      <c r="L45" s="154" t="s">
        <v>201</v>
      </c>
      <c r="M45" s="153" t="s">
        <v>202</v>
      </c>
      <c r="N45" s="155" t="s">
        <v>199</v>
      </c>
      <c r="O45" s="154" t="s">
        <v>200</v>
      </c>
      <c r="P45" s="154" t="s">
        <v>201</v>
      </c>
      <c r="Q45" s="153" t="s">
        <v>202</v>
      </c>
      <c r="R45" s="155" t="s">
        <v>199</v>
      </c>
      <c r="S45" s="154" t="s">
        <v>200</v>
      </c>
      <c r="T45" s="154" t="s">
        <v>201</v>
      </c>
      <c r="U45" s="153" t="s">
        <v>202</v>
      </c>
    </row>
    <row r="46" spans="1:21" ht="13.5" thickBot="1">
      <c r="A46" s="142" t="s">
        <v>164</v>
      </c>
      <c r="B46" s="64">
        <f>B7-C7*D7</f>
        <v>106.78</v>
      </c>
      <c r="C46" s="65">
        <f>B7+C7*D7</f>
        <v>109.82</v>
      </c>
      <c r="D46" s="65">
        <f>B7-C7*E7</f>
        <v>105.25999999999999</v>
      </c>
      <c r="E46" s="390">
        <f>B7+C7*E7</f>
        <v>111.34</v>
      </c>
      <c r="F46" s="396">
        <f>F7-G7*H7</f>
        <v>-5.74</v>
      </c>
      <c r="G46" s="397">
        <f>F7+G7*H7</f>
        <v>6.42</v>
      </c>
      <c r="H46" s="397">
        <f>F7-G7*I7</f>
        <v>-11.82</v>
      </c>
      <c r="I46" s="398">
        <f>F7+G7*I7</f>
        <v>12.5</v>
      </c>
      <c r="J46" s="388">
        <f>J7-K7*L7</f>
        <v>-5470</v>
      </c>
      <c r="K46" s="389">
        <f>J7+K7*L7</f>
        <v>-2810</v>
      </c>
      <c r="L46" s="389">
        <f>J7-K7*M7</f>
        <v>-6800</v>
      </c>
      <c r="M46" s="391">
        <f>J7+K7*M7</f>
        <v>-1480</v>
      </c>
      <c r="N46" s="388">
        <f>N7-O7*P7</f>
        <v>-4760.5</v>
      </c>
      <c r="O46" s="389">
        <f>N7+O7*P7</f>
        <v>-3283.5</v>
      </c>
      <c r="P46" s="66">
        <f>N7-O7*Q7</f>
        <v>-5499</v>
      </c>
      <c r="Q46" s="67">
        <f>N7+O7*Q7</f>
        <v>-2545</v>
      </c>
      <c r="R46" s="64">
        <f>R7-S7*T7</f>
        <v>-9.17</v>
      </c>
      <c r="S46" s="65">
        <f>R7+S7*T7</f>
        <v>4.970000000000001</v>
      </c>
      <c r="T46" s="65">
        <f>R7-S7*U7</f>
        <v>-16.240000000000002</v>
      </c>
      <c r="U46" s="390">
        <f>R7+S7*U7</f>
        <v>12.040000000000001</v>
      </c>
    </row>
    <row r="47" spans="1:21" ht="13.5" thickBot="1">
      <c r="A47" s="152"/>
      <c r="B47" s="552" t="s">
        <v>165</v>
      </c>
      <c r="C47" s="541"/>
      <c r="D47" s="541"/>
      <c r="E47" s="618"/>
      <c r="F47" s="552" t="s">
        <v>166</v>
      </c>
      <c r="G47" s="541"/>
      <c r="H47" s="541"/>
      <c r="I47" s="618"/>
      <c r="J47" s="619" t="s">
        <v>167</v>
      </c>
      <c r="K47" s="620"/>
      <c r="L47" s="620"/>
      <c r="M47" s="620"/>
      <c r="N47" s="552" t="s">
        <v>168</v>
      </c>
      <c r="O47" s="621"/>
      <c r="P47" s="621"/>
      <c r="Q47" s="622"/>
      <c r="R47" s="2"/>
      <c r="S47" s="2"/>
      <c r="T47" s="2"/>
      <c r="U47" s="97"/>
    </row>
    <row r="48" spans="1:21" ht="13.5" thickBot="1">
      <c r="A48" s="129"/>
      <c r="B48" s="155" t="s">
        <v>199</v>
      </c>
      <c r="C48" s="154" t="s">
        <v>200</v>
      </c>
      <c r="D48" s="154" t="s">
        <v>201</v>
      </c>
      <c r="E48" s="153" t="s">
        <v>202</v>
      </c>
      <c r="F48" s="155" t="s">
        <v>199</v>
      </c>
      <c r="G48" s="154" t="s">
        <v>200</v>
      </c>
      <c r="H48" s="154" t="s">
        <v>201</v>
      </c>
      <c r="I48" s="153" t="s">
        <v>202</v>
      </c>
      <c r="J48" s="155" t="s">
        <v>199</v>
      </c>
      <c r="K48" s="154" t="s">
        <v>200</v>
      </c>
      <c r="L48" s="154" t="s">
        <v>201</v>
      </c>
      <c r="M48" s="153" t="s">
        <v>202</v>
      </c>
      <c r="N48" s="155" t="s">
        <v>199</v>
      </c>
      <c r="O48" s="154" t="s">
        <v>200</v>
      </c>
      <c r="P48" s="154" t="s">
        <v>201</v>
      </c>
      <c r="Q48" s="153" t="s">
        <v>202</v>
      </c>
      <c r="R48" s="2"/>
      <c r="S48" s="2"/>
      <c r="T48" s="2"/>
      <c r="U48" s="97"/>
    </row>
    <row r="49" spans="1:21" ht="13.5" thickBot="1">
      <c r="A49" s="128" t="s">
        <v>169</v>
      </c>
      <c r="B49" s="379">
        <f aca="true" t="shared" si="0" ref="B49:B77">B10-C10*D10</f>
        <v>0</v>
      </c>
      <c r="C49" s="356">
        <f aca="true" t="shared" si="1" ref="C49:C77">B10+C10*D10</f>
        <v>0</v>
      </c>
      <c r="D49" s="356">
        <f aca="true" t="shared" si="2" ref="D49:D77">B10-C10*E10</f>
        <v>0</v>
      </c>
      <c r="E49" s="355">
        <f aca="true" t="shared" si="3" ref="E49:E77">B10+C10*E10</f>
        <v>0</v>
      </c>
      <c r="F49" s="393">
        <f aca="true" t="shared" si="4" ref="F49:F77">F10-G10*H10</f>
        <v>-4</v>
      </c>
      <c r="G49" s="394">
        <f aca="true" t="shared" si="5" ref="G49:G77">F10+G10*H10</f>
        <v>3.6799999999999997</v>
      </c>
      <c r="H49" s="394">
        <f aca="true" t="shared" si="6" ref="H49:H77">F10-G10*I10</f>
        <v>-7.84</v>
      </c>
      <c r="I49" s="395">
        <f aca="true" t="shared" si="7" ref="I49:I77">F10+G10*I10</f>
        <v>7.52</v>
      </c>
      <c r="J49" s="385">
        <f aca="true" t="shared" si="8" ref="J49:J77">J10-K10*L10</f>
        <v>0.20999999999999996</v>
      </c>
      <c r="K49" s="383">
        <f aca="true" t="shared" si="9" ref="K49:K77">J10+K10*L10</f>
        <v>6.37</v>
      </c>
      <c r="L49" s="383">
        <f aca="true" t="shared" si="10" ref="L49:L77">J10-K10*M10</f>
        <v>-2.87</v>
      </c>
      <c r="M49" s="384">
        <f aca="true" t="shared" si="11" ref="M49:M77">J10+K10*M10</f>
        <v>9.45</v>
      </c>
      <c r="N49" s="385">
        <f aca="true" t="shared" si="12" ref="N49:N77">N10-O10*P10</f>
        <v>-5.115</v>
      </c>
      <c r="O49" s="383">
        <f aca="true" t="shared" si="13" ref="O49:O77">N10+O10*P10</f>
        <v>7.275</v>
      </c>
      <c r="P49" s="383">
        <f aca="true" t="shared" si="14" ref="P49:P77">N10-O10*Q10</f>
        <v>-11.31</v>
      </c>
      <c r="Q49" s="384">
        <f aca="true" t="shared" si="15" ref="Q49:Q77">N10+O10*Q10</f>
        <v>13.47</v>
      </c>
      <c r="R49" s="171"/>
      <c r="S49" s="171"/>
      <c r="T49" s="171"/>
      <c r="U49" s="172"/>
    </row>
    <row r="50" spans="1:21" ht="12.75">
      <c r="A50" s="142" t="s">
        <v>170</v>
      </c>
      <c r="B50" s="374">
        <f t="shared" si="0"/>
        <v>0.775</v>
      </c>
      <c r="C50" s="357">
        <f t="shared" si="1"/>
        <v>1.8250000000000002</v>
      </c>
      <c r="D50" s="357">
        <f t="shared" si="2"/>
        <v>0.25</v>
      </c>
      <c r="E50" s="353">
        <f t="shared" si="3"/>
        <v>2.35</v>
      </c>
      <c r="F50" s="374">
        <f t="shared" si="4"/>
        <v>-2.0338983050847457</v>
      </c>
      <c r="G50" s="357">
        <f t="shared" si="5"/>
        <v>2.0338983050847457</v>
      </c>
      <c r="H50" s="357">
        <f t="shared" si="6"/>
        <v>-4.067796610169491</v>
      </c>
      <c r="I50" s="353">
        <f t="shared" si="7"/>
        <v>4.067796610169491</v>
      </c>
      <c r="J50" s="374">
        <f t="shared" si="8"/>
        <v>0.5</v>
      </c>
      <c r="K50" s="357">
        <f t="shared" si="9"/>
        <v>63.5</v>
      </c>
      <c r="L50" s="357">
        <f t="shared" si="10"/>
        <v>-31</v>
      </c>
      <c r="M50" s="353">
        <f t="shared" si="11"/>
        <v>95</v>
      </c>
      <c r="N50" s="387">
        <f t="shared" si="12"/>
        <v>2</v>
      </c>
      <c r="O50" s="375">
        <f t="shared" si="13"/>
        <v>58</v>
      </c>
      <c r="P50" s="375">
        <f t="shared" si="14"/>
        <v>-26</v>
      </c>
      <c r="Q50" s="376">
        <f t="shared" si="15"/>
        <v>86</v>
      </c>
      <c r="R50" s="171"/>
      <c r="S50" s="171"/>
      <c r="T50" s="171"/>
      <c r="U50" s="172"/>
    </row>
    <row r="51" spans="1:21" ht="12.75">
      <c r="A51" s="142" t="s">
        <v>171</v>
      </c>
      <c r="B51" s="377">
        <f t="shared" si="0"/>
        <v>4.039999999999999</v>
      </c>
      <c r="C51" s="352">
        <f t="shared" si="1"/>
        <v>5.16</v>
      </c>
      <c r="D51" s="352">
        <f t="shared" si="2"/>
        <v>3.4799999999999995</v>
      </c>
      <c r="E51" s="354">
        <f t="shared" si="3"/>
        <v>5.72</v>
      </c>
      <c r="F51" s="377">
        <f t="shared" si="4"/>
        <v>-2.0338983050847457</v>
      </c>
      <c r="G51" s="352">
        <f t="shared" si="5"/>
        <v>2.0338983050847457</v>
      </c>
      <c r="H51" s="352">
        <f t="shared" si="6"/>
        <v>-4.067796610169491</v>
      </c>
      <c r="I51" s="354">
        <f t="shared" si="7"/>
        <v>4.067796610169491</v>
      </c>
      <c r="J51" s="377">
        <f t="shared" si="8"/>
        <v>-17.81</v>
      </c>
      <c r="K51" s="352">
        <f t="shared" si="9"/>
        <v>20.69</v>
      </c>
      <c r="L51" s="352">
        <f t="shared" si="10"/>
        <v>-37.06</v>
      </c>
      <c r="M51" s="354">
        <f t="shared" si="11"/>
        <v>39.94</v>
      </c>
      <c r="N51" s="377">
        <f t="shared" si="12"/>
        <v>1.8100000000000005</v>
      </c>
      <c r="O51" s="352">
        <f t="shared" si="13"/>
        <v>13.29</v>
      </c>
      <c r="P51" s="352">
        <f t="shared" si="14"/>
        <v>-3.929999999999999</v>
      </c>
      <c r="Q51" s="354">
        <f t="shared" si="15"/>
        <v>19.029999999999998</v>
      </c>
      <c r="R51" s="171"/>
      <c r="S51" s="171"/>
      <c r="T51" s="171"/>
      <c r="U51" s="172"/>
    </row>
    <row r="52" spans="1:21" ht="12.75">
      <c r="A52" s="142" t="s">
        <v>172</v>
      </c>
      <c r="B52" s="377">
        <f t="shared" si="0"/>
        <v>-0.05900000000000001</v>
      </c>
      <c r="C52" s="352">
        <f t="shared" si="1"/>
        <v>0.179</v>
      </c>
      <c r="D52" s="352">
        <f t="shared" si="2"/>
        <v>-0.17800000000000002</v>
      </c>
      <c r="E52" s="354">
        <f t="shared" si="3"/>
        <v>0.29800000000000004</v>
      </c>
      <c r="F52" s="377">
        <f t="shared" si="4"/>
        <v>-0.5423728813559322</v>
      </c>
      <c r="G52" s="352">
        <f t="shared" si="5"/>
        <v>0.5423728813559322</v>
      </c>
      <c r="H52" s="352">
        <f t="shared" si="6"/>
        <v>-1.0847457627118644</v>
      </c>
      <c r="I52" s="354">
        <f t="shared" si="7"/>
        <v>1.0847457627118644</v>
      </c>
      <c r="J52" s="381">
        <f t="shared" si="8"/>
        <v>-1.77</v>
      </c>
      <c r="K52" s="373">
        <f t="shared" si="9"/>
        <v>2.85</v>
      </c>
      <c r="L52" s="373">
        <f t="shared" si="10"/>
        <v>-4.08</v>
      </c>
      <c r="M52" s="378">
        <f t="shared" si="11"/>
        <v>5.16</v>
      </c>
      <c r="N52" s="381">
        <f t="shared" si="12"/>
        <v>-1.8000000000000003</v>
      </c>
      <c r="O52" s="373">
        <f t="shared" si="13"/>
        <v>2.9600000000000004</v>
      </c>
      <c r="P52" s="373">
        <f t="shared" si="14"/>
        <v>-4.180000000000001</v>
      </c>
      <c r="Q52" s="378">
        <f t="shared" si="15"/>
        <v>5.340000000000001</v>
      </c>
      <c r="R52" s="171"/>
      <c r="S52" s="171"/>
      <c r="T52" s="171"/>
      <c r="U52" s="172"/>
    </row>
    <row r="53" spans="1:21" ht="12.75">
      <c r="A53" s="142" t="s">
        <v>173</v>
      </c>
      <c r="B53" s="377">
        <f t="shared" si="0"/>
        <v>-0.044000000000000004</v>
      </c>
      <c r="C53" s="352">
        <f t="shared" si="1"/>
        <v>0.124</v>
      </c>
      <c r="D53" s="352">
        <f t="shared" si="2"/>
        <v>-0.128</v>
      </c>
      <c r="E53" s="354">
        <f t="shared" si="3"/>
        <v>0.20800000000000002</v>
      </c>
      <c r="F53" s="377">
        <f t="shared" si="4"/>
        <v>-0.5423728813559322</v>
      </c>
      <c r="G53" s="352">
        <f t="shared" si="5"/>
        <v>0.5423728813559322</v>
      </c>
      <c r="H53" s="352">
        <f t="shared" si="6"/>
        <v>-1.0847457627118644</v>
      </c>
      <c r="I53" s="354">
        <f t="shared" si="7"/>
        <v>1.0847457627118644</v>
      </c>
      <c r="J53" s="377">
        <f t="shared" si="8"/>
        <v>-3.5699999999999994</v>
      </c>
      <c r="K53" s="352">
        <f t="shared" si="9"/>
        <v>2.17</v>
      </c>
      <c r="L53" s="352">
        <f t="shared" si="10"/>
        <v>-6.4399999999999995</v>
      </c>
      <c r="M53" s="354">
        <f t="shared" si="11"/>
        <v>5.039999999999999</v>
      </c>
      <c r="N53" s="377">
        <f t="shared" si="12"/>
        <v>-0.805</v>
      </c>
      <c r="O53" s="352">
        <f t="shared" si="13"/>
        <v>0.805</v>
      </c>
      <c r="P53" s="352">
        <f t="shared" si="14"/>
        <v>-1.61</v>
      </c>
      <c r="Q53" s="354">
        <f t="shared" si="15"/>
        <v>1.61</v>
      </c>
      <c r="R53" s="171"/>
      <c r="S53" s="171"/>
      <c r="T53" s="171"/>
      <c r="U53" s="172"/>
    </row>
    <row r="54" spans="1:21" ht="12.75">
      <c r="A54" s="142" t="s">
        <v>174</v>
      </c>
      <c r="B54" s="377">
        <f t="shared" si="0"/>
        <v>-0.03874043615003028</v>
      </c>
      <c r="C54" s="352">
        <f t="shared" si="1"/>
        <v>-0.000807828676790228</v>
      </c>
      <c r="D54" s="352">
        <f t="shared" si="2"/>
        <v>-0.0577067398866503</v>
      </c>
      <c r="E54" s="354">
        <f t="shared" si="3"/>
        <v>0.018158475059829798</v>
      </c>
      <c r="F54" s="377">
        <f t="shared" si="4"/>
        <v>-0.23728813559322037</v>
      </c>
      <c r="G54" s="352">
        <f t="shared" si="5"/>
        <v>0.23728813559322037</v>
      </c>
      <c r="H54" s="352">
        <f t="shared" si="6"/>
        <v>-0.47457627118644075</v>
      </c>
      <c r="I54" s="354">
        <f t="shared" si="7"/>
        <v>0.47457627118644075</v>
      </c>
      <c r="J54" s="381">
        <f t="shared" si="8"/>
        <v>-0.99</v>
      </c>
      <c r="K54" s="373">
        <f t="shared" si="9"/>
        <v>1.11</v>
      </c>
      <c r="L54" s="373">
        <f t="shared" si="10"/>
        <v>-2.04</v>
      </c>
      <c r="M54" s="378">
        <f t="shared" si="11"/>
        <v>2.16</v>
      </c>
      <c r="N54" s="377">
        <f t="shared" si="12"/>
        <v>-0.24500000000000002</v>
      </c>
      <c r="O54" s="352">
        <f t="shared" si="13"/>
        <v>0.24500000000000002</v>
      </c>
      <c r="P54" s="352">
        <f t="shared" si="14"/>
        <v>-0.49000000000000005</v>
      </c>
      <c r="Q54" s="354">
        <f t="shared" si="15"/>
        <v>0.49000000000000005</v>
      </c>
      <c r="R54" s="171"/>
      <c r="S54" s="171"/>
      <c r="T54" s="171"/>
      <c r="U54" s="172"/>
    </row>
    <row r="55" spans="1:21" ht="12.75">
      <c r="A55" s="142" t="s">
        <v>175</v>
      </c>
      <c r="B55" s="377">
        <f t="shared" si="0"/>
        <v>-0.04583737345822186</v>
      </c>
      <c r="C55" s="352">
        <f t="shared" si="1"/>
        <v>0.02416262654177815</v>
      </c>
      <c r="D55" s="352">
        <f t="shared" si="2"/>
        <v>-0.08083737345822187</v>
      </c>
      <c r="E55" s="354">
        <f t="shared" si="3"/>
        <v>0.05916262654177815</v>
      </c>
      <c r="F55" s="377">
        <f t="shared" si="4"/>
        <v>-0.18305084745762712</v>
      </c>
      <c r="G55" s="352">
        <f t="shared" si="5"/>
        <v>0.18305084745762712</v>
      </c>
      <c r="H55" s="352">
        <f t="shared" si="6"/>
        <v>-0.36610169491525424</v>
      </c>
      <c r="I55" s="354">
        <f t="shared" si="7"/>
        <v>0.36610169491525424</v>
      </c>
      <c r="J55" s="377">
        <f t="shared" si="8"/>
        <v>-1.4249999999999998</v>
      </c>
      <c r="K55" s="352">
        <f t="shared" si="9"/>
        <v>1.165</v>
      </c>
      <c r="L55" s="352">
        <f t="shared" si="10"/>
        <v>-2.7199999999999998</v>
      </c>
      <c r="M55" s="354">
        <f t="shared" si="11"/>
        <v>2.46</v>
      </c>
      <c r="N55" s="377">
        <f t="shared" si="12"/>
        <v>-0.105</v>
      </c>
      <c r="O55" s="352">
        <f t="shared" si="13"/>
        <v>0.105</v>
      </c>
      <c r="P55" s="352">
        <f t="shared" si="14"/>
        <v>-0.21</v>
      </c>
      <c r="Q55" s="354">
        <f t="shared" si="15"/>
        <v>0.21</v>
      </c>
      <c r="R55" s="171"/>
      <c r="S55" s="171"/>
      <c r="T55" s="171"/>
      <c r="U55" s="172"/>
    </row>
    <row r="56" spans="1:21" ht="12.75">
      <c r="A56" s="142" t="s">
        <v>176</v>
      </c>
      <c r="B56" s="377">
        <f t="shared" si="0"/>
        <v>-0.015145133544779633</v>
      </c>
      <c r="C56" s="352">
        <f t="shared" si="1"/>
        <v>0.008910429536739494</v>
      </c>
      <c r="D56" s="352">
        <f t="shared" si="2"/>
        <v>-0.027172915085539196</v>
      </c>
      <c r="E56" s="354">
        <f t="shared" si="3"/>
        <v>0.020938211077499057</v>
      </c>
      <c r="F56" s="377">
        <f t="shared" si="4"/>
        <v>-0.11525423728813561</v>
      </c>
      <c r="G56" s="352">
        <f t="shared" si="5"/>
        <v>0.11525423728813561</v>
      </c>
      <c r="H56" s="352">
        <f t="shared" si="6"/>
        <v>-0.23050847457627122</v>
      </c>
      <c r="I56" s="354">
        <f t="shared" si="7"/>
        <v>0.23050847457627122</v>
      </c>
      <c r="J56" s="381">
        <f t="shared" si="8"/>
        <v>-0.196</v>
      </c>
      <c r="K56" s="373">
        <f t="shared" si="9"/>
        <v>0.196</v>
      </c>
      <c r="L56" s="373">
        <f t="shared" si="10"/>
        <v>-0.392</v>
      </c>
      <c r="M56" s="378">
        <f t="shared" si="11"/>
        <v>0.392</v>
      </c>
      <c r="N56" s="377">
        <f t="shared" si="12"/>
        <v>-0.133</v>
      </c>
      <c r="O56" s="352">
        <f t="shared" si="13"/>
        <v>0.133</v>
      </c>
      <c r="P56" s="352">
        <f t="shared" si="14"/>
        <v>-0.266</v>
      </c>
      <c r="Q56" s="354">
        <f t="shared" si="15"/>
        <v>0.266</v>
      </c>
      <c r="R56" s="171"/>
      <c r="S56" s="171"/>
      <c r="T56" s="171"/>
      <c r="U56" s="172"/>
    </row>
    <row r="57" spans="1:21" ht="12.75">
      <c r="A57" s="142" t="s">
        <v>177</v>
      </c>
      <c r="B57" s="377">
        <f t="shared" si="0"/>
        <v>-0.03921619545133756</v>
      </c>
      <c r="C57" s="352">
        <f t="shared" si="1"/>
        <v>0.058783804548662444</v>
      </c>
      <c r="D57" s="352">
        <f t="shared" si="2"/>
        <v>-0.08821619545133756</v>
      </c>
      <c r="E57" s="354">
        <f t="shared" si="3"/>
        <v>0.10778380454866245</v>
      </c>
      <c r="F57" s="377">
        <f t="shared" si="4"/>
        <v>-0.06779661016949153</v>
      </c>
      <c r="G57" s="352">
        <f t="shared" si="5"/>
        <v>0.06779661016949153</v>
      </c>
      <c r="H57" s="352">
        <f t="shared" si="6"/>
        <v>-0.13559322033898305</v>
      </c>
      <c r="I57" s="354">
        <f t="shared" si="7"/>
        <v>0.13559322033898305</v>
      </c>
      <c r="J57" s="377">
        <f t="shared" si="8"/>
        <v>-0.2235</v>
      </c>
      <c r="K57" s="352">
        <f t="shared" si="9"/>
        <v>0.2875</v>
      </c>
      <c r="L57" s="352">
        <f t="shared" si="10"/>
        <v>-0.479</v>
      </c>
      <c r="M57" s="354">
        <f t="shared" si="11"/>
        <v>0.543</v>
      </c>
      <c r="N57" s="377">
        <f t="shared" si="12"/>
        <v>-0.05850000000000001</v>
      </c>
      <c r="O57" s="352">
        <f t="shared" si="13"/>
        <v>0.1165</v>
      </c>
      <c r="P57" s="352">
        <f t="shared" si="14"/>
        <v>-0.14600000000000002</v>
      </c>
      <c r="Q57" s="354">
        <f t="shared" si="15"/>
        <v>0.20400000000000001</v>
      </c>
      <c r="R57" s="171"/>
      <c r="S57" s="171"/>
      <c r="T57" s="171"/>
      <c r="U57" s="172"/>
    </row>
    <row r="58" spans="1:21" ht="12.75">
      <c r="A58" s="142" t="s">
        <v>178</v>
      </c>
      <c r="B58" s="377">
        <f t="shared" si="0"/>
        <v>-0.006355627483822764</v>
      </c>
      <c r="C58" s="352">
        <f t="shared" si="1"/>
        <v>0.00665066089364021</v>
      </c>
      <c r="D58" s="352">
        <f t="shared" si="2"/>
        <v>-0.012858771672554252</v>
      </c>
      <c r="E58" s="354">
        <f t="shared" si="3"/>
        <v>0.013153805082371696</v>
      </c>
      <c r="F58" s="377">
        <f t="shared" si="4"/>
        <v>-0.13559322033898305</v>
      </c>
      <c r="G58" s="352">
        <f t="shared" si="5"/>
        <v>0.13559322033898305</v>
      </c>
      <c r="H58" s="352">
        <f t="shared" si="6"/>
        <v>-0.2711864406779661</v>
      </c>
      <c r="I58" s="354">
        <f t="shared" si="7"/>
        <v>0.2711864406779661</v>
      </c>
      <c r="J58" s="381">
        <f t="shared" si="8"/>
        <v>-0.315</v>
      </c>
      <c r="K58" s="373">
        <f t="shared" si="9"/>
        <v>0.315</v>
      </c>
      <c r="L58" s="373">
        <f t="shared" si="10"/>
        <v>-0.63</v>
      </c>
      <c r="M58" s="378">
        <f t="shared" si="11"/>
        <v>0.63</v>
      </c>
      <c r="N58" s="381">
        <f t="shared" si="12"/>
        <v>-0.36650000000000005</v>
      </c>
      <c r="O58" s="373">
        <f t="shared" si="13"/>
        <v>0.3125</v>
      </c>
      <c r="P58" s="373">
        <f t="shared" si="14"/>
        <v>-0.7060000000000001</v>
      </c>
      <c r="Q58" s="378">
        <f t="shared" si="15"/>
        <v>0.652</v>
      </c>
      <c r="R58" s="171"/>
      <c r="S58" s="171"/>
      <c r="T58" s="171"/>
      <c r="U58" s="172"/>
    </row>
    <row r="59" spans="1:21" ht="12.75">
      <c r="A59" s="142" t="s">
        <v>179</v>
      </c>
      <c r="B59" s="377">
        <f t="shared" si="0"/>
        <v>-0.07350000000000001</v>
      </c>
      <c r="C59" s="352">
        <f t="shared" si="1"/>
        <v>0.07350000000000001</v>
      </c>
      <c r="D59" s="352">
        <f t="shared" si="2"/>
        <v>-0.14700000000000002</v>
      </c>
      <c r="E59" s="354">
        <f t="shared" si="3"/>
        <v>0.14700000000000002</v>
      </c>
      <c r="F59" s="377">
        <f t="shared" si="4"/>
        <v>-0.02</v>
      </c>
      <c r="G59" s="352">
        <f t="shared" si="5"/>
        <v>0.02</v>
      </c>
      <c r="H59" s="352">
        <f t="shared" si="6"/>
        <v>-0.04</v>
      </c>
      <c r="I59" s="354">
        <f t="shared" si="7"/>
        <v>0.04</v>
      </c>
      <c r="J59" s="377">
        <f t="shared" si="8"/>
        <v>-0.096</v>
      </c>
      <c r="K59" s="352">
        <f t="shared" si="9"/>
        <v>0.128</v>
      </c>
      <c r="L59" s="352">
        <f t="shared" si="10"/>
        <v>-0.20800000000000002</v>
      </c>
      <c r="M59" s="354">
        <f t="shared" si="11"/>
        <v>0.24</v>
      </c>
      <c r="N59" s="377">
        <f t="shared" si="12"/>
        <v>-0.0155</v>
      </c>
      <c r="O59" s="352">
        <f t="shared" si="13"/>
        <v>0.0475</v>
      </c>
      <c r="P59" s="352">
        <f t="shared" si="14"/>
        <v>-0.047</v>
      </c>
      <c r="Q59" s="354">
        <f t="shared" si="15"/>
        <v>0.079</v>
      </c>
      <c r="R59" s="171"/>
      <c r="S59" s="171"/>
      <c r="T59" s="171"/>
      <c r="U59" s="172"/>
    </row>
    <row r="60" spans="1:21" ht="12.75">
      <c r="A60" s="142" t="s">
        <v>180</v>
      </c>
      <c r="B60" s="377">
        <f t="shared" si="0"/>
        <v>-0.003479435497452964</v>
      </c>
      <c r="C60" s="352">
        <f t="shared" si="1"/>
        <v>0.003520564502547036</v>
      </c>
      <c r="D60" s="352">
        <f t="shared" si="2"/>
        <v>-0.006979435497452964</v>
      </c>
      <c r="E60" s="354">
        <f t="shared" si="3"/>
        <v>0.007020564502547036</v>
      </c>
      <c r="F60" s="377">
        <f t="shared" si="4"/>
        <v>-0.02067796610169492</v>
      </c>
      <c r="G60" s="352">
        <f t="shared" si="5"/>
        <v>0.02067796610169492</v>
      </c>
      <c r="H60" s="352">
        <f t="shared" si="6"/>
        <v>-0.04135593220338984</v>
      </c>
      <c r="I60" s="354">
        <f t="shared" si="7"/>
        <v>0.04135593220338984</v>
      </c>
      <c r="J60" s="381">
        <f t="shared" si="8"/>
        <v>-0.0525</v>
      </c>
      <c r="K60" s="373">
        <f t="shared" si="9"/>
        <v>0.0525</v>
      </c>
      <c r="L60" s="373">
        <f t="shared" si="10"/>
        <v>-0.105</v>
      </c>
      <c r="M60" s="378">
        <f t="shared" si="11"/>
        <v>0.105</v>
      </c>
      <c r="N60" s="381">
        <f t="shared" si="12"/>
        <v>-0.035</v>
      </c>
      <c r="O60" s="373">
        <f t="shared" si="13"/>
        <v>0.035</v>
      </c>
      <c r="P60" s="373">
        <f t="shared" si="14"/>
        <v>-0.07</v>
      </c>
      <c r="Q60" s="378">
        <f t="shared" si="15"/>
        <v>0.07</v>
      </c>
      <c r="R60" s="171"/>
      <c r="S60" s="171"/>
      <c r="T60" s="171"/>
      <c r="U60" s="172"/>
    </row>
    <row r="61" spans="1:21" ht="12.75">
      <c r="A61" s="142" t="s">
        <v>181</v>
      </c>
      <c r="B61" s="377">
        <f t="shared" si="0"/>
        <v>-0.008260355048725476</v>
      </c>
      <c r="C61" s="352">
        <f t="shared" si="1"/>
        <v>0.008260355048725476</v>
      </c>
      <c r="D61" s="352">
        <f t="shared" si="2"/>
        <v>-0.01652071009745095</v>
      </c>
      <c r="E61" s="354">
        <f t="shared" si="3"/>
        <v>0.01652071009745095</v>
      </c>
      <c r="F61" s="377">
        <f t="shared" si="4"/>
        <v>-0.00847457627118644</v>
      </c>
      <c r="G61" s="352">
        <f t="shared" si="5"/>
        <v>0.00847457627118644</v>
      </c>
      <c r="H61" s="352">
        <f t="shared" si="6"/>
        <v>-0.01694915254237288</v>
      </c>
      <c r="I61" s="354">
        <f t="shared" si="7"/>
        <v>0.01694915254237288</v>
      </c>
      <c r="J61" s="377">
        <f t="shared" si="8"/>
        <v>-0.0214</v>
      </c>
      <c r="K61" s="352">
        <f t="shared" si="9"/>
        <v>0.0248</v>
      </c>
      <c r="L61" s="352">
        <f t="shared" si="10"/>
        <v>-0.0445</v>
      </c>
      <c r="M61" s="354">
        <f t="shared" si="11"/>
        <v>0.0479</v>
      </c>
      <c r="N61" s="377">
        <f t="shared" si="12"/>
        <v>-0.01085</v>
      </c>
      <c r="O61" s="352">
        <f t="shared" si="13"/>
        <v>0.01085</v>
      </c>
      <c r="P61" s="352">
        <f t="shared" si="14"/>
        <v>-0.0217</v>
      </c>
      <c r="Q61" s="354">
        <f t="shared" si="15"/>
        <v>0.0217</v>
      </c>
      <c r="R61" s="171"/>
      <c r="S61" s="171"/>
      <c r="T61" s="171"/>
      <c r="U61" s="172"/>
    </row>
    <row r="62" spans="1:21" ht="12.75">
      <c r="A62" s="142" t="s">
        <v>182</v>
      </c>
      <c r="B62" s="377">
        <f t="shared" si="0"/>
        <v>-0.02219241317633501</v>
      </c>
      <c r="C62" s="352">
        <f t="shared" si="1"/>
        <v>0.02120758682366499</v>
      </c>
      <c r="D62" s="352">
        <f t="shared" si="2"/>
        <v>-0.043892413176335014</v>
      </c>
      <c r="E62" s="354">
        <f t="shared" si="3"/>
        <v>0.04290758682366499</v>
      </c>
      <c r="F62" s="377">
        <f t="shared" si="4"/>
        <v>-0.01152542372881356</v>
      </c>
      <c r="G62" s="352">
        <f t="shared" si="5"/>
        <v>0.01152542372881356</v>
      </c>
      <c r="H62" s="352">
        <f t="shared" si="6"/>
        <v>-0.02305084745762712</v>
      </c>
      <c r="I62" s="354">
        <f t="shared" si="7"/>
        <v>0.02305084745762712</v>
      </c>
      <c r="J62" s="381">
        <f t="shared" si="8"/>
        <v>-0.0182</v>
      </c>
      <c r="K62" s="373">
        <f t="shared" si="9"/>
        <v>0.0182</v>
      </c>
      <c r="L62" s="373">
        <f t="shared" si="10"/>
        <v>-0.0364</v>
      </c>
      <c r="M62" s="378">
        <f t="shared" si="11"/>
        <v>0.0364</v>
      </c>
      <c r="N62" s="381">
        <f t="shared" si="12"/>
        <v>-0.01715</v>
      </c>
      <c r="O62" s="373">
        <f t="shared" si="13"/>
        <v>0.01715</v>
      </c>
      <c r="P62" s="373">
        <f t="shared" si="14"/>
        <v>-0.0343</v>
      </c>
      <c r="Q62" s="378">
        <f t="shared" si="15"/>
        <v>0.0343</v>
      </c>
      <c r="R62" s="171"/>
      <c r="S62" s="171"/>
      <c r="T62" s="171"/>
      <c r="U62" s="172"/>
    </row>
    <row r="63" spans="1:21" ht="13.5" thickBot="1">
      <c r="A63" s="129" t="s">
        <v>183</v>
      </c>
      <c r="B63" s="379">
        <f t="shared" si="0"/>
        <v>-0.012649999999999998</v>
      </c>
      <c r="C63" s="356">
        <f t="shared" si="1"/>
        <v>0.01465</v>
      </c>
      <c r="D63" s="356">
        <f t="shared" si="2"/>
        <v>-0.026299999999999997</v>
      </c>
      <c r="E63" s="355">
        <f t="shared" si="3"/>
        <v>0.0283</v>
      </c>
      <c r="F63" s="379">
        <f t="shared" si="4"/>
        <v>-0.009152542372881357</v>
      </c>
      <c r="G63" s="356">
        <f t="shared" si="5"/>
        <v>0.009152542372881357</v>
      </c>
      <c r="H63" s="356">
        <f t="shared" si="6"/>
        <v>-0.018305084745762715</v>
      </c>
      <c r="I63" s="355">
        <f t="shared" si="7"/>
        <v>0.018305084745762715</v>
      </c>
      <c r="J63" s="386">
        <f t="shared" si="8"/>
        <v>-0.01955</v>
      </c>
      <c r="K63" s="380">
        <f t="shared" si="9"/>
        <v>0.009150000000000002</v>
      </c>
      <c r="L63" s="380">
        <f t="shared" si="10"/>
        <v>-0.0339</v>
      </c>
      <c r="M63" s="382">
        <f t="shared" si="11"/>
        <v>0.023500000000000004</v>
      </c>
      <c r="N63" s="379">
        <f t="shared" si="12"/>
        <v>-0.027450000000000002</v>
      </c>
      <c r="O63" s="356">
        <f t="shared" si="13"/>
        <v>0.019450000000000002</v>
      </c>
      <c r="P63" s="356">
        <f t="shared" si="14"/>
        <v>-0.0509</v>
      </c>
      <c r="Q63" s="355">
        <f t="shared" si="15"/>
        <v>0.04290000000000001</v>
      </c>
      <c r="R63" s="171"/>
      <c r="S63" s="171"/>
      <c r="T63" s="171"/>
      <c r="U63" s="172"/>
    </row>
    <row r="64" spans="1:21" ht="12.75">
      <c r="A64" s="142" t="s">
        <v>184</v>
      </c>
      <c r="B64" s="374">
        <f t="shared" si="0"/>
        <v>-0.41500000000000004</v>
      </c>
      <c r="C64" s="357">
        <f t="shared" si="1"/>
        <v>0.355</v>
      </c>
      <c r="D64" s="357">
        <f t="shared" si="2"/>
        <v>-0.8</v>
      </c>
      <c r="E64" s="353">
        <f t="shared" si="3"/>
        <v>0.74</v>
      </c>
      <c r="F64" s="374">
        <f t="shared" si="4"/>
        <v>-3.728813559322034</v>
      </c>
      <c r="G64" s="357">
        <f t="shared" si="5"/>
        <v>3.728813559322034</v>
      </c>
      <c r="H64" s="357">
        <f t="shared" si="6"/>
        <v>-7.457627118644068</v>
      </c>
      <c r="I64" s="353">
        <f t="shared" si="7"/>
        <v>7.457627118644068</v>
      </c>
      <c r="J64" s="387">
        <f t="shared" si="8"/>
        <v>-8.4</v>
      </c>
      <c r="K64" s="375">
        <f t="shared" si="9"/>
        <v>7.000000000000001</v>
      </c>
      <c r="L64" s="375">
        <f t="shared" si="10"/>
        <v>-16.1</v>
      </c>
      <c r="M64" s="376">
        <f t="shared" si="11"/>
        <v>14.700000000000003</v>
      </c>
      <c r="N64" s="374">
        <f t="shared" si="12"/>
        <v>-2.57</v>
      </c>
      <c r="O64" s="357">
        <f t="shared" si="13"/>
        <v>1.77</v>
      </c>
      <c r="P64" s="357">
        <f t="shared" si="14"/>
        <v>-4.74</v>
      </c>
      <c r="Q64" s="353">
        <f t="shared" si="15"/>
        <v>3.94</v>
      </c>
      <c r="R64" s="171"/>
      <c r="S64" s="171"/>
      <c r="T64" s="171"/>
      <c r="U64" s="172"/>
    </row>
    <row r="65" spans="1:21" ht="12.75">
      <c r="A65" s="142" t="s">
        <v>185</v>
      </c>
      <c r="B65" s="377">
        <f t="shared" si="0"/>
        <v>-0.29050000000000004</v>
      </c>
      <c r="C65" s="352">
        <f t="shared" si="1"/>
        <v>0.29050000000000004</v>
      </c>
      <c r="D65" s="352">
        <f t="shared" si="2"/>
        <v>-0.5810000000000001</v>
      </c>
      <c r="E65" s="354">
        <f t="shared" si="3"/>
        <v>0.5810000000000001</v>
      </c>
      <c r="F65" s="377">
        <f t="shared" si="4"/>
        <v>-1.1864406779661016</v>
      </c>
      <c r="G65" s="352">
        <f t="shared" si="5"/>
        <v>1.1864406779661016</v>
      </c>
      <c r="H65" s="352">
        <f t="shared" si="6"/>
        <v>-2.3728813559322033</v>
      </c>
      <c r="I65" s="354">
        <f t="shared" si="7"/>
        <v>2.3728813559322033</v>
      </c>
      <c r="J65" s="381">
        <f t="shared" si="8"/>
        <v>-8.12</v>
      </c>
      <c r="K65" s="373">
        <f t="shared" si="9"/>
        <v>1.8199999999999998</v>
      </c>
      <c r="L65" s="373">
        <f t="shared" si="10"/>
        <v>-13.09</v>
      </c>
      <c r="M65" s="378">
        <f t="shared" si="11"/>
        <v>6.789999999999999</v>
      </c>
      <c r="N65" s="377">
        <f t="shared" si="12"/>
        <v>-0.7000000000000001</v>
      </c>
      <c r="O65" s="352">
        <f t="shared" si="13"/>
        <v>0.7000000000000001</v>
      </c>
      <c r="P65" s="352">
        <f t="shared" si="14"/>
        <v>-1.4000000000000001</v>
      </c>
      <c r="Q65" s="354">
        <f t="shared" si="15"/>
        <v>1.4000000000000001</v>
      </c>
      <c r="R65" s="171"/>
      <c r="S65" s="171"/>
      <c r="T65" s="171"/>
      <c r="U65" s="172"/>
    </row>
    <row r="66" spans="1:21" ht="12.75">
      <c r="A66" s="142" t="s">
        <v>186</v>
      </c>
      <c r="B66" s="377">
        <f t="shared" si="0"/>
        <v>-0.063</v>
      </c>
      <c r="C66" s="352">
        <f t="shared" si="1"/>
        <v>0.063</v>
      </c>
      <c r="D66" s="352">
        <f t="shared" si="2"/>
        <v>-0.126</v>
      </c>
      <c r="E66" s="354">
        <f t="shared" si="3"/>
        <v>0.126</v>
      </c>
      <c r="F66" s="377">
        <f t="shared" si="4"/>
        <v>-0.9152542372881357</v>
      </c>
      <c r="G66" s="352">
        <f t="shared" si="5"/>
        <v>0.9152542372881357</v>
      </c>
      <c r="H66" s="352">
        <f t="shared" si="6"/>
        <v>-1.8305084745762714</v>
      </c>
      <c r="I66" s="354">
        <f t="shared" si="7"/>
        <v>1.8305084745762714</v>
      </c>
      <c r="J66" s="381">
        <f t="shared" si="8"/>
        <v>-2.48</v>
      </c>
      <c r="K66" s="373">
        <f t="shared" si="9"/>
        <v>1.7200000000000002</v>
      </c>
      <c r="L66" s="373">
        <f t="shared" si="10"/>
        <v>-4.58</v>
      </c>
      <c r="M66" s="378">
        <f t="shared" si="11"/>
        <v>3.8200000000000003</v>
      </c>
      <c r="N66" s="377">
        <f t="shared" si="12"/>
        <v>-1.23</v>
      </c>
      <c r="O66" s="352">
        <f t="shared" si="13"/>
        <v>0.5900000000000001</v>
      </c>
      <c r="P66" s="352">
        <f t="shared" si="14"/>
        <v>-2.14</v>
      </c>
      <c r="Q66" s="354">
        <f t="shared" si="15"/>
        <v>1.5</v>
      </c>
      <c r="R66" s="171"/>
      <c r="S66" s="171"/>
      <c r="T66" s="171"/>
      <c r="U66" s="172"/>
    </row>
    <row r="67" spans="1:21" ht="12.75">
      <c r="A67" s="142" t="s">
        <v>187</v>
      </c>
      <c r="B67" s="377">
        <f t="shared" si="0"/>
        <v>-0.1575</v>
      </c>
      <c r="C67" s="352">
        <f t="shared" si="1"/>
        <v>0.1575</v>
      </c>
      <c r="D67" s="352">
        <f t="shared" si="2"/>
        <v>-0.315</v>
      </c>
      <c r="E67" s="354">
        <f t="shared" si="3"/>
        <v>0.315</v>
      </c>
      <c r="F67" s="377">
        <f t="shared" si="4"/>
        <v>-0.4067796610169492</v>
      </c>
      <c r="G67" s="352">
        <f t="shared" si="5"/>
        <v>0.4067796610169492</v>
      </c>
      <c r="H67" s="352">
        <f t="shared" si="6"/>
        <v>-0.8135593220338984</v>
      </c>
      <c r="I67" s="354">
        <f t="shared" si="7"/>
        <v>0.8135593220338984</v>
      </c>
      <c r="J67" s="381">
        <f t="shared" si="8"/>
        <v>0.31000000000000005</v>
      </c>
      <c r="K67" s="373">
        <f t="shared" si="9"/>
        <v>2.83</v>
      </c>
      <c r="L67" s="373">
        <f t="shared" si="10"/>
        <v>-0.95</v>
      </c>
      <c r="M67" s="378">
        <f t="shared" si="11"/>
        <v>4.09</v>
      </c>
      <c r="N67" s="377">
        <f t="shared" si="12"/>
        <v>-0.56</v>
      </c>
      <c r="O67" s="352">
        <f t="shared" si="13"/>
        <v>0.56</v>
      </c>
      <c r="P67" s="352">
        <f t="shared" si="14"/>
        <v>-1.12</v>
      </c>
      <c r="Q67" s="354">
        <f t="shared" si="15"/>
        <v>1.12</v>
      </c>
      <c r="R67" s="171"/>
      <c r="S67" s="171"/>
      <c r="T67" s="171"/>
      <c r="U67" s="172"/>
    </row>
    <row r="68" spans="1:21" ht="12.75">
      <c r="A68" s="142" t="s">
        <v>188</v>
      </c>
      <c r="B68" s="377">
        <f t="shared" si="0"/>
        <v>-0.017172312763543834</v>
      </c>
      <c r="C68" s="352">
        <f t="shared" si="1"/>
        <v>0.017172312763543834</v>
      </c>
      <c r="D68" s="352">
        <f t="shared" si="2"/>
        <v>-0.03434462552708767</v>
      </c>
      <c r="E68" s="354">
        <f t="shared" si="3"/>
        <v>0.03434462552708767</v>
      </c>
      <c r="F68" s="377">
        <f t="shared" si="4"/>
        <v>-0.23050847457627122</v>
      </c>
      <c r="G68" s="352">
        <f t="shared" si="5"/>
        <v>0.23050847457627122</v>
      </c>
      <c r="H68" s="352">
        <f t="shared" si="6"/>
        <v>-0.46101694915254243</v>
      </c>
      <c r="I68" s="354">
        <f t="shared" si="7"/>
        <v>0.46101694915254243</v>
      </c>
      <c r="J68" s="381">
        <f t="shared" si="8"/>
        <v>-1.1500000000000001</v>
      </c>
      <c r="K68" s="373">
        <f t="shared" si="9"/>
        <v>0.9500000000000001</v>
      </c>
      <c r="L68" s="373">
        <f t="shared" si="10"/>
        <v>-2.2</v>
      </c>
      <c r="M68" s="378">
        <f t="shared" si="11"/>
        <v>2</v>
      </c>
      <c r="N68" s="377">
        <f t="shared" si="12"/>
        <v>-0.22500000000000003</v>
      </c>
      <c r="O68" s="352">
        <f t="shared" si="13"/>
        <v>0.265</v>
      </c>
      <c r="P68" s="352">
        <f t="shared" si="14"/>
        <v>-0.47000000000000003</v>
      </c>
      <c r="Q68" s="354">
        <f t="shared" si="15"/>
        <v>0.51</v>
      </c>
      <c r="R68" s="171"/>
      <c r="S68" s="171"/>
      <c r="T68" s="171"/>
      <c r="U68" s="172"/>
    </row>
    <row r="69" spans="1:21" ht="12.75">
      <c r="A69" s="142" t="s">
        <v>189</v>
      </c>
      <c r="B69" s="377">
        <f t="shared" si="0"/>
        <v>-0.091</v>
      </c>
      <c r="C69" s="352">
        <f t="shared" si="1"/>
        <v>0.091</v>
      </c>
      <c r="D69" s="352">
        <f t="shared" si="2"/>
        <v>-0.182</v>
      </c>
      <c r="E69" s="354">
        <f t="shared" si="3"/>
        <v>0.182</v>
      </c>
      <c r="F69" s="377">
        <f t="shared" si="4"/>
        <v>-0.18983050847457628</v>
      </c>
      <c r="G69" s="352">
        <f t="shared" si="5"/>
        <v>0.18983050847457628</v>
      </c>
      <c r="H69" s="352">
        <f t="shared" si="6"/>
        <v>-0.37966101694915255</v>
      </c>
      <c r="I69" s="354">
        <f t="shared" si="7"/>
        <v>0.37966101694915255</v>
      </c>
      <c r="J69" s="381">
        <f t="shared" si="8"/>
        <v>1.08</v>
      </c>
      <c r="K69" s="373">
        <f t="shared" si="9"/>
        <v>1.92</v>
      </c>
      <c r="L69" s="373">
        <f t="shared" si="10"/>
        <v>0.66</v>
      </c>
      <c r="M69" s="378">
        <f t="shared" si="11"/>
        <v>2.34</v>
      </c>
      <c r="N69" s="377">
        <f t="shared" si="12"/>
        <v>-0.0665</v>
      </c>
      <c r="O69" s="352">
        <f t="shared" si="13"/>
        <v>0.0665</v>
      </c>
      <c r="P69" s="352">
        <f t="shared" si="14"/>
        <v>-0.133</v>
      </c>
      <c r="Q69" s="354">
        <f t="shared" si="15"/>
        <v>0.133</v>
      </c>
      <c r="R69" s="171"/>
      <c r="S69" s="171"/>
      <c r="T69" s="171"/>
      <c r="U69" s="172"/>
    </row>
    <row r="70" spans="1:21" ht="12.75">
      <c r="A70" s="142" t="s">
        <v>190</v>
      </c>
      <c r="B70" s="377">
        <f t="shared" si="0"/>
        <v>-0.006677631343550725</v>
      </c>
      <c r="C70" s="352">
        <f t="shared" si="1"/>
        <v>0.008677631343550724</v>
      </c>
      <c r="D70" s="352">
        <f t="shared" si="2"/>
        <v>-0.01435526268710145</v>
      </c>
      <c r="E70" s="354">
        <f t="shared" si="3"/>
        <v>0.01635526268710145</v>
      </c>
      <c r="F70" s="377">
        <f t="shared" si="4"/>
        <v>-0.08474576271186442</v>
      </c>
      <c r="G70" s="352">
        <f t="shared" si="5"/>
        <v>0.08474576271186442</v>
      </c>
      <c r="H70" s="352">
        <f t="shared" si="6"/>
        <v>-0.16949152542372883</v>
      </c>
      <c r="I70" s="354">
        <f t="shared" si="7"/>
        <v>0.16949152542372883</v>
      </c>
      <c r="J70" s="381">
        <f t="shared" si="8"/>
        <v>-0.2275</v>
      </c>
      <c r="K70" s="373">
        <f t="shared" si="9"/>
        <v>0.2275</v>
      </c>
      <c r="L70" s="373">
        <f t="shared" si="10"/>
        <v>-0.455</v>
      </c>
      <c r="M70" s="378">
        <f t="shared" si="11"/>
        <v>0.455</v>
      </c>
      <c r="N70" s="377">
        <f t="shared" si="12"/>
        <v>-0.10350000000000001</v>
      </c>
      <c r="O70" s="352">
        <f t="shared" si="13"/>
        <v>0.1555</v>
      </c>
      <c r="P70" s="352">
        <f t="shared" si="14"/>
        <v>-0.233</v>
      </c>
      <c r="Q70" s="354">
        <f t="shared" si="15"/>
        <v>0.28500000000000003</v>
      </c>
      <c r="R70" s="171"/>
      <c r="S70" s="171"/>
      <c r="T70" s="171"/>
      <c r="U70" s="172"/>
    </row>
    <row r="71" spans="1:21" ht="12.75">
      <c r="A71" s="142" t="s">
        <v>191</v>
      </c>
      <c r="B71" s="377">
        <f t="shared" si="0"/>
        <v>-0.063</v>
      </c>
      <c r="C71" s="352">
        <f t="shared" si="1"/>
        <v>0.063</v>
      </c>
      <c r="D71" s="352">
        <f t="shared" si="2"/>
        <v>-0.126</v>
      </c>
      <c r="E71" s="354">
        <f t="shared" si="3"/>
        <v>0.126</v>
      </c>
      <c r="F71" s="377">
        <f t="shared" si="4"/>
        <v>-0.0711864406779661</v>
      </c>
      <c r="G71" s="352">
        <f t="shared" si="5"/>
        <v>0.0711864406779661</v>
      </c>
      <c r="H71" s="352">
        <f t="shared" si="6"/>
        <v>-0.1423728813559322</v>
      </c>
      <c r="I71" s="354">
        <f t="shared" si="7"/>
        <v>0.1423728813559322</v>
      </c>
      <c r="J71" s="381">
        <f t="shared" si="8"/>
        <v>-0.34450000000000003</v>
      </c>
      <c r="K71" s="373">
        <f t="shared" si="9"/>
        <v>-0.04350000000000001</v>
      </c>
      <c r="L71" s="373">
        <f t="shared" si="10"/>
        <v>-0.495</v>
      </c>
      <c r="M71" s="378">
        <f t="shared" si="11"/>
        <v>0.10699999999999998</v>
      </c>
      <c r="N71" s="381">
        <f t="shared" si="12"/>
        <v>-0.1205</v>
      </c>
      <c r="O71" s="373">
        <f t="shared" si="13"/>
        <v>0.0965</v>
      </c>
      <c r="P71" s="373">
        <f t="shared" si="14"/>
        <v>-0.229</v>
      </c>
      <c r="Q71" s="378">
        <f t="shared" si="15"/>
        <v>0.205</v>
      </c>
      <c r="R71" s="171"/>
      <c r="S71" s="171"/>
      <c r="T71" s="171"/>
      <c r="U71" s="172"/>
    </row>
    <row r="72" spans="1:21" ht="12.75">
      <c r="A72" s="142" t="s">
        <v>192</v>
      </c>
      <c r="B72" s="377">
        <f t="shared" si="0"/>
        <v>-0.0033433588925483836</v>
      </c>
      <c r="C72" s="352">
        <f t="shared" si="1"/>
        <v>0.0033058629942255167</v>
      </c>
      <c r="D72" s="352">
        <f t="shared" si="2"/>
        <v>-0.006667969835935333</v>
      </c>
      <c r="E72" s="354">
        <f t="shared" si="3"/>
        <v>0.006630473937612467</v>
      </c>
      <c r="F72" s="377">
        <f t="shared" si="4"/>
        <v>-0.11525423728813561</v>
      </c>
      <c r="G72" s="352">
        <f t="shared" si="5"/>
        <v>0.11525423728813561</v>
      </c>
      <c r="H72" s="352">
        <f t="shared" si="6"/>
        <v>-0.23050847457627122</v>
      </c>
      <c r="I72" s="354">
        <f t="shared" si="7"/>
        <v>0.23050847457627122</v>
      </c>
      <c r="J72" s="381">
        <f t="shared" si="8"/>
        <v>-0.35000000000000003</v>
      </c>
      <c r="K72" s="373">
        <f t="shared" si="9"/>
        <v>0.35000000000000003</v>
      </c>
      <c r="L72" s="373">
        <f t="shared" si="10"/>
        <v>-0.7000000000000001</v>
      </c>
      <c r="M72" s="378">
        <f t="shared" si="11"/>
        <v>0.7000000000000001</v>
      </c>
      <c r="N72" s="381">
        <f t="shared" si="12"/>
        <v>-0.3205</v>
      </c>
      <c r="O72" s="373">
        <f t="shared" si="13"/>
        <v>0.34450000000000003</v>
      </c>
      <c r="P72" s="373">
        <f t="shared" si="14"/>
        <v>-0.653</v>
      </c>
      <c r="Q72" s="378">
        <f t="shared" si="15"/>
        <v>0.677</v>
      </c>
      <c r="R72" s="171"/>
      <c r="S72" s="171"/>
      <c r="T72" s="171"/>
      <c r="U72" s="172"/>
    </row>
    <row r="73" spans="1:21" ht="12.75">
      <c r="A73" s="142" t="s">
        <v>193</v>
      </c>
      <c r="B73" s="381">
        <f t="shared" si="0"/>
        <v>-0.1285</v>
      </c>
      <c r="C73" s="373">
        <f t="shared" si="1"/>
        <v>0.14450000000000002</v>
      </c>
      <c r="D73" s="373">
        <f t="shared" si="2"/>
        <v>-0.265</v>
      </c>
      <c r="E73" s="378">
        <f t="shared" si="3"/>
        <v>0.281</v>
      </c>
      <c r="F73" s="381">
        <f t="shared" si="4"/>
        <v>-0.030508474576271184</v>
      </c>
      <c r="G73" s="352">
        <f t="shared" si="5"/>
        <v>0.030508474576271184</v>
      </c>
      <c r="H73" s="352">
        <f t="shared" si="6"/>
        <v>-0.06101694915254237</v>
      </c>
      <c r="I73" s="354">
        <f t="shared" si="7"/>
        <v>0.06101694915254237</v>
      </c>
      <c r="J73" s="381">
        <f t="shared" si="8"/>
        <v>0.03950000000000001</v>
      </c>
      <c r="K73" s="373">
        <f t="shared" si="9"/>
        <v>0.3405</v>
      </c>
      <c r="L73" s="373">
        <f t="shared" si="10"/>
        <v>-0.11099999999999999</v>
      </c>
      <c r="M73" s="378">
        <f t="shared" si="11"/>
        <v>0.491</v>
      </c>
      <c r="N73" s="381">
        <f t="shared" si="12"/>
        <v>-0.12000000000000001</v>
      </c>
      <c r="O73" s="373">
        <f t="shared" si="13"/>
        <v>0.14600000000000002</v>
      </c>
      <c r="P73" s="373">
        <f t="shared" si="14"/>
        <v>-0.253</v>
      </c>
      <c r="Q73" s="378">
        <f t="shared" si="15"/>
        <v>0.279</v>
      </c>
      <c r="R73" s="171"/>
      <c r="S73" s="171"/>
      <c r="T73" s="171"/>
      <c r="U73" s="172"/>
    </row>
    <row r="74" spans="1:21" ht="12.75">
      <c r="A74" s="142" t="s">
        <v>194</v>
      </c>
      <c r="B74" s="377">
        <f t="shared" si="0"/>
        <v>-0.0028</v>
      </c>
      <c r="C74" s="352">
        <f t="shared" si="1"/>
        <v>0.0028</v>
      </c>
      <c r="D74" s="352">
        <f t="shared" si="2"/>
        <v>-0.0056</v>
      </c>
      <c r="E74" s="354">
        <f t="shared" si="3"/>
        <v>0.0056</v>
      </c>
      <c r="F74" s="377">
        <f t="shared" si="4"/>
        <v>-0.018983050847457626</v>
      </c>
      <c r="G74" s="352">
        <f t="shared" si="5"/>
        <v>0.018983050847457626</v>
      </c>
      <c r="H74" s="352">
        <f t="shared" si="6"/>
        <v>-0.03796610169491525</v>
      </c>
      <c r="I74" s="354">
        <f t="shared" si="7"/>
        <v>0.03796610169491525</v>
      </c>
      <c r="J74" s="381">
        <f t="shared" si="8"/>
        <v>-0.07</v>
      </c>
      <c r="K74" s="373">
        <f t="shared" si="9"/>
        <v>0.07</v>
      </c>
      <c r="L74" s="373">
        <f t="shared" si="10"/>
        <v>-0.14</v>
      </c>
      <c r="M74" s="378">
        <f t="shared" si="11"/>
        <v>0.14</v>
      </c>
      <c r="N74" s="381">
        <f t="shared" si="12"/>
        <v>-0.03395</v>
      </c>
      <c r="O74" s="373">
        <f t="shared" si="13"/>
        <v>0.03395</v>
      </c>
      <c r="P74" s="373">
        <f t="shared" si="14"/>
        <v>-0.0679</v>
      </c>
      <c r="Q74" s="378">
        <f t="shared" si="15"/>
        <v>0.0679</v>
      </c>
      <c r="R74" s="171"/>
      <c r="S74" s="171"/>
      <c r="T74" s="171"/>
      <c r="U74" s="172"/>
    </row>
    <row r="75" spans="1:21" ht="12.75">
      <c r="A75" s="142" t="s">
        <v>195</v>
      </c>
      <c r="B75" s="381">
        <f t="shared" si="0"/>
        <v>-0.0174</v>
      </c>
      <c r="C75" s="373">
        <f t="shared" si="1"/>
        <v>0.0204</v>
      </c>
      <c r="D75" s="373">
        <f t="shared" si="2"/>
        <v>-0.0363</v>
      </c>
      <c r="E75" s="378">
        <f t="shared" si="3"/>
        <v>0.0393</v>
      </c>
      <c r="F75" s="381">
        <f t="shared" si="4"/>
        <v>-0.007457627118644069</v>
      </c>
      <c r="G75" s="352">
        <f t="shared" si="5"/>
        <v>0.007457627118644069</v>
      </c>
      <c r="H75" s="352">
        <f t="shared" si="6"/>
        <v>-0.014915254237288138</v>
      </c>
      <c r="I75" s="354">
        <f t="shared" si="7"/>
        <v>0.014915254237288138</v>
      </c>
      <c r="J75" s="377">
        <f t="shared" si="8"/>
        <v>-0.0245</v>
      </c>
      <c r="K75" s="352">
        <f t="shared" si="9"/>
        <v>0.0245</v>
      </c>
      <c r="L75" s="352">
        <f t="shared" si="10"/>
        <v>-0.049</v>
      </c>
      <c r="M75" s="354">
        <f t="shared" si="11"/>
        <v>0.049</v>
      </c>
      <c r="N75" s="377">
        <f t="shared" si="12"/>
        <v>-0.0174</v>
      </c>
      <c r="O75" s="352">
        <f t="shared" si="13"/>
        <v>0.0204</v>
      </c>
      <c r="P75" s="352">
        <f t="shared" si="14"/>
        <v>-0.0363</v>
      </c>
      <c r="Q75" s="354">
        <f t="shared" si="15"/>
        <v>0.0393</v>
      </c>
      <c r="R75" s="171"/>
      <c r="S75" s="171"/>
      <c r="T75" s="171"/>
      <c r="U75" s="172"/>
    </row>
    <row r="76" spans="1:21" ht="12.75">
      <c r="A76" s="142" t="s">
        <v>196</v>
      </c>
      <c r="B76" s="381">
        <f t="shared" si="0"/>
        <v>-0.02015</v>
      </c>
      <c r="C76" s="373">
        <f t="shared" si="1"/>
        <v>0.00435</v>
      </c>
      <c r="D76" s="373">
        <f t="shared" si="2"/>
        <v>-0.0324</v>
      </c>
      <c r="E76" s="378">
        <f t="shared" si="3"/>
        <v>0.0166</v>
      </c>
      <c r="F76" s="381">
        <f t="shared" si="4"/>
        <v>-0.01016949152542373</v>
      </c>
      <c r="G76" s="352">
        <f t="shared" si="5"/>
        <v>0.01016949152542373</v>
      </c>
      <c r="H76" s="352">
        <f t="shared" si="6"/>
        <v>-0.02033898305084746</v>
      </c>
      <c r="I76" s="354">
        <f t="shared" si="7"/>
        <v>0.02033898305084746</v>
      </c>
      <c r="J76" s="381">
        <f t="shared" si="8"/>
        <v>-0.01945</v>
      </c>
      <c r="K76" s="373">
        <f t="shared" si="9"/>
        <v>0.021849999999999998</v>
      </c>
      <c r="L76" s="373">
        <f t="shared" si="10"/>
        <v>-0.0401</v>
      </c>
      <c r="M76" s="378">
        <f t="shared" si="11"/>
        <v>0.042499999999999996</v>
      </c>
      <c r="N76" s="381">
        <f t="shared" si="12"/>
        <v>-0.01665</v>
      </c>
      <c r="O76" s="373">
        <f t="shared" si="13"/>
        <v>0.012050000000000002</v>
      </c>
      <c r="P76" s="373">
        <f t="shared" si="14"/>
        <v>-0.031000000000000003</v>
      </c>
      <c r="Q76" s="378">
        <f t="shared" si="15"/>
        <v>0.026400000000000003</v>
      </c>
      <c r="R76" s="171"/>
      <c r="S76" s="171"/>
      <c r="T76" s="171"/>
      <c r="U76" s="172"/>
    </row>
    <row r="77" spans="1:21" ht="13.5" thickBot="1">
      <c r="A77" s="129" t="s">
        <v>197</v>
      </c>
      <c r="B77" s="379">
        <f t="shared" si="0"/>
        <v>-0.026199999999999998</v>
      </c>
      <c r="C77" s="356">
        <f t="shared" si="1"/>
        <v>0.02</v>
      </c>
      <c r="D77" s="356">
        <f t="shared" si="2"/>
        <v>-0.0493</v>
      </c>
      <c r="E77" s="355">
        <f t="shared" si="3"/>
        <v>0.0431</v>
      </c>
      <c r="F77" s="379">
        <f t="shared" si="4"/>
        <v>-0.01016949152542373</v>
      </c>
      <c r="G77" s="356">
        <f t="shared" si="5"/>
        <v>0.01016949152542373</v>
      </c>
      <c r="H77" s="356">
        <f t="shared" si="6"/>
        <v>-0.02033898305084746</v>
      </c>
      <c r="I77" s="355">
        <f t="shared" si="7"/>
        <v>0.02033898305084746</v>
      </c>
      <c r="J77" s="386">
        <f t="shared" si="8"/>
        <v>-0.02255</v>
      </c>
      <c r="K77" s="380">
        <f t="shared" si="9"/>
        <v>0.029949999999999997</v>
      </c>
      <c r="L77" s="380">
        <f t="shared" si="10"/>
        <v>-0.048799999999999996</v>
      </c>
      <c r="M77" s="382">
        <f t="shared" si="11"/>
        <v>0.0562</v>
      </c>
      <c r="N77" s="386">
        <f t="shared" si="12"/>
        <v>-0.0315</v>
      </c>
      <c r="O77" s="380">
        <f t="shared" si="13"/>
        <v>0.0315</v>
      </c>
      <c r="P77" s="380">
        <f t="shared" si="14"/>
        <v>-0.063</v>
      </c>
      <c r="Q77" s="382">
        <f t="shared" si="15"/>
        <v>0.063</v>
      </c>
      <c r="R77" s="173"/>
      <c r="S77" s="173"/>
      <c r="T77" s="173"/>
      <c r="U77" s="174"/>
    </row>
    <row r="78" spans="1:5" ht="13.5" thickBot="1">
      <c r="A78" s="128" t="s">
        <v>261</v>
      </c>
      <c r="B78" s="418">
        <v>0</v>
      </c>
      <c r="C78" s="419">
        <v>0.01</v>
      </c>
      <c r="D78" s="419">
        <v>0</v>
      </c>
      <c r="E78" s="420">
        <v>0.02</v>
      </c>
    </row>
    <row r="79" ht="13.5" thickBot="1"/>
    <row r="80" ht="12.75">
      <c r="A80" s="399" t="s">
        <v>257</v>
      </c>
    </row>
    <row r="81" ht="13.5" thickBot="1">
      <c r="A81" s="400" t="s">
        <v>258</v>
      </c>
    </row>
  </sheetData>
  <mergeCells count="26">
    <mergeCell ref="A1:U1"/>
    <mergeCell ref="B5:E5"/>
    <mergeCell ref="F5:I5"/>
    <mergeCell ref="J5:M5"/>
    <mergeCell ref="N5:Q5"/>
    <mergeCell ref="R5:U5"/>
    <mergeCell ref="F3:G3"/>
    <mergeCell ref="F4:G4"/>
    <mergeCell ref="F2:G2"/>
    <mergeCell ref="B8:E8"/>
    <mergeCell ref="F8:I8"/>
    <mergeCell ref="J8:M8"/>
    <mergeCell ref="N8:Q8"/>
    <mergeCell ref="A40:U40"/>
    <mergeCell ref="F41:G41"/>
    <mergeCell ref="F42:G42"/>
    <mergeCell ref="F43:G43"/>
    <mergeCell ref="R44:U44"/>
    <mergeCell ref="B47:E47"/>
    <mergeCell ref="F47:I47"/>
    <mergeCell ref="J47:M47"/>
    <mergeCell ref="N47:Q47"/>
    <mergeCell ref="B44:E44"/>
    <mergeCell ref="F44:I44"/>
    <mergeCell ref="J44:M44"/>
    <mergeCell ref="N44:Q44"/>
  </mergeCells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2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U81"/>
  <sheetViews>
    <sheetView workbookViewId="0" topLeftCell="B1">
      <selection activeCell="O11" sqref="O11"/>
    </sheetView>
  </sheetViews>
  <sheetFormatPr defaultColWidth="9.140625" defaultRowHeight="12.75"/>
  <cols>
    <col min="1" max="1" width="26.140625" style="175" bestFit="1" customWidth="1"/>
    <col min="2" max="2" width="8.7109375" style="0" bestFit="1" customWidth="1"/>
    <col min="3" max="3" width="9.7109375" style="0" bestFit="1" customWidth="1"/>
    <col min="4" max="4" width="8.7109375" style="0" bestFit="1" customWidth="1"/>
    <col min="5" max="5" width="9.7109375" style="0" bestFit="1" customWidth="1"/>
    <col min="6" max="6" width="8.7109375" style="0" bestFit="1" customWidth="1"/>
    <col min="7" max="7" width="10.7109375" style="0" customWidth="1"/>
    <col min="8" max="8" width="8.7109375" style="0" bestFit="1" customWidth="1"/>
    <col min="9" max="9" width="9.7109375" style="0" bestFit="1" customWidth="1"/>
    <col min="11" max="11" width="9.8515625" style="0" bestFit="1" customWidth="1"/>
    <col min="13" max="13" width="9.8515625" style="0" bestFit="1" customWidth="1"/>
    <col min="14" max="14" width="8.7109375" style="0" bestFit="1" customWidth="1"/>
    <col min="15" max="15" width="9.7109375" style="0" bestFit="1" customWidth="1"/>
    <col min="16" max="16" width="8.7109375" style="0" bestFit="1" customWidth="1"/>
    <col min="17" max="17" width="9.7109375" style="0" bestFit="1" customWidth="1"/>
    <col min="18" max="18" width="8.7109375" style="0" bestFit="1" customWidth="1"/>
    <col min="19" max="19" width="9.7109375" style="0" bestFit="1" customWidth="1"/>
    <col min="20" max="20" width="8.7109375" style="0" bestFit="1" customWidth="1"/>
    <col min="21" max="21" width="9.7109375" style="0" bestFit="1" customWidth="1"/>
  </cols>
  <sheetData>
    <row r="1" spans="1:21" ht="13.5" thickBot="1">
      <c r="A1" s="503" t="s">
        <v>150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5"/>
    </row>
    <row r="2" spans="1:21" ht="13.5" thickBot="1">
      <c r="A2" s="142"/>
      <c r="B2" s="143" t="s">
        <v>151</v>
      </c>
      <c r="C2" s="144" t="s">
        <v>152</v>
      </c>
      <c r="D2" s="145" t="s">
        <v>153</v>
      </c>
      <c r="E2" s="146" t="s">
        <v>154</v>
      </c>
      <c r="F2" s="610"/>
      <c r="G2" s="580"/>
      <c r="H2" s="143" t="s">
        <v>151</v>
      </c>
      <c r="I2" s="144" t="s">
        <v>152</v>
      </c>
      <c r="J2" s="145" t="s">
        <v>153</v>
      </c>
      <c r="K2" s="146" t="s">
        <v>154</v>
      </c>
      <c r="L2" s="147"/>
      <c r="M2" s="147"/>
      <c r="N2" s="147"/>
      <c r="O2" s="147"/>
      <c r="P2" s="147"/>
      <c r="Q2" s="147"/>
      <c r="R2" s="2"/>
      <c r="S2" s="2"/>
      <c r="T2" s="2"/>
      <c r="U2" s="97"/>
    </row>
    <row r="3" spans="1:21" ht="12.75">
      <c r="A3" s="142" t="s">
        <v>155</v>
      </c>
      <c r="B3" s="148">
        <v>-0.058</v>
      </c>
      <c r="C3" s="149">
        <v>0.008</v>
      </c>
      <c r="D3" s="217">
        <v>3.5</v>
      </c>
      <c r="E3" s="149">
        <v>7</v>
      </c>
      <c r="F3" s="606" t="s">
        <v>149</v>
      </c>
      <c r="G3" s="607"/>
      <c r="H3" s="148">
        <v>0</v>
      </c>
      <c r="I3" s="149">
        <v>0.28</v>
      </c>
      <c r="J3" s="217">
        <v>3.5</v>
      </c>
      <c r="K3" s="149">
        <v>7</v>
      </c>
      <c r="L3" s="221"/>
      <c r="M3" s="221"/>
      <c r="N3" s="221"/>
      <c r="O3" s="221"/>
      <c r="P3" s="221"/>
      <c r="Q3" s="221"/>
      <c r="R3" s="2"/>
      <c r="S3" s="2"/>
      <c r="T3" s="2"/>
      <c r="U3" s="97"/>
    </row>
    <row r="4" spans="1:21" ht="13.5" thickBot="1">
      <c r="A4" s="142" t="s">
        <v>156</v>
      </c>
      <c r="B4" s="322">
        <v>-4070</v>
      </c>
      <c r="C4" s="323">
        <v>100</v>
      </c>
      <c r="D4" s="218">
        <v>3.5</v>
      </c>
      <c r="E4" s="151">
        <v>7</v>
      </c>
      <c r="F4" s="608"/>
      <c r="G4" s="609"/>
      <c r="H4" s="150"/>
      <c r="I4" s="151"/>
      <c r="J4" s="218"/>
      <c r="K4" s="151"/>
      <c r="L4" s="222"/>
      <c r="M4" s="222"/>
      <c r="N4" s="222"/>
      <c r="O4" s="222"/>
      <c r="P4" s="222"/>
      <c r="Q4" s="222"/>
      <c r="R4" s="2"/>
      <c r="S4" s="2"/>
      <c r="T4" s="2"/>
      <c r="U4" s="97"/>
    </row>
    <row r="5" spans="1:21" ht="13.5" thickBot="1">
      <c r="A5" s="152"/>
      <c r="B5" s="599" t="s">
        <v>157</v>
      </c>
      <c r="C5" s="550"/>
      <c r="D5" s="550"/>
      <c r="E5" s="600"/>
      <c r="F5" s="601" t="s">
        <v>158</v>
      </c>
      <c r="G5" s="602"/>
      <c r="H5" s="602"/>
      <c r="I5" s="603"/>
      <c r="J5" s="601" t="s">
        <v>159</v>
      </c>
      <c r="K5" s="602"/>
      <c r="L5" s="602"/>
      <c r="M5" s="603"/>
      <c r="N5" s="601" t="s">
        <v>160</v>
      </c>
      <c r="O5" s="602"/>
      <c r="P5" s="602"/>
      <c r="Q5" s="603"/>
      <c r="R5" s="576" t="s">
        <v>161</v>
      </c>
      <c r="S5" s="604"/>
      <c r="T5" s="604"/>
      <c r="U5" s="605"/>
    </row>
    <row r="6" spans="1:21" ht="13.5" thickBot="1">
      <c r="A6" s="142"/>
      <c r="B6" s="224" t="s">
        <v>162</v>
      </c>
      <c r="C6" s="223" t="s">
        <v>163</v>
      </c>
      <c r="D6" s="224" t="s">
        <v>153</v>
      </c>
      <c r="E6" s="223" t="s">
        <v>154</v>
      </c>
      <c r="F6" s="368" t="s">
        <v>162</v>
      </c>
      <c r="G6" s="369" t="s">
        <v>163</v>
      </c>
      <c r="H6" s="368" t="s">
        <v>153</v>
      </c>
      <c r="I6" s="369" t="s">
        <v>154</v>
      </c>
      <c r="J6" s="368" t="s">
        <v>162</v>
      </c>
      <c r="K6" s="369" t="s">
        <v>163</v>
      </c>
      <c r="L6" s="368" t="s">
        <v>153</v>
      </c>
      <c r="M6" s="369" t="s">
        <v>154</v>
      </c>
      <c r="N6" s="224" t="s">
        <v>162</v>
      </c>
      <c r="O6" s="219" t="s">
        <v>163</v>
      </c>
      <c r="P6" s="224" t="s">
        <v>153</v>
      </c>
      <c r="Q6" s="223" t="s">
        <v>154</v>
      </c>
      <c r="R6" s="155" t="s">
        <v>162</v>
      </c>
      <c r="S6" s="153" t="s">
        <v>163</v>
      </c>
      <c r="T6" s="155" t="s">
        <v>153</v>
      </c>
      <c r="U6" s="153" t="s">
        <v>154</v>
      </c>
    </row>
    <row r="7" spans="1:21" ht="13.5" thickBot="1">
      <c r="A7" s="142" t="s">
        <v>164</v>
      </c>
      <c r="B7" s="367">
        <v>108.3</v>
      </c>
      <c r="C7" s="230">
        <v>0.38</v>
      </c>
      <c r="D7" s="362">
        <v>4</v>
      </c>
      <c r="E7" s="230">
        <v>8</v>
      </c>
      <c r="F7" s="370">
        <v>0.34</v>
      </c>
      <c r="G7" s="371">
        <v>1.52</v>
      </c>
      <c r="H7" s="226">
        <v>4</v>
      </c>
      <c r="I7" s="226">
        <v>8</v>
      </c>
      <c r="J7" s="370">
        <v>-4140</v>
      </c>
      <c r="K7" s="371">
        <v>380</v>
      </c>
      <c r="L7" s="226">
        <v>3.5</v>
      </c>
      <c r="M7" s="226">
        <v>7</v>
      </c>
      <c r="N7" s="359">
        <v>-4022</v>
      </c>
      <c r="O7" s="330">
        <v>211</v>
      </c>
      <c r="P7" s="230">
        <v>3.5</v>
      </c>
      <c r="Q7" s="230">
        <v>7</v>
      </c>
      <c r="R7" s="313">
        <v>-2.1</v>
      </c>
      <c r="S7" s="372">
        <v>2.02</v>
      </c>
      <c r="T7" s="156">
        <v>3.5</v>
      </c>
      <c r="U7" s="372">
        <v>7</v>
      </c>
    </row>
    <row r="8" spans="1:21" ht="13.5" thickBot="1">
      <c r="A8" s="152"/>
      <c r="B8" s="599" t="s">
        <v>165</v>
      </c>
      <c r="C8" s="550"/>
      <c r="D8" s="550"/>
      <c r="E8" s="600"/>
      <c r="F8" s="599" t="s">
        <v>166</v>
      </c>
      <c r="G8" s="550"/>
      <c r="H8" s="550"/>
      <c r="I8" s="550"/>
      <c r="J8" s="611" t="s">
        <v>167</v>
      </c>
      <c r="K8" s="612"/>
      <c r="L8" s="612"/>
      <c r="M8" s="613"/>
      <c r="N8" s="611" t="s">
        <v>168</v>
      </c>
      <c r="O8" s="612"/>
      <c r="P8" s="612"/>
      <c r="Q8" s="613"/>
      <c r="R8" s="2"/>
      <c r="S8" s="2"/>
      <c r="T8" s="2"/>
      <c r="U8" s="97"/>
    </row>
    <row r="9" spans="1:21" ht="13.5" thickBot="1">
      <c r="A9" s="129"/>
      <c r="B9" s="143" t="s">
        <v>162</v>
      </c>
      <c r="C9" s="351" t="s">
        <v>163</v>
      </c>
      <c r="D9" s="143" t="s">
        <v>153</v>
      </c>
      <c r="E9" s="351" t="s">
        <v>154</v>
      </c>
      <c r="F9" s="143" t="s">
        <v>162</v>
      </c>
      <c r="G9" s="351" t="s">
        <v>163</v>
      </c>
      <c r="H9" s="143" t="s">
        <v>153</v>
      </c>
      <c r="I9" s="351" t="s">
        <v>154</v>
      </c>
      <c r="J9" s="224" t="s">
        <v>162</v>
      </c>
      <c r="K9" s="219" t="s">
        <v>163</v>
      </c>
      <c r="L9" s="224" t="s">
        <v>153</v>
      </c>
      <c r="M9" s="219" t="s">
        <v>154</v>
      </c>
      <c r="N9" s="224" t="s">
        <v>162</v>
      </c>
      <c r="O9" s="223" t="s">
        <v>163</v>
      </c>
      <c r="P9" s="224" t="s">
        <v>153</v>
      </c>
      <c r="Q9" s="219" t="s">
        <v>154</v>
      </c>
      <c r="R9" s="2"/>
      <c r="S9" s="2"/>
      <c r="T9" s="2"/>
      <c r="U9" s="97"/>
    </row>
    <row r="10" spans="1:21" ht="13.5" thickBot="1">
      <c r="A10" s="128" t="s">
        <v>169</v>
      </c>
      <c r="B10" s="159">
        <v>0</v>
      </c>
      <c r="C10" s="232">
        <v>0</v>
      </c>
      <c r="D10" s="159">
        <v>3.5</v>
      </c>
      <c r="E10" s="232">
        <v>7</v>
      </c>
      <c r="F10" s="392">
        <v>-0.16</v>
      </c>
      <c r="G10" s="380">
        <v>0.96</v>
      </c>
      <c r="H10" s="157">
        <v>4</v>
      </c>
      <c r="I10" s="170">
        <v>8</v>
      </c>
      <c r="J10" s="157">
        <v>3.29</v>
      </c>
      <c r="K10" s="177">
        <v>0.88</v>
      </c>
      <c r="L10" s="227">
        <v>3.5</v>
      </c>
      <c r="M10" s="177">
        <v>7</v>
      </c>
      <c r="N10" s="227">
        <v>1.08</v>
      </c>
      <c r="O10" s="177">
        <v>1.77</v>
      </c>
      <c r="P10" s="227">
        <v>3.5</v>
      </c>
      <c r="Q10" s="177">
        <v>7</v>
      </c>
      <c r="R10" s="2"/>
      <c r="S10" s="2"/>
      <c r="T10" s="2"/>
      <c r="U10" s="97"/>
    </row>
    <row r="11" spans="1:21" ht="12.75">
      <c r="A11" s="142" t="s">
        <v>170</v>
      </c>
      <c r="B11" s="341">
        <v>1.3</v>
      </c>
      <c r="C11" s="231">
        <v>0.15</v>
      </c>
      <c r="D11" s="158">
        <v>3.5</v>
      </c>
      <c r="E11" s="231">
        <v>7</v>
      </c>
      <c r="F11" s="158">
        <v>0</v>
      </c>
      <c r="G11" s="352">
        <v>0.5084745762711864</v>
      </c>
      <c r="H11" s="167">
        <v>4</v>
      </c>
      <c r="I11" s="169">
        <v>8</v>
      </c>
      <c r="J11" s="360">
        <v>32</v>
      </c>
      <c r="K11" s="361">
        <v>9</v>
      </c>
      <c r="L11" s="360">
        <v>3.5</v>
      </c>
      <c r="M11" s="361">
        <v>7</v>
      </c>
      <c r="N11" s="363">
        <v>30</v>
      </c>
      <c r="O11" s="364">
        <v>8</v>
      </c>
      <c r="P11" s="360">
        <v>3.5</v>
      </c>
      <c r="Q11" s="361">
        <v>7</v>
      </c>
      <c r="R11" s="2"/>
      <c r="S11" s="2"/>
      <c r="T11" s="2"/>
      <c r="U11" s="97"/>
    </row>
    <row r="12" spans="1:21" ht="12.75">
      <c r="A12" s="142" t="s">
        <v>171</v>
      </c>
      <c r="B12" s="341">
        <v>4.6</v>
      </c>
      <c r="C12" s="231">
        <v>0.16</v>
      </c>
      <c r="D12" s="158">
        <v>3.5</v>
      </c>
      <c r="E12" s="231">
        <v>7</v>
      </c>
      <c r="F12" s="158">
        <v>0</v>
      </c>
      <c r="G12" s="352">
        <v>0.5084745762711864</v>
      </c>
      <c r="H12" s="158">
        <v>4</v>
      </c>
      <c r="I12" s="231">
        <v>8</v>
      </c>
      <c r="J12" s="317">
        <v>1.44</v>
      </c>
      <c r="K12" s="314">
        <v>5.5</v>
      </c>
      <c r="L12" s="228">
        <v>3.5</v>
      </c>
      <c r="M12" s="220">
        <v>7</v>
      </c>
      <c r="N12" s="228">
        <v>7.55</v>
      </c>
      <c r="O12" s="220">
        <v>1.64</v>
      </c>
      <c r="P12" s="228">
        <v>3.5</v>
      </c>
      <c r="Q12" s="220">
        <v>7</v>
      </c>
      <c r="R12" s="2"/>
      <c r="S12" s="2"/>
      <c r="T12" s="2"/>
      <c r="U12" s="97"/>
    </row>
    <row r="13" spans="1:21" ht="12.75">
      <c r="A13" s="142" t="s">
        <v>172</v>
      </c>
      <c r="B13" s="342">
        <v>0.06</v>
      </c>
      <c r="C13" s="231">
        <v>0.034</v>
      </c>
      <c r="D13" s="158">
        <v>3.5</v>
      </c>
      <c r="E13" s="231">
        <v>7</v>
      </c>
      <c r="F13" s="158">
        <v>0</v>
      </c>
      <c r="G13" s="352">
        <v>0.13559322033898305</v>
      </c>
      <c r="H13" s="158">
        <v>4</v>
      </c>
      <c r="I13" s="231">
        <v>8</v>
      </c>
      <c r="J13" s="331">
        <v>0.54</v>
      </c>
      <c r="K13" s="324">
        <v>0.66</v>
      </c>
      <c r="L13" s="228">
        <v>3.5</v>
      </c>
      <c r="M13" s="220">
        <v>7</v>
      </c>
      <c r="N13" s="331">
        <v>0.58</v>
      </c>
      <c r="O13" s="324">
        <v>0.68</v>
      </c>
      <c r="P13" s="228">
        <v>3.5</v>
      </c>
      <c r="Q13" s="220">
        <v>7</v>
      </c>
      <c r="R13" s="2"/>
      <c r="S13" s="2"/>
      <c r="T13" s="2"/>
      <c r="U13" s="97"/>
    </row>
    <row r="14" spans="1:21" ht="12.75">
      <c r="A14" s="142" t="s">
        <v>173</v>
      </c>
      <c r="B14" s="342">
        <v>0.04</v>
      </c>
      <c r="C14" s="231">
        <v>0.024</v>
      </c>
      <c r="D14" s="158">
        <v>3.5</v>
      </c>
      <c r="E14" s="231">
        <v>7</v>
      </c>
      <c r="F14" s="158">
        <v>0</v>
      </c>
      <c r="G14" s="352">
        <v>0.13559322033898305</v>
      </c>
      <c r="H14" s="158">
        <v>4</v>
      </c>
      <c r="I14" s="231">
        <v>8</v>
      </c>
      <c r="J14" s="317">
        <v>-0.7</v>
      </c>
      <c r="K14" s="220">
        <v>0.82</v>
      </c>
      <c r="L14" s="228">
        <v>3.5</v>
      </c>
      <c r="M14" s="220">
        <v>7</v>
      </c>
      <c r="N14" s="317">
        <v>0</v>
      </c>
      <c r="O14" s="314">
        <v>0.23</v>
      </c>
      <c r="P14" s="228">
        <v>3.5</v>
      </c>
      <c r="Q14" s="220">
        <v>7</v>
      </c>
      <c r="R14" s="2"/>
      <c r="S14" s="2"/>
      <c r="T14" s="2"/>
      <c r="U14" s="97"/>
    </row>
    <row r="15" spans="1:21" ht="12.75">
      <c r="A15" s="142" t="s">
        <v>174</v>
      </c>
      <c r="B15" s="343">
        <v>-0.019774132413410254</v>
      </c>
      <c r="C15" s="339">
        <v>0.005418943924748579</v>
      </c>
      <c r="D15" s="158">
        <v>3.5</v>
      </c>
      <c r="E15" s="231">
        <v>7</v>
      </c>
      <c r="F15" s="158">
        <v>0</v>
      </c>
      <c r="G15" s="352">
        <v>0.05932203389830509</v>
      </c>
      <c r="H15" s="158">
        <v>4</v>
      </c>
      <c r="I15" s="231">
        <v>8</v>
      </c>
      <c r="J15" s="331">
        <v>0.06</v>
      </c>
      <c r="K15" s="329">
        <v>0.3</v>
      </c>
      <c r="L15" s="228">
        <v>3.5</v>
      </c>
      <c r="M15" s="220">
        <v>7</v>
      </c>
      <c r="N15" s="317">
        <v>0</v>
      </c>
      <c r="O15" s="314">
        <v>0.07</v>
      </c>
      <c r="P15" s="228">
        <v>3.5</v>
      </c>
      <c r="Q15" s="220">
        <v>7</v>
      </c>
      <c r="R15" s="2"/>
      <c r="S15" s="2"/>
      <c r="T15" s="2"/>
      <c r="U15" s="97"/>
    </row>
    <row r="16" spans="1:21" ht="12.75">
      <c r="A16" s="142" t="s">
        <v>175</v>
      </c>
      <c r="B16" s="343">
        <v>-0.010837373458221854</v>
      </c>
      <c r="C16" s="339">
        <v>0.01</v>
      </c>
      <c r="D16" s="158">
        <v>3.5</v>
      </c>
      <c r="E16" s="231">
        <v>7</v>
      </c>
      <c r="F16" s="158">
        <v>0</v>
      </c>
      <c r="G16" s="352">
        <v>0.04576271186440678</v>
      </c>
      <c r="H16" s="158">
        <v>4</v>
      </c>
      <c r="I16" s="231">
        <v>8</v>
      </c>
      <c r="J16" s="228">
        <v>-0.13</v>
      </c>
      <c r="K16" s="220">
        <v>0.37</v>
      </c>
      <c r="L16" s="228">
        <v>3.5</v>
      </c>
      <c r="M16" s="220">
        <v>7</v>
      </c>
      <c r="N16" s="317">
        <v>0</v>
      </c>
      <c r="O16" s="314">
        <v>0.03</v>
      </c>
      <c r="P16" s="228">
        <v>3.5</v>
      </c>
      <c r="Q16" s="220">
        <v>7</v>
      </c>
      <c r="R16" s="2"/>
      <c r="S16" s="2"/>
      <c r="T16" s="2"/>
      <c r="U16" s="97"/>
    </row>
    <row r="17" spans="1:21" ht="12.75">
      <c r="A17" s="142" t="s">
        <v>176</v>
      </c>
      <c r="B17" s="343">
        <v>-0.003117352004020069</v>
      </c>
      <c r="C17" s="339">
        <v>0.00343650901164559</v>
      </c>
      <c r="D17" s="158">
        <v>3.5</v>
      </c>
      <c r="E17" s="231">
        <v>7</v>
      </c>
      <c r="F17" s="158">
        <v>0</v>
      </c>
      <c r="G17" s="352">
        <v>0.028813559322033902</v>
      </c>
      <c r="H17" s="158">
        <v>4</v>
      </c>
      <c r="I17" s="231">
        <v>8</v>
      </c>
      <c r="J17" s="332">
        <v>0</v>
      </c>
      <c r="K17" s="325">
        <v>0.056</v>
      </c>
      <c r="L17" s="228">
        <v>3.5</v>
      </c>
      <c r="M17" s="220">
        <v>7</v>
      </c>
      <c r="N17" s="318">
        <v>0</v>
      </c>
      <c r="O17" s="315">
        <v>0.038</v>
      </c>
      <c r="P17" s="228">
        <v>3.5</v>
      </c>
      <c r="Q17" s="220">
        <v>7</v>
      </c>
      <c r="R17" s="2"/>
      <c r="S17" s="2"/>
      <c r="T17" s="2"/>
      <c r="U17" s="97"/>
    </row>
    <row r="18" spans="1:21" ht="12.75">
      <c r="A18" s="142" t="s">
        <v>177</v>
      </c>
      <c r="B18" s="343">
        <v>0.00978380454866244</v>
      </c>
      <c r="C18" s="339">
        <v>0.014</v>
      </c>
      <c r="D18" s="158">
        <v>3.5</v>
      </c>
      <c r="E18" s="231">
        <v>7</v>
      </c>
      <c r="F18" s="158">
        <v>0</v>
      </c>
      <c r="G18" s="352">
        <v>0.01694915254237288</v>
      </c>
      <c r="H18" s="158">
        <v>4</v>
      </c>
      <c r="I18" s="231">
        <v>8</v>
      </c>
      <c r="J18" s="318">
        <v>0.032</v>
      </c>
      <c r="K18" s="315">
        <v>0.073</v>
      </c>
      <c r="L18" s="228">
        <v>3.5</v>
      </c>
      <c r="M18" s="220">
        <v>7</v>
      </c>
      <c r="N18" s="318">
        <v>0.029</v>
      </c>
      <c r="O18" s="315">
        <v>0.025</v>
      </c>
      <c r="P18" s="228">
        <v>3.5</v>
      </c>
      <c r="Q18" s="220">
        <v>7</v>
      </c>
      <c r="R18" s="2"/>
      <c r="S18" s="2"/>
      <c r="T18" s="2"/>
      <c r="U18" s="97"/>
    </row>
    <row r="19" spans="1:21" ht="12.75">
      <c r="A19" s="142" t="s">
        <v>178</v>
      </c>
      <c r="B19" s="344">
        <v>0.00014751670490872266</v>
      </c>
      <c r="C19" s="340">
        <v>0.0018580411967804248</v>
      </c>
      <c r="D19" s="158">
        <v>3.5</v>
      </c>
      <c r="E19" s="231">
        <v>7</v>
      </c>
      <c r="F19" s="158">
        <v>0</v>
      </c>
      <c r="G19" s="352">
        <v>0.03389830508474576</v>
      </c>
      <c r="H19" s="158">
        <v>4</v>
      </c>
      <c r="I19" s="231">
        <v>8</v>
      </c>
      <c r="J19" s="332">
        <v>0</v>
      </c>
      <c r="K19" s="325">
        <v>0.09</v>
      </c>
      <c r="L19" s="228">
        <v>3.5</v>
      </c>
      <c r="M19" s="220">
        <v>7</v>
      </c>
      <c r="N19" s="332">
        <v>-0.027</v>
      </c>
      <c r="O19" s="325">
        <v>0.097</v>
      </c>
      <c r="P19" s="228">
        <v>3.5</v>
      </c>
      <c r="Q19" s="220">
        <v>7</v>
      </c>
      <c r="R19" s="2"/>
      <c r="S19" s="2"/>
      <c r="T19" s="2"/>
      <c r="U19" s="97"/>
    </row>
    <row r="20" spans="1:21" ht="12.75">
      <c r="A20" s="142" t="s">
        <v>179</v>
      </c>
      <c r="B20" s="343">
        <v>0</v>
      </c>
      <c r="C20" s="339">
        <v>0.021</v>
      </c>
      <c r="D20" s="158">
        <v>3.5</v>
      </c>
      <c r="E20" s="231">
        <v>7</v>
      </c>
      <c r="F20" s="158">
        <v>0</v>
      </c>
      <c r="G20" s="352">
        <v>0.005</v>
      </c>
      <c r="H20" s="158">
        <v>4</v>
      </c>
      <c r="I20" s="231">
        <v>8</v>
      </c>
      <c r="J20" s="318">
        <v>0.016</v>
      </c>
      <c r="K20" s="315">
        <v>0.032</v>
      </c>
      <c r="L20" s="228">
        <v>3.5</v>
      </c>
      <c r="M20" s="220">
        <v>7</v>
      </c>
      <c r="N20" s="318">
        <v>0.016</v>
      </c>
      <c r="O20" s="315">
        <v>0.009</v>
      </c>
      <c r="P20" s="228">
        <v>3.5</v>
      </c>
      <c r="Q20" s="220">
        <v>7</v>
      </c>
      <c r="R20" s="2"/>
      <c r="S20" s="2"/>
      <c r="T20" s="2"/>
      <c r="U20" s="97"/>
    </row>
    <row r="21" spans="1:21" ht="12.75">
      <c r="A21" s="142" t="s">
        <v>180</v>
      </c>
      <c r="B21" s="343">
        <v>2.056450254703613E-05</v>
      </c>
      <c r="C21" s="339">
        <v>0.001</v>
      </c>
      <c r="D21" s="158">
        <v>3.5</v>
      </c>
      <c r="E21" s="231">
        <v>7</v>
      </c>
      <c r="F21" s="158">
        <v>0</v>
      </c>
      <c r="G21" s="352">
        <v>0.00516949152542373</v>
      </c>
      <c r="H21" s="158">
        <v>4</v>
      </c>
      <c r="I21" s="231">
        <v>8</v>
      </c>
      <c r="J21" s="332">
        <v>0</v>
      </c>
      <c r="K21" s="325">
        <v>0.015</v>
      </c>
      <c r="L21" s="228">
        <v>3.5</v>
      </c>
      <c r="M21" s="220">
        <v>7</v>
      </c>
      <c r="N21" s="333">
        <v>0</v>
      </c>
      <c r="O21" s="326">
        <v>0.01</v>
      </c>
      <c r="P21" s="228">
        <v>3.5</v>
      </c>
      <c r="Q21" s="220">
        <v>7</v>
      </c>
      <c r="R21" s="2"/>
      <c r="S21" s="2"/>
      <c r="T21" s="2"/>
      <c r="U21" s="97"/>
    </row>
    <row r="22" spans="1:21" ht="12.75">
      <c r="A22" s="142" t="s">
        <v>181</v>
      </c>
      <c r="B22" s="343">
        <v>0</v>
      </c>
      <c r="C22" s="339">
        <v>0.002360101442492993</v>
      </c>
      <c r="D22" s="158">
        <v>3.5</v>
      </c>
      <c r="E22" s="231">
        <v>7</v>
      </c>
      <c r="F22" s="158">
        <v>0</v>
      </c>
      <c r="G22" s="352">
        <v>0.00211864406779661</v>
      </c>
      <c r="H22" s="158">
        <v>4</v>
      </c>
      <c r="I22" s="231">
        <v>8</v>
      </c>
      <c r="J22" s="228">
        <v>0.0017</v>
      </c>
      <c r="K22" s="220">
        <v>0.0066</v>
      </c>
      <c r="L22" s="228">
        <v>3.5</v>
      </c>
      <c r="M22" s="220">
        <v>7</v>
      </c>
      <c r="N22" s="319">
        <v>0</v>
      </c>
      <c r="O22" s="316">
        <v>0.0031</v>
      </c>
      <c r="P22" s="228">
        <v>3.5</v>
      </c>
      <c r="Q22" s="220">
        <v>7</v>
      </c>
      <c r="R22" s="2"/>
      <c r="S22" s="2"/>
      <c r="T22" s="2"/>
      <c r="U22" s="97"/>
    </row>
    <row r="23" spans="1:21" ht="12.75">
      <c r="A23" s="142" t="s">
        <v>182</v>
      </c>
      <c r="B23" s="343">
        <v>-0.0004924131763350099</v>
      </c>
      <c r="C23" s="339">
        <v>0.0062</v>
      </c>
      <c r="D23" s="158">
        <v>3.5</v>
      </c>
      <c r="E23" s="231">
        <v>7</v>
      </c>
      <c r="F23" s="158">
        <v>0</v>
      </c>
      <c r="G23" s="352">
        <v>0.00288135593220339</v>
      </c>
      <c r="H23" s="158">
        <v>4</v>
      </c>
      <c r="I23" s="231">
        <v>8</v>
      </c>
      <c r="J23" s="333">
        <v>0</v>
      </c>
      <c r="K23" s="326">
        <v>0.0052</v>
      </c>
      <c r="L23" s="228">
        <v>3.5</v>
      </c>
      <c r="M23" s="220">
        <v>7</v>
      </c>
      <c r="N23" s="333">
        <v>0</v>
      </c>
      <c r="O23" s="326">
        <v>0.0049</v>
      </c>
      <c r="P23" s="228">
        <v>3.5</v>
      </c>
      <c r="Q23" s="220">
        <v>7</v>
      </c>
      <c r="R23" s="2"/>
      <c r="S23" s="2"/>
      <c r="T23" s="2"/>
      <c r="U23" s="97"/>
    </row>
    <row r="24" spans="1:21" ht="13.5" thickBot="1">
      <c r="A24" s="129" t="s">
        <v>183</v>
      </c>
      <c r="B24" s="343">
        <v>0.001</v>
      </c>
      <c r="C24" s="339">
        <v>0.0039</v>
      </c>
      <c r="D24" s="158">
        <v>3.5</v>
      </c>
      <c r="E24" s="231">
        <v>7</v>
      </c>
      <c r="F24" s="158">
        <v>0</v>
      </c>
      <c r="G24" s="352">
        <v>0.0022881355932203393</v>
      </c>
      <c r="H24" s="159">
        <v>4</v>
      </c>
      <c r="I24" s="232">
        <v>8</v>
      </c>
      <c r="J24" s="334">
        <v>-0.0052</v>
      </c>
      <c r="K24" s="328">
        <v>0.0041</v>
      </c>
      <c r="L24" s="362">
        <v>3.5</v>
      </c>
      <c r="M24" s="229">
        <v>7</v>
      </c>
      <c r="N24" s="320">
        <v>-0.004</v>
      </c>
      <c r="O24" s="345">
        <v>0.0067</v>
      </c>
      <c r="P24" s="362">
        <v>3.5</v>
      </c>
      <c r="Q24" s="229">
        <v>7</v>
      </c>
      <c r="R24" s="2"/>
      <c r="S24" s="2"/>
      <c r="T24" s="2"/>
      <c r="U24" s="97"/>
    </row>
    <row r="25" spans="1:21" ht="12.75">
      <c r="A25" s="142" t="s">
        <v>184</v>
      </c>
      <c r="B25" s="347">
        <v>-0.03</v>
      </c>
      <c r="C25" s="349">
        <v>0.11</v>
      </c>
      <c r="D25" s="167">
        <v>3.5</v>
      </c>
      <c r="E25" s="169">
        <v>7</v>
      </c>
      <c r="F25" s="167">
        <v>0</v>
      </c>
      <c r="G25" s="357">
        <v>0.9322033898305085</v>
      </c>
      <c r="H25" s="167">
        <v>4</v>
      </c>
      <c r="I25" s="169">
        <v>8</v>
      </c>
      <c r="J25" s="363">
        <v>-0.7</v>
      </c>
      <c r="K25" s="364">
        <v>2.2</v>
      </c>
      <c r="L25" s="360">
        <v>3.5</v>
      </c>
      <c r="M25" s="361">
        <v>7</v>
      </c>
      <c r="N25" s="365">
        <v>-0.4</v>
      </c>
      <c r="O25" s="361">
        <v>0.62</v>
      </c>
      <c r="P25" s="225">
        <v>3.5</v>
      </c>
      <c r="Q25" s="220">
        <v>7</v>
      </c>
      <c r="R25" s="2"/>
      <c r="S25" s="2"/>
      <c r="T25" s="2"/>
      <c r="U25" s="97"/>
    </row>
    <row r="26" spans="1:21" ht="12.75">
      <c r="A26" s="142" t="s">
        <v>185</v>
      </c>
      <c r="B26" s="348">
        <v>0</v>
      </c>
      <c r="C26" s="346">
        <v>0.083</v>
      </c>
      <c r="D26" s="158">
        <v>3.5</v>
      </c>
      <c r="E26" s="231">
        <v>7</v>
      </c>
      <c r="F26" s="158">
        <v>0</v>
      </c>
      <c r="G26" s="352">
        <v>0.2966101694915254</v>
      </c>
      <c r="H26" s="158">
        <v>4</v>
      </c>
      <c r="I26" s="231">
        <v>8</v>
      </c>
      <c r="J26" s="331">
        <v>-3.15</v>
      </c>
      <c r="K26" s="324">
        <v>1.42</v>
      </c>
      <c r="L26" s="228">
        <v>3.5</v>
      </c>
      <c r="M26" s="220">
        <v>7</v>
      </c>
      <c r="N26" s="321">
        <v>0</v>
      </c>
      <c r="O26" s="366">
        <v>0.2</v>
      </c>
      <c r="P26" s="225">
        <v>3.5</v>
      </c>
      <c r="Q26" s="220">
        <v>7</v>
      </c>
      <c r="R26" s="2"/>
      <c r="S26" s="2"/>
      <c r="T26" s="2"/>
      <c r="U26" s="97"/>
    </row>
    <row r="27" spans="1:21" ht="12.75">
      <c r="A27" s="142" t="s">
        <v>186</v>
      </c>
      <c r="B27" s="348">
        <v>0</v>
      </c>
      <c r="C27" s="346">
        <v>0.018</v>
      </c>
      <c r="D27" s="158">
        <v>3.5</v>
      </c>
      <c r="E27" s="231">
        <v>7</v>
      </c>
      <c r="F27" s="158">
        <v>0</v>
      </c>
      <c r="G27" s="352">
        <v>0.22881355932203393</v>
      </c>
      <c r="H27" s="158">
        <v>4</v>
      </c>
      <c r="I27" s="231">
        <v>8</v>
      </c>
      <c r="J27" s="331">
        <v>-0.38</v>
      </c>
      <c r="K27" s="329">
        <v>0.6</v>
      </c>
      <c r="L27" s="228">
        <v>3.5</v>
      </c>
      <c r="M27" s="220">
        <v>7</v>
      </c>
      <c r="N27" s="228">
        <v>-0.32</v>
      </c>
      <c r="O27" s="220">
        <v>0.26</v>
      </c>
      <c r="P27" s="225">
        <v>3.5</v>
      </c>
      <c r="Q27" s="220">
        <v>7</v>
      </c>
      <c r="R27" s="2"/>
      <c r="S27" s="2"/>
      <c r="T27" s="2"/>
      <c r="U27" s="97"/>
    </row>
    <row r="28" spans="1:21" ht="12.75">
      <c r="A28" s="142" t="s">
        <v>187</v>
      </c>
      <c r="B28" s="348">
        <v>0</v>
      </c>
      <c r="C28" s="346">
        <v>0.045</v>
      </c>
      <c r="D28" s="158">
        <v>3.5</v>
      </c>
      <c r="E28" s="231">
        <v>7</v>
      </c>
      <c r="F28" s="158">
        <v>0</v>
      </c>
      <c r="G28" s="352">
        <v>0.1016949152542373</v>
      </c>
      <c r="H28" s="158">
        <v>4</v>
      </c>
      <c r="I28" s="231">
        <v>8</v>
      </c>
      <c r="J28" s="331">
        <v>1.57</v>
      </c>
      <c r="K28" s="324">
        <v>0.36</v>
      </c>
      <c r="L28" s="228">
        <v>3.5</v>
      </c>
      <c r="M28" s="220">
        <v>7</v>
      </c>
      <c r="N28" s="317">
        <v>0</v>
      </c>
      <c r="O28" s="314">
        <v>0.16</v>
      </c>
      <c r="P28" s="225">
        <v>3.5</v>
      </c>
      <c r="Q28" s="220">
        <v>7</v>
      </c>
      <c r="R28" s="2"/>
      <c r="S28" s="2"/>
      <c r="T28" s="2"/>
      <c r="U28" s="97"/>
    </row>
    <row r="29" spans="1:21" ht="12.75">
      <c r="A29" s="142" t="s">
        <v>188</v>
      </c>
      <c r="B29" s="343">
        <v>0</v>
      </c>
      <c r="C29" s="339">
        <v>0.004906375075298238</v>
      </c>
      <c r="D29" s="158">
        <v>3.5</v>
      </c>
      <c r="E29" s="231">
        <v>7</v>
      </c>
      <c r="F29" s="158">
        <v>0</v>
      </c>
      <c r="G29" s="352">
        <v>0.057627118644067804</v>
      </c>
      <c r="H29" s="158">
        <v>4</v>
      </c>
      <c r="I29" s="231">
        <v>8</v>
      </c>
      <c r="J29" s="358">
        <v>-0.1</v>
      </c>
      <c r="K29" s="329">
        <v>0.3</v>
      </c>
      <c r="L29" s="228">
        <v>3.5</v>
      </c>
      <c r="M29" s="220">
        <v>7</v>
      </c>
      <c r="N29" s="317">
        <v>0.02</v>
      </c>
      <c r="O29" s="314">
        <v>0.07</v>
      </c>
      <c r="P29" s="225">
        <v>3.5</v>
      </c>
      <c r="Q29" s="220">
        <v>7</v>
      </c>
      <c r="R29" s="2"/>
      <c r="S29" s="2"/>
      <c r="T29" s="2"/>
      <c r="U29" s="97"/>
    </row>
    <row r="30" spans="1:21" ht="12.75">
      <c r="A30" s="142" t="s">
        <v>189</v>
      </c>
      <c r="B30" s="343">
        <v>0</v>
      </c>
      <c r="C30" s="339">
        <v>0.026</v>
      </c>
      <c r="D30" s="158">
        <v>3.5</v>
      </c>
      <c r="E30" s="231">
        <v>7</v>
      </c>
      <c r="F30" s="158">
        <v>0</v>
      </c>
      <c r="G30" s="352">
        <v>0.04745762711864407</v>
      </c>
      <c r="H30" s="158">
        <v>4</v>
      </c>
      <c r="I30" s="231">
        <v>8</v>
      </c>
      <c r="J30" s="358">
        <v>1.5</v>
      </c>
      <c r="K30" s="324">
        <v>0.12</v>
      </c>
      <c r="L30" s="228">
        <v>3.5</v>
      </c>
      <c r="M30" s="220">
        <v>7</v>
      </c>
      <c r="N30" s="318">
        <v>0</v>
      </c>
      <c r="O30" s="315">
        <v>0.019</v>
      </c>
      <c r="P30" s="225">
        <v>3.5</v>
      </c>
      <c r="Q30" s="220">
        <v>7</v>
      </c>
      <c r="R30" s="2"/>
      <c r="S30" s="2"/>
      <c r="T30" s="2"/>
      <c r="U30" s="97"/>
    </row>
    <row r="31" spans="1:21" ht="12.75">
      <c r="A31" s="142" t="s">
        <v>190</v>
      </c>
      <c r="B31" s="343">
        <v>0.001</v>
      </c>
      <c r="C31" s="339">
        <v>0.002193608955300207</v>
      </c>
      <c r="D31" s="158">
        <v>3.5</v>
      </c>
      <c r="E31" s="231">
        <v>7</v>
      </c>
      <c r="F31" s="158">
        <v>0</v>
      </c>
      <c r="G31" s="352">
        <v>0.021186440677966104</v>
      </c>
      <c r="H31" s="158">
        <v>4</v>
      </c>
      <c r="I31" s="231">
        <v>8</v>
      </c>
      <c r="J31" s="332">
        <v>0</v>
      </c>
      <c r="K31" s="325">
        <v>0.065</v>
      </c>
      <c r="L31" s="228">
        <v>3.5</v>
      </c>
      <c r="M31" s="220">
        <v>7</v>
      </c>
      <c r="N31" s="318">
        <v>0.026</v>
      </c>
      <c r="O31" s="315">
        <v>0.037</v>
      </c>
      <c r="P31" s="225">
        <v>3.5</v>
      </c>
      <c r="Q31" s="220">
        <v>7</v>
      </c>
      <c r="R31" s="2"/>
      <c r="S31" s="2"/>
      <c r="T31" s="2"/>
      <c r="U31" s="97"/>
    </row>
    <row r="32" spans="1:21" ht="12.75">
      <c r="A32" s="142" t="s">
        <v>191</v>
      </c>
      <c r="B32" s="343">
        <v>0</v>
      </c>
      <c r="C32" s="339">
        <v>0.018</v>
      </c>
      <c r="D32" s="158">
        <v>3.5</v>
      </c>
      <c r="E32" s="231">
        <v>7</v>
      </c>
      <c r="F32" s="158">
        <v>0</v>
      </c>
      <c r="G32" s="352">
        <v>0.017796610169491526</v>
      </c>
      <c r="H32" s="158">
        <v>4</v>
      </c>
      <c r="I32" s="231">
        <v>8</v>
      </c>
      <c r="J32" s="332">
        <v>-0.194</v>
      </c>
      <c r="K32" s="325">
        <v>0.043</v>
      </c>
      <c r="L32" s="228">
        <v>3.5</v>
      </c>
      <c r="M32" s="220">
        <v>7</v>
      </c>
      <c r="N32" s="332">
        <v>-0.012</v>
      </c>
      <c r="O32" s="325">
        <v>0.031</v>
      </c>
      <c r="P32" s="225">
        <v>3.5</v>
      </c>
      <c r="Q32" s="220">
        <v>7</v>
      </c>
      <c r="R32" s="2"/>
      <c r="S32" s="2"/>
      <c r="T32" s="2"/>
      <c r="U32" s="97"/>
    </row>
    <row r="33" spans="1:21" ht="12.75">
      <c r="A33" s="142" t="s">
        <v>192</v>
      </c>
      <c r="B33" s="344">
        <v>-1.874794916143342E-05</v>
      </c>
      <c r="C33" s="340">
        <v>0.0009498888409677001</v>
      </c>
      <c r="D33" s="158">
        <v>3.5</v>
      </c>
      <c r="E33" s="231">
        <v>7</v>
      </c>
      <c r="F33" s="158">
        <v>0</v>
      </c>
      <c r="G33" s="352">
        <v>0.028813559322033902</v>
      </c>
      <c r="H33" s="158">
        <v>4</v>
      </c>
      <c r="I33" s="231">
        <v>8</v>
      </c>
      <c r="J33" s="332">
        <v>0</v>
      </c>
      <c r="K33" s="325">
        <v>0.1</v>
      </c>
      <c r="L33" s="228">
        <v>3.5</v>
      </c>
      <c r="M33" s="220">
        <v>7</v>
      </c>
      <c r="N33" s="332">
        <v>0.012</v>
      </c>
      <c r="O33" s="325">
        <v>0.095</v>
      </c>
      <c r="P33" s="225">
        <v>3.5</v>
      </c>
      <c r="Q33" s="220">
        <v>7</v>
      </c>
      <c r="R33" s="2"/>
      <c r="S33" s="2"/>
      <c r="T33" s="2"/>
      <c r="U33" s="97"/>
    </row>
    <row r="34" spans="1:21" ht="12.75">
      <c r="A34" s="142" t="s">
        <v>193</v>
      </c>
      <c r="B34" s="333">
        <v>0.008</v>
      </c>
      <c r="C34" s="327">
        <v>0.039</v>
      </c>
      <c r="D34" s="158">
        <v>3.5</v>
      </c>
      <c r="E34" s="231">
        <v>7</v>
      </c>
      <c r="F34" s="158">
        <v>0</v>
      </c>
      <c r="G34" s="352">
        <v>0.007627118644067796</v>
      </c>
      <c r="H34" s="158">
        <v>4</v>
      </c>
      <c r="I34" s="231">
        <v>8</v>
      </c>
      <c r="J34" s="332">
        <v>0.19</v>
      </c>
      <c r="K34" s="325">
        <v>0.043</v>
      </c>
      <c r="L34" s="228">
        <v>3.5</v>
      </c>
      <c r="M34" s="220">
        <v>7</v>
      </c>
      <c r="N34" s="332">
        <v>0.013</v>
      </c>
      <c r="O34" s="325">
        <v>0.038</v>
      </c>
      <c r="P34" s="225">
        <v>3.5</v>
      </c>
      <c r="Q34" s="220">
        <v>7</v>
      </c>
      <c r="R34" s="2"/>
      <c r="S34" s="2"/>
      <c r="T34" s="2"/>
      <c r="U34" s="97"/>
    </row>
    <row r="35" spans="1:21" ht="12.75">
      <c r="A35" s="142" t="s">
        <v>194</v>
      </c>
      <c r="B35" s="343">
        <v>0</v>
      </c>
      <c r="C35" s="339">
        <v>0.0008</v>
      </c>
      <c r="D35" s="158">
        <v>3.5</v>
      </c>
      <c r="E35" s="231">
        <v>7</v>
      </c>
      <c r="F35" s="158">
        <v>0</v>
      </c>
      <c r="G35" s="352">
        <v>0.0047457627118644066</v>
      </c>
      <c r="H35" s="158">
        <v>4</v>
      </c>
      <c r="I35" s="231">
        <v>8</v>
      </c>
      <c r="J35" s="332">
        <v>0</v>
      </c>
      <c r="K35" s="325">
        <v>0.02</v>
      </c>
      <c r="L35" s="228">
        <v>3.5</v>
      </c>
      <c r="M35" s="220">
        <v>7</v>
      </c>
      <c r="N35" s="333">
        <v>0</v>
      </c>
      <c r="O35" s="326">
        <v>0.0097</v>
      </c>
      <c r="P35" s="225">
        <v>3.5</v>
      </c>
      <c r="Q35" s="220">
        <v>7</v>
      </c>
      <c r="R35" s="2"/>
      <c r="S35" s="2"/>
      <c r="T35" s="2"/>
      <c r="U35" s="97"/>
    </row>
    <row r="36" spans="1:21" ht="12.75">
      <c r="A36" s="142" t="s">
        <v>195</v>
      </c>
      <c r="B36" s="333">
        <v>0.0015</v>
      </c>
      <c r="C36" s="327">
        <v>0.0054</v>
      </c>
      <c r="D36" s="158">
        <v>3.5</v>
      </c>
      <c r="E36" s="231">
        <v>7</v>
      </c>
      <c r="F36" s="158">
        <v>0</v>
      </c>
      <c r="G36" s="352">
        <v>0.0018644067796610173</v>
      </c>
      <c r="H36" s="158">
        <v>4</v>
      </c>
      <c r="I36" s="231">
        <v>8</v>
      </c>
      <c r="J36" s="318">
        <v>0</v>
      </c>
      <c r="K36" s="315">
        <v>0.007</v>
      </c>
      <c r="L36" s="228">
        <v>3.5</v>
      </c>
      <c r="M36" s="220">
        <v>7</v>
      </c>
      <c r="N36" s="319">
        <v>0.0015</v>
      </c>
      <c r="O36" s="316">
        <v>0.0054</v>
      </c>
      <c r="P36" s="225">
        <v>3.5</v>
      </c>
      <c r="Q36" s="220">
        <v>7</v>
      </c>
      <c r="R36" s="2"/>
      <c r="S36" s="2"/>
      <c r="T36" s="2"/>
      <c r="U36" s="97"/>
    </row>
    <row r="37" spans="1:21" ht="12.75">
      <c r="A37" s="142" t="s">
        <v>196</v>
      </c>
      <c r="B37" s="333">
        <v>-0.0079</v>
      </c>
      <c r="C37" s="327">
        <v>0.0035</v>
      </c>
      <c r="D37" s="158">
        <v>3.5</v>
      </c>
      <c r="E37" s="231">
        <v>7</v>
      </c>
      <c r="F37" s="158">
        <v>0</v>
      </c>
      <c r="G37" s="352">
        <v>0.0025423728813559325</v>
      </c>
      <c r="H37" s="158">
        <v>4</v>
      </c>
      <c r="I37" s="231">
        <v>8</v>
      </c>
      <c r="J37" s="331">
        <v>0.0012</v>
      </c>
      <c r="K37" s="324">
        <v>0.0059</v>
      </c>
      <c r="L37" s="228">
        <v>3.5</v>
      </c>
      <c r="M37" s="220">
        <v>7</v>
      </c>
      <c r="N37" s="333">
        <v>-0.0023</v>
      </c>
      <c r="O37" s="326">
        <v>0.0041</v>
      </c>
      <c r="P37" s="225">
        <v>3.5</v>
      </c>
      <c r="Q37" s="220">
        <v>7</v>
      </c>
      <c r="R37" s="2"/>
      <c r="S37" s="2"/>
      <c r="T37" s="2"/>
      <c r="U37" s="97"/>
    </row>
    <row r="38" spans="1:21" ht="13.5" thickBot="1">
      <c r="A38" s="129" t="s">
        <v>197</v>
      </c>
      <c r="B38" s="320">
        <v>-0.0031</v>
      </c>
      <c r="C38" s="350">
        <v>0.0066</v>
      </c>
      <c r="D38" s="159">
        <v>3.5</v>
      </c>
      <c r="E38" s="232">
        <v>7</v>
      </c>
      <c r="F38" s="159">
        <v>0</v>
      </c>
      <c r="G38" s="356">
        <v>0.0025423728813559325</v>
      </c>
      <c r="H38" s="159">
        <v>4</v>
      </c>
      <c r="I38" s="232">
        <v>8</v>
      </c>
      <c r="J38" s="359">
        <v>0.0037</v>
      </c>
      <c r="K38" s="330">
        <v>0.0075</v>
      </c>
      <c r="L38" s="362">
        <v>3.5</v>
      </c>
      <c r="M38" s="229">
        <v>7</v>
      </c>
      <c r="N38" s="334">
        <v>0</v>
      </c>
      <c r="O38" s="328">
        <v>0.009</v>
      </c>
      <c r="P38" s="230">
        <v>3.5</v>
      </c>
      <c r="Q38" s="229">
        <v>7</v>
      </c>
      <c r="R38" s="160"/>
      <c r="S38" s="160"/>
      <c r="T38" s="160"/>
      <c r="U38" s="161"/>
    </row>
    <row r="39" spans="1:17" ht="13.5" thickBot="1">
      <c r="A39" s="162"/>
      <c r="B39" s="163"/>
      <c r="C39" s="163"/>
      <c r="D39" s="163"/>
      <c r="E39" s="163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21" ht="13.5" thickBot="1">
      <c r="A40" s="503" t="s">
        <v>198</v>
      </c>
      <c r="B40" s="504"/>
      <c r="C40" s="504"/>
      <c r="D40" s="504"/>
      <c r="E40" s="504"/>
      <c r="F40" s="504"/>
      <c r="G40" s="504"/>
      <c r="H40" s="504"/>
      <c r="I40" s="504"/>
      <c r="J40" s="504"/>
      <c r="K40" s="504"/>
      <c r="L40" s="504"/>
      <c r="M40" s="504"/>
      <c r="N40" s="504"/>
      <c r="O40" s="504"/>
      <c r="P40" s="504"/>
      <c r="Q40" s="504"/>
      <c r="R40" s="504"/>
      <c r="S40" s="504"/>
      <c r="T40" s="504"/>
      <c r="U40" s="505"/>
    </row>
    <row r="41" spans="1:21" ht="13.5" thickBot="1">
      <c r="A41" s="142"/>
      <c r="B41" s="164" t="s">
        <v>199</v>
      </c>
      <c r="C41" s="165" t="s">
        <v>200</v>
      </c>
      <c r="D41" s="166" t="s">
        <v>201</v>
      </c>
      <c r="E41" s="165" t="s">
        <v>202</v>
      </c>
      <c r="F41" s="610"/>
      <c r="G41" s="580"/>
      <c r="H41" s="164" t="s">
        <v>199</v>
      </c>
      <c r="I41" s="165" t="s">
        <v>200</v>
      </c>
      <c r="J41" s="166" t="s">
        <v>201</v>
      </c>
      <c r="K41" s="165" t="s">
        <v>202</v>
      </c>
      <c r="L41" s="147"/>
      <c r="M41" s="147"/>
      <c r="N41" s="147"/>
      <c r="O41" s="147"/>
      <c r="P41" s="147"/>
      <c r="Q41" s="147"/>
      <c r="R41" s="2"/>
      <c r="S41" s="2"/>
      <c r="T41" s="2"/>
      <c r="U41" s="97"/>
    </row>
    <row r="42" spans="1:21" ht="13.5" thickBot="1">
      <c r="A42" s="142" t="s">
        <v>155</v>
      </c>
      <c r="B42" s="167">
        <f>B3-C3*D3</f>
        <v>-0.08600000000000001</v>
      </c>
      <c r="C42" s="338">
        <f>B3+C3*D3</f>
        <v>-0.030000000000000002</v>
      </c>
      <c r="D42" s="169">
        <f>B3-C3*E3</f>
        <v>-0.114</v>
      </c>
      <c r="E42" s="168">
        <f>B3+C3*E3</f>
        <v>-0.0020000000000000018</v>
      </c>
      <c r="F42" s="614" t="s">
        <v>149</v>
      </c>
      <c r="G42" s="615"/>
      <c r="H42" s="148">
        <f>H3-I3*J3</f>
        <v>-0.9800000000000001</v>
      </c>
      <c r="I42" s="149">
        <f>H3+I3*J3</f>
        <v>0.9800000000000001</v>
      </c>
      <c r="J42" s="112">
        <f>H3-K3*I3</f>
        <v>-1.9600000000000002</v>
      </c>
      <c r="K42" s="137">
        <f>H3+I3*K3</f>
        <v>1.9600000000000002</v>
      </c>
      <c r="L42" s="147"/>
      <c r="M42" s="147"/>
      <c r="N42" s="147"/>
      <c r="O42" s="147"/>
      <c r="P42" s="147"/>
      <c r="Q42" s="147"/>
      <c r="R42" s="2"/>
      <c r="S42" s="2"/>
      <c r="T42" s="2"/>
      <c r="U42" s="97"/>
    </row>
    <row r="43" spans="1:21" ht="13.5" thickBot="1">
      <c r="A43" s="142" t="s">
        <v>156</v>
      </c>
      <c r="B43" s="335">
        <f>B4-C4*D4</f>
        <v>-4420</v>
      </c>
      <c r="C43" s="336">
        <f>B4+C4*D4</f>
        <v>-3720</v>
      </c>
      <c r="D43" s="337">
        <f>B4-C4*E4</f>
        <v>-4770</v>
      </c>
      <c r="E43" s="336">
        <f>B4+C4*E4</f>
        <v>-3370</v>
      </c>
      <c r="F43" s="616"/>
      <c r="G43" s="617"/>
      <c r="H43" s="150"/>
      <c r="I43" s="151"/>
      <c r="J43" s="113"/>
      <c r="K43" s="136"/>
      <c r="L43" s="89"/>
      <c r="M43" s="89"/>
      <c r="N43" s="147"/>
      <c r="O43" s="147"/>
      <c r="P43" s="147"/>
      <c r="Q43" s="147"/>
      <c r="R43" s="2"/>
      <c r="S43" s="2"/>
      <c r="T43" s="2"/>
      <c r="U43" s="97"/>
    </row>
    <row r="44" spans="1:21" ht="13.5" thickBot="1">
      <c r="A44" s="152"/>
      <c r="B44" s="552" t="s">
        <v>157</v>
      </c>
      <c r="C44" s="541"/>
      <c r="D44" s="541"/>
      <c r="E44" s="618"/>
      <c r="F44" s="576" t="s">
        <v>158</v>
      </c>
      <c r="G44" s="604"/>
      <c r="H44" s="604"/>
      <c r="I44" s="605"/>
      <c r="J44" s="576" t="s">
        <v>159</v>
      </c>
      <c r="K44" s="604"/>
      <c r="L44" s="604"/>
      <c r="M44" s="605"/>
      <c r="N44" s="576" t="s">
        <v>160</v>
      </c>
      <c r="O44" s="604"/>
      <c r="P44" s="604"/>
      <c r="Q44" s="605"/>
      <c r="R44" s="576" t="s">
        <v>161</v>
      </c>
      <c r="S44" s="604"/>
      <c r="T44" s="604"/>
      <c r="U44" s="605"/>
    </row>
    <row r="45" spans="1:21" ht="13.5" thickBot="1">
      <c r="A45" s="142"/>
      <c r="B45" s="155" t="s">
        <v>199</v>
      </c>
      <c r="C45" s="154" t="s">
        <v>200</v>
      </c>
      <c r="D45" s="154" t="s">
        <v>201</v>
      </c>
      <c r="E45" s="153" t="s">
        <v>202</v>
      </c>
      <c r="F45" s="155" t="s">
        <v>199</v>
      </c>
      <c r="G45" s="154" t="s">
        <v>200</v>
      </c>
      <c r="H45" s="154" t="s">
        <v>201</v>
      </c>
      <c r="I45" s="153" t="s">
        <v>202</v>
      </c>
      <c r="J45" s="155" t="s">
        <v>199</v>
      </c>
      <c r="K45" s="154" t="s">
        <v>200</v>
      </c>
      <c r="L45" s="154" t="s">
        <v>201</v>
      </c>
      <c r="M45" s="153" t="s">
        <v>202</v>
      </c>
      <c r="N45" s="155" t="s">
        <v>199</v>
      </c>
      <c r="O45" s="154" t="s">
        <v>200</v>
      </c>
      <c r="P45" s="154" t="s">
        <v>201</v>
      </c>
      <c r="Q45" s="153" t="s">
        <v>202</v>
      </c>
      <c r="R45" s="155" t="s">
        <v>199</v>
      </c>
      <c r="S45" s="154" t="s">
        <v>200</v>
      </c>
      <c r="T45" s="154" t="s">
        <v>201</v>
      </c>
      <c r="U45" s="153" t="s">
        <v>202</v>
      </c>
    </row>
    <row r="46" spans="1:21" ht="13.5" thickBot="1">
      <c r="A46" s="142" t="s">
        <v>164</v>
      </c>
      <c r="B46" s="64">
        <f>B7-C7*D7</f>
        <v>106.78</v>
      </c>
      <c r="C46" s="65">
        <f>B7+C7*D7</f>
        <v>109.82</v>
      </c>
      <c r="D46" s="65">
        <f>B7-C7*E7</f>
        <v>105.25999999999999</v>
      </c>
      <c r="E46" s="390">
        <f>B7+C7*E7</f>
        <v>111.34</v>
      </c>
      <c r="F46" s="396">
        <f>F7-G7*H7</f>
        <v>-5.74</v>
      </c>
      <c r="G46" s="397">
        <f>F7+G7*H7</f>
        <v>6.42</v>
      </c>
      <c r="H46" s="397">
        <f>F7-G7*I7</f>
        <v>-11.82</v>
      </c>
      <c r="I46" s="398">
        <f>F7+G7*I7</f>
        <v>12.5</v>
      </c>
      <c r="J46" s="388">
        <f>J7-K7*L7</f>
        <v>-5470</v>
      </c>
      <c r="K46" s="389">
        <f>J7+K7*L7</f>
        <v>-2810</v>
      </c>
      <c r="L46" s="389">
        <f>J7-K7*M7</f>
        <v>-6800</v>
      </c>
      <c r="M46" s="391">
        <f>J7+K7*M7</f>
        <v>-1480</v>
      </c>
      <c r="N46" s="388">
        <f>N7-O7*P7</f>
        <v>-4760.5</v>
      </c>
      <c r="O46" s="389">
        <f>N7+O7*P7</f>
        <v>-3283.5</v>
      </c>
      <c r="P46" s="66">
        <f>N7-O7*Q7</f>
        <v>-5499</v>
      </c>
      <c r="Q46" s="67">
        <f>N7+O7*Q7</f>
        <v>-2545</v>
      </c>
      <c r="R46" s="64">
        <f>R7-S7*T7</f>
        <v>-9.17</v>
      </c>
      <c r="S46" s="65">
        <f>R7+S7*T7</f>
        <v>4.970000000000001</v>
      </c>
      <c r="T46" s="65">
        <f>R7-S7*U7</f>
        <v>-16.240000000000002</v>
      </c>
      <c r="U46" s="390">
        <f>R7+S7*U7</f>
        <v>12.040000000000001</v>
      </c>
    </row>
    <row r="47" spans="1:21" ht="13.5" thickBot="1">
      <c r="A47" s="152"/>
      <c r="B47" s="552" t="s">
        <v>165</v>
      </c>
      <c r="C47" s="541"/>
      <c r="D47" s="541"/>
      <c r="E47" s="618"/>
      <c r="F47" s="552" t="s">
        <v>166</v>
      </c>
      <c r="G47" s="541"/>
      <c r="H47" s="541"/>
      <c r="I47" s="618"/>
      <c r="J47" s="619" t="s">
        <v>167</v>
      </c>
      <c r="K47" s="620"/>
      <c r="L47" s="620"/>
      <c r="M47" s="620"/>
      <c r="N47" s="552" t="s">
        <v>168</v>
      </c>
      <c r="O47" s="621"/>
      <c r="P47" s="621"/>
      <c r="Q47" s="622"/>
      <c r="R47" s="2"/>
      <c r="S47" s="2"/>
      <c r="T47" s="2"/>
      <c r="U47" s="97"/>
    </row>
    <row r="48" spans="1:21" ht="13.5" thickBot="1">
      <c r="A48" s="129"/>
      <c r="B48" s="155" t="s">
        <v>199</v>
      </c>
      <c r="C48" s="154" t="s">
        <v>200</v>
      </c>
      <c r="D48" s="154" t="s">
        <v>201</v>
      </c>
      <c r="E48" s="153" t="s">
        <v>202</v>
      </c>
      <c r="F48" s="155" t="s">
        <v>199</v>
      </c>
      <c r="G48" s="154" t="s">
        <v>200</v>
      </c>
      <c r="H48" s="154" t="s">
        <v>201</v>
      </c>
      <c r="I48" s="153" t="s">
        <v>202</v>
      </c>
      <c r="J48" s="155" t="s">
        <v>199</v>
      </c>
      <c r="K48" s="154" t="s">
        <v>200</v>
      </c>
      <c r="L48" s="154" t="s">
        <v>201</v>
      </c>
      <c r="M48" s="153" t="s">
        <v>202</v>
      </c>
      <c r="N48" s="155" t="s">
        <v>199</v>
      </c>
      <c r="O48" s="154" t="s">
        <v>200</v>
      </c>
      <c r="P48" s="154" t="s">
        <v>201</v>
      </c>
      <c r="Q48" s="153" t="s">
        <v>202</v>
      </c>
      <c r="R48" s="2"/>
      <c r="S48" s="2"/>
      <c r="T48" s="2"/>
      <c r="U48" s="97"/>
    </row>
    <row r="49" spans="1:21" ht="13.5" thickBot="1">
      <c r="A49" s="128" t="s">
        <v>169</v>
      </c>
      <c r="B49" s="379">
        <f aca="true" t="shared" si="0" ref="B49:B77">B10-C10*D10</f>
        <v>0</v>
      </c>
      <c r="C49" s="356">
        <f aca="true" t="shared" si="1" ref="C49:C77">B10+C10*D10</f>
        <v>0</v>
      </c>
      <c r="D49" s="356">
        <f aca="true" t="shared" si="2" ref="D49:D77">B10-C10*E10</f>
        <v>0</v>
      </c>
      <c r="E49" s="355">
        <f aca="true" t="shared" si="3" ref="E49:E77">B10+C10*E10</f>
        <v>0</v>
      </c>
      <c r="F49" s="393">
        <f aca="true" t="shared" si="4" ref="F49:F77">F10-G10*H10</f>
        <v>-4</v>
      </c>
      <c r="G49" s="394">
        <f aca="true" t="shared" si="5" ref="G49:G77">F10+G10*H10</f>
        <v>3.6799999999999997</v>
      </c>
      <c r="H49" s="394">
        <f aca="true" t="shared" si="6" ref="H49:H77">F10-G10*I10</f>
        <v>-7.84</v>
      </c>
      <c r="I49" s="395">
        <f aca="true" t="shared" si="7" ref="I49:I77">F10+G10*I10</f>
        <v>7.52</v>
      </c>
      <c r="J49" s="385">
        <f aca="true" t="shared" si="8" ref="J49:J77">J10-K10*L10</f>
        <v>0.20999999999999996</v>
      </c>
      <c r="K49" s="383">
        <f aca="true" t="shared" si="9" ref="K49:K77">J10+K10*L10</f>
        <v>6.37</v>
      </c>
      <c r="L49" s="383">
        <f aca="true" t="shared" si="10" ref="L49:L77">J10-K10*M10</f>
        <v>-2.87</v>
      </c>
      <c r="M49" s="384">
        <f aca="true" t="shared" si="11" ref="M49:M77">J10+K10*M10</f>
        <v>9.45</v>
      </c>
      <c r="N49" s="385">
        <f aca="true" t="shared" si="12" ref="N49:N77">N10-O10*P10</f>
        <v>-5.115</v>
      </c>
      <c r="O49" s="383">
        <f aca="true" t="shared" si="13" ref="O49:O77">N10+O10*P10</f>
        <v>7.275</v>
      </c>
      <c r="P49" s="383">
        <f aca="true" t="shared" si="14" ref="P49:P77">N10-O10*Q10</f>
        <v>-11.31</v>
      </c>
      <c r="Q49" s="384">
        <f aca="true" t="shared" si="15" ref="Q49:Q77">N10+O10*Q10</f>
        <v>13.47</v>
      </c>
      <c r="R49" s="171"/>
      <c r="S49" s="171"/>
      <c r="T49" s="171"/>
      <c r="U49" s="172"/>
    </row>
    <row r="50" spans="1:21" ht="12.75">
      <c r="A50" s="142" t="s">
        <v>170</v>
      </c>
      <c r="B50" s="374">
        <f t="shared" si="0"/>
        <v>0.775</v>
      </c>
      <c r="C50" s="357">
        <f t="shared" si="1"/>
        <v>1.8250000000000002</v>
      </c>
      <c r="D50" s="357">
        <f t="shared" si="2"/>
        <v>0.25</v>
      </c>
      <c r="E50" s="353">
        <f t="shared" si="3"/>
        <v>2.35</v>
      </c>
      <c r="F50" s="374">
        <f t="shared" si="4"/>
        <v>-2.0338983050847457</v>
      </c>
      <c r="G50" s="357">
        <f t="shared" si="5"/>
        <v>2.0338983050847457</v>
      </c>
      <c r="H50" s="357">
        <f t="shared" si="6"/>
        <v>-4.067796610169491</v>
      </c>
      <c r="I50" s="353">
        <f t="shared" si="7"/>
        <v>4.067796610169491</v>
      </c>
      <c r="J50" s="374">
        <f t="shared" si="8"/>
        <v>0.5</v>
      </c>
      <c r="K50" s="357">
        <f t="shared" si="9"/>
        <v>63.5</v>
      </c>
      <c r="L50" s="357">
        <f t="shared" si="10"/>
        <v>-31</v>
      </c>
      <c r="M50" s="353">
        <f t="shared" si="11"/>
        <v>95</v>
      </c>
      <c r="N50" s="387">
        <f t="shared" si="12"/>
        <v>2</v>
      </c>
      <c r="O50" s="375">
        <f t="shared" si="13"/>
        <v>58</v>
      </c>
      <c r="P50" s="375">
        <f t="shared" si="14"/>
        <v>-26</v>
      </c>
      <c r="Q50" s="376">
        <f t="shared" si="15"/>
        <v>86</v>
      </c>
      <c r="R50" s="171"/>
      <c r="S50" s="171"/>
      <c r="T50" s="171"/>
      <c r="U50" s="172"/>
    </row>
    <row r="51" spans="1:21" ht="12.75">
      <c r="A51" s="142" t="s">
        <v>171</v>
      </c>
      <c r="B51" s="377">
        <f t="shared" si="0"/>
        <v>4.039999999999999</v>
      </c>
      <c r="C51" s="352">
        <f t="shared" si="1"/>
        <v>5.16</v>
      </c>
      <c r="D51" s="352">
        <f t="shared" si="2"/>
        <v>3.4799999999999995</v>
      </c>
      <c r="E51" s="354">
        <f t="shared" si="3"/>
        <v>5.72</v>
      </c>
      <c r="F51" s="377">
        <f t="shared" si="4"/>
        <v>-2.0338983050847457</v>
      </c>
      <c r="G51" s="352">
        <f t="shared" si="5"/>
        <v>2.0338983050847457</v>
      </c>
      <c r="H51" s="352">
        <f t="shared" si="6"/>
        <v>-4.067796610169491</v>
      </c>
      <c r="I51" s="354">
        <f t="shared" si="7"/>
        <v>4.067796610169491</v>
      </c>
      <c r="J51" s="377">
        <f t="shared" si="8"/>
        <v>-17.81</v>
      </c>
      <c r="K51" s="352">
        <f t="shared" si="9"/>
        <v>20.69</v>
      </c>
      <c r="L51" s="352">
        <f t="shared" si="10"/>
        <v>-37.06</v>
      </c>
      <c r="M51" s="354">
        <f t="shared" si="11"/>
        <v>39.94</v>
      </c>
      <c r="N51" s="377">
        <f t="shared" si="12"/>
        <v>1.8100000000000005</v>
      </c>
      <c r="O51" s="352">
        <f t="shared" si="13"/>
        <v>13.29</v>
      </c>
      <c r="P51" s="352">
        <f t="shared" si="14"/>
        <v>-3.929999999999999</v>
      </c>
      <c r="Q51" s="354">
        <f t="shared" si="15"/>
        <v>19.029999999999998</v>
      </c>
      <c r="R51" s="171"/>
      <c r="S51" s="171"/>
      <c r="T51" s="171"/>
      <c r="U51" s="172"/>
    </row>
    <row r="52" spans="1:21" ht="12.75">
      <c r="A52" s="142" t="s">
        <v>172</v>
      </c>
      <c r="B52" s="377">
        <f t="shared" si="0"/>
        <v>-0.05900000000000001</v>
      </c>
      <c r="C52" s="352">
        <f t="shared" si="1"/>
        <v>0.179</v>
      </c>
      <c r="D52" s="352">
        <f t="shared" si="2"/>
        <v>-0.17800000000000002</v>
      </c>
      <c r="E52" s="354">
        <f t="shared" si="3"/>
        <v>0.29800000000000004</v>
      </c>
      <c r="F52" s="377">
        <f t="shared" si="4"/>
        <v>-0.5423728813559322</v>
      </c>
      <c r="G52" s="352">
        <f t="shared" si="5"/>
        <v>0.5423728813559322</v>
      </c>
      <c r="H52" s="352">
        <f t="shared" si="6"/>
        <v>-1.0847457627118644</v>
      </c>
      <c r="I52" s="354">
        <f t="shared" si="7"/>
        <v>1.0847457627118644</v>
      </c>
      <c r="J52" s="381">
        <f t="shared" si="8"/>
        <v>-1.77</v>
      </c>
      <c r="K52" s="373">
        <f t="shared" si="9"/>
        <v>2.85</v>
      </c>
      <c r="L52" s="373">
        <f t="shared" si="10"/>
        <v>-4.08</v>
      </c>
      <c r="M52" s="378">
        <f t="shared" si="11"/>
        <v>5.16</v>
      </c>
      <c r="N52" s="381">
        <f t="shared" si="12"/>
        <v>-1.8000000000000003</v>
      </c>
      <c r="O52" s="373">
        <f t="shared" si="13"/>
        <v>2.9600000000000004</v>
      </c>
      <c r="P52" s="373">
        <f t="shared" si="14"/>
        <v>-4.180000000000001</v>
      </c>
      <c r="Q52" s="378">
        <f t="shared" si="15"/>
        <v>5.340000000000001</v>
      </c>
      <c r="R52" s="171"/>
      <c r="S52" s="171"/>
      <c r="T52" s="171"/>
      <c r="U52" s="172"/>
    </row>
    <row r="53" spans="1:21" ht="12.75">
      <c r="A53" s="142" t="s">
        <v>173</v>
      </c>
      <c r="B53" s="377">
        <f t="shared" si="0"/>
        <v>-0.044000000000000004</v>
      </c>
      <c r="C53" s="352">
        <f t="shared" si="1"/>
        <v>0.124</v>
      </c>
      <c r="D53" s="352">
        <f t="shared" si="2"/>
        <v>-0.128</v>
      </c>
      <c r="E53" s="354">
        <f t="shared" si="3"/>
        <v>0.20800000000000002</v>
      </c>
      <c r="F53" s="377">
        <f t="shared" si="4"/>
        <v>-0.5423728813559322</v>
      </c>
      <c r="G53" s="352">
        <f t="shared" si="5"/>
        <v>0.5423728813559322</v>
      </c>
      <c r="H53" s="352">
        <f t="shared" si="6"/>
        <v>-1.0847457627118644</v>
      </c>
      <c r="I53" s="354">
        <f t="shared" si="7"/>
        <v>1.0847457627118644</v>
      </c>
      <c r="J53" s="377">
        <f t="shared" si="8"/>
        <v>-3.5699999999999994</v>
      </c>
      <c r="K53" s="352">
        <f t="shared" si="9"/>
        <v>2.17</v>
      </c>
      <c r="L53" s="352">
        <f t="shared" si="10"/>
        <v>-6.4399999999999995</v>
      </c>
      <c r="M53" s="354">
        <f t="shared" si="11"/>
        <v>5.039999999999999</v>
      </c>
      <c r="N53" s="377">
        <f t="shared" si="12"/>
        <v>-0.805</v>
      </c>
      <c r="O53" s="352">
        <f t="shared" si="13"/>
        <v>0.805</v>
      </c>
      <c r="P53" s="352">
        <f t="shared" si="14"/>
        <v>-1.61</v>
      </c>
      <c r="Q53" s="354">
        <f t="shared" si="15"/>
        <v>1.61</v>
      </c>
      <c r="R53" s="171"/>
      <c r="S53" s="171"/>
      <c r="T53" s="171"/>
      <c r="U53" s="172"/>
    </row>
    <row r="54" spans="1:21" ht="12.75">
      <c r="A54" s="142" t="s">
        <v>174</v>
      </c>
      <c r="B54" s="377">
        <f t="shared" si="0"/>
        <v>-0.03874043615003028</v>
      </c>
      <c r="C54" s="352">
        <f t="shared" si="1"/>
        <v>-0.000807828676790228</v>
      </c>
      <c r="D54" s="352">
        <f t="shared" si="2"/>
        <v>-0.0577067398866503</v>
      </c>
      <c r="E54" s="354">
        <f t="shared" si="3"/>
        <v>0.018158475059829798</v>
      </c>
      <c r="F54" s="377">
        <f t="shared" si="4"/>
        <v>-0.23728813559322037</v>
      </c>
      <c r="G54" s="352">
        <f t="shared" si="5"/>
        <v>0.23728813559322037</v>
      </c>
      <c r="H54" s="352">
        <f t="shared" si="6"/>
        <v>-0.47457627118644075</v>
      </c>
      <c r="I54" s="354">
        <f t="shared" si="7"/>
        <v>0.47457627118644075</v>
      </c>
      <c r="J54" s="381">
        <f t="shared" si="8"/>
        <v>-0.99</v>
      </c>
      <c r="K54" s="373">
        <f t="shared" si="9"/>
        <v>1.11</v>
      </c>
      <c r="L54" s="373">
        <f t="shared" si="10"/>
        <v>-2.04</v>
      </c>
      <c r="M54" s="378">
        <f t="shared" si="11"/>
        <v>2.16</v>
      </c>
      <c r="N54" s="377">
        <f t="shared" si="12"/>
        <v>-0.24500000000000002</v>
      </c>
      <c r="O54" s="352">
        <f t="shared" si="13"/>
        <v>0.24500000000000002</v>
      </c>
      <c r="P54" s="352">
        <f t="shared" si="14"/>
        <v>-0.49000000000000005</v>
      </c>
      <c r="Q54" s="354">
        <f t="shared" si="15"/>
        <v>0.49000000000000005</v>
      </c>
      <c r="R54" s="171"/>
      <c r="S54" s="171"/>
      <c r="T54" s="171"/>
      <c r="U54" s="172"/>
    </row>
    <row r="55" spans="1:21" ht="12.75">
      <c r="A55" s="142" t="s">
        <v>175</v>
      </c>
      <c r="B55" s="377">
        <f t="shared" si="0"/>
        <v>-0.04583737345822186</v>
      </c>
      <c r="C55" s="352">
        <f t="shared" si="1"/>
        <v>0.02416262654177815</v>
      </c>
      <c r="D55" s="352">
        <f t="shared" si="2"/>
        <v>-0.08083737345822187</v>
      </c>
      <c r="E55" s="354">
        <f t="shared" si="3"/>
        <v>0.05916262654177815</v>
      </c>
      <c r="F55" s="377">
        <f t="shared" si="4"/>
        <v>-0.18305084745762712</v>
      </c>
      <c r="G55" s="352">
        <f t="shared" si="5"/>
        <v>0.18305084745762712</v>
      </c>
      <c r="H55" s="352">
        <f t="shared" si="6"/>
        <v>-0.36610169491525424</v>
      </c>
      <c r="I55" s="354">
        <f t="shared" si="7"/>
        <v>0.36610169491525424</v>
      </c>
      <c r="J55" s="377">
        <f t="shared" si="8"/>
        <v>-1.4249999999999998</v>
      </c>
      <c r="K55" s="352">
        <f t="shared" si="9"/>
        <v>1.165</v>
      </c>
      <c r="L55" s="352">
        <f t="shared" si="10"/>
        <v>-2.7199999999999998</v>
      </c>
      <c r="M55" s="354">
        <f t="shared" si="11"/>
        <v>2.46</v>
      </c>
      <c r="N55" s="377">
        <f t="shared" si="12"/>
        <v>-0.105</v>
      </c>
      <c r="O55" s="352">
        <f t="shared" si="13"/>
        <v>0.105</v>
      </c>
      <c r="P55" s="352">
        <f t="shared" si="14"/>
        <v>-0.21</v>
      </c>
      <c r="Q55" s="354">
        <f t="shared" si="15"/>
        <v>0.21</v>
      </c>
      <c r="R55" s="171"/>
      <c r="S55" s="171"/>
      <c r="T55" s="171"/>
      <c r="U55" s="172"/>
    </row>
    <row r="56" spans="1:21" ht="12.75">
      <c r="A56" s="142" t="s">
        <v>176</v>
      </c>
      <c r="B56" s="377">
        <f t="shared" si="0"/>
        <v>-0.015145133544779633</v>
      </c>
      <c r="C56" s="352">
        <f t="shared" si="1"/>
        <v>0.008910429536739494</v>
      </c>
      <c r="D56" s="352">
        <f t="shared" si="2"/>
        <v>-0.027172915085539196</v>
      </c>
      <c r="E56" s="354">
        <f t="shared" si="3"/>
        <v>0.020938211077499057</v>
      </c>
      <c r="F56" s="377">
        <f t="shared" si="4"/>
        <v>-0.11525423728813561</v>
      </c>
      <c r="G56" s="352">
        <f t="shared" si="5"/>
        <v>0.11525423728813561</v>
      </c>
      <c r="H56" s="352">
        <f t="shared" si="6"/>
        <v>-0.23050847457627122</v>
      </c>
      <c r="I56" s="354">
        <f t="shared" si="7"/>
        <v>0.23050847457627122</v>
      </c>
      <c r="J56" s="381">
        <f t="shared" si="8"/>
        <v>-0.196</v>
      </c>
      <c r="K56" s="373">
        <f t="shared" si="9"/>
        <v>0.196</v>
      </c>
      <c r="L56" s="373">
        <f t="shared" si="10"/>
        <v>-0.392</v>
      </c>
      <c r="M56" s="378">
        <f t="shared" si="11"/>
        <v>0.392</v>
      </c>
      <c r="N56" s="377">
        <f t="shared" si="12"/>
        <v>-0.133</v>
      </c>
      <c r="O56" s="352">
        <f t="shared" si="13"/>
        <v>0.133</v>
      </c>
      <c r="P56" s="352">
        <f t="shared" si="14"/>
        <v>-0.266</v>
      </c>
      <c r="Q56" s="354">
        <f t="shared" si="15"/>
        <v>0.266</v>
      </c>
      <c r="R56" s="171"/>
      <c r="S56" s="171"/>
      <c r="T56" s="171"/>
      <c r="U56" s="172"/>
    </row>
    <row r="57" spans="1:21" ht="12.75">
      <c r="A57" s="142" t="s">
        <v>177</v>
      </c>
      <c r="B57" s="377">
        <f t="shared" si="0"/>
        <v>-0.03921619545133756</v>
      </c>
      <c r="C57" s="352">
        <f t="shared" si="1"/>
        <v>0.058783804548662444</v>
      </c>
      <c r="D57" s="352">
        <f t="shared" si="2"/>
        <v>-0.08821619545133756</v>
      </c>
      <c r="E57" s="354">
        <f t="shared" si="3"/>
        <v>0.10778380454866245</v>
      </c>
      <c r="F57" s="377">
        <f t="shared" si="4"/>
        <v>-0.06779661016949153</v>
      </c>
      <c r="G57" s="352">
        <f t="shared" si="5"/>
        <v>0.06779661016949153</v>
      </c>
      <c r="H57" s="352">
        <f t="shared" si="6"/>
        <v>-0.13559322033898305</v>
      </c>
      <c r="I57" s="354">
        <f t="shared" si="7"/>
        <v>0.13559322033898305</v>
      </c>
      <c r="J57" s="377">
        <f t="shared" si="8"/>
        <v>-0.2235</v>
      </c>
      <c r="K57" s="352">
        <f t="shared" si="9"/>
        <v>0.2875</v>
      </c>
      <c r="L57" s="352">
        <f t="shared" si="10"/>
        <v>-0.479</v>
      </c>
      <c r="M57" s="354">
        <f t="shared" si="11"/>
        <v>0.543</v>
      </c>
      <c r="N57" s="377">
        <f t="shared" si="12"/>
        <v>-0.05850000000000001</v>
      </c>
      <c r="O57" s="352">
        <f t="shared" si="13"/>
        <v>0.1165</v>
      </c>
      <c r="P57" s="352">
        <f t="shared" si="14"/>
        <v>-0.14600000000000002</v>
      </c>
      <c r="Q57" s="354">
        <f t="shared" si="15"/>
        <v>0.20400000000000001</v>
      </c>
      <c r="R57" s="171"/>
      <c r="S57" s="171"/>
      <c r="T57" s="171"/>
      <c r="U57" s="172"/>
    </row>
    <row r="58" spans="1:21" ht="12.75">
      <c r="A58" s="142" t="s">
        <v>178</v>
      </c>
      <c r="B58" s="377">
        <f t="shared" si="0"/>
        <v>-0.006355627483822764</v>
      </c>
      <c r="C58" s="352">
        <f t="shared" si="1"/>
        <v>0.00665066089364021</v>
      </c>
      <c r="D58" s="352">
        <f t="shared" si="2"/>
        <v>-0.012858771672554252</v>
      </c>
      <c r="E58" s="354">
        <f t="shared" si="3"/>
        <v>0.013153805082371696</v>
      </c>
      <c r="F58" s="377">
        <f t="shared" si="4"/>
        <v>-0.13559322033898305</v>
      </c>
      <c r="G58" s="352">
        <f t="shared" si="5"/>
        <v>0.13559322033898305</v>
      </c>
      <c r="H58" s="352">
        <f t="shared" si="6"/>
        <v>-0.2711864406779661</v>
      </c>
      <c r="I58" s="354">
        <f t="shared" si="7"/>
        <v>0.2711864406779661</v>
      </c>
      <c r="J58" s="381">
        <f t="shared" si="8"/>
        <v>-0.315</v>
      </c>
      <c r="K58" s="373">
        <f t="shared" si="9"/>
        <v>0.315</v>
      </c>
      <c r="L58" s="373">
        <f t="shared" si="10"/>
        <v>-0.63</v>
      </c>
      <c r="M58" s="378">
        <f t="shared" si="11"/>
        <v>0.63</v>
      </c>
      <c r="N58" s="381">
        <f t="shared" si="12"/>
        <v>-0.36650000000000005</v>
      </c>
      <c r="O58" s="373">
        <f t="shared" si="13"/>
        <v>0.3125</v>
      </c>
      <c r="P58" s="373">
        <f t="shared" si="14"/>
        <v>-0.7060000000000001</v>
      </c>
      <c r="Q58" s="378">
        <f t="shared" si="15"/>
        <v>0.652</v>
      </c>
      <c r="R58" s="171"/>
      <c r="S58" s="171"/>
      <c r="T58" s="171"/>
      <c r="U58" s="172"/>
    </row>
    <row r="59" spans="1:21" ht="12.75">
      <c r="A59" s="142" t="s">
        <v>179</v>
      </c>
      <c r="B59" s="377">
        <f t="shared" si="0"/>
        <v>-0.07350000000000001</v>
      </c>
      <c r="C59" s="352">
        <f t="shared" si="1"/>
        <v>0.07350000000000001</v>
      </c>
      <c r="D59" s="352">
        <f t="shared" si="2"/>
        <v>-0.14700000000000002</v>
      </c>
      <c r="E59" s="354">
        <f t="shared" si="3"/>
        <v>0.14700000000000002</v>
      </c>
      <c r="F59" s="377">
        <f t="shared" si="4"/>
        <v>-0.02</v>
      </c>
      <c r="G59" s="352">
        <f t="shared" si="5"/>
        <v>0.02</v>
      </c>
      <c r="H59" s="352">
        <f t="shared" si="6"/>
        <v>-0.04</v>
      </c>
      <c r="I59" s="354">
        <f t="shared" si="7"/>
        <v>0.04</v>
      </c>
      <c r="J59" s="377">
        <f t="shared" si="8"/>
        <v>-0.096</v>
      </c>
      <c r="K59" s="352">
        <f t="shared" si="9"/>
        <v>0.128</v>
      </c>
      <c r="L59" s="352">
        <f t="shared" si="10"/>
        <v>-0.20800000000000002</v>
      </c>
      <c r="M59" s="354">
        <f t="shared" si="11"/>
        <v>0.24</v>
      </c>
      <c r="N59" s="377">
        <f t="shared" si="12"/>
        <v>-0.0155</v>
      </c>
      <c r="O59" s="352">
        <f t="shared" si="13"/>
        <v>0.0475</v>
      </c>
      <c r="P59" s="352">
        <f t="shared" si="14"/>
        <v>-0.047</v>
      </c>
      <c r="Q59" s="354">
        <f t="shared" si="15"/>
        <v>0.079</v>
      </c>
      <c r="R59" s="171"/>
      <c r="S59" s="171"/>
      <c r="T59" s="171"/>
      <c r="U59" s="172"/>
    </row>
    <row r="60" spans="1:21" ht="12.75">
      <c r="A60" s="142" t="s">
        <v>180</v>
      </c>
      <c r="B60" s="377">
        <f t="shared" si="0"/>
        <v>-0.003479435497452964</v>
      </c>
      <c r="C60" s="352">
        <f t="shared" si="1"/>
        <v>0.003520564502547036</v>
      </c>
      <c r="D60" s="352">
        <f t="shared" si="2"/>
        <v>-0.006979435497452964</v>
      </c>
      <c r="E60" s="354">
        <f t="shared" si="3"/>
        <v>0.007020564502547036</v>
      </c>
      <c r="F60" s="377">
        <f t="shared" si="4"/>
        <v>-0.02067796610169492</v>
      </c>
      <c r="G60" s="352">
        <f t="shared" si="5"/>
        <v>0.02067796610169492</v>
      </c>
      <c r="H60" s="352">
        <f t="shared" si="6"/>
        <v>-0.04135593220338984</v>
      </c>
      <c r="I60" s="354">
        <f t="shared" si="7"/>
        <v>0.04135593220338984</v>
      </c>
      <c r="J60" s="381">
        <f t="shared" si="8"/>
        <v>-0.0525</v>
      </c>
      <c r="K60" s="373">
        <f t="shared" si="9"/>
        <v>0.0525</v>
      </c>
      <c r="L60" s="373">
        <f t="shared" si="10"/>
        <v>-0.105</v>
      </c>
      <c r="M60" s="378">
        <f t="shared" si="11"/>
        <v>0.105</v>
      </c>
      <c r="N60" s="381">
        <f t="shared" si="12"/>
        <v>-0.035</v>
      </c>
      <c r="O60" s="373">
        <f t="shared" si="13"/>
        <v>0.035</v>
      </c>
      <c r="P60" s="373">
        <f t="shared" si="14"/>
        <v>-0.07</v>
      </c>
      <c r="Q60" s="378">
        <f t="shared" si="15"/>
        <v>0.07</v>
      </c>
      <c r="R60" s="171"/>
      <c r="S60" s="171"/>
      <c r="T60" s="171"/>
      <c r="U60" s="172"/>
    </row>
    <row r="61" spans="1:21" ht="12.75">
      <c r="A61" s="142" t="s">
        <v>181</v>
      </c>
      <c r="B61" s="377">
        <f t="shared" si="0"/>
        <v>-0.008260355048725476</v>
      </c>
      <c r="C61" s="352">
        <f t="shared" si="1"/>
        <v>0.008260355048725476</v>
      </c>
      <c r="D61" s="352">
        <f t="shared" si="2"/>
        <v>-0.01652071009745095</v>
      </c>
      <c r="E61" s="354">
        <f t="shared" si="3"/>
        <v>0.01652071009745095</v>
      </c>
      <c r="F61" s="377">
        <f t="shared" si="4"/>
        <v>-0.00847457627118644</v>
      </c>
      <c r="G61" s="352">
        <f t="shared" si="5"/>
        <v>0.00847457627118644</v>
      </c>
      <c r="H61" s="352">
        <f t="shared" si="6"/>
        <v>-0.01694915254237288</v>
      </c>
      <c r="I61" s="354">
        <f t="shared" si="7"/>
        <v>0.01694915254237288</v>
      </c>
      <c r="J61" s="377">
        <f t="shared" si="8"/>
        <v>-0.0214</v>
      </c>
      <c r="K61" s="352">
        <f t="shared" si="9"/>
        <v>0.0248</v>
      </c>
      <c r="L61" s="352">
        <f t="shared" si="10"/>
        <v>-0.0445</v>
      </c>
      <c r="M61" s="354">
        <f t="shared" si="11"/>
        <v>0.0479</v>
      </c>
      <c r="N61" s="377">
        <f t="shared" si="12"/>
        <v>-0.01085</v>
      </c>
      <c r="O61" s="352">
        <f t="shared" si="13"/>
        <v>0.01085</v>
      </c>
      <c r="P61" s="352">
        <f t="shared" si="14"/>
        <v>-0.0217</v>
      </c>
      <c r="Q61" s="354">
        <f t="shared" si="15"/>
        <v>0.0217</v>
      </c>
      <c r="R61" s="171"/>
      <c r="S61" s="171"/>
      <c r="T61" s="171"/>
      <c r="U61" s="172"/>
    </row>
    <row r="62" spans="1:21" ht="12.75">
      <c r="A62" s="142" t="s">
        <v>182</v>
      </c>
      <c r="B62" s="377">
        <f t="shared" si="0"/>
        <v>-0.02219241317633501</v>
      </c>
      <c r="C62" s="352">
        <f t="shared" si="1"/>
        <v>0.02120758682366499</v>
      </c>
      <c r="D62" s="352">
        <f t="shared" si="2"/>
        <v>-0.043892413176335014</v>
      </c>
      <c r="E62" s="354">
        <f t="shared" si="3"/>
        <v>0.04290758682366499</v>
      </c>
      <c r="F62" s="377">
        <f t="shared" si="4"/>
        <v>-0.01152542372881356</v>
      </c>
      <c r="G62" s="352">
        <f t="shared" si="5"/>
        <v>0.01152542372881356</v>
      </c>
      <c r="H62" s="352">
        <f t="shared" si="6"/>
        <v>-0.02305084745762712</v>
      </c>
      <c r="I62" s="354">
        <f t="shared" si="7"/>
        <v>0.02305084745762712</v>
      </c>
      <c r="J62" s="381">
        <f t="shared" si="8"/>
        <v>-0.0182</v>
      </c>
      <c r="K62" s="373">
        <f t="shared" si="9"/>
        <v>0.0182</v>
      </c>
      <c r="L62" s="373">
        <f t="shared" si="10"/>
        <v>-0.0364</v>
      </c>
      <c r="M62" s="378">
        <f t="shared" si="11"/>
        <v>0.0364</v>
      </c>
      <c r="N62" s="381">
        <f t="shared" si="12"/>
        <v>-0.01715</v>
      </c>
      <c r="O62" s="373">
        <f t="shared" si="13"/>
        <v>0.01715</v>
      </c>
      <c r="P62" s="373">
        <f t="shared" si="14"/>
        <v>-0.0343</v>
      </c>
      <c r="Q62" s="378">
        <f t="shared" si="15"/>
        <v>0.0343</v>
      </c>
      <c r="R62" s="171"/>
      <c r="S62" s="171"/>
      <c r="T62" s="171"/>
      <c r="U62" s="172"/>
    </row>
    <row r="63" spans="1:21" ht="13.5" thickBot="1">
      <c r="A63" s="129" t="s">
        <v>183</v>
      </c>
      <c r="B63" s="379">
        <f t="shared" si="0"/>
        <v>-0.012649999999999998</v>
      </c>
      <c r="C63" s="356">
        <f t="shared" si="1"/>
        <v>0.01465</v>
      </c>
      <c r="D63" s="356">
        <f t="shared" si="2"/>
        <v>-0.026299999999999997</v>
      </c>
      <c r="E63" s="355">
        <f t="shared" si="3"/>
        <v>0.0283</v>
      </c>
      <c r="F63" s="379">
        <f t="shared" si="4"/>
        <v>-0.009152542372881357</v>
      </c>
      <c r="G63" s="356">
        <f t="shared" si="5"/>
        <v>0.009152542372881357</v>
      </c>
      <c r="H63" s="356">
        <f t="shared" si="6"/>
        <v>-0.018305084745762715</v>
      </c>
      <c r="I63" s="355">
        <f t="shared" si="7"/>
        <v>0.018305084745762715</v>
      </c>
      <c r="J63" s="386">
        <f t="shared" si="8"/>
        <v>-0.01955</v>
      </c>
      <c r="K63" s="380">
        <f t="shared" si="9"/>
        <v>0.009150000000000002</v>
      </c>
      <c r="L63" s="380">
        <f t="shared" si="10"/>
        <v>-0.0339</v>
      </c>
      <c r="M63" s="382">
        <f t="shared" si="11"/>
        <v>0.023500000000000004</v>
      </c>
      <c r="N63" s="379">
        <f t="shared" si="12"/>
        <v>-0.027450000000000002</v>
      </c>
      <c r="O63" s="356">
        <f t="shared" si="13"/>
        <v>0.019450000000000002</v>
      </c>
      <c r="P63" s="356">
        <f t="shared" si="14"/>
        <v>-0.0509</v>
      </c>
      <c r="Q63" s="355">
        <f t="shared" si="15"/>
        <v>0.04290000000000001</v>
      </c>
      <c r="R63" s="171"/>
      <c r="S63" s="171"/>
      <c r="T63" s="171"/>
      <c r="U63" s="172"/>
    </row>
    <row r="64" spans="1:21" ht="12.75">
      <c r="A64" s="142" t="s">
        <v>184</v>
      </c>
      <c r="B64" s="374">
        <f t="shared" si="0"/>
        <v>-0.41500000000000004</v>
      </c>
      <c r="C64" s="357">
        <f t="shared" si="1"/>
        <v>0.355</v>
      </c>
      <c r="D64" s="357">
        <f t="shared" si="2"/>
        <v>-0.8</v>
      </c>
      <c r="E64" s="353">
        <f t="shared" si="3"/>
        <v>0.74</v>
      </c>
      <c r="F64" s="374">
        <f t="shared" si="4"/>
        <v>-3.728813559322034</v>
      </c>
      <c r="G64" s="357">
        <f t="shared" si="5"/>
        <v>3.728813559322034</v>
      </c>
      <c r="H64" s="357">
        <f t="shared" si="6"/>
        <v>-7.457627118644068</v>
      </c>
      <c r="I64" s="353">
        <f t="shared" si="7"/>
        <v>7.457627118644068</v>
      </c>
      <c r="J64" s="387">
        <f t="shared" si="8"/>
        <v>-8.4</v>
      </c>
      <c r="K64" s="375">
        <f t="shared" si="9"/>
        <v>7.000000000000001</v>
      </c>
      <c r="L64" s="375">
        <f t="shared" si="10"/>
        <v>-16.1</v>
      </c>
      <c r="M64" s="376">
        <f t="shared" si="11"/>
        <v>14.700000000000003</v>
      </c>
      <c r="N64" s="374">
        <f t="shared" si="12"/>
        <v>-2.57</v>
      </c>
      <c r="O64" s="357">
        <f t="shared" si="13"/>
        <v>1.77</v>
      </c>
      <c r="P64" s="357">
        <f t="shared" si="14"/>
        <v>-4.74</v>
      </c>
      <c r="Q64" s="353">
        <f t="shared" si="15"/>
        <v>3.94</v>
      </c>
      <c r="R64" s="171"/>
      <c r="S64" s="171"/>
      <c r="T64" s="171"/>
      <c r="U64" s="172"/>
    </row>
    <row r="65" spans="1:21" ht="12.75">
      <c r="A65" s="142" t="s">
        <v>185</v>
      </c>
      <c r="B65" s="377">
        <f t="shared" si="0"/>
        <v>-0.29050000000000004</v>
      </c>
      <c r="C65" s="352">
        <f t="shared" si="1"/>
        <v>0.29050000000000004</v>
      </c>
      <c r="D65" s="352">
        <f t="shared" si="2"/>
        <v>-0.5810000000000001</v>
      </c>
      <c r="E65" s="354">
        <f t="shared" si="3"/>
        <v>0.5810000000000001</v>
      </c>
      <c r="F65" s="377">
        <f t="shared" si="4"/>
        <v>-1.1864406779661016</v>
      </c>
      <c r="G65" s="352">
        <f t="shared" si="5"/>
        <v>1.1864406779661016</v>
      </c>
      <c r="H65" s="352">
        <f t="shared" si="6"/>
        <v>-2.3728813559322033</v>
      </c>
      <c r="I65" s="354">
        <f t="shared" si="7"/>
        <v>2.3728813559322033</v>
      </c>
      <c r="J65" s="381">
        <f t="shared" si="8"/>
        <v>-8.12</v>
      </c>
      <c r="K65" s="373">
        <f t="shared" si="9"/>
        <v>1.8199999999999998</v>
      </c>
      <c r="L65" s="373">
        <f t="shared" si="10"/>
        <v>-13.09</v>
      </c>
      <c r="M65" s="378">
        <f t="shared" si="11"/>
        <v>6.789999999999999</v>
      </c>
      <c r="N65" s="377">
        <f t="shared" si="12"/>
        <v>-0.7000000000000001</v>
      </c>
      <c r="O65" s="352">
        <f t="shared" si="13"/>
        <v>0.7000000000000001</v>
      </c>
      <c r="P65" s="352">
        <f t="shared" si="14"/>
        <v>-1.4000000000000001</v>
      </c>
      <c r="Q65" s="354">
        <f t="shared" si="15"/>
        <v>1.4000000000000001</v>
      </c>
      <c r="R65" s="171"/>
      <c r="S65" s="171"/>
      <c r="T65" s="171"/>
      <c r="U65" s="172"/>
    </row>
    <row r="66" spans="1:21" ht="12.75">
      <c r="A66" s="142" t="s">
        <v>186</v>
      </c>
      <c r="B66" s="377">
        <f t="shared" si="0"/>
        <v>-0.063</v>
      </c>
      <c r="C66" s="352">
        <f t="shared" si="1"/>
        <v>0.063</v>
      </c>
      <c r="D66" s="352">
        <f t="shared" si="2"/>
        <v>-0.126</v>
      </c>
      <c r="E66" s="354">
        <f t="shared" si="3"/>
        <v>0.126</v>
      </c>
      <c r="F66" s="377">
        <f t="shared" si="4"/>
        <v>-0.9152542372881357</v>
      </c>
      <c r="G66" s="352">
        <f t="shared" si="5"/>
        <v>0.9152542372881357</v>
      </c>
      <c r="H66" s="352">
        <f t="shared" si="6"/>
        <v>-1.8305084745762714</v>
      </c>
      <c r="I66" s="354">
        <f t="shared" si="7"/>
        <v>1.8305084745762714</v>
      </c>
      <c r="J66" s="381">
        <f t="shared" si="8"/>
        <v>-2.48</v>
      </c>
      <c r="K66" s="373">
        <f t="shared" si="9"/>
        <v>1.7200000000000002</v>
      </c>
      <c r="L66" s="373">
        <f t="shared" si="10"/>
        <v>-4.58</v>
      </c>
      <c r="M66" s="378">
        <f t="shared" si="11"/>
        <v>3.8200000000000003</v>
      </c>
      <c r="N66" s="377">
        <f t="shared" si="12"/>
        <v>-1.23</v>
      </c>
      <c r="O66" s="352">
        <f t="shared" si="13"/>
        <v>0.5900000000000001</v>
      </c>
      <c r="P66" s="352">
        <f t="shared" si="14"/>
        <v>-2.14</v>
      </c>
      <c r="Q66" s="354">
        <f t="shared" si="15"/>
        <v>1.5</v>
      </c>
      <c r="R66" s="171"/>
      <c r="S66" s="171"/>
      <c r="T66" s="171"/>
      <c r="U66" s="172"/>
    </row>
    <row r="67" spans="1:21" ht="12.75">
      <c r="A67" s="142" t="s">
        <v>187</v>
      </c>
      <c r="B67" s="377">
        <f t="shared" si="0"/>
        <v>-0.1575</v>
      </c>
      <c r="C67" s="352">
        <f t="shared" si="1"/>
        <v>0.1575</v>
      </c>
      <c r="D67" s="352">
        <f t="shared" si="2"/>
        <v>-0.315</v>
      </c>
      <c r="E67" s="354">
        <f t="shared" si="3"/>
        <v>0.315</v>
      </c>
      <c r="F67" s="377">
        <f t="shared" si="4"/>
        <v>-0.4067796610169492</v>
      </c>
      <c r="G67" s="352">
        <f t="shared" si="5"/>
        <v>0.4067796610169492</v>
      </c>
      <c r="H67" s="352">
        <f t="shared" si="6"/>
        <v>-0.8135593220338984</v>
      </c>
      <c r="I67" s="354">
        <f t="shared" si="7"/>
        <v>0.8135593220338984</v>
      </c>
      <c r="J67" s="381">
        <f t="shared" si="8"/>
        <v>0.31000000000000005</v>
      </c>
      <c r="K67" s="373">
        <f t="shared" si="9"/>
        <v>2.83</v>
      </c>
      <c r="L67" s="373">
        <f t="shared" si="10"/>
        <v>-0.95</v>
      </c>
      <c r="M67" s="378">
        <f t="shared" si="11"/>
        <v>4.09</v>
      </c>
      <c r="N67" s="377">
        <f t="shared" si="12"/>
        <v>-0.56</v>
      </c>
      <c r="O67" s="352">
        <f t="shared" si="13"/>
        <v>0.56</v>
      </c>
      <c r="P67" s="352">
        <f t="shared" si="14"/>
        <v>-1.12</v>
      </c>
      <c r="Q67" s="354">
        <f t="shared" si="15"/>
        <v>1.12</v>
      </c>
      <c r="R67" s="171"/>
      <c r="S67" s="171"/>
      <c r="T67" s="171"/>
      <c r="U67" s="172"/>
    </row>
    <row r="68" spans="1:21" ht="12.75">
      <c r="A68" s="142" t="s">
        <v>188</v>
      </c>
      <c r="B68" s="377">
        <f t="shared" si="0"/>
        <v>-0.017172312763543834</v>
      </c>
      <c r="C68" s="352">
        <f t="shared" si="1"/>
        <v>0.017172312763543834</v>
      </c>
      <c r="D68" s="352">
        <f t="shared" si="2"/>
        <v>-0.03434462552708767</v>
      </c>
      <c r="E68" s="354">
        <f t="shared" si="3"/>
        <v>0.03434462552708767</v>
      </c>
      <c r="F68" s="377">
        <f t="shared" si="4"/>
        <v>-0.23050847457627122</v>
      </c>
      <c r="G68" s="352">
        <f t="shared" si="5"/>
        <v>0.23050847457627122</v>
      </c>
      <c r="H68" s="352">
        <f t="shared" si="6"/>
        <v>-0.46101694915254243</v>
      </c>
      <c r="I68" s="354">
        <f t="shared" si="7"/>
        <v>0.46101694915254243</v>
      </c>
      <c r="J68" s="381">
        <f t="shared" si="8"/>
        <v>-1.1500000000000001</v>
      </c>
      <c r="K68" s="373">
        <f t="shared" si="9"/>
        <v>0.9500000000000001</v>
      </c>
      <c r="L68" s="373">
        <f t="shared" si="10"/>
        <v>-2.2</v>
      </c>
      <c r="M68" s="378">
        <f t="shared" si="11"/>
        <v>2</v>
      </c>
      <c r="N68" s="377">
        <f t="shared" si="12"/>
        <v>-0.22500000000000003</v>
      </c>
      <c r="O68" s="352">
        <f t="shared" si="13"/>
        <v>0.265</v>
      </c>
      <c r="P68" s="352">
        <f t="shared" si="14"/>
        <v>-0.47000000000000003</v>
      </c>
      <c r="Q68" s="354">
        <f t="shared" si="15"/>
        <v>0.51</v>
      </c>
      <c r="R68" s="171"/>
      <c r="S68" s="171"/>
      <c r="T68" s="171"/>
      <c r="U68" s="172"/>
    </row>
    <row r="69" spans="1:21" ht="12.75">
      <c r="A69" s="142" t="s">
        <v>189</v>
      </c>
      <c r="B69" s="377">
        <f t="shared" si="0"/>
        <v>-0.091</v>
      </c>
      <c r="C69" s="352">
        <f t="shared" si="1"/>
        <v>0.091</v>
      </c>
      <c r="D69" s="352">
        <f t="shared" si="2"/>
        <v>-0.182</v>
      </c>
      <c r="E69" s="354">
        <f t="shared" si="3"/>
        <v>0.182</v>
      </c>
      <c r="F69" s="377">
        <f t="shared" si="4"/>
        <v>-0.18983050847457628</v>
      </c>
      <c r="G69" s="352">
        <f t="shared" si="5"/>
        <v>0.18983050847457628</v>
      </c>
      <c r="H69" s="352">
        <f t="shared" si="6"/>
        <v>-0.37966101694915255</v>
      </c>
      <c r="I69" s="354">
        <f t="shared" si="7"/>
        <v>0.37966101694915255</v>
      </c>
      <c r="J69" s="381">
        <f t="shared" si="8"/>
        <v>1.08</v>
      </c>
      <c r="K69" s="373">
        <f t="shared" si="9"/>
        <v>1.92</v>
      </c>
      <c r="L69" s="373">
        <f t="shared" si="10"/>
        <v>0.66</v>
      </c>
      <c r="M69" s="378">
        <f t="shared" si="11"/>
        <v>2.34</v>
      </c>
      <c r="N69" s="377">
        <f t="shared" si="12"/>
        <v>-0.0665</v>
      </c>
      <c r="O69" s="352">
        <f t="shared" si="13"/>
        <v>0.0665</v>
      </c>
      <c r="P69" s="352">
        <f t="shared" si="14"/>
        <v>-0.133</v>
      </c>
      <c r="Q69" s="354">
        <f t="shared" si="15"/>
        <v>0.133</v>
      </c>
      <c r="R69" s="171"/>
      <c r="S69" s="171"/>
      <c r="T69" s="171"/>
      <c r="U69" s="172"/>
    </row>
    <row r="70" spans="1:21" ht="12.75">
      <c r="A70" s="142" t="s">
        <v>190</v>
      </c>
      <c r="B70" s="377">
        <f t="shared" si="0"/>
        <v>-0.006677631343550725</v>
      </c>
      <c r="C70" s="352">
        <f t="shared" si="1"/>
        <v>0.008677631343550724</v>
      </c>
      <c r="D70" s="352">
        <f t="shared" si="2"/>
        <v>-0.01435526268710145</v>
      </c>
      <c r="E70" s="354">
        <f t="shared" si="3"/>
        <v>0.01635526268710145</v>
      </c>
      <c r="F70" s="377">
        <f t="shared" si="4"/>
        <v>-0.08474576271186442</v>
      </c>
      <c r="G70" s="352">
        <f t="shared" si="5"/>
        <v>0.08474576271186442</v>
      </c>
      <c r="H70" s="352">
        <f t="shared" si="6"/>
        <v>-0.16949152542372883</v>
      </c>
      <c r="I70" s="354">
        <f t="shared" si="7"/>
        <v>0.16949152542372883</v>
      </c>
      <c r="J70" s="381">
        <f t="shared" si="8"/>
        <v>-0.2275</v>
      </c>
      <c r="K70" s="373">
        <f t="shared" si="9"/>
        <v>0.2275</v>
      </c>
      <c r="L70" s="373">
        <f t="shared" si="10"/>
        <v>-0.455</v>
      </c>
      <c r="M70" s="378">
        <f t="shared" si="11"/>
        <v>0.455</v>
      </c>
      <c r="N70" s="377">
        <f t="shared" si="12"/>
        <v>-0.10350000000000001</v>
      </c>
      <c r="O70" s="352">
        <f t="shared" si="13"/>
        <v>0.1555</v>
      </c>
      <c r="P70" s="352">
        <f t="shared" si="14"/>
        <v>-0.233</v>
      </c>
      <c r="Q70" s="354">
        <f t="shared" si="15"/>
        <v>0.28500000000000003</v>
      </c>
      <c r="R70" s="171"/>
      <c r="S70" s="171"/>
      <c r="T70" s="171"/>
      <c r="U70" s="172"/>
    </row>
    <row r="71" spans="1:21" ht="12.75">
      <c r="A71" s="142" t="s">
        <v>191</v>
      </c>
      <c r="B71" s="377">
        <f t="shared" si="0"/>
        <v>-0.063</v>
      </c>
      <c r="C71" s="352">
        <f t="shared" si="1"/>
        <v>0.063</v>
      </c>
      <c r="D71" s="352">
        <f t="shared" si="2"/>
        <v>-0.126</v>
      </c>
      <c r="E71" s="354">
        <f t="shared" si="3"/>
        <v>0.126</v>
      </c>
      <c r="F71" s="377">
        <f t="shared" si="4"/>
        <v>-0.0711864406779661</v>
      </c>
      <c r="G71" s="352">
        <f t="shared" si="5"/>
        <v>0.0711864406779661</v>
      </c>
      <c r="H71" s="352">
        <f t="shared" si="6"/>
        <v>-0.1423728813559322</v>
      </c>
      <c r="I71" s="354">
        <f t="shared" si="7"/>
        <v>0.1423728813559322</v>
      </c>
      <c r="J71" s="381">
        <f t="shared" si="8"/>
        <v>-0.34450000000000003</v>
      </c>
      <c r="K71" s="373">
        <f t="shared" si="9"/>
        <v>-0.04350000000000001</v>
      </c>
      <c r="L71" s="373">
        <f t="shared" si="10"/>
        <v>-0.495</v>
      </c>
      <c r="M71" s="378">
        <f t="shared" si="11"/>
        <v>0.10699999999999998</v>
      </c>
      <c r="N71" s="381">
        <f t="shared" si="12"/>
        <v>-0.1205</v>
      </c>
      <c r="O71" s="373">
        <f t="shared" si="13"/>
        <v>0.0965</v>
      </c>
      <c r="P71" s="373">
        <f t="shared" si="14"/>
        <v>-0.229</v>
      </c>
      <c r="Q71" s="378">
        <f t="shared" si="15"/>
        <v>0.205</v>
      </c>
      <c r="R71" s="171"/>
      <c r="S71" s="171"/>
      <c r="T71" s="171"/>
      <c r="U71" s="172"/>
    </row>
    <row r="72" spans="1:21" ht="12.75">
      <c r="A72" s="142" t="s">
        <v>192</v>
      </c>
      <c r="B72" s="377">
        <f t="shared" si="0"/>
        <v>-0.0033433588925483836</v>
      </c>
      <c r="C72" s="352">
        <f t="shared" si="1"/>
        <v>0.0033058629942255167</v>
      </c>
      <c r="D72" s="352">
        <f t="shared" si="2"/>
        <v>-0.006667969835935333</v>
      </c>
      <c r="E72" s="354">
        <f t="shared" si="3"/>
        <v>0.006630473937612467</v>
      </c>
      <c r="F72" s="377">
        <f t="shared" si="4"/>
        <v>-0.11525423728813561</v>
      </c>
      <c r="G72" s="352">
        <f t="shared" si="5"/>
        <v>0.11525423728813561</v>
      </c>
      <c r="H72" s="352">
        <f t="shared" si="6"/>
        <v>-0.23050847457627122</v>
      </c>
      <c r="I72" s="354">
        <f t="shared" si="7"/>
        <v>0.23050847457627122</v>
      </c>
      <c r="J72" s="381">
        <f t="shared" si="8"/>
        <v>-0.35000000000000003</v>
      </c>
      <c r="K72" s="373">
        <f t="shared" si="9"/>
        <v>0.35000000000000003</v>
      </c>
      <c r="L72" s="373">
        <f t="shared" si="10"/>
        <v>-0.7000000000000001</v>
      </c>
      <c r="M72" s="378">
        <f t="shared" si="11"/>
        <v>0.7000000000000001</v>
      </c>
      <c r="N72" s="381">
        <f t="shared" si="12"/>
        <v>-0.3205</v>
      </c>
      <c r="O72" s="373">
        <f t="shared" si="13"/>
        <v>0.34450000000000003</v>
      </c>
      <c r="P72" s="373">
        <f t="shared" si="14"/>
        <v>-0.653</v>
      </c>
      <c r="Q72" s="378">
        <f t="shared" si="15"/>
        <v>0.677</v>
      </c>
      <c r="R72" s="171"/>
      <c r="S72" s="171"/>
      <c r="T72" s="171"/>
      <c r="U72" s="172"/>
    </row>
    <row r="73" spans="1:21" ht="12.75">
      <c r="A73" s="142" t="s">
        <v>193</v>
      </c>
      <c r="B73" s="381">
        <f t="shared" si="0"/>
        <v>-0.1285</v>
      </c>
      <c r="C73" s="373">
        <f t="shared" si="1"/>
        <v>0.14450000000000002</v>
      </c>
      <c r="D73" s="373">
        <f t="shared" si="2"/>
        <v>-0.265</v>
      </c>
      <c r="E73" s="378">
        <f t="shared" si="3"/>
        <v>0.281</v>
      </c>
      <c r="F73" s="381">
        <f t="shared" si="4"/>
        <v>-0.030508474576271184</v>
      </c>
      <c r="G73" s="352">
        <f t="shared" si="5"/>
        <v>0.030508474576271184</v>
      </c>
      <c r="H73" s="352">
        <f t="shared" si="6"/>
        <v>-0.06101694915254237</v>
      </c>
      <c r="I73" s="354">
        <f t="shared" si="7"/>
        <v>0.06101694915254237</v>
      </c>
      <c r="J73" s="381">
        <f t="shared" si="8"/>
        <v>0.03950000000000001</v>
      </c>
      <c r="K73" s="373">
        <f t="shared" si="9"/>
        <v>0.3405</v>
      </c>
      <c r="L73" s="373">
        <f t="shared" si="10"/>
        <v>-0.11099999999999999</v>
      </c>
      <c r="M73" s="378">
        <f t="shared" si="11"/>
        <v>0.491</v>
      </c>
      <c r="N73" s="381">
        <f t="shared" si="12"/>
        <v>-0.12000000000000001</v>
      </c>
      <c r="O73" s="373">
        <f t="shared" si="13"/>
        <v>0.14600000000000002</v>
      </c>
      <c r="P73" s="373">
        <f t="shared" si="14"/>
        <v>-0.253</v>
      </c>
      <c r="Q73" s="378">
        <f t="shared" si="15"/>
        <v>0.279</v>
      </c>
      <c r="R73" s="171"/>
      <c r="S73" s="171"/>
      <c r="T73" s="171"/>
      <c r="U73" s="172"/>
    </row>
    <row r="74" spans="1:21" ht="12.75">
      <c r="A74" s="142" t="s">
        <v>194</v>
      </c>
      <c r="B74" s="377">
        <f t="shared" si="0"/>
        <v>-0.0028</v>
      </c>
      <c r="C74" s="352">
        <f t="shared" si="1"/>
        <v>0.0028</v>
      </c>
      <c r="D74" s="352">
        <f t="shared" si="2"/>
        <v>-0.0056</v>
      </c>
      <c r="E74" s="354">
        <f t="shared" si="3"/>
        <v>0.0056</v>
      </c>
      <c r="F74" s="377">
        <f t="shared" si="4"/>
        <v>-0.018983050847457626</v>
      </c>
      <c r="G74" s="352">
        <f t="shared" si="5"/>
        <v>0.018983050847457626</v>
      </c>
      <c r="H74" s="352">
        <f t="shared" si="6"/>
        <v>-0.03796610169491525</v>
      </c>
      <c r="I74" s="354">
        <f t="shared" si="7"/>
        <v>0.03796610169491525</v>
      </c>
      <c r="J74" s="381">
        <f t="shared" si="8"/>
        <v>-0.07</v>
      </c>
      <c r="K74" s="373">
        <f t="shared" si="9"/>
        <v>0.07</v>
      </c>
      <c r="L74" s="373">
        <f t="shared" si="10"/>
        <v>-0.14</v>
      </c>
      <c r="M74" s="378">
        <f t="shared" si="11"/>
        <v>0.14</v>
      </c>
      <c r="N74" s="381">
        <f t="shared" si="12"/>
        <v>-0.03395</v>
      </c>
      <c r="O74" s="373">
        <f t="shared" si="13"/>
        <v>0.03395</v>
      </c>
      <c r="P74" s="373">
        <f t="shared" si="14"/>
        <v>-0.0679</v>
      </c>
      <c r="Q74" s="378">
        <f t="shared" si="15"/>
        <v>0.0679</v>
      </c>
      <c r="R74" s="171"/>
      <c r="S74" s="171"/>
      <c r="T74" s="171"/>
      <c r="U74" s="172"/>
    </row>
    <row r="75" spans="1:21" ht="12.75">
      <c r="A75" s="142" t="s">
        <v>195</v>
      </c>
      <c r="B75" s="381">
        <f t="shared" si="0"/>
        <v>-0.0174</v>
      </c>
      <c r="C75" s="373">
        <f t="shared" si="1"/>
        <v>0.0204</v>
      </c>
      <c r="D75" s="373">
        <f t="shared" si="2"/>
        <v>-0.0363</v>
      </c>
      <c r="E75" s="378">
        <f t="shared" si="3"/>
        <v>0.0393</v>
      </c>
      <c r="F75" s="381">
        <f t="shared" si="4"/>
        <v>-0.007457627118644069</v>
      </c>
      <c r="G75" s="352">
        <f t="shared" si="5"/>
        <v>0.007457627118644069</v>
      </c>
      <c r="H75" s="352">
        <f t="shared" si="6"/>
        <v>-0.014915254237288138</v>
      </c>
      <c r="I75" s="354">
        <f t="shared" si="7"/>
        <v>0.014915254237288138</v>
      </c>
      <c r="J75" s="377">
        <f t="shared" si="8"/>
        <v>-0.0245</v>
      </c>
      <c r="K75" s="352">
        <f t="shared" si="9"/>
        <v>0.0245</v>
      </c>
      <c r="L75" s="352">
        <f t="shared" si="10"/>
        <v>-0.049</v>
      </c>
      <c r="M75" s="354">
        <f t="shared" si="11"/>
        <v>0.049</v>
      </c>
      <c r="N75" s="377">
        <f t="shared" si="12"/>
        <v>-0.0174</v>
      </c>
      <c r="O75" s="352">
        <f t="shared" si="13"/>
        <v>0.0204</v>
      </c>
      <c r="P75" s="352">
        <f t="shared" si="14"/>
        <v>-0.0363</v>
      </c>
      <c r="Q75" s="354">
        <f t="shared" si="15"/>
        <v>0.0393</v>
      </c>
      <c r="R75" s="171"/>
      <c r="S75" s="171"/>
      <c r="T75" s="171"/>
      <c r="U75" s="172"/>
    </row>
    <row r="76" spans="1:21" ht="12.75">
      <c r="A76" s="142" t="s">
        <v>196</v>
      </c>
      <c r="B76" s="381">
        <f t="shared" si="0"/>
        <v>-0.02015</v>
      </c>
      <c r="C76" s="373">
        <f t="shared" si="1"/>
        <v>0.00435</v>
      </c>
      <c r="D76" s="373">
        <f t="shared" si="2"/>
        <v>-0.0324</v>
      </c>
      <c r="E76" s="378">
        <f t="shared" si="3"/>
        <v>0.0166</v>
      </c>
      <c r="F76" s="381">
        <f t="shared" si="4"/>
        <v>-0.01016949152542373</v>
      </c>
      <c r="G76" s="352">
        <f t="shared" si="5"/>
        <v>0.01016949152542373</v>
      </c>
      <c r="H76" s="352">
        <f t="shared" si="6"/>
        <v>-0.02033898305084746</v>
      </c>
      <c r="I76" s="354">
        <f t="shared" si="7"/>
        <v>0.02033898305084746</v>
      </c>
      <c r="J76" s="381">
        <f t="shared" si="8"/>
        <v>-0.01945</v>
      </c>
      <c r="K76" s="373">
        <f t="shared" si="9"/>
        <v>0.021849999999999998</v>
      </c>
      <c r="L76" s="373">
        <f t="shared" si="10"/>
        <v>-0.0401</v>
      </c>
      <c r="M76" s="378">
        <f t="shared" si="11"/>
        <v>0.042499999999999996</v>
      </c>
      <c r="N76" s="381">
        <f t="shared" si="12"/>
        <v>-0.01665</v>
      </c>
      <c r="O76" s="373">
        <f t="shared" si="13"/>
        <v>0.012050000000000002</v>
      </c>
      <c r="P76" s="373">
        <f t="shared" si="14"/>
        <v>-0.031000000000000003</v>
      </c>
      <c r="Q76" s="378">
        <f t="shared" si="15"/>
        <v>0.026400000000000003</v>
      </c>
      <c r="R76" s="171"/>
      <c r="S76" s="171"/>
      <c r="T76" s="171"/>
      <c r="U76" s="172"/>
    </row>
    <row r="77" spans="1:21" ht="13.5" thickBot="1">
      <c r="A77" s="129" t="s">
        <v>197</v>
      </c>
      <c r="B77" s="379">
        <f t="shared" si="0"/>
        <v>-0.026199999999999998</v>
      </c>
      <c r="C77" s="356">
        <f t="shared" si="1"/>
        <v>0.02</v>
      </c>
      <c r="D77" s="356">
        <f t="shared" si="2"/>
        <v>-0.0493</v>
      </c>
      <c r="E77" s="355">
        <f t="shared" si="3"/>
        <v>0.0431</v>
      </c>
      <c r="F77" s="379">
        <f t="shared" si="4"/>
        <v>-0.01016949152542373</v>
      </c>
      <c r="G77" s="356">
        <f t="shared" si="5"/>
        <v>0.01016949152542373</v>
      </c>
      <c r="H77" s="356">
        <f t="shared" si="6"/>
        <v>-0.02033898305084746</v>
      </c>
      <c r="I77" s="355">
        <f t="shared" si="7"/>
        <v>0.02033898305084746</v>
      </c>
      <c r="J77" s="386">
        <f t="shared" si="8"/>
        <v>-0.02255</v>
      </c>
      <c r="K77" s="380">
        <f t="shared" si="9"/>
        <v>0.029949999999999997</v>
      </c>
      <c r="L77" s="380">
        <f t="shared" si="10"/>
        <v>-0.048799999999999996</v>
      </c>
      <c r="M77" s="382">
        <f t="shared" si="11"/>
        <v>0.0562</v>
      </c>
      <c r="N77" s="386">
        <f t="shared" si="12"/>
        <v>-0.0315</v>
      </c>
      <c r="O77" s="380">
        <f t="shared" si="13"/>
        <v>0.0315</v>
      </c>
      <c r="P77" s="380">
        <f t="shared" si="14"/>
        <v>-0.063</v>
      </c>
      <c r="Q77" s="382">
        <f t="shared" si="15"/>
        <v>0.063</v>
      </c>
      <c r="R77" s="173"/>
      <c r="S77" s="173"/>
      <c r="T77" s="173"/>
      <c r="U77" s="174"/>
    </row>
    <row r="78" spans="1:5" ht="13.5" thickBot="1">
      <c r="A78" s="128" t="s">
        <v>261</v>
      </c>
      <c r="B78" s="418">
        <v>0</v>
      </c>
      <c r="C78" s="419">
        <v>0.01</v>
      </c>
      <c r="D78" s="419">
        <v>0</v>
      </c>
      <c r="E78" s="420">
        <v>0.02</v>
      </c>
    </row>
    <row r="79" ht="13.5" thickBot="1"/>
    <row r="80" ht="12.75">
      <c r="A80" s="399" t="s">
        <v>257</v>
      </c>
    </row>
    <row r="81" ht="13.5" thickBot="1">
      <c r="A81" s="400" t="s">
        <v>258</v>
      </c>
    </row>
  </sheetData>
  <mergeCells count="26">
    <mergeCell ref="A1:U1"/>
    <mergeCell ref="B5:E5"/>
    <mergeCell ref="F5:I5"/>
    <mergeCell ref="J5:M5"/>
    <mergeCell ref="N5:Q5"/>
    <mergeCell ref="R5:U5"/>
    <mergeCell ref="F3:G3"/>
    <mergeCell ref="F4:G4"/>
    <mergeCell ref="F2:G2"/>
    <mergeCell ref="B8:E8"/>
    <mergeCell ref="F8:I8"/>
    <mergeCell ref="J8:M8"/>
    <mergeCell ref="N8:Q8"/>
    <mergeCell ref="A40:U40"/>
    <mergeCell ref="F41:G41"/>
    <mergeCell ref="F42:G42"/>
    <mergeCell ref="F43:G43"/>
    <mergeCell ref="R44:U44"/>
    <mergeCell ref="B47:E47"/>
    <mergeCell ref="F47:I47"/>
    <mergeCell ref="J47:M47"/>
    <mergeCell ref="N47:Q47"/>
    <mergeCell ref="B44:E44"/>
    <mergeCell ref="F44:I44"/>
    <mergeCell ref="J44:M44"/>
    <mergeCell ref="N44:Q44"/>
  </mergeCells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2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Ezio Todesco</dc:creator>
  <cp:keywords/>
  <dc:description/>
  <cp:lastModifiedBy>hagen</cp:lastModifiedBy>
  <cp:lastPrinted>2002-10-18T08:56:56Z</cp:lastPrinted>
  <dcterms:created xsi:type="dcterms:W3CDTF">2000-11-02T16:53:37Z</dcterms:created>
  <dcterms:modified xsi:type="dcterms:W3CDTF">2004-04-26T11:25:06Z</dcterms:modified>
  <cp:category/>
  <cp:version/>
  <cp:contentType/>
  <cp:contentStatus/>
</cp:coreProperties>
</file>