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3"/>
  </bookViews>
  <sheets>
    <sheet name="Result_HCMQCM1" sheetId="1" r:id="rId1"/>
    <sheet name="Result_HCMQCM2" sheetId="2" r:id="rId2"/>
    <sheet name="Result2_HCMQCM1" sheetId="3" r:id="rId3"/>
    <sheet name="Result2_HCMQCM2" sheetId="4" r:id="rId4"/>
  </sheets>
  <definedNames>
    <definedName name="_xlnm.Print_Area" localSheetId="0">'Result_HCMQCM1'!$A$1:$G$64</definedName>
    <definedName name="_xlnm.Print_Area" localSheetId="1">'Result_HCMQCM2'!$A$1:$G$64</definedName>
  </definedNames>
  <calcPr fullCalcOnLoad="1"/>
</workbook>
</file>

<file path=xl/sharedStrings.xml><?xml version="1.0" encoding="utf-8"?>
<sst xmlns="http://schemas.openxmlformats.org/spreadsheetml/2006/main" count="412" uniqueCount="104">
  <si>
    <t xml:space="preserve"> Tue 07/02/2006       09:17:29</t>
  </si>
  <si>
    <t>LISSNER</t>
  </si>
  <si>
    <t>HCMQCM086 Type : F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</si>
  <si>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</si>
  <si>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</si>
  <si>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</si>
  <si>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</si>
  <si>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</si>
  <si>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</si>
  <si>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</si>
  <si>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</si>
  <si>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</si>
  <si>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</si>
  <si>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</si>
  <si>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</si>
  <si>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</si>
  <si>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</si>
  <si>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</si>
  <si>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</si>
  <si>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</si>
  <si>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</si>
  <si>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</si>
  <si>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</si>
  <si>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</si>
  <si>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</si>
  <si>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</si>
  <si>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</si>
  <si>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</si>
  <si>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</si>
  <si>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</si>
  <si>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</si>
  <si>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</si>
  <si>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</si>
  <si>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</si>
  <si>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</si>
  <si>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</si>
  <si>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</si>
  <si>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</si>
  <si>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</si>
  <si>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</si>
  <si>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</si>
  <si>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</si>
  <si>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</si>
  <si>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</si>
  <si>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</si>
  <si>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</si>
  <si>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</si>
  <si>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</si>
  <si>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</si>
  <si>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</si>
  <si>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</si>
  <si>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30mn</t>
  </si>
  <si>
    <t>Dx moy(m)</t>
  </si>
  <si>
    <t>Dy moy(m)</t>
  </si>
  <si>
    <t xml:space="preserve"> Tue 07/02/2006       07:35:07</t>
  </si>
  <si>
    <t>Aperture2   (48)</t>
  </si>
  <si>
    <t>Aperture1   (47)</t>
  </si>
  <si>
    <t xml:space="preserve">                                                   Average Permeability</t>
  </si>
  <si>
    <t>Mean value along the length of the aperture: µ = -----; pole pieces µ = -----</t>
  </si>
  <si>
    <t>Aperture1</t>
  </si>
  <si>
    <t>Dx moy (mm)</t>
  </si>
  <si>
    <t>Dy moy (mm)</t>
  </si>
  <si>
    <t>* = Integral error  ! = Central error           Conclusion : ACCEPTED           Duration : 30mn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</si>
  <si>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</si>
  <si>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</si>
  <si>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</si>
  <si>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</si>
  <si>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</si>
  <si>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</si>
  <si>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</si>
  <si>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</si>
  <si>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</si>
  <si>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</si>
  <si>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</si>
  <si>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</si>
  <si>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</si>
  <si>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</si>
  <si>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</si>
  <si>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</si>
  <si>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</si>
  <si>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</si>
  <si>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</si>
  <si>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</si>
  <si>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</si>
  <si>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</si>
  <si>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</si>
  <si>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</si>
  <si>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</si>
  <si>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</si>
  <si>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</si>
  <si>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</si>
  <si>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</si>
  <si>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</si>
  <si>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</si>
  <si>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</si>
  <si>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</si>
  <si>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</si>
  <si>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</si>
  <si>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</si>
  <si>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</si>
  <si>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</si>
  <si>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</si>
  <si>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</si>
  <si>
    <t>Aperture2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</si>
</sst>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0" fontId="2" fillId="0" borderId="15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7" xfId="0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Result_HCMQCM1!$A$8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Result_HCMQCM1!$B$3:$F$3</c:f>
              <c:strCache/>
            </c:strRef>
          </c:cat>
          <c:val>
            <c:numRef>
              <c:f>Result_HCMQCM1!$B$8:$F$8</c:f>
              <c:numCache/>
            </c:numRef>
          </c:val>
          <c:smooth val="0"/>
        </c:ser>
        <c:ser>
          <c:idx val="1"/>
          <c:order val="1"/>
          <c:tx>
            <c:strRef>
              <c:f>Result_HCMQCM1!$A$23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Result_HCMQCM1!$B$3:$F$3</c:f>
              <c:strCache/>
            </c:strRef>
          </c:cat>
          <c:val>
            <c:numRef>
              <c:f>Result_HCMQCM1!$B$23:$F$23</c:f>
              <c:numCache/>
            </c:numRef>
          </c:val>
          <c:smooth val="0"/>
        </c:ser>
        <c:ser>
          <c:idx val="2"/>
          <c:order val="2"/>
          <c:tx>
            <c:strRef>
              <c:f>Result_HCMQCM1!$A$11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Result_HCMQCM1!$B$3:$F$3</c:f>
              <c:strCache/>
            </c:strRef>
          </c:cat>
          <c:val>
            <c:numRef>
              <c:f>Result_HCMQCM1!$B$11:$F$11</c:f>
              <c:numCache/>
            </c:numRef>
          </c:val>
          <c:smooth val="0"/>
        </c:ser>
        <c:ser>
          <c:idx val="3"/>
          <c:order val="3"/>
          <c:tx>
            <c:strRef>
              <c:f>Result_HCMQCM1!$A$26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Result_HCMQCM1!$B$3:$F$3</c:f>
              <c:strCache/>
            </c:strRef>
          </c:cat>
          <c:val>
            <c:numRef>
              <c:f>Result_HCMQCM1!$B$26:$F$26</c:f>
              <c:numCache/>
            </c:numRef>
          </c:val>
          <c:smooth val="0"/>
        </c:ser>
        <c:ser>
          <c:idx val="4"/>
          <c:order val="4"/>
          <c:tx>
            <c:strRef>
              <c:f>Result_HCMQCM1!$A$9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Result_HCMQCM1!$B$3:$F$3</c:f>
              <c:strCache/>
            </c:strRef>
          </c:cat>
          <c:val>
            <c:numRef>
              <c:f>Result_HCMQCM1!$B$9:$F$9</c:f>
              <c:numCache/>
            </c:numRef>
          </c:val>
          <c:smooth val="0"/>
        </c:ser>
        <c:ser>
          <c:idx val="5"/>
          <c:order val="5"/>
          <c:tx>
            <c:strRef>
              <c:f>Result_HCMQCM1!$A$24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Result_HCMQCM1!$B$3:$F$3</c:f>
              <c:strCache/>
            </c:strRef>
          </c:cat>
          <c:val>
            <c:numRef>
              <c:f>Result_HCMQCM1!$B$24:$F$24</c:f>
              <c:numCache/>
            </c:numRef>
          </c:val>
          <c:smooth val="0"/>
        </c:ser>
        <c:ser>
          <c:idx val="6"/>
          <c:order val="6"/>
          <c:tx>
            <c:strRef>
              <c:f>Result_HCMQCM1!$A$10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Result_HCMQCM1!$B$3:$F$3</c:f>
              <c:strCache/>
            </c:strRef>
          </c:cat>
          <c:val>
            <c:numRef>
              <c:f>Result_HCMQCM1!$B$10:$F$10</c:f>
              <c:numCache/>
            </c:numRef>
          </c:val>
          <c:smooth val="0"/>
        </c:ser>
        <c:ser>
          <c:idx val="7"/>
          <c:order val="7"/>
          <c:tx>
            <c:strRef>
              <c:f>Result_HCMQCM1!$A$25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Result_HCMQCM1!$B$3:$F$3</c:f>
              <c:strCache/>
            </c:strRef>
          </c:cat>
          <c:val>
            <c:numRef>
              <c:f>Result_HCMQCM1!$B$25:$F$25</c:f>
              <c:numCache/>
            </c:numRef>
          </c:val>
          <c:smooth val="0"/>
        </c:ser>
        <c:marker val="1"/>
        <c:axId val="56945205"/>
        <c:axId val="42744798"/>
      </c:lineChart>
      <c:catAx>
        <c:axId val="569452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744798"/>
        <c:crosses val="autoZero"/>
        <c:auto val="1"/>
        <c:lblOffset val="100"/>
        <c:noMultiLvlLbl val="0"/>
      </c:catAx>
      <c:valAx>
        <c:axId val="42744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94520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Result_HCMQCM2!$A$8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Result_HCMQCM2!$B$3:$F$3</c:f>
              <c:strCache/>
            </c:strRef>
          </c:cat>
          <c:val>
            <c:numRef>
              <c:f>Result_HCMQCM2!$B$8:$F$8</c:f>
              <c:numCache/>
            </c:numRef>
          </c:val>
          <c:smooth val="0"/>
        </c:ser>
        <c:ser>
          <c:idx val="1"/>
          <c:order val="1"/>
          <c:tx>
            <c:strRef>
              <c:f>Result_HCMQCM2!$A$23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Result_HCMQCM2!$B$3:$F$3</c:f>
              <c:strCache/>
            </c:strRef>
          </c:cat>
          <c:val>
            <c:numRef>
              <c:f>Result_HCMQCM2!$B$23:$F$23</c:f>
              <c:numCache/>
            </c:numRef>
          </c:val>
          <c:smooth val="0"/>
        </c:ser>
        <c:ser>
          <c:idx val="2"/>
          <c:order val="2"/>
          <c:tx>
            <c:strRef>
              <c:f>Result_HCMQCM2!$A$11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Result_HCMQCM2!$B$3:$F$3</c:f>
              <c:strCache/>
            </c:strRef>
          </c:cat>
          <c:val>
            <c:numRef>
              <c:f>Result_HCMQCM2!$B$11:$F$11</c:f>
              <c:numCache/>
            </c:numRef>
          </c:val>
          <c:smooth val="0"/>
        </c:ser>
        <c:ser>
          <c:idx val="3"/>
          <c:order val="3"/>
          <c:tx>
            <c:strRef>
              <c:f>Result_HCMQCM2!$A$26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Result_HCMQCM2!$B$3:$F$3</c:f>
              <c:strCache/>
            </c:strRef>
          </c:cat>
          <c:val>
            <c:numRef>
              <c:f>Result_HCMQCM2!$B$26:$F$26</c:f>
              <c:numCache/>
            </c:numRef>
          </c:val>
          <c:smooth val="0"/>
        </c:ser>
        <c:ser>
          <c:idx val="4"/>
          <c:order val="4"/>
          <c:tx>
            <c:strRef>
              <c:f>Result_HCMQCM2!$A$9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Result_HCMQCM2!$B$3:$F$3</c:f>
              <c:strCache/>
            </c:strRef>
          </c:cat>
          <c:val>
            <c:numRef>
              <c:f>Result_HCMQCM2!$B$9:$F$9</c:f>
              <c:numCache/>
            </c:numRef>
          </c:val>
          <c:smooth val="0"/>
        </c:ser>
        <c:ser>
          <c:idx val="5"/>
          <c:order val="5"/>
          <c:tx>
            <c:strRef>
              <c:f>Result_HCMQCM2!$A$24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Result_HCMQCM2!$B$3:$F$3</c:f>
              <c:strCache/>
            </c:strRef>
          </c:cat>
          <c:val>
            <c:numRef>
              <c:f>Result_HCMQCM2!$B$24:$F$24</c:f>
              <c:numCache/>
            </c:numRef>
          </c:val>
          <c:smooth val="0"/>
        </c:ser>
        <c:ser>
          <c:idx val="6"/>
          <c:order val="6"/>
          <c:tx>
            <c:strRef>
              <c:f>Result_HCMQCM2!$A$10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Result_HCMQCM2!$B$3:$F$3</c:f>
              <c:strCache/>
            </c:strRef>
          </c:cat>
          <c:val>
            <c:numRef>
              <c:f>Result_HCMQCM2!$B$10:$F$10</c:f>
              <c:numCache/>
            </c:numRef>
          </c:val>
          <c:smooth val="0"/>
        </c:ser>
        <c:ser>
          <c:idx val="7"/>
          <c:order val="7"/>
          <c:tx>
            <c:strRef>
              <c:f>Result_HCMQCM2!$A$25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Result_HCMQCM2!$B$3:$F$3</c:f>
              <c:strCache/>
            </c:strRef>
          </c:cat>
          <c:val>
            <c:numRef>
              <c:f>Result_HCMQCM2!$B$25:$F$25</c:f>
              <c:numCache/>
            </c:numRef>
          </c:val>
          <c:smooth val="0"/>
        </c:ser>
        <c:marker val="1"/>
        <c:axId val="49158863"/>
        <c:axId val="39776584"/>
      </c:lineChart>
      <c:catAx>
        <c:axId val="491588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776584"/>
        <c:crosses val="autoZero"/>
        <c:auto val="1"/>
        <c:lblOffset val="100"/>
        <c:noMultiLvlLbl val="0"/>
      </c:catAx>
      <c:valAx>
        <c:axId val="39776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15886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45</xdr:row>
      <xdr:rowOff>0</xdr:rowOff>
    </xdr:from>
    <xdr:to>
      <xdr:col>6</xdr:col>
      <xdr:colOff>647700</xdr:colOff>
      <xdr:row>63</xdr:row>
      <xdr:rowOff>28575</xdr:rowOff>
    </xdr:to>
    <xdr:graphicFrame>
      <xdr:nvGraphicFramePr>
        <xdr:cNvPr id="1" name="Chart 1"/>
        <xdr:cNvGraphicFramePr/>
      </xdr:nvGraphicFramePr>
      <xdr:xfrm>
        <a:off x="123825" y="6934200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45</xdr:row>
      <xdr:rowOff>0</xdr:rowOff>
    </xdr:from>
    <xdr:to>
      <xdr:col>6</xdr:col>
      <xdr:colOff>647700</xdr:colOff>
      <xdr:row>63</xdr:row>
      <xdr:rowOff>28575</xdr:rowOff>
    </xdr:to>
    <xdr:graphicFrame>
      <xdr:nvGraphicFramePr>
        <xdr:cNvPr id="1" name="Chart 1"/>
        <xdr:cNvGraphicFramePr/>
      </xdr:nvGraphicFramePr>
      <xdr:xfrm>
        <a:off x="123825" y="6934200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4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56</v>
      </c>
    </row>
    <row r="2" spans="3:5" ht="12.75" thickBot="1">
      <c r="C2" s="1" t="s">
        <v>1</v>
      </c>
      <c r="E2" s="1" t="s">
        <v>3</v>
      </c>
    </row>
    <row r="3" spans="1:7" ht="12">
      <c r="A3" s="19" t="s">
        <v>4</v>
      </c>
      <c r="B3" s="9" t="s">
        <v>5</v>
      </c>
      <c r="C3" s="10" t="s">
        <v>6</v>
      </c>
      <c r="D3" s="10" t="s">
        <v>7</v>
      </c>
      <c r="E3" s="10" t="s">
        <v>8</v>
      </c>
      <c r="F3" s="23" t="s">
        <v>9</v>
      </c>
      <c r="G3" s="33" t="s">
        <v>10</v>
      </c>
    </row>
    <row r="4" spans="1:7" ht="12">
      <c r="A4" s="20" t="s">
        <v>11</v>
      </c>
      <c r="B4" s="11">
        <v>-0.002486</v>
      </c>
      <c r="C4" s="12">
        <v>-0.003972</v>
      </c>
      <c r="D4" s="12">
        <v>-0.003972</v>
      </c>
      <c r="E4" s="12">
        <v>-0.003969</v>
      </c>
      <c r="F4" s="24">
        <v>-0.002102</v>
      </c>
      <c r="G4" s="34">
        <v>-0.012374</v>
      </c>
    </row>
    <row r="5" spans="1:7" ht="12.75" thickBot="1">
      <c r="A5" s="44" t="s">
        <v>12</v>
      </c>
      <c r="B5" s="45">
        <v>1.284868</v>
      </c>
      <c r="C5" s="46">
        <v>0.001848</v>
      </c>
      <c r="D5" s="46">
        <v>0.44388</v>
      </c>
      <c r="E5" s="46">
        <v>-0.029395</v>
      </c>
      <c r="F5" s="47">
        <v>-2.171084</v>
      </c>
      <c r="G5" s="48">
        <v>8.330105</v>
      </c>
    </row>
    <row r="6" spans="1:7" ht="12.75" thickTop="1">
      <c r="A6" s="6" t="s">
        <v>13</v>
      </c>
      <c r="B6" s="39">
        <v>-19.47453</v>
      </c>
      <c r="C6" s="40">
        <v>-100.5143</v>
      </c>
      <c r="D6" s="40">
        <v>143.3908</v>
      </c>
      <c r="E6" s="40">
        <v>-61.73145</v>
      </c>
      <c r="F6" s="41">
        <v>58.5326</v>
      </c>
      <c r="G6" s="42">
        <v>-0.006058369</v>
      </c>
    </row>
    <row r="7" spans="1:7" ht="12">
      <c r="A7" s="20" t="s">
        <v>14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15</v>
      </c>
      <c r="B8" s="29">
        <v>3.796403</v>
      </c>
      <c r="C8" s="13">
        <v>3.014266</v>
      </c>
      <c r="D8" s="13">
        <v>3.722199</v>
      </c>
      <c r="E8" s="13">
        <v>2.229874</v>
      </c>
      <c r="F8" s="25">
        <v>1.07425</v>
      </c>
      <c r="G8" s="35">
        <v>2.866806</v>
      </c>
    </row>
    <row r="9" spans="1:7" ht="12">
      <c r="A9" s="20" t="s">
        <v>16</v>
      </c>
      <c r="B9" s="29">
        <v>-0.5904863</v>
      </c>
      <c r="C9" s="13">
        <v>-0.3205923</v>
      </c>
      <c r="D9" s="13">
        <v>-0.3858145</v>
      </c>
      <c r="E9" s="13">
        <v>0.6476701</v>
      </c>
      <c r="F9" s="25">
        <v>-0.2971514</v>
      </c>
      <c r="G9" s="35">
        <v>-0.1409693</v>
      </c>
    </row>
    <row r="10" spans="1:7" ht="12">
      <c r="A10" s="20" t="s">
        <v>17</v>
      </c>
      <c r="B10" s="29">
        <v>-1.733268</v>
      </c>
      <c r="C10" s="13">
        <v>-1.446317</v>
      </c>
      <c r="D10" s="13">
        <v>-1.010205</v>
      </c>
      <c r="E10" s="13">
        <v>-1.001406</v>
      </c>
      <c r="F10" s="25">
        <v>-0.6237162</v>
      </c>
      <c r="G10" s="35">
        <v>-1.172778</v>
      </c>
    </row>
    <row r="11" spans="1:7" ht="12">
      <c r="A11" s="21" t="s">
        <v>18</v>
      </c>
      <c r="B11" s="31">
        <v>2.74047</v>
      </c>
      <c r="C11" s="15">
        <v>2.687134</v>
      </c>
      <c r="D11" s="15">
        <v>3.382788</v>
      </c>
      <c r="E11" s="15">
        <v>3.479277</v>
      </c>
      <c r="F11" s="27">
        <v>13.68877</v>
      </c>
      <c r="G11" s="37">
        <v>4.454562</v>
      </c>
    </row>
    <row r="12" spans="1:7" ht="12">
      <c r="A12" s="20" t="s">
        <v>19</v>
      </c>
      <c r="B12" s="29">
        <v>0.3722904</v>
      </c>
      <c r="C12" s="13">
        <v>0.1433585</v>
      </c>
      <c r="D12" s="13">
        <v>0.1227472</v>
      </c>
      <c r="E12" s="13">
        <v>0.04874253</v>
      </c>
      <c r="F12" s="25">
        <v>-0.003103748</v>
      </c>
      <c r="G12" s="35">
        <v>0.1314614</v>
      </c>
    </row>
    <row r="13" spans="1:7" ht="12">
      <c r="A13" s="20" t="s">
        <v>20</v>
      </c>
      <c r="B13" s="29">
        <v>0.04333206</v>
      </c>
      <c r="C13" s="13">
        <v>0.07042166</v>
      </c>
      <c r="D13" s="13">
        <v>0.03282393</v>
      </c>
      <c r="E13" s="13">
        <v>0.2086014</v>
      </c>
      <c r="F13" s="25">
        <v>-0.1627885</v>
      </c>
      <c r="G13" s="35">
        <v>0.0608481</v>
      </c>
    </row>
    <row r="14" spans="1:7" ht="12">
      <c r="A14" s="20" t="s">
        <v>21</v>
      </c>
      <c r="B14" s="29">
        <v>-0.1263751</v>
      </c>
      <c r="C14" s="13">
        <v>-0.1770244</v>
      </c>
      <c r="D14" s="13">
        <v>-0.05430959</v>
      </c>
      <c r="E14" s="13">
        <v>-0.1586134</v>
      </c>
      <c r="F14" s="25">
        <v>-0.1602223</v>
      </c>
      <c r="G14" s="35">
        <v>-0.1332911</v>
      </c>
    </row>
    <row r="15" spans="1:7" ht="12">
      <c r="A15" s="21" t="s">
        <v>22</v>
      </c>
      <c r="B15" s="31">
        <v>-0.36123</v>
      </c>
      <c r="C15" s="15">
        <v>-0.06264714</v>
      </c>
      <c r="D15" s="15">
        <v>-0.04657543</v>
      </c>
      <c r="E15" s="15">
        <v>-0.05231458</v>
      </c>
      <c r="F15" s="27">
        <v>-0.3898259</v>
      </c>
      <c r="G15" s="37">
        <v>-0.1429305</v>
      </c>
    </row>
    <row r="16" spans="1:7" ht="12">
      <c r="A16" s="20" t="s">
        <v>23</v>
      </c>
      <c r="B16" s="29">
        <v>0.02582086</v>
      </c>
      <c r="C16" s="13">
        <v>0.0185341</v>
      </c>
      <c r="D16" s="13">
        <v>-0.02938686</v>
      </c>
      <c r="E16" s="13">
        <v>0.004282253</v>
      </c>
      <c r="F16" s="25">
        <v>-0.01761468</v>
      </c>
      <c r="G16" s="35">
        <v>6.493011E-05</v>
      </c>
    </row>
    <row r="17" spans="1:7" ht="12">
      <c r="A17" s="20" t="s">
        <v>24</v>
      </c>
      <c r="B17" s="29">
        <v>-0.02402723</v>
      </c>
      <c r="C17" s="13">
        <v>-0.01230992</v>
      </c>
      <c r="D17" s="13">
        <v>-0.01421946</v>
      </c>
      <c r="E17" s="13">
        <v>-0.03022143</v>
      </c>
      <c r="F17" s="25">
        <v>-0.03803818</v>
      </c>
      <c r="G17" s="35">
        <v>-0.0221128</v>
      </c>
    </row>
    <row r="18" spans="1:7" ht="12">
      <c r="A18" s="20" t="s">
        <v>25</v>
      </c>
      <c r="B18" s="29">
        <v>0.03691118</v>
      </c>
      <c r="C18" s="13">
        <v>0.05591238</v>
      </c>
      <c r="D18" s="13">
        <v>-0.002367258</v>
      </c>
      <c r="E18" s="13">
        <v>0.04578742</v>
      </c>
      <c r="F18" s="25">
        <v>-0.01772828</v>
      </c>
      <c r="G18" s="35">
        <v>0.02722175</v>
      </c>
    </row>
    <row r="19" spans="1:7" ht="12">
      <c r="A19" s="21" t="s">
        <v>26</v>
      </c>
      <c r="B19" s="31">
        <v>-0.1876759</v>
      </c>
      <c r="C19" s="15">
        <v>-0.1730583</v>
      </c>
      <c r="D19" s="15">
        <v>-0.185038</v>
      </c>
      <c r="E19" s="15">
        <v>-0.1857078</v>
      </c>
      <c r="F19" s="27">
        <v>-0.1335639</v>
      </c>
      <c r="G19" s="37">
        <v>-0.1761572</v>
      </c>
    </row>
    <row r="20" spans="1:7" ht="12.75" thickBot="1">
      <c r="A20" s="44" t="s">
        <v>27</v>
      </c>
      <c r="B20" s="45">
        <v>0.0046616</v>
      </c>
      <c r="C20" s="46">
        <v>0.001885733</v>
      </c>
      <c r="D20" s="46">
        <v>0.00465052</v>
      </c>
      <c r="E20" s="46">
        <v>0.00434979</v>
      </c>
      <c r="F20" s="47">
        <v>0.005348997</v>
      </c>
      <c r="G20" s="48">
        <v>0.00400381</v>
      </c>
    </row>
    <row r="21" spans="1:7" ht="12.75" thickTop="1">
      <c r="A21" s="6" t="s">
        <v>28</v>
      </c>
      <c r="B21" s="39">
        <v>-18.38532</v>
      </c>
      <c r="C21" s="40">
        <v>26.91339</v>
      </c>
      <c r="D21" s="40">
        <v>37.81796</v>
      </c>
      <c r="E21" s="40">
        <v>-37.89265</v>
      </c>
      <c r="F21" s="41">
        <v>-28.96175</v>
      </c>
      <c r="G21" s="43">
        <v>0.00833983</v>
      </c>
    </row>
    <row r="22" spans="1:7" ht="12">
      <c r="A22" s="20" t="s">
        <v>29</v>
      </c>
      <c r="B22" s="29">
        <v>25.69742</v>
      </c>
      <c r="C22" s="13">
        <v>0.03695008</v>
      </c>
      <c r="D22" s="13">
        <v>8.877606</v>
      </c>
      <c r="E22" s="13">
        <v>-0.5878905</v>
      </c>
      <c r="F22" s="25">
        <v>-43.42194</v>
      </c>
      <c r="G22" s="36">
        <v>0</v>
      </c>
    </row>
    <row r="23" spans="1:7" ht="12">
      <c r="A23" s="20" t="s">
        <v>30</v>
      </c>
      <c r="B23" s="29">
        <v>0.7258572</v>
      </c>
      <c r="C23" s="13">
        <v>0.6548873</v>
      </c>
      <c r="D23" s="13">
        <v>1.488053</v>
      </c>
      <c r="E23" s="13">
        <v>0.21505</v>
      </c>
      <c r="F23" s="25">
        <v>11.37188</v>
      </c>
      <c r="G23" s="35">
        <v>2.12524</v>
      </c>
    </row>
    <row r="24" spans="1:7" ht="12">
      <c r="A24" s="20" t="s">
        <v>31</v>
      </c>
      <c r="B24" s="29">
        <v>1.007496</v>
      </c>
      <c r="C24" s="13">
        <v>0.7894409</v>
      </c>
      <c r="D24" s="13">
        <v>1.092202</v>
      </c>
      <c r="E24" s="13">
        <v>0.6043804</v>
      </c>
      <c r="F24" s="25">
        <v>1.837324</v>
      </c>
      <c r="G24" s="35">
        <v>0.9841318</v>
      </c>
    </row>
    <row r="25" spans="1:7" ht="12">
      <c r="A25" s="20" t="s">
        <v>32</v>
      </c>
      <c r="B25" s="29">
        <v>0.005757968</v>
      </c>
      <c r="C25" s="13">
        <v>0.1298362</v>
      </c>
      <c r="D25" s="13">
        <v>-0.1724866</v>
      </c>
      <c r="E25" s="13">
        <v>-0.3064126</v>
      </c>
      <c r="F25" s="25">
        <v>-1.505844</v>
      </c>
      <c r="G25" s="35">
        <v>-0.2748137</v>
      </c>
    </row>
    <row r="26" spans="1:7" ht="12">
      <c r="A26" s="21" t="s">
        <v>33</v>
      </c>
      <c r="B26" s="31">
        <v>0.9586288</v>
      </c>
      <c r="C26" s="15">
        <v>0.5715883</v>
      </c>
      <c r="D26" s="15">
        <v>0.2380955</v>
      </c>
      <c r="E26" s="15">
        <v>0.4475651</v>
      </c>
      <c r="F26" s="27">
        <v>1.445228</v>
      </c>
      <c r="G26" s="37">
        <v>0.6305922</v>
      </c>
    </row>
    <row r="27" spans="1:7" ht="12">
      <c r="A27" s="20" t="s">
        <v>34</v>
      </c>
      <c r="B27" s="29">
        <v>0.1160198</v>
      </c>
      <c r="C27" s="13">
        <v>-0.1555381</v>
      </c>
      <c r="D27" s="13">
        <v>-0.06946087</v>
      </c>
      <c r="E27" s="13">
        <v>-0.105306</v>
      </c>
      <c r="F27" s="25">
        <v>0.2537496</v>
      </c>
      <c r="G27" s="35">
        <v>-0.02971236</v>
      </c>
    </row>
    <row r="28" spans="1:7" ht="12">
      <c r="A28" s="20" t="s">
        <v>35</v>
      </c>
      <c r="B28" s="29">
        <v>0.1387167</v>
      </c>
      <c r="C28" s="13">
        <v>0.1736607</v>
      </c>
      <c r="D28" s="13">
        <v>0.2308923</v>
      </c>
      <c r="E28" s="13">
        <v>0.08631258</v>
      </c>
      <c r="F28" s="25">
        <v>0.1559768</v>
      </c>
      <c r="G28" s="35">
        <v>0.1589007</v>
      </c>
    </row>
    <row r="29" spans="1:7" ht="12">
      <c r="A29" s="20" t="s">
        <v>36</v>
      </c>
      <c r="B29" s="29">
        <v>-0.02920279</v>
      </c>
      <c r="C29" s="13">
        <v>-0.1021589</v>
      </c>
      <c r="D29" s="13">
        <v>-0.06877433</v>
      </c>
      <c r="E29" s="13">
        <v>0.04200409</v>
      </c>
      <c r="F29" s="25">
        <v>0.00990729</v>
      </c>
      <c r="G29" s="35">
        <v>-0.03415852</v>
      </c>
    </row>
    <row r="30" spans="1:7" ht="12">
      <c r="A30" s="21" t="s">
        <v>37</v>
      </c>
      <c r="B30" s="31">
        <v>0.1152634</v>
      </c>
      <c r="C30" s="15">
        <v>-0.03608094</v>
      </c>
      <c r="D30" s="15">
        <v>0.01993045</v>
      </c>
      <c r="E30" s="15">
        <v>0.08891712</v>
      </c>
      <c r="F30" s="27">
        <v>0.2575153</v>
      </c>
      <c r="G30" s="37">
        <v>0.06768957</v>
      </c>
    </row>
    <row r="31" spans="1:7" ht="12">
      <c r="A31" s="20" t="s">
        <v>38</v>
      </c>
      <c r="B31" s="29">
        <v>0.01211739</v>
      </c>
      <c r="C31" s="13">
        <v>-0.01100588</v>
      </c>
      <c r="D31" s="13">
        <v>0.00134969</v>
      </c>
      <c r="E31" s="13">
        <v>0.01380804</v>
      </c>
      <c r="F31" s="25">
        <v>0.04610625</v>
      </c>
      <c r="G31" s="35">
        <v>0.008695192</v>
      </c>
    </row>
    <row r="32" spans="1:7" ht="12">
      <c r="A32" s="20" t="s">
        <v>39</v>
      </c>
      <c r="B32" s="29">
        <v>0.04248701</v>
      </c>
      <c r="C32" s="13">
        <v>0.04339534</v>
      </c>
      <c r="D32" s="13">
        <v>0.03688098</v>
      </c>
      <c r="E32" s="13">
        <v>0.03384679</v>
      </c>
      <c r="F32" s="25">
        <v>0.02415565</v>
      </c>
      <c r="G32" s="35">
        <v>0.03694733</v>
      </c>
    </row>
    <row r="33" spans="1:7" ht="12">
      <c r="A33" s="20" t="s">
        <v>40</v>
      </c>
      <c r="B33" s="29">
        <v>0.08512021</v>
      </c>
      <c r="C33" s="13">
        <v>0.05837599</v>
      </c>
      <c r="D33" s="13">
        <v>0.07363282</v>
      </c>
      <c r="E33" s="13">
        <v>0.09296735</v>
      </c>
      <c r="F33" s="25">
        <v>0.04273153</v>
      </c>
      <c r="G33" s="35">
        <v>0.07239962</v>
      </c>
    </row>
    <row r="34" spans="1:7" ht="12">
      <c r="A34" s="21" t="s">
        <v>41</v>
      </c>
      <c r="B34" s="31">
        <v>0.0008600362</v>
      </c>
      <c r="C34" s="15">
        <v>0.003129423</v>
      </c>
      <c r="D34" s="15">
        <v>-0.004089644</v>
      </c>
      <c r="E34" s="15">
        <v>0.0004515283</v>
      </c>
      <c r="F34" s="27">
        <v>-0.02974331</v>
      </c>
      <c r="G34" s="37">
        <v>-0.003739013</v>
      </c>
    </row>
    <row r="35" spans="1:7" ht="12.75" thickBot="1">
      <c r="A35" s="22" t="s">
        <v>42</v>
      </c>
      <c r="B35" s="32">
        <v>0.001838789</v>
      </c>
      <c r="C35" s="16">
        <v>0.002023335</v>
      </c>
      <c r="D35" s="16">
        <v>0.0004759471</v>
      </c>
      <c r="E35" s="16">
        <v>0.003231355</v>
      </c>
      <c r="F35" s="28">
        <v>0.002947512</v>
      </c>
      <c r="G35" s="38">
        <v>0.002030327</v>
      </c>
    </row>
    <row r="36" spans="1:7" ht="12">
      <c r="A36" s="4" t="s">
        <v>43</v>
      </c>
      <c r="B36" s="3">
        <v>20.70618</v>
      </c>
      <c r="C36" s="3">
        <v>20.70313</v>
      </c>
      <c r="D36" s="3">
        <v>20.70923</v>
      </c>
      <c r="E36" s="3">
        <v>20.70618</v>
      </c>
      <c r="F36" s="3">
        <v>20.70923</v>
      </c>
      <c r="G36" s="3"/>
    </row>
    <row r="37" spans="1:6" ht="12">
      <c r="A37" s="4" t="s">
        <v>44</v>
      </c>
      <c r="B37" s="2">
        <v>-0.04475912</v>
      </c>
      <c r="C37" s="2">
        <v>0.01169841</v>
      </c>
      <c r="D37" s="2">
        <v>0.02390544</v>
      </c>
      <c r="E37" s="2">
        <v>0.03916423</v>
      </c>
      <c r="F37" s="2">
        <v>0.06001791</v>
      </c>
    </row>
    <row r="38" spans="1:7" ht="12">
      <c r="A38" s="4" t="s">
        <v>52</v>
      </c>
      <c r="B38" s="2">
        <v>3.31868E-05</v>
      </c>
      <c r="C38" s="2">
        <v>0.0001708741</v>
      </c>
      <c r="D38" s="2">
        <v>-0.0002438212</v>
      </c>
      <c r="E38" s="2">
        <v>0.0001049397</v>
      </c>
      <c r="F38" s="2">
        <v>-9.971732E-05</v>
      </c>
      <c r="G38" s="2">
        <v>0.0002843957</v>
      </c>
    </row>
    <row r="39" spans="1:7" ht="12.75" thickBot="1">
      <c r="A39" s="4" t="s">
        <v>53</v>
      </c>
      <c r="B39" s="2">
        <v>3.116976E-05</v>
      </c>
      <c r="C39" s="2">
        <v>-4.575339E-05</v>
      </c>
      <c r="D39" s="2">
        <v>-6.407408E-05</v>
      </c>
      <c r="E39" s="2">
        <v>6.442367E-05</v>
      </c>
      <c r="F39" s="2">
        <v>4.880198E-05</v>
      </c>
      <c r="G39" s="2">
        <v>0.0007898184</v>
      </c>
    </row>
    <row r="40" spans="2:7" ht="12.75" thickBot="1">
      <c r="B40" s="7" t="s">
        <v>45</v>
      </c>
      <c r="C40" s="18">
        <v>-0.003971</v>
      </c>
      <c r="D40" s="17" t="s">
        <v>46</v>
      </c>
      <c r="E40" s="18">
        <v>3.115987</v>
      </c>
      <c r="F40" s="17" t="s">
        <v>47</v>
      </c>
      <c r="G40" s="8">
        <v>58.196043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  <row r="44" spans="2:6" ht="12">
      <c r="B44" s="49" t="s">
        <v>57</v>
      </c>
      <c r="C44" s="50"/>
      <c r="D44" s="50"/>
      <c r="E44" s="50"/>
      <c r="F44" s="51"/>
    </row>
    <row r="45" spans="2:6" ht="12">
      <c r="B45" s="52" t="s">
        <v>58</v>
      </c>
      <c r="C45" s="50"/>
      <c r="D45" s="51"/>
      <c r="E45" s="50"/>
      <c r="F45" s="51"/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54</v>
      </c>
      <c r="C1" s="1" t="s">
        <v>2</v>
      </c>
      <c r="E1" s="1" t="s">
        <v>55</v>
      </c>
    </row>
    <row r="2" spans="3:5" ht="12.75" thickBot="1">
      <c r="C2" s="1" t="s">
        <v>1</v>
      </c>
      <c r="E2" s="1" t="s">
        <v>3</v>
      </c>
    </row>
    <row r="3" spans="1:7" ht="12">
      <c r="A3" s="19" t="s">
        <v>4</v>
      </c>
      <c r="B3" s="9" t="s">
        <v>5</v>
      </c>
      <c r="C3" s="10" t="s">
        <v>6</v>
      </c>
      <c r="D3" s="10" t="s">
        <v>7</v>
      </c>
      <c r="E3" s="10" t="s">
        <v>8</v>
      </c>
      <c r="F3" s="23" t="s">
        <v>9</v>
      </c>
      <c r="G3" s="33" t="s">
        <v>10</v>
      </c>
    </row>
    <row r="4" spans="1:7" ht="12">
      <c r="A4" s="20" t="s">
        <v>11</v>
      </c>
      <c r="B4" s="11">
        <v>-0.002481</v>
      </c>
      <c r="C4" s="12">
        <v>-0.00397</v>
      </c>
      <c r="D4" s="12">
        <v>-0.00397</v>
      </c>
      <c r="E4" s="12">
        <v>-0.003972</v>
      </c>
      <c r="F4" s="24">
        <v>-0.002102</v>
      </c>
      <c r="G4" s="34">
        <v>-0.012371</v>
      </c>
    </row>
    <row r="5" spans="1:7" ht="12.75" thickBot="1">
      <c r="A5" s="44" t="s">
        <v>12</v>
      </c>
      <c r="B5" s="45">
        <v>0.081333</v>
      </c>
      <c r="C5" s="46">
        <v>1.154401</v>
      </c>
      <c r="D5" s="46">
        <v>-0.034915</v>
      </c>
      <c r="E5" s="46">
        <v>-0.332653</v>
      </c>
      <c r="F5" s="47">
        <v>-1.600275</v>
      </c>
      <c r="G5" s="48">
        <v>8.313849</v>
      </c>
    </row>
    <row r="6" spans="1:7" ht="12.75" thickTop="1">
      <c r="A6" s="6" t="s">
        <v>13</v>
      </c>
      <c r="B6" s="39">
        <v>-161.9622</v>
      </c>
      <c r="C6" s="40">
        <v>78.39522</v>
      </c>
      <c r="D6" s="40">
        <v>-23.24651</v>
      </c>
      <c r="E6" s="40">
        <v>139.5912</v>
      </c>
      <c r="F6" s="41">
        <v>-176.6994</v>
      </c>
      <c r="G6" s="42">
        <v>0.003235554</v>
      </c>
    </row>
    <row r="7" spans="1:7" ht="12">
      <c r="A7" s="20" t="s">
        <v>14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15</v>
      </c>
      <c r="B8" s="29">
        <v>-0.108296</v>
      </c>
      <c r="C8" s="13">
        <v>-1.062023</v>
      </c>
      <c r="D8" s="13">
        <v>-1.407062</v>
      </c>
      <c r="E8" s="13">
        <v>-2.002913</v>
      </c>
      <c r="F8" s="25">
        <v>1.778194</v>
      </c>
      <c r="G8" s="35">
        <v>-0.8661779</v>
      </c>
    </row>
    <row r="9" spans="1:7" ht="12">
      <c r="A9" s="20" t="s">
        <v>16</v>
      </c>
      <c r="B9" s="29">
        <v>-0.3978196</v>
      </c>
      <c r="C9" s="13">
        <v>-0.02684018</v>
      </c>
      <c r="D9" s="13">
        <v>0.0352111</v>
      </c>
      <c r="E9" s="13">
        <v>0.3478651</v>
      </c>
      <c r="F9" s="25">
        <v>-1.110245</v>
      </c>
      <c r="G9" s="35">
        <v>-0.1155745</v>
      </c>
    </row>
    <row r="10" spans="1:7" ht="12">
      <c r="A10" s="20" t="s">
        <v>17</v>
      </c>
      <c r="B10" s="29">
        <v>-0.09141842</v>
      </c>
      <c r="C10" s="13">
        <v>0.7302538</v>
      </c>
      <c r="D10" s="13">
        <v>0.5325321</v>
      </c>
      <c r="E10" s="13">
        <v>0.8654856</v>
      </c>
      <c r="F10" s="25">
        <v>-0.3220563</v>
      </c>
      <c r="G10" s="35">
        <v>0.4575183</v>
      </c>
    </row>
    <row r="11" spans="1:7" ht="12">
      <c r="A11" s="21" t="s">
        <v>18</v>
      </c>
      <c r="B11" s="31">
        <v>2.562525</v>
      </c>
      <c r="C11" s="15">
        <v>2.730652</v>
      </c>
      <c r="D11" s="15">
        <v>2.286338</v>
      </c>
      <c r="E11" s="15">
        <v>2.317722</v>
      </c>
      <c r="F11" s="27">
        <v>12.5749</v>
      </c>
      <c r="G11" s="37">
        <v>3.753672</v>
      </c>
    </row>
    <row r="12" spans="1:7" ht="12">
      <c r="A12" s="20" t="s">
        <v>19</v>
      </c>
      <c r="B12" s="29">
        <v>0.05912926</v>
      </c>
      <c r="C12" s="13">
        <v>0.1900592</v>
      </c>
      <c r="D12" s="13">
        <v>0.2793815</v>
      </c>
      <c r="E12" s="13">
        <v>0.08386214</v>
      </c>
      <c r="F12" s="25">
        <v>0.3206504</v>
      </c>
      <c r="G12" s="35">
        <v>0.1829346</v>
      </c>
    </row>
    <row r="13" spans="1:7" ht="12">
      <c r="A13" s="20" t="s">
        <v>20</v>
      </c>
      <c r="B13" s="29">
        <v>-0.02190658</v>
      </c>
      <c r="C13" s="13">
        <v>-0.1392552</v>
      </c>
      <c r="D13" s="13">
        <v>0.02901177</v>
      </c>
      <c r="E13" s="13">
        <v>0.03414956</v>
      </c>
      <c r="F13" s="25">
        <v>-0.05265012</v>
      </c>
      <c r="G13" s="35">
        <v>-0.0283168</v>
      </c>
    </row>
    <row r="14" spans="1:7" ht="12">
      <c r="A14" s="20" t="s">
        <v>21</v>
      </c>
      <c r="B14" s="29">
        <v>0.05106136</v>
      </c>
      <c r="C14" s="13">
        <v>-0.03940918</v>
      </c>
      <c r="D14" s="13">
        <v>-0.02634624</v>
      </c>
      <c r="E14" s="13">
        <v>-0.02950824</v>
      </c>
      <c r="F14" s="25">
        <v>0.1581138</v>
      </c>
      <c r="G14" s="35">
        <v>0.004900769</v>
      </c>
    </row>
    <row r="15" spans="1:7" ht="12">
      <c r="A15" s="21" t="s">
        <v>22</v>
      </c>
      <c r="B15" s="31">
        <v>-0.3298587</v>
      </c>
      <c r="C15" s="15">
        <v>-0.1074697</v>
      </c>
      <c r="D15" s="15">
        <v>-0.09631301</v>
      </c>
      <c r="E15" s="15">
        <v>-0.09263077</v>
      </c>
      <c r="F15" s="27">
        <v>-0.3762133</v>
      </c>
      <c r="G15" s="37">
        <v>-0.1689148</v>
      </c>
    </row>
    <row r="16" spans="1:7" ht="12">
      <c r="A16" s="20" t="s">
        <v>23</v>
      </c>
      <c r="B16" s="29">
        <v>0.003532314</v>
      </c>
      <c r="C16" s="13">
        <v>0.04144834</v>
      </c>
      <c r="D16" s="13">
        <v>0.03809167</v>
      </c>
      <c r="E16" s="13">
        <v>0.03791925</v>
      </c>
      <c r="F16" s="25">
        <v>0.03426684</v>
      </c>
      <c r="G16" s="35">
        <v>0.03317207</v>
      </c>
    </row>
    <row r="17" spans="1:7" ht="12">
      <c r="A17" s="20" t="s">
        <v>24</v>
      </c>
      <c r="B17" s="29">
        <v>-0.01808223</v>
      </c>
      <c r="C17" s="13">
        <v>-0.01159768</v>
      </c>
      <c r="D17" s="13">
        <v>-0.01372265</v>
      </c>
      <c r="E17" s="13">
        <v>-0.02910979</v>
      </c>
      <c r="F17" s="25">
        <v>-0.03212902</v>
      </c>
      <c r="G17" s="35">
        <v>-0.01991887</v>
      </c>
    </row>
    <row r="18" spans="1:7" ht="12">
      <c r="A18" s="20" t="s">
        <v>25</v>
      </c>
      <c r="B18" s="29">
        <v>0.0561455</v>
      </c>
      <c r="C18" s="13">
        <v>-0.01731756</v>
      </c>
      <c r="D18" s="13">
        <v>0.002717106</v>
      </c>
      <c r="E18" s="13">
        <v>-0.02142679</v>
      </c>
      <c r="F18" s="25">
        <v>0.01849981</v>
      </c>
      <c r="G18" s="35">
        <v>0.002127119</v>
      </c>
    </row>
    <row r="19" spans="1:7" ht="12">
      <c r="A19" s="21" t="s">
        <v>26</v>
      </c>
      <c r="B19" s="31">
        <v>-0.1807017</v>
      </c>
      <c r="C19" s="15">
        <v>-0.1724408</v>
      </c>
      <c r="D19" s="15">
        <v>-0.1681911</v>
      </c>
      <c r="E19" s="15">
        <v>-0.1699675</v>
      </c>
      <c r="F19" s="27">
        <v>-0.1281129</v>
      </c>
      <c r="G19" s="37">
        <v>-0.1664154</v>
      </c>
    </row>
    <row r="20" spans="1:7" ht="12.75" thickBot="1">
      <c r="A20" s="44" t="s">
        <v>27</v>
      </c>
      <c r="B20" s="45">
        <v>-0.003802206</v>
      </c>
      <c r="C20" s="46">
        <v>-0.003675049</v>
      </c>
      <c r="D20" s="46">
        <v>-0.004933829</v>
      </c>
      <c r="E20" s="46">
        <v>-0.003076825</v>
      </c>
      <c r="F20" s="47">
        <v>-0.003875234</v>
      </c>
      <c r="G20" s="48">
        <v>-0.00387851</v>
      </c>
    </row>
    <row r="21" spans="1:7" ht="12.75" thickTop="1">
      <c r="A21" s="6" t="s">
        <v>28</v>
      </c>
      <c r="B21" s="39">
        <v>27.81323</v>
      </c>
      <c r="C21" s="40">
        <v>10.98521</v>
      </c>
      <c r="D21" s="40">
        <v>-75.43271</v>
      </c>
      <c r="E21" s="40">
        <v>68.49075</v>
      </c>
      <c r="F21" s="41">
        <v>-40.47304</v>
      </c>
      <c r="G21" s="43">
        <v>0.007013367</v>
      </c>
    </row>
    <row r="22" spans="1:7" ht="12">
      <c r="A22" s="20" t="s">
        <v>29</v>
      </c>
      <c r="B22" s="29">
        <v>1.626665</v>
      </c>
      <c r="C22" s="13">
        <v>23.08806</v>
      </c>
      <c r="D22" s="13">
        <v>-0.6983027</v>
      </c>
      <c r="E22" s="13">
        <v>-6.653062</v>
      </c>
      <c r="F22" s="25">
        <v>-32.00562</v>
      </c>
      <c r="G22" s="36">
        <v>0</v>
      </c>
    </row>
    <row r="23" spans="1:7" ht="12">
      <c r="A23" s="20" t="s">
        <v>30</v>
      </c>
      <c r="B23" s="29">
        <v>1.097158</v>
      </c>
      <c r="C23" s="13">
        <v>1.388664</v>
      </c>
      <c r="D23" s="13">
        <v>0.06469224</v>
      </c>
      <c r="E23" s="13">
        <v>1.417074</v>
      </c>
      <c r="F23" s="25">
        <v>-5.904037</v>
      </c>
      <c r="G23" s="35">
        <v>0.1035392</v>
      </c>
    </row>
    <row r="24" spans="1:7" ht="12">
      <c r="A24" s="20" t="s">
        <v>31</v>
      </c>
      <c r="B24" s="29">
        <v>1.729972</v>
      </c>
      <c r="C24" s="13">
        <v>1.495288</v>
      </c>
      <c r="D24" s="13">
        <v>1.18956</v>
      </c>
      <c r="E24" s="13">
        <v>0.6477972</v>
      </c>
      <c r="F24" s="25">
        <v>1.320806</v>
      </c>
      <c r="G24" s="35">
        <v>1.230697</v>
      </c>
    </row>
    <row r="25" spans="1:7" ht="12">
      <c r="A25" s="20" t="s">
        <v>32</v>
      </c>
      <c r="B25" s="29">
        <v>0.6304818</v>
      </c>
      <c r="C25" s="13">
        <v>0.4308793</v>
      </c>
      <c r="D25" s="13">
        <v>-0.2857209</v>
      </c>
      <c r="E25" s="13">
        <v>0.2223266</v>
      </c>
      <c r="F25" s="25">
        <v>-0.1597601</v>
      </c>
      <c r="G25" s="35">
        <v>0.1629481</v>
      </c>
    </row>
    <row r="26" spans="1:7" ht="12">
      <c r="A26" s="21" t="s">
        <v>33</v>
      </c>
      <c r="B26" s="31">
        <v>0.2640803</v>
      </c>
      <c r="C26" s="15">
        <v>0.1567019</v>
      </c>
      <c r="D26" s="15">
        <v>-0.05075705</v>
      </c>
      <c r="E26" s="15">
        <v>0.3841534</v>
      </c>
      <c r="F26" s="27">
        <v>1.432126</v>
      </c>
      <c r="G26" s="37">
        <v>0.3403046</v>
      </c>
    </row>
    <row r="27" spans="1:7" ht="12">
      <c r="A27" s="20" t="s">
        <v>34</v>
      </c>
      <c r="B27" s="29">
        <v>-0.02039834</v>
      </c>
      <c r="C27" s="13">
        <v>0.03817713</v>
      </c>
      <c r="D27" s="13">
        <v>0.2027912</v>
      </c>
      <c r="E27" s="13">
        <v>-0.02140381</v>
      </c>
      <c r="F27" s="25">
        <v>-0.3336134</v>
      </c>
      <c r="G27" s="35">
        <v>0.007254263</v>
      </c>
    </row>
    <row r="28" spans="1:7" ht="12">
      <c r="A28" s="20" t="s">
        <v>35</v>
      </c>
      <c r="B28" s="29">
        <v>0.1604054</v>
      </c>
      <c r="C28" s="13">
        <v>0.1433518</v>
      </c>
      <c r="D28" s="13">
        <v>0.05442227</v>
      </c>
      <c r="E28" s="13">
        <v>0.09260089</v>
      </c>
      <c r="F28" s="25">
        <v>0.1888143</v>
      </c>
      <c r="G28" s="35">
        <v>0.1180876</v>
      </c>
    </row>
    <row r="29" spans="1:7" ht="12">
      <c r="A29" s="20" t="s">
        <v>36</v>
      </c>
      <c r="B29" s="29">
        <v>0.01597717</v>
      </c>
      <c r="C29" s="13">
        <v>0.03889251</v>
      </c>
      <c r="D29" s="13">
        <v>0.05019334</v>
      </c>
      <c r="E29" s="13">
        <v>0.0265398</v>
      </c>
      <c r="F29" s="25">
        <v>0.1101096</v>
      </c>
      <c r="G29" s="35">
        <v>0.04426789</v>
      </c>
    </row>
    <row r="30" spans="1:7" ht="12">
      <c r="A30" s="21" t="s">
        <v>37</v>
      </c>
      <c r="B30" s="31">
        <v>-0.006712388</v>
      </c>
      <c r="C30" s="15">
        <v>0.005491056</v>
      </c>
      <c r="D30" s="15">
        <v>-0.01909267</v>
      </c>
      <c r="E30" s="15">
        <v>0.0329599</v>
      </c>
      <c r="F30" s="27">
        <v>0.146879</v>
      </c>
      <c r="G30" s="37">
        <v>0.0223696</v>
      </c>
    </row>
    <row r="31" spans="1:7" ht="12">
      <c r="A31" s="20" t="s">
        <v>38</v>
      </c>
      <c r="B31" s="29">
        <v>0.01077968</v>
      </c>
      <c r="C31" s="13">
        <v>0.008250589</v>
      </c>
      <c r="D31" s="13">
        <v>0.03425249</v>
      </c>
      <c r="E31" s="13">
        <v>0.0003432462</v>
      </c>
      <c r="F31" s="25">
        <v>-0.03374951</v>
      </c>
      <c r="G31" s="35">
        <v>0.007632604</v>
      </c>
    </row>
    <row r="32" spans="1:7" ht="12">
      <c r="A32" s="20" t="s">
        <v>39</v>
      </c>
      <c r="B32" s="29">
        <v>0.04011812</v>
      </c>
      <c r="C32" s="13">
        <v>0.03110862</v>
      </c>
      <c r="D32" s="13">
        <v>0.02258115</v>
      </c>
      <c r="E32" s="13">
        <v>0.01673699</v>
      </c>
      <c r="F32" s="25">
        <v>0.03300671</v>
      </c>
      <c r="G32" s="35">
        <v>0.0271922</v>
      </c>
    </row>
    <row r="33" spans="1:7" ht="12">
      <c r="A33" s="20" t="s">
        <v>40</v>
      </c>
      <c r="B33" s="29">
        <v>0.07744713</v>
      </c>
      <c r="C33" s="13">
        <v>0.07675252</v>
      </c>
      <c r="D33" s="13">
        <v>0.1073905</v>
      </c>
      <c r="E33" s="13">
        <v>0.06484833</v>
      </c>
      <c r="F33" s="25">
        <v>0.06427315</v>
      </c>
      <c r="G33" s="35">
        <v>0.07977362</v>
      </c>
    </row>
    <row r="34" spans="1:7" ht="12">
      <c r="A34" s="21" t="s">
        <v>41</v>
      </c>
      <c r="B34" s="31">
        <v>-0.004278385</v>
      </c>
      <c r="C34" s="15">
        <v>0.0055911</v>
      </c>
      <c r="D34" s="15">
        <v>0.007211251</v>
      </c>
      <c r="E34" s="15">
        <v>0.00849198</v>
      </c>
      <c r="F34" s="27">
        <v>-0.02644888</v>
      </c>
      <c r="G34" s="37">
        <v>0.001105838</v>
      </c>
    </row>
    <row r="35" spans="1:7" ht="12.75" thickBot="1">
      <c r="A35" s="22" t="s">
        <v>42</v>
      </c>
      <c r="B35" s="32">
        <v>8.749002E-05</v>
      </c>
      <c r="C35" s="16">
        <v>-0.003990484</v>
      </c>
      <c r="D35" s="16">
        <v>-0.004816344</v>
      </c>
      <c r="E35" s="16">
        <v>-0.0001108795</v>
      </c>
      <c r="F35" s="28">
        <v>-4.042749E-05</v>
      </c>
      <c r="G35" s="38">
        <v>-0.002138353</v>
      </c>
    </row>
    <row r="36" spans="1:7" ht="12">
      <c r="A36" s="4" t="s">
        <v>43</v>
      </c>
      <c r="B36" s="3">
        <v>20.54138</v>
      </c>
      <c r="C36" s="3">
        <v>20.53528</v>
      </c>
      <c r="D36" s="3">
        <v>20.54138</v>
      </c>
      <c r="E36" s="3">
        <v>20.54138</v>
      </c>
      <c r="F36" s="3">
        <v>20.54443</v>
      </c>
      <c r="G36" s="3"/>
    </row>
    <row r="37" spans="1:6" ht="12">
      <c r="A37" s="4" t="s">
        <v>44</v>
      </c>
      <c r="B37" s="2">
        <v>0.1464844</v>
      </c>
      <c r="C37" s="2">
        <v>0.09409587</v>
      </c>
      <c r="D37" s="2">
        <v>0.06866455</v>
      </c>
      <c r="E37" s="2">
        <v>0.06561279</v>
      </c>
      <c r="F37" s="2">
        <v>0.05086263</v>
      </c>
    </row>
    <row r="38" spans="1:7" ht="12">
      <c r="A38" s="4" t="s">
        <v>52</v>
      </c>
      <c r="B38" s="2">
        <v>0.0002753281</v>
      </c>
      <c r="C38" s="2">
        <v>-0.0001333143</v>
      </c>
      <c r="D38" s="2">
        <v>3.951011E-05</v>
      </c>
      <c r="E38" s="2">
        <v>-0.0002372274</v>
      </c>
      <c r="F38" s="2">
        <v>0.0003001657</v>
      </c>
      <c r="G38" s="2">
        <v>0.0002390138</v>
      </c>
    </row>
    <row r="39" spans="1:7" ht="12.75" thickBot="1">
      <c r="A39" s="4" t="s">
        <v>53</v>
      </c>
      <c r="B39" s="2">
        <v>-4.732728E-05</v>
      </c>
      <c r="C39" s="2">
        <v>-1.836706E-05</v>
      </c>
      <c r="D39" s="2">
        <v>0.0001282384</v>
      </c>
      <c r="E39" s="2">
        <v>-0.0001165921</v>
      </c>
      <c r="F39" s="2">
        <v>6.976487E-05</v>
      </c>
      <c r="G39" s="2">
        <v>0.0008541483</v>
      </c>
    </row>
    <row r="40" spans="2:7" ht="12.75" thickBot="1">
      <c r="B40" s="7" t="s">
        <v>45</v>
      </c>
      <c r="C40" s="18">
        <v>-0.003971</v>
      </c>
      <c r="D40" s="17" t="s">
        <v>46</v>
      </c>
      <c r="E40" s="18">
        <v>3.115324</v>
      </c>
      <c r="F40" s="17" t="s">
        <v>47</v>
      </c>
      <c r="G40" s="8">
        <v>58.178776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  <row r="44" spans="2:6" ht="12">
      <c r="B44" s="49" t="s">
        <v>57</v>
      </c>
      <c r="C44" s="50"/>
      <c r="D44" s="50"/>
      <c r="E44" s="50"/>
      <c r="F44" s="51"/>
    </row>
    <row r="45" spans="2:6" ht="12">
      <c r="B45" s="52" t="s">
        <v>58</v>
      </c>
      <c r="C45" s="50"/>
      <c r="D45" s="51"/>
      <c r="E45" s="50"/>
      <c r="F45" s="51"/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5"/>
  <sheetViews>
    <sheetView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20.140625" style="0" bestFit="1" customWidth="1"/>
    <col min="4" max="4" width="13.7109375" style="0" bestFit="1" customWidth="1"/>
    <col min="5" max="5" width="18.281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59</v>
      </c>
      <c r="E1" t="s">
        <v>3</v>
      </c>
    </row>
    <row r="3" spans="1:7" ht="12.75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</row>
    <row r="4" spans="1:7" ht="12.75">
      <c r="A4" t="s">
        <v>11</v>
      </c>
      <c r="B4">
        <v>0.002486</v>
      </c>
      <c r="C4">
        <v>0.003972</v>
      </c>
      <c r="D4">
        <v>0.003972</v>
      </c>
      <c r="E4">
        <v>0.003969</v>
      </c>
      <c r="F4">
        <v>0.002102</v>
      </c>
      <c r="G4">
        <v>0.012374</v>
      </c>
    </row>
    <row r="5" spans="1:7" ht="12.75">
      <c r="A5" t="s">
        <v>12</v>
      </c>
      <c r="B5">
        <v>1.284868</v>
      </c>
      <c r="C5">
        <v>0.001848</v>
      </c>
      <c r="D5">
        <v>0.44388</v>
      </c>
      <c r="E5">
        <v>-0.029395</v>
      </c>
      <c r="F5">
        <v>-2.171084</v>
      </c>
      <c r="G5">
        <v>8.330105</v>
      </c>
    </row>
    <row r="6" spans="1:7" ht="12.75">
      <c r="A6" t="s">
        <v>13</v>
      </c>
      <c r="B6" s="53">
        <v>-19.47453</v>
      </c>
      <c r="C6" s="53">
        <v>-100.5143</v>
      </c>
      <c r="D6" s="53">
        <v>143.3908</v>
      </c>
      <c r="E6" s="53">
        <v>-61.73145</v>
      </c>
      <c r="F6" s="53">
        <v>58.5326</v>
      </c>
      <c r="G6" s="53">
        <v>-0.006058369</v>
      </c>
    </row>
    <row r="7" spans="1:7" ht="12.75">
      <c r="A7" t="s">
        <v>14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15</v>
      </c>
      <c r="B8" s="53">
        <v>3.796403</v>
      </c>
      <c r="C8" s="53">
        <v>3.014266</v>
      </c>
      <c r="D8" s="53">
        <v>3.722199</v>
      </c>
      <c r="E8" s="53">
        <v>2.229874</v>
      </c>
      <c r="F8" s="53">
        <v>1.07425</v>
      </c>
      <c r="G8" s="53">
        <v>2.866806</v>
      </c>
    </row>
    <row r="9" spans="1:7" ht="12.75">
      <c r="A9" t="s">
        <v>16</v>
      </c>
      <c r="B9" s="53">
        <v>-0.5904863</v>
      </c>
      <c r="C9" s="53">
        <v>-0.3205923</v>
      </c>
      <c r="D9" s="53">
        <v>-0.3858145</v>
      </c>
      <c r="E9" s="53">
        <v>0.6476701</v>
      </c>
      <c r="F9" s="53">
        <v>-0.2971514</v>
      </c>
      <c r="G9" s="53">
        <v>-0.1409693</v>
      </c>
    </row>
    <row r="10" spans="1:7" ht="12.75">
      <c r="A10" t="s">
        <v>17</v>
      </c>
      <c r="B10" s="53">
        <v>-1.733268</v>
      </c>
      <c r="C10" s="53">
        <v>-1.446317</v>
      </c>
      <c r="D10" s="53">
        <v>-1.010205</v>
      </c>
      <c r="E10" s="53">
        <v>-1.001406</v>
      </c>
      <c r="F10" s="53">
        <v>-0.6237162</v>
      </c>
      <c r="G10" s="53">
        <v>-1.172778</v>
      </c>
    </row>
    <row r="11" spans="1:7" ht="12.75">
      <c r="A11" t="s">
        <v>18</v>
      </c>
      <c r="B11" s="53">
        <v>2.74047</v>
      </c>
      <c r="C11" s="53">
        <v>2.687134</v>
      </c>
      <c r="D11" s="53">
        <v>3.382788</v>
      </c>
      <c r="E11" s="53">
        <v>3.479277</v>
      </c>
      <c r="F11" s="53">
        <v>13.68877</v>
      </c>
      <c r="G11" s="53">
        <v>4.454562</v>
      </c>
    </row>
    <row r="12" spans="1:7" ht="12.75">
      <c r="A12" t="s">
        <v>19</v>
      </c>
      <c r="B12" s="53">
        <v>0.3722904</v>
      </c>
      <c r="C12" s="53">
        <v>0.1433585</v>
      </c>
      <c r="D12" s="53">
        <v>0.1227472</v>
      </c>
      <c r="E12" s="53">
        <v>0.04874253</v>
      </c>
      <c r="F12" s="53">
        <v>-0.003103748</v>
      </c>
      <c r="G12" s="53">
        <v>0.1314614</v>
      </c>
    </row>
    <row r="13" spans="1:7" ht="12.75">
      <c r="A13" t="s">
        <v>20</v>
      </c>
      <c r="B13" s="53">
        <v>0.04333206</v>
      </c>
      <c r="C13" s="53">
        <v>0.07042166</v>
      </c>
      <c r="D13" s="53">
        <v>0.03282393</v>
      </c>
      <c r="E13" s="53">
        <v>0.2086014</v>
      </c>
      <c r="F13" s="53">
        <v>-0.1627885</v>
      </c>
      <c r="G13" s="53">
        <v>0.0608481</v>
      </c>
    </row>
    <row r="14" spans="1:7" ht="12.75">
      <c r="A14" t="s">
        <v>21</v>
      </c>
      <c r="B14" s="53">
        <v>-0.1263751</v>
      </c>
      <c r="C14" s="53">
        <v>-0.1770244</v>
      </c>
      <c r="D14" s="53">
        <v>-0.05430959</v>
      </c>
      <c r="E14" s="53">
        <v>-0.1586134</v>
      </c>
      <c r="F14" s="53">
        <v>-0.1602223</v>
      </c>
      <c r="G14" s="53">
        <v>-0.1332911</v>
      </c>
    </row>
    <row r="15" spans="1:7" ht="12.75">
      <c r="A15" t="s">
        <v>22</v>
      </c>
      <c r="B15" s="53">
        <v>-0.36123</v>
      </c>
      <c r="C15" s="53">
        <v>-0.06264714</v>
      </c>
      <c r="D15" s="53">
        <v>-0.04657543</v>
      </c>
      <c r="E15" s="53">
        <v>-0.05231458</v>
      </c>
      <c r="F15" s="53">
        <v>-0.3898259</v>
      </c>
      <c r="G15" s="53">
        <v>-0.1429305</v>
      </c>
    </row>
    <row r="16" spans="1:7" ht="12.75">
      <c r="A16" t="s">
        <v>23</v>
      </c>
      <c r="B16" s="53">
        <v>0.02582086</v>
      </c>
      <c r="C16" s="53">
        <v>0.0185341</v>
      </c>
      <c r="D16" s="53">
        <v>-0.02938686</v>
      </c>
      <c r="E16" s="53">
        <v>0.004282253</v>
      </c>
      <c r="F16" s="53">
        <v>-0.01761468</v>
      </c>
      <c r="G16" s="53">
        <v>6.493011E-05</v>
      </c>
    </row>
    <row r="17" spans="1:7" ht="12.75">
      <c r="A17" t="s">
        <v>24</v>
      </c>
      <c r="B17" s="53">
        <v>-0.02402723</v>
      </c>
      <c r="C17" s="53">
        <v>-0.01230992</v>
      </c>
      <c r="D17" s="53">
        <v>-0.01421946</v>
      </c>
      <c r="E17" s="53">
        <v>-0.03022143</v>
      </c>
      <c r="F17" s="53">
        <v>-0.03803818</v>
      </c>
      <c r="G17" s="53">
        <v>-0.0221128</v>
      </c>
    </row>
    <row r="18" spans="1:7" ht="12.75">
      <c r="A18" t="s">
        <v>25</v>
      </c>
      <c r="B18" s="53">
        <v>0.03691118</v>
      </c>
      <c r="C18" s="53">
        <v>0.05591238</v>
      </c>
      <c r="D18" s="53">
        <v>-0.002367258</v>
      </c>
      <c r="E18" s="53">
        <v>0.04578742</v>
      </c>
      <c r="F18" s="53">
        <v>-0.01772828</v>
      </c>
      <c r="G18" s="53">
        <v>0.02722175</v>
      </c>
    </row>
    <row r="19" spans="1:7" ht="12.75">
      <c r="A19" t="s">
        <v>26</v>
      </c>
      <c r="B19" s="53">
        <v>-0.1876759</v>
      </c>
      <c r="C19" s="53">
        <v>-0.1730583</v>
      </c>
      <c r="D19" s="53">
        <v>-0.185038</v>
      </c>
      <c r="E19" s="53">
        <v>-0.1857078</v>
      </c>
      <c r="F19" s="53">
        <v>-0.1335639</v>
      </c>
      <c r="G19" s="53">
        <v>-0.1761572</v>
      </c>
    </row>
    <row r="20" spans="1:7" ht="12.75">
      <c r="A20" t="s">
        <v>27</v>
      </c>
      <c r="B20" s="53">
        <v>0.0046616</v>
      </c>
      <c r="C20" s="53">
        <v>0.001885733</v>
      </c>
      <c r="D20" s="53">
        <v>0.00465052</v>
      </c>
      <c r="E20" s="53">
        <v>0.00434979</v>
      </c>
      <c r="F20" s="53">
        <v>0.005348997</v>
      </c>
      <c r="G20" s="53">
        <v>0.00400381</v>
      </c>
    </row>
    <row r="21" spans="1:7" ht="12.75">
      <c r="A21" t="s">
        <v>28</v>
      </c>
      <c r="B21" s="53">
        <v>-18.38532</v>
      </c>
      <c r="C21" s="53">
        <v>26.91339</v>
      </c>
      <c r="D21" s="53">
        <v>37.81796</v>
      </c>
      <c r="E21" s="53">
        <v>-37.89265</v>
      </c>
      <c r="F21" s="53">
        <v>-28.96175</v>
      </c>
      <c r="G21" s="53">
        <v>0.00833983</v>
      </c>
    </row>
    <row r="22" spans="1:7" ht="12.75">
      <c r="A22" t="s">
        <v>29</v>
      </c>
      <c r="B22" s="53">
        <v>25.69742</v>
      </c>
      <c r="C22" s="53">
        <v>0.03695008</v>
      </c>
      <c r="D22" s="53">
        <v>8.877606</v>
      </c>
      <c r="E22" s="53">
        <v>-0.5878905</v>
      </c>
      <c r="F22" s="53">
        <v>-43.42194</v>
      </c>
      <c r="G22" s="53">
        <v>0</v>
      </c>
    </row>
    <row r="23" spans="1:7" ht="12.75">
      <c r="A23" t="s">
        <v>30</v>
      </c>
      <c r="B23" s="53">
        <v>0.7258572</v>
      </c>
      <c r="C23" s="53">
        <v>0.6548873</v>
      </c>
      <c r="D23" s="53">
        <v>1.488053</v>
      </c>
      <c r="E23" s="53">
        <v>0.21505</v>
      </c>
      <c r="F23" s="53">
        <v>11.37188</v>
      </c>
      <c r="G23" s="53">
        <v>2.12524</v>
      </c>
    </row>
    <row r="24" spans="1:7" ht="12.75">
      <c r="A24" t="s">
        <v>31</v>
      </c>
      <c r="B24" s="53">
        <v>1.007496</v>
      </c>
      <c r="C24" s="53">
        <v>0.7894409</v>
      </c>
      <c r="D24" s="53">
        <v>1.092202</v>
      </c>
      <c r="E24" s="53">
        <v>0.6043804</v>
      </c>
      <c r="F24" s="53">
        <v>1.837324</v>
      </c>
      <c r="G24" s="53">
        <v>0.9841318</v>
      </c>
    </row>
    <row r="25" spans="1:7" ht="12.75">
      <c r="A25" t="s">
        <v>32</v>
      </c>
      <c r="B25" s="53">
        <v>0.005757968</v>
      </c>
      <c r="C25" s="53">
        <v>0.1298362</v>
      </c>
      <c r="D25" s="53">
        <v>-0.1724866</v>
      </c>
      <c r="E25" s="53">
        <v>-0.3064126</v>
      </c>
      <c r="F25" s="53">
        <v>-1.505844</v>
      </c>
      <c r="G25" s="53">
        <v>-0.2748137</v>
      </c>
    </row>
    <row r="26" spans="1:7" ht="12.75">
      <c r="A26" t="s">
        <v>33</v>
      </c>
      <c r="B26" s="53">
        <v>0.9586288</v>
      </c>
      <c r="C26" s="53">
        <v>0.5715883</v>
      </c>
      <c r="D26" s="53">
        <v>0.2380955</v>
      </c>
      <c r="E26" s="53">
        <v>0.4475651</v>
      </c>
      <c r="F26" s="53">
        <v>1.445228</v>
      </c>
      <c r="G26" s="53">
        <v>0.6305922</v>
      </c>
    </row>
    <row r="27" spans="1:7" ht="12.75">
      <c r="A27" t="s">
        <v>34</v>
      </c>
      <c r="B27" s="53">
        <v>0.1160198</v>
      </c>
      <c r="C27" s="53">
        <v>-0.1555381</v>
      </c>
      <c r="D27" s="53">
        <v>-0.06946087</v>
      </c>
      <c r="E27" s="53">
        <v>-0.105306</v>
      </c>
      <c r="F27" s="53">
        <v>0.2537496</v>
      </c>
      <c r="G27" s="53">
        <v>-0.02971236</v>
      </c>
    </row>
    <row r="28" spans="1:7" ht="12.75">
      <c r="A28" t="s">
        <v>35</v>
      </c>
      <c r="B28" s="53">
        <v>0.1387167</v>
      </c>
      <c r="C28" s="53">
        <v>0.1736607</v>
      </c>
      <c r="D28" s="53">
        <v>0.2308923</v>
      </c>
      <c r="E28" s="53">
        <v>0.08631258</v>
      </c>
      <c r="F28" s="53">
        <v>0.1559768</v>
      </c>
      <c r="G28" s="53">
        <v>0.1589007</v>
      </c>
    </row>
    <row r="29" spans="1:7" ht="12.75">
      <c r="A29" t="s">
        <v>36</v>
      </c>
      <c r="B29" s="53">
        <v>-0.02920279</v>
      </c>
      <c r="C29" s="53">
        <v>-0.1021589</v>
      </c>
      <c r="D29" s="53">
        <v>-0.06877433</v>
      </c>
      <c r="E29" s="53">
        <v>0.04200409</v>
      </c>
      <c r="F29" s="53">
        <v>0.00990729</v>
      </c>
      <c r="G29" s="53">
        <v>-0.03415852</v>
      </c>
    </row>
    <row r="30" spans="1:7" ht="12.75">
      <c r="A30" t="s">
        <v>37</v>
      </c>
      <c r="B30" s="53">
        <v>0.1152634</v>
      </c>
      <c r="C30" s="53">
        <v>-0.03608094</v>
      </c>
      <c r="D30" s="53">
        <v>0.01993045</v>
      </c>
      <c r="E30" s="53">
        <v>0.08891712</v>
      </c>
      <c r="F30" s="53">
        <v>0.2575153</v>
      </c>
      <c r="G30" s="53">
        <v>0.06768957</v>
      </c>
    </row>
    <row r="31" spans="1:7" ht="12.75">
      <c r="A31" t="s">
        <v>38</v>
      </c>
      <c r="B31" s="53">
        <v>0.01211739</v>
      </c>
      <c r="C31" s="53">
        <v>-0.01100588</v>
      </c>
      <c r="D31" s="53">
        <v>0.00134969</v>
      </c>
      <c r="E31" s="53">
        <v>0.01380804</v>
      </c>
      <c r="F31" s="53">
        <v>0.04610625</v>
      </c>
      <c r="G31" s="53">
        <v>0.008695192</v>
      </c>
    </row>
    <row r="32" spans="1:7" ht="12.75">
      <c r="A32" t="s">
        <v>39</v>
      </c>
      <c r="B32" s="53">
        <v>0.04248701</v>
      </c>
      <c r="C32" s="53">
        <v>0.04339534</v>
      </c>
      <c r="D32" s="53">
        <v>0.03688098</v>
      </c>
      <c r="E32" s="53">
        <v>0.03384679</v>
      </c>
      <c r="F32" s="53">
        <v>0.02415565</v>
      </c>
      <c r="G32" s="53">
        <v>0.03694733</v>
      </c>
    </row>
    <row r="33" spans="1:7" ht="12.75">
      <c r="A33" t="s">
        <v>40</v>
      </c>
      <c r="B33" s="53">
        <v>0.08512021</v>
      </c>
      <c r="C33" s="53">
        <v>0.05837599</v>
      </c>
      <c r="D33" s="53">
        <v>0.07363282</v>
      </c>
      <c r="E33" s="53">
        <v>0.09296735</v>
      </c>
      <c r="F33" s="53">
        <v>0.04273153</v>
      </c>
      <c r="G33" s="53">
        <v>0.07239962</v>
      </c>
    </row>
    <row r="34" spans="1:7" ht="12.75">
      <c r="A34" t="s">
        <v>41</v>
      </c>
      <c r="B34" s="53">
        <v>0.0008600362</v>
      </c>
      <c r="C34" s="53">
        <v>0.003129423</v>
      </c>
      <c r="D34" s="53">
        <v>-0.004089644</v>
      </c>
      <c r="E34" s="53">
        <v>0.0004515283</v>
      </c>
      <c r="F34" s="53">
        <v>-0.02974331</v>
      </c>
      <c r="G34" s="53">
        <v>-0.003739013</v>
      </c>
    </row>
    <row r="35" spans="1:7" ht="12.75">
      <c r="A35" t="s">
        <v>42</v>
      </c>
      <c r="B35" s="53">
        <v>0.001838789</v>
      </c>
      <c r="C35" s="53">
        <v>0.002023335</v>
      </c>
      <c r="D35" s="53">
        <v>0.0004759471</v>
      </c>
      <c r="E35" s="53">
        <v>0.003231355</v>
      </c>
      <c r="F35" s="53">
        <v>0.002947512</v>
      </c>
      <c r="G35" s="53">
        <v>0.002030327</v>
      </c>
    </row>
    <row r="36" spans="1:6" ht="12.75">
      <c r="A36" t="s">
        <v>43</v>
      </c>
      <c r="B36" s="53">
        <v>20.70618</v>
      </c>
      <c r="C36" s="53">
        <v>20.70313</v>
      </c>
      <c r="D36" s="53">
        <v>20.70923</v>
      </c>
      <c r="E36" s="53">
        <v>20.70618</v>
      </c>
      <c r="F36" s="53">
        <v>20.70923</v>
      </c>
    </row>
    <row r="37" spans="1:6" ht="12.75">
      <c r="A37" t="s">
        <v>44</v>
      </c>
      <c r="B37" s="53">
        <v>-0.04475912</v>
      </c>
      <c r="C37" s="53">
        <v>0.01169841</v>
      </c>
      <c r="D37" s="53">
        <v>0.02390544</v>
      </c>
      <c r="E37" s="53">
        <v>0.03916423</v>
      </c>
      <c r="F37" s="53">
        <v>0.06001791</v>
      </c>
    </row>
    <row r="38" spans="1:7" ht="12.75">
      <c r="A38" t="s">
        <v>60</v>
      </c>
      <c r="B38" s="53">
        <v>3.31868E-05</v>
      </c>
      <c r="C38" s="53">
        <v>0.0001708741</v>
      </c>
      <c r="D38" s="53">
        <v>-0.0002438212</v>
      </c>
      <c r="E38" s="53">
        <v>0.0001049397</v>
      </c>
      <c r="F38" s="53">
        <v>-9.971732E-05</v>
      </c>
      <c r="G38" s="53">
        <v>0.0002843957</v>
      </c>
    </row>
    <row r="39" spans="1:7" ht="12.75">
      <c r="A39" t="s">
        <v>61</v>
      </c>
      <c r="B39" s="53">
        <v>3.116976E-05</v>
      </c>
      <c r="C39" s="53">
        <v>-4.575339E-05</v>
      </c>
      <c r="D39" s="53">
        <v>-6.407408E-05</v>
      </c>
      <c r="E39" s="53">
        <v>6.442367E-05</v>
      </c>
      <c r="F39" s="53">
        <v>4.880198E-05</v>
      </c>
      <c r="G39" s="53">
        <v>0.0007898184</v>
      </c>
    </row>
    <row r="40" spans="2:7" ht="12.75">
      <c r="B40" t="s">
        <v>45</v>
      </c>
      <c r="C40">
        <v>-0.003971</v>
      </c>
      <c r="D40" t="s">
        <v>46</v>
      </c>
      <c r="E40">
        <v>3.115987</v>
      </c>
      <c r="F40" t="s">
        <v>47</v>
      </c>
      <c r="G40">
        <v>58.196043</v>
      </c>
    </row>
    <row r="42" ht="12.75">
      <c r="A42" t="s">
        <v>62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63</v>
      </c>
      <c r="B50">
        <f>-0.017/(B7*B7+B22*B22)*(B21*B22+B6*B7)</f>
        <v>3.318679924779577E-05</v>
      </c>
      <c r="C50">
        <f>-0.017/(C7*C7+C22*C22)*(C21*C22+C6*C7)</f>
        <v>0.00017087414094084177</v>
      </c>
      <c r="D50">
        <f>-0.017/(D7*D7+D22*D22)*(D21*D22+D6*D7)</f>
        <v>-0.00024382124244113747</v>
      </c>
      <c r="E50">
        <f>-0.017/(E7*E7+E22*E22)*(E21*E22+E6*E7)</f>
        <v>0.00010493967759339016</v>
      </c>
      <c r="F50">
        <f>-0.017/(F7*F7+F22*F22)*(F21*F22+F6*F7)</f>
        <v>-9.971732767784914E-05</v>
      </c>
      <c r="G50">
        <f>(B50*B$4+C50*C$4+D50*D$4+E50*E$4+F50*F$4)/SUM(B$4:F$4)</f>
        <v>-2.083186714911442E-08</v>
      </c>
    </row>
    <row r="51" spans="1:7" ht="12.75">
      <c r="A51" t="s">
        <v>64</v>
      </c>
      <c r="B51">
        <f>-0.017/(B7*B7+B22*B22)*(B21*B7-B6*B22)</f>
        <v>3.116976248812738E-05</v>
      </c>
      <c r="C51">
        <f>-0.017/(C7*C7+C22*C22)*(C21*C7-C6*C22)</f>
        <v>-4.575339438131778E-05</v>
      </c>
      <c r="D51">
        <f>-0.017/(D7*D7+D22*D22)*(D21*D7-D6*D22)</f>
        <v>-6.40740771075177E-05</v>
      </c>
      <c r="E51">
        <f>-0.017/(E7*E7+E22*E22)*(E21*E7-E6*E22)</f>
        <v>6.442367430395304E-05</v>
      </c>
      <c r="F51">
        <f>-0.017/(F7*F7+F22*F22)*(F21*F7-F6*F22)</f>
        <v>4.880198301806122E-05</v>
      </c>
      <c r="G51">
        <f>(B51*B$4+C51*C$4+D51*D$4+E51*E$4+F51*F$4)/SUM(B$4:F$4)</f>
        <v>-2.8322864784893755E-08</v>
      </c>
    </row>
    <row r="58" ht="12.75">
      <c r="A58" t="s">
        <v>66</v>
      </c>
    </row>
    <row r="60" spans="2:6" ht="12.75">
      <c r="B60" t="s">
        <v>5</v>
      </c>
      <c r="C60" t="s">
        <v>6</v>
      </c>
      <c r="D60" t="s">
        <v>7</v>
      </c>
      <c r="E60" t="s">
        <v>8</v>
      </c>
      <c r="F60" t="s">
        <v>9</v>
      </c>
    </row>
    <row r="61" spans="1:6" ht="12.75">
      <c r="A61" t="s">
        <v>68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71</v>
      </c>
      <c r="B62">
        <f>B7+(2/0.017)*(B8*B50-B23*B51)</f>
        <v>10000.012160666789</v>
      </c>
      <c r="C62">
        <f>C7+(2/0.017)*(C8*C50-C23*C51)</f>
        <v>10000.064120403556</v>
      </c>
      <c r="D62">
        <f>D7+(2/0.017)*(D8*D50-D23*D51)</f>
        <v>9999.904446404455</v>
      </c>
      <c r="E62">
        <f>E7+(2/0.017)*(E8*E50-E23*E51)</f>
        <v>10000.025899758526</v>
      </c>
      <c r="F62">
        <f>F7+(2/0.017)*(F8*F50-F23*F51)</f>
        <v>9999.9221068666</v>
      </c>
    </row>
    <row r="63" spans="1:6" ht="12.75">
      <c r="A63" t="s">
        <v>72</v>
      </c>
      <c r="B63">
        <f>B8+(3/0.017)*(B9*B50-B24*B51)</f>
        <v>3.7874030421192217</v>
      </c>
      <c r="C63">
        <f>C8+(3/0.017)*(C9*C50-C24*C51)</f>
        <v>3.010972823585358</v>
      </c>
      <c r="D63">
        <f>D8+(3/0.017)*(D9*D50-D24*D51)</f>
        <v>3.751149283395316</v>
      </c>
      <c r="E63">
        <f>E8+(3/0.017)*(E9*E50-E24*E51)</f>
        <v>2.234996920959221</v>
      </c>
      <c r="F63">
        <f>F8+(3/0.017)*(F9*F50-F24*F51)</f>
        <v>1.0636557803900686</v>
      </c>
    </row>
    <row r="64" spans="1:6" ht="12.75">
      <c r="A64" t="s">
        <v>73</v>
      </c>
      <c r="B64">
        <f>B9+(4/0.017)*(B10*B50-B25*B51)</f>
        <v>-0.6040630274479065</v>
      </c>
      <c r="C64">
        <f>C9+(4/0.017)*(C10*C50-C25*C51)</f>
        <v>-0.37734470659754443</v>
      </c>
      <c r="D64">
        <f>D9+(4/0.017)*(D10*D50-D25*D51)</f>
        <v>-0.33045978976192103</v>
      </c>
      <c r="E64">
        <f>E9+(4/0.017)*(E10*E50-E25*E51)</f>
        <v>0.6275884535917509</v>
      </c>
      <c r="F64">
        <f>F9+(4/0.017)*(F10*F50-F25*F51)</f>
        <v>-0.26522587388018065</v>
      </c>
    </row>
    <row r="65" spans="1:6" ht="12.75">
      <c r="A65" t="s">
        <v>74</v>
      </c>
      <c r="B65">
        <f>B10+(5/0.017)*(B11*B50-B26*B51)</f>
        <v>-1.71530706008108</v>
      </c>
      <c r="C65">
        <f>C10+(5/0.017)*(C11*C50-C26*C51)</f>
        <v>-1.303577641542184</v>
      </c>
      <c r="D65">
        <f>D10+(5/0.017)*(D11*D50-D26*D51)</f>
        <v>-1.248304948132064</v>
      </c>
      <c r="E65">
        <f>E10+(5/0.017)*(E11*E50-E26*E51)</f>
        <v>-0.9024999945865054</v>
      </c>
      <c r="F65">
        <f>F10+(5/0.017)*(F11*F50-F26*F51)</f>
        <v>-1.0459331282088051</v>
      </c>
    </row>
    <row r="66" spans="1:6" ht="12.75">
      <c r="A66" t="s">
        <v>75</v>
      </c>
      <c r="B66">
        <f>B11+(6/0.017)*(B12*B50-B27*B51)</f>
        <v>2.743554288408269</v>
      </c>
      <c r="C66">
        <f>C11+(6/0.017)*(C12*C50-C27*C51)</f>
        <v>2.6932680698247458</v>
      </c>
      <c r="D66">
        <f>D11+(6/0.017)*(D12*D50-D27*D51)</f>
        <v>3.3706542296645274</v>
      </c>
      <c r="E66">
        <f>E11+(6/0.017)*(E12*E50-E27*E51)</f>
        <v>3.4834767264104256</v>
      </c>
      <c r="F66">
        <f>F11+(6/0.017)*(F12*F50-F27*F51)</f>
        <v>13.684508593101048</v>
      </c>
    </row>
    <row r="67" spans="1:6" ht="12.75">
      <c r="A67" t="s">
        <v>76</v>
      </c>
      <c r="B67">
        <f>B12+(7/0.017)*(B13*B50-B28*B51)</f>
        <v>0.3711021647346198</v>
      </c>
      <c r="C67">
        <f>C12+(7/0.017)*(C13*C50-C28*C51)</f>
        <v>0.15158506765072624</v>
      </c>
      <c r="D67">
        <f>D12+(7/0.017)*(D13*D50-D28*D51)</f>
        <v>0.12554351043972461</v>
      </c>
      <c r="E67">
        <f>E12+(7/0.017)*(E13*E50-E28*E51)</f>
        <v>0.05546664357852538</v>
      </c>
      <c r="F67">
        <f>F12+(7/0.017)*(F13*F50-F28*F51)</f>
        <v>0.0004460166684187106</v>
      </c>
    </row>
    <row r="68" spans="1:6" ht="12.75">
      <c r="A68" t="s">
        <v>77</v>
      </c>
      <c r="B68">
        <f>B13+(8/0.017)*(B14*B50-B29*B51)</f>
        <v>0.04178677009631555</v>
      </c>
      <c r="C68">
        <f>C13+(8/0.017)*(C14*C50-C29*C51)</f>
        <v>0.05398730295678609</v>
      </c>
      <c r="D68">
        <f>D13+(8/0.017)*(D14*D50-D29*D51)</f>
        <v>0.036981661758508665</v>
      </c>
      <c r="E68">
        <f>E13+(8/0.017)*(E14*E50-E29*E51)</f>
        <v>0.1994950955898422</v>
      </c>
      <c r="F68">
        <f>F13+(8/0.017)*(F14*F50-F29*F51)</f>
        <v>-0.15549746743902887</v>
      </c>
    </row>
    <row r="69" spans="1:6" ht="12.75">
      <c r="A69" t="s">
        <v>78</v>
      </c>
      <c r="B69">
        <f>B14+(9/0.017)*(B15*B50-B30*B51)</f>
        <v>-0.13462375897909984</v>
      </c>
      <c r="C69">
        <f>C14+(9/0.017)*(C15*C50-C30*C51)</f>
        <v>-0.1835656009039014</v>
      </c>
      <c r="D69">
        <f>D14+(9/0.017)*(D15*D50-D30*D51)</f>
        <v>-0.04762147590592589</v>
      </c>
      <c r="E69">
        <f>E14+(9/0.017)*(E15*E50-E30*E51)</f>
        <v>-0.1645524696845901</v>
      </c>
      <c r="F69">
        <f>F14+(9/0.017)*(F15*F50-F30*F51)</f>
        <v>-0.1462960495652298</v>
      </c>
    </row>
    <row r="70" spans="1:6" ht="12.75">
      <c r="A70" t="s">
        <v>79</v>
      </c>
      <c r="B70">
        <f>B15+(10/0.017)*(B16*B50-B31*B51)</f>
        <v>-0.3609481085123827</v>
      </c>
      <c r="C70">
        <f>C15+(10/0.017)*(C16*C50-C31*C51)</f>
        <v>-0.06108040938384812</v>
      </c>
      <c r="D70">
        <f>D15+(10/0.017)*(D16*D50-D31*D51)</f>
        <v>-0.042309770671897055</v>
      </c>
      <c r="E70">
        <f>E15+(10/0.017)*(E16*E50-E31*E51)</f>
        <v>-0.052573513189730955</v>
      </c>
      <c r="F70">
        <f>F15+(10/0.017)*(F16*F50-F31*F51)</f>
        <v>-0.39011624565413294</v>
      </c>
    </row>
    <row r="71" spans="1:6" ht="12.75">
      <c r="A71" t="s">
        <v>80</v>
      </c>
      <c r="B71">
        <f>B16+(11/0.017)*(B17*B50-B32*B51)</f>
        <v>0.024447997320045038</v>
      </c>
      <c r="C71">
        <f>C16+(11/0.017)*(C17*C50-C32*C51)</f>
        <v>0.018457771064887635</v>
      </c>
      <c r="D71">
        <f>D16+(11/0.017)*(D17*D50-D32*D51)</f>
        <v>-0.02561442866094167</v>
      </c>
      <c r="E71">
        <f>E16+(11/0.017)*(E17*E50-E32*E51)</f>
        <v>0.0008192189615376152</v>
      </c>
      <c r="F71">
        <f>F16+(11/0.017)*(F17*F50-F32*F51)</f>
        <v>-0.01592312456349256</v>
      </c>
    </row>
    <row r="72" spans="1:6" ht="12.75">
      <c r="A72" t="s">
        <v>81</v>
      </c>
      <c r="B72">
        <f>B17+(12/0.017)*(B18*B50-B33*B51)</f>
        <v>-0.02503538021739784</v>
      </c>
      <c r="C72">
        <f>C17+(12/0.017)*(C18*C50-C33*C51)</f>
        <v>-0.0036805932282392255</v>
      </c>
      <c r="D72">
        <f>D17+(12/0.017)*(D18*D50-D33*D51)</f>
        <v>-0.010481712160191038</v>
      </c>
      <c r="E72">
        <f>E17+(12/0.017)*(E18*E50-E33*E51)</f>
        <v>-0.031057463777413034</v>
      </c>
      <c r="F72">
        <f>F17+(12/0.017)*(F18*F50-F33*F51)</f>
        <v>-0.038262344726214904</v>
      </c>
    </row>
    <row r="73" spans="1:6" ht="12.75">
      <c r="A73" t="s">
        <v>82</v>
      </c>
      <c r="B73">
        <f>B18+(13/0.017)*(B19*B50-B34*B51)</f>
        <v>0.032127815056855906</v>
      </c>
      <c r="C73">
        <f>C18+(13/0.017)*(C19*C50-C34*C51)</f>
        <v>0.03340861023139955</v>
      </c>
      <c r="D73">
        <f>D18+(13/0.017)*(D19*D50-D34*D51)</f>
        <v>0.03193297809527786</v>
      </c>
      <c r="E73">
        <f>E18+(13/0.017)*(E19*E50-E34*E51)</f>
        <v>0.030862497940040708</v>
      </c>
      <c r="F73">
        <f>F18+(13/0.017)*(F19*F50-F34*F51)</f>
        <v>-0.006433445882777573</v>
      </c>
    </row>
    <row r="74" spans="1:6" ht="12.75">
      <c r="A74" t="s">
        <v>83</v>
      </c>
      <c r="B74">
        <f>B19+(14/0.017)*(B20*B50-B35*B51)</f>
        <v>-0.18759569732131245</v>
      </c>
      <c r="C74">
        <f>C19+(14/0.017)*(C20*C50-C35*C51)</f>
        <v>-0.1727167020994735</v>
      </c>
      <c r="D74">
        <f>D19+(14/0.017)*(D20*D50-D35*D51)</f>
        <v>-0.18594668210029294</v>
      </c>
      <c r="E74">
        <f>E19+(14/0.017)*(E20*E50-E35*E51)</f>
        <v>-0.1855033260486083</v>
      </c>
      <c r="F74">
        <f>F19+(14/0.017)*(F20*F50-F35*F51)</f>
        <v>-0.1341216205670782</v>
      </c>
    </row>
    <row r="75" spans="1:6" ht="12.75">
      <c r="A75" t="s">
        <v>84</v>
      </c>
      <c r="B75" s="53">
        <f>B20</f>
        <v>0.0046616</v>
      </c>
      <c r="C75" s="53">
        <f>C20</f>
        <v>0.001885733</v>
      </c>
      <c r="D75" s="53">
        <f>D20</f>
        <v>0.00465052</v>
      </c>
      <c r="E75" s="53">
        <f>E20</f>
        <v>0.00434979</v>
      </c>
      <c r="F75" s="53">
        <f>F20</f>
        <v>0.005348997</v>
      </c>
    </row>
    <row r="78" ht="12.75">
      <c r="A78" t="s">
        <v>66</v>
      </c>
    </row>
    <row r="80" spans="2:6" ht="12.75">
      <c r="B80" t="s">
        <v>5</v>
      </c>
      <c r="C80" t="s">
        <v>6</v>
      </c>
      <c r="D80" t="s">
        <v>7</v>
      </c>
      <c r="E80" t="s">
        <v>8</v>
      </c>
      <c r="F80" t="s">
        <v>9</v>
      </c>
    </row>
    <row r="81" spans="1:6" ht="12.75">
      <c r="A81" t="s">
        <v>85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86</v>
      </c>
      <c r="B82">
        <f>B22+(2/0.017)*(B8*B51+B23*B50)</f>
        <v>25.71417551258802</v>
      </c>
      <c r="C82">
        <f>C22+(2/0.017)*(C8*C51+C23*C50)</f>
        <v>0.033890127497925894</v>
      </c>
      <c r="D82">
        <f>D22+(2/0.017)*(D8*D51+D23*D50)</f>
        <v>8.806863012116025</v>
      </c>
      <c r="E82">
        <f>E22+(2/0.017)*(E8*E51+E23*E50)</f>
        <v>-0.568334740708081</v>
      </c>
      <c r="F82">
        <f>F22+(2/0.017)*(F8*F51+F23*F50)</f>
        <v>-43.54918093576659</v>
      </c>
    </row>
    <row r="83" spans="1:6" ht="12.75">
      <c r="A83" t="s">
        <v>87</v>
      </c>
      <c r="B83">
        <f>B23+(3/0.017)*(B9*B51+B24*B50)</f>
        <v>0.7285095970184936</v>
      </c>
      <c r="C83">
        <f>C23+(3/0.017)*(C9*C51+C24*C50)</f>
        <v>0.6812808096850432</v>
      </c>
      <c r="D83">
        <f>D23+(3/0.017)*(D9*D51+D24*D50)</f>
        <v>1.4454209987150888</v>
      </c>
      <c r="E83">
        <f>E23+(3/0.017)*(E9*E51+E24*E50)</f>
        <v>0.2336056656291599</v>
      </c>
      <c r="F83">
        <f>F23+(3/0.017)*(F9*F51+F24*F50)</f>
        <v>11.336989185246772</v>
      </c>
    </row>
    <row r="84" spans="1:6" ht="12.75">
      <c r="A84" t="s">
        <v>88</v>
      </c>
      <c r="B84">
        <f>B24+(4/0.017)*(B10*B51+B25*B50)</f>
        <v>0.9948290674446634</v>
      </c>
      <c r="C84">
        <f>C24+(4/0.017)*(C10*C51+C25*C50)</f>
        <v>0.8102313849975125</v>
      </c>
      <c r="D84">
        <f>D24+(4/0.017)*(D10*D51+D25*D50)</f>
        <v>1.1173276118072581</v>
      </c>
      <c r="E84">
        <f>E24+(4/0.017)*(E10*E51+E25*E50)</f>
        <v>0.5816347309542172</v>
      </c>
      <c r="F84">
        <f>F24+(4/0.017)*(F10*F51+F25*F50)</f>
        <v>1.8654934475715843</v>
      </c>
    </row>
    <row r="85" spans="1:6" ht="12.75">
      <c r="A85" t="s">
        <v>89</v>
      </c>
      <c r="B85">
        <f>B25+(5/0.017)*(B11*B51+B26*B50)</f>
        <v>0.040238444630762885</v>
      </c>
      <c r="C85">
        <f>C25+(5/0.017)*(C11*C51+C26*C50)</f>
        <v>0.1224021288461436</v>
      </c>
      <c r="D85">
        <f>D25+(5/0.017)*(D11*D51+D26*D50)</f>
        <v>-0.2533106469941263</v>
      </c>
      <c r="E85">
        <f>E25+(5/0.017)*(E11*E51+E26*E50)</f>
        <v>-0.2266728513066799</v>
      </c>
      <c r="F85">
        <f>F25+(5/0.017)*(F11*F51+F26*F50)</f>
        <v>-1.3517484567550166</v>
      </c>
    </row>
    <row r="86" spans="1:6" ht="12.75">
      <c r="A86" t="s">
        <v>90</v>
      </c>
      <c r="B86">
        <f>B26+(6/0.017)*(B12*B51+B27*B50)</f>
        <v>0.9640833397021104</v>
      </c>
      <c r="C86">
        <f>C26+(6/0.017)*(C12*C51+C27*C50)</f>
        <v>0.559893037455476</v>
      </c>
      <c r="D86">
        <f>D26+(6/0.017)*(D12*D51+D27*D50)</f>
        <v>0.24129707249420368</v>
      </c>
      <c r="E86">
        <f>E26+(6/0.017)*(E12*E51+E27*E50)</f>
        <v>0.44477312183134865</v>
      </c>
      <c r="F86">
        <f>F26+(6/0.017)*(F12*F51+F27*F50)</f>
        <v>1.4362439878581723</v>
      </c>
    </row>
    <row r="87" spans="1:6" ht="12.75">
      <c r="A87" t="s">
        <v>91</v>
      </c>
      <c r="B87">
        <f>B27+(7/0.017)*(B13*B51+B28*B50)</f>
        <v>0.11847153488557448</v>
      </c>
      <c r="C87">
        <f>C27+(7/0.017)*(C13*C51+C28*C50)</f>
        <v>-0.14464606172864547</v>
      </c>
      <c r="D87">
        <f>D27+(7/0.017)*(D13*D51+D28*D50)</f>
        <v>-0.0935077684320697</v>
      </c>
      <c r="E87">
        <f>E27+(7/0.017)*(E13*E51+E28*E50)</f>
        <v>-0.09604274230630493</v>
      </c>
      <c r="F87">
        <f>F27+(7/0.017)*(F13*F51+F28*F50)</f>
        <v>0.24407395652835615</v>
      </c>
    </row>
    <row r="88" spans="1:6" ht="12.75">
      <c r="A88" t="s">
        <v>92</v>
      </c>
      <c r="B88">
        <f>B28+(8/0.017)*(B14*B51+B29*B50)</f>
        <v>0.1364069451855911</v>
      </c>
      <c r="C88">
        <f>C28+(8/0.017)*(C14*C51+C29*C50)</f>
        <v>0.16925747784063755</v>
      </c>
      <c r="D88">
        <f>D28+(8/0.017)*(D14*D51+D29*D50)</f>
        <v>0.24042099620987975</v>
      </c>
      <c r="E88">
        <f>E28+(8/0.017)*(E14*E51+E29*E50)</f>
        <v>0.08357819771311112</v>
      </c>
      <c r="F88">
        <f>F28+(8/0.017)*(F14*F51+F29*F50)</f>
        <v>0.15183228496609685</v>
      </c>
    </row>
    <row r="89" spans="1:6" ht="12.75">
      <c r="A89" t="s">
        <v>93</v>
      </c>
      <c r="B89">
        <f>B29+(9/0.017)*(B15*B51+B30*B50)</f>
        <v>-0.03313855881673593</v>
      </c>
      <c r="C89">
        <f>C29+(9/0.017)*(C15*C51+C30*C50)</f>
        <v>-0.10390541899482399</v>
      </c>
      <c r="D89">
        <f>D29+(9/0.017)*(D15*D51+D30*D50)</f>
        <v>-0.0697670773232045</v>
      </c>
      <c r="E89">
        <f>E29+(9/0.017)*(E15*E51+E30*E50)</f>
        <v>0.04515972105756366</v>
      </c>
      <c r="F89">
        <f>F29+(9/0.017)*(F15*F51+F30*F50)</f>
        <v>-0.013759011796214145</v>
      </c>
    </row>
    <row r="90" spans="1:6" ht="12.75">
      <c r="A90" t="s">
        <v>94</v>
      </c>
      <c r="B90">
        <f>B30+(10/0.017)*(B16*B51+B31*B50)</f>
        <v>0.11597338086045673</v>
      </c>
      <c r="C90">
        <f>C30+(10/0.017)*(C16*C51+C31*C50)</f>
        <v>-0.03768600957476516</v>
      </c>
      <c r="D90">
        <f>D30+(10/0.017)*(D16*D51+D31*D50)</f>
        <v>0.020844481082869088</v>
      </c>
      <c r="E90">
        <f>E30+(10/0.017)*(E16*E51+E31*E50)</f>
        <v>0.08993176102256221</v>
      </c>
      <c r="F90">
        <f>F30+(10/0.017)*(F16*F51+F31*F50)</f>
        <v>0.2543051686156027</v>
      </c>
    </row>
    <row r="91" spans="1:6" ht="12.75">
      <c r="A91" t="s">
        <v>95</v>
      </c>
      <c r="B91">
        <f>B31+(11/0.017)*(B17*B51+B32*B50)</f>
        <v>0.012545150765339783</v>
      </c>
      <c r="C91">
        <f>C31+(11/0.017)*(C17*C51+C32*C50)</f>
        <v>-0.0058434104266540925</v>
      </c>
      <c r="D91">
        <f>D31+(11/0.017)*(D17*D51+D32*D50)</f>
        <v>-0.003879365499139662</v>
      </c>
      <c r="E91">
        <f>E31+(11/0.017)*(E17*E51+E32*E50)</f>
        <v>0.014846501902080362</v>
      </c>
      <c r="F91">
        <f>F31+(11/0.017)*(F17*F51+F32*F50)</f>
        <v>0.04334649527718157</v>
      </c>
    </row>
    <row r="92" spans="1:6" ht="12.75">
      <c r="A92" t="s">
        <v>96</v>
      </c>
      <c r="B92">
        <f>B32+(12/0.017)*(B18*B51+B33*B50)</f>
        <v>0.04529316061291064</v>
      </c>
      <c r="C92">
        <f>C32+(12/0.017)*(C18*C51+C33*C50)</f>
        <v>0.048630704214035106</v>
      </c>
      <c r="D92">
        <f>D32+(12/0.017)*(D18*D51+D33*D50)</f>
        <v>0.024315168857492294</v>
      </c>
      <c r="E92">
        <f>E32+(12/0.017)*(E18*E51+E33*E50)</f>
        <v>0.042815560048713064</v>
      </c>
      <c r="F92">
        <f>F32+(12/0.017)*(F18*F51+F33*F50)</f>
        <v>0.020537121153869218</v>
      </c>
    </row>
    <row r="93" spans="1:6" ht="12.75">
      <c r="A93" t="s">
        <v>97</v>
      </c>
      <c r="B93">
        <f>B33+(13/0.017)*(B19*B51+B34*B50)</f>
        <v>0.0806686495336827</v>
      </c>
      <c r="C93">
        <f>C33+(13/0.017)*(C19*C51+C34*C50)</f>
        <v>0.064839851619361</v>
      </c>
      <c r="D93">
        <f>D33+(13/0.017)*(D19*D51+D34*D50)</f>
        <v>0.08346179971138568</v>
      </c>
      <c r="E93">
        <f>E33+(13/0.017)*(E19*E51+E34*E50)</f>
        <v>0.08385465925571732</v>
      </c>
      <c r="F93">
        <f>F33+(13/0.017)*(F19*F51+F34*F50)</f>
        <v>0.04001509604284009</v>
      </c>
    </row>
    <row r="94" spans="1:6" ht="12.75">
      <c r="A94" t="s">
        <v>98</v>
      </c>
      <c r="B94">
        <f>B34+(14/0.017)*(B20*B51+B35*B50)</f>
        <v>0.001029950482766702</v>
      </c>
      <c r="C94">
        <f>C34+(14/0.017)*(C20*C51+C35*C50)</f>
        <v>0.003343093424728907</v>
      </c>
      <c r="D94">
        <f>D34+(14/0.017)*(D20*D51+D35*D50)</f>
        <v>-0.0044306047685056665</v>
      </c>
      <c r="E94">
        <f>E34+(14/0.017)*(E20*E51+E35*E50)</f>
        <v>0.0009615621403509021</v>
      </c>
      <c r="F94">
        <f>F34+(14/0.017)*(F20*F51+F35*F50)</f>
        <v>-0.02977038464873707</v>
      </c>
    </row>
    <row r="95" spans="1:6" ht="12.75">
      <c r="A95" t="s">
        <v>99</v>
      </c>
      <c r="B95" s="53">
        <f>B35</f>
        <v>0.001838789</v>
      </c>
      <c r="C95" s="53">
        <f>C35</f>
        <v>0.002023335</v>
      </c>
      <c r="D95" s="53">
        <f>D35</f>
        <v>0.0004759471</v>
      </c>
      <c r="E95" s="53">
        <f>E35</f>
        <v>0.003231355</v>
      </c>
      <c r="F95" s="53">
        <f>F35</f>
        <v>0.002947512</v>
      </c>
    </row>
    <row r="98" ht="12.75">
      <c r="A98" t="s">
        <v>67</v>
      </c>
    </row>
    <row r="100" spans="2:11" ht="12.75">
      <c r="B100" t="s">
        <v>5</v>
      </c>
      <c r="C100" t="s">
        <v>6</v>
      </c>
      <c r="D100" t="s">
        <v>7</v>
      </c>
      <c r="E100" t="s">
        <v>8</v>
      </c>
      <c r="F100" t="s">
        <v>9</v>
      </c>
      <c r="G100" t="s">
        <v>69</v>
      </c>
      <c r="H100" t="s">
        <v>70</v>
      </c>
      <c r="I100" t="s">
        <v>65</v>
      </c>
      <c r="K100" t="s">
        <v>100</v>
      </c>
    </row>
    <row r="101" spans="1:9" ht="12.75">
      <c r="A101" t="s">
        <v>68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71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72</v>
      </c>
      <c r="B103">
        <f>B63*10000/B62</f>
        <v>3.7873984363901836</v>
      </c>
      <c r="C103">
        <f>C63*10000/C62</f>
        <v>3.0109535172298965</v>
      </c>
      <c r="D103">
        <f>D63*10000/D62</f>
        <v>3.7511851273179633</v>
      </c>
      <c r="E103">
        <f>E63*10000/E62</f>
        <v>2.2349911323861575</v>
      </c>
      <c r="F103">
        <f>F63*10000/F62</f>
        <v>1.063664065602764</v>
      </c>
      <c r="G103">
        <f>AVERAGE(C103:E103)</f>
        <v>2.9990432589780056</v>
      </c>
      <c r="H103">
        <f>STDEV(C103:E103)</f>
        <v>0.7581671637940665</v>
      </c>
      <c r="I103">
        <f>(B103*B4+C103*C4+D103*D4+E103*E4+F103*F4)/SUM(B4:F4)</f>
        <v>2.8714131797677567</v>
      </c>
      <c r="K103">
        <f>(LN(H103)+LN(H123))/2-LN(K114*K115^3)</f>
        <v>-4.261863875274522</v>
      </c>
    </row>
    <row r="104" spans="1:11" ht="12.75">
      <c r="A104" t="s">
        <v>73</v>
      </c>
      <c r="B104">
        <f>B64*10000/B62</f>
        <v>-0.6040622928678803</v>
      </c>
      <c r="C104">
        <f>C64*10000/C62</f>
        <v>-0.37734228706357187</v>
      </c>
      <c r="D104">
        <f>D64*10000/D62</f>
        <v>-0.3304629474542034</v>
      </c>
      <c r="E104">
        <f>E64*10000/E62</f>
        <v>0.6275868281570205</v>
      </c>
      <c r="F104">
        <f>F64*10000/F62</f>
        <v>-0.26522793982371046</v>
      </c>
      <c r="G104">
        <f>AVERAGE(C104:E104)</f>
        <v>-0.02673946878691824</v>
      </c>
      <c r="H104">
        <f>STDEV(C104:E104)</f>
        <v>0.567147771991417</v>
      </c>
      <c r="I104">
        <f>(B104*B4+C104*C4+D104*D4+E104*E4+F104*F4)/SUM(B4:F4)</f>
        <v>-0.14421660869816244</v>
      </c>
      <c r="K104">
        <f>(LN(H104)+LN(H124))/2-LN(K114*K115^4)</f>
        <v>-4.227680838612408</v>
      </c>
    </row>
    <row r="105" spans="1:11" ht="12.75">
      <c r="A105" t="s">
        <v>74</v>
      </c>
      <c r="B105">
        <f>B65*10000/B62</f>
        <v>-1.7153049741558566</v>
      </c>
      <c r="C105">
        <f>C65*10000/C62</f>
        <v>-1.303569283003335</v>
      </c>
      <c r="D105">
        <f>D65*10000/D62</f>
        <v>-1.2483168762486545</v>
      </c>
      <c r="E105">
        <f>E65*10000/E62</f>
        <v>-0.9024976571393665</v>
      </c>
      <c r="F105">
        <f>F65*10000/F62</f>
        <v>-1.0459412753731343</v>
      </c>
      <c r="G105">
        <f>AVERAGE(C105:E105)</f>
        <v>-1.151461272130452</v>
      </c>
      <c r="H105">
        <f>STDEV(C105:E105)</f>
        <v>0.21737149837344866</v>
      </c>
      <c r="I105">
        <f>(B105*B4+C105*C4+D105*D4+E105*E4+F105*F4)/SUM(B4:F4)</f>
        <v>-1.2230120448652102</v>
      </c>
      <c r="K105">
        <f>(LN(H105)+LN(H125))/2-LN(K114*K115^5)</f>
        <v>-4.240151961306577</v>
      </c>
    </row>
    <row r="106" spans="1:11" ht="12.75">
      <c r="A106" t="s">
        <v>75</v>
      </c>
      <c r="B106">
        <f>B66*10000/B62</f>
        <v>2.743550952067374</v>
      </c>
      <c r="C106">
        <f>C66*10000/C62</f>
        <v>2.6932508005919247</v>
      </c>
      <c r="D106">
        <f>D66*10000/D62</f>
        <v>3.3706864377853862</v>
      </c>
      <c r="E106">
        <f>E66*10000/E62</f>
        <v>3.4834677043131883</v>
      </c>
      <c r="F106">
        <f>F66*10000/F62</f>
        <v>13.684615186856677</v>
      </c>
      <c r="G106">
        <f>AVERAGE(C106:E106)</f>
        <v>3.182468314230166</v>
      </c>
      <c r="H106">
        <f>STDEV(C106:E106)</f>
        <v>0.42741108462192895</v>
      </c>
      <c r="I106">
        <f>(B106*B4+C106*C4+D106*D4+E106*E4+F106*F4)/SUM(B4:F4)</f>
        <v>4.45411616380013</v>
      </c>
      <c r="K106">
        <f>(LN(H106)+LN(H126))/2-LN(K114*K115^6)</f>
        <v>-3.441786427981534</v>
      </c>
    </row>
    <row r="107" spans="1:11" ht="12.75">
      <c r="A107" t="s">
        <v>76</v>
      </c>
      <c r="B107">
        <f>B67*10000/B62</f>
        <v>0.3711017134501916</v>
      </c>
      <c r="C107">
        <f>C67*10000/C62</f>
        <v>0.15158409568738743</v>
      </c>
      <c r="D107">
        <f>D67*10000/D62</f>
        <v>0.12554471006456944</v>
      </c>
      <c r="E107">
        <f>E67*10000/E62</f>
        <v>0.055466499921629955</v>
      </c>
      <c r="F107">
        <f>F67*10000/F62</f>
        <v>0.00044602014260935736</v>
      </c>
      <c r="G107">
        <f>AVERAGE(C107:E107)</f>
        <v>0.1108651018911956</v>
      </c>
      <c r="H107">
        <f>STDEV(C107:E107)</f>
        <v>0.04971183185158474</v>
      </c>
      <c r="I107">
        <f>(B107*B4+C107*C4+D107*D4+E107*E4+F107*F4)/SUM(B4:F4)</f>
        <v>0.13601591107282365</v>
      </c>
      <c r="K107">
        <f>(LN(H107)+LN(H127))/2-LN(K114*K115^7)</f>
        <v>-4.7873969832561185</v>
      </c>
    </row>
    <row r="108" spans="1:9" ht="12.75">
      <c r="A108" t="s">
        <v>77</v>
      </c>
      <c r="B108">
        <f>B68*10000/B62</f>
        <v>0.04178671928087861</v>
      </c>
      <c r="C108">
        <f>C68*10000/C62</f>
        <v>0.053986956790240466</v>
      </c>
      <c r="D108">
        <f>D68*10000/D62</f>
        <v>0.03698201513496033</v>
      </c>
      <c r="E108">
        <f>E68*10000/E62</f>
        <v>0.1994945789037001</v>
      </c>
      <c r="F108">
        <f>F68*10000/F62</f>
        <v>-0.155498678666961</v>
      </c>
      <c r="G108">
        <f>AVERAGE(C108:E108)</f>
        <v>0.09682118360963361</v>
      </c>
      <c r="H108">
        <f>STDEV(C108:E108)</f>
        <v>0.08932335409109755</v>
      </c>
      <c r="I108">
        <f>(B108*B4+C108*C4+D108*D4+E108*E4+F108*F4)/SUM(B4:F4)</f>
        <v>0.05636908682685869</v>
      </c>
    </row>
    <row r="109" spans="1:9" ht="12.75">
      <c r="A109" t="s">
        <v>78</v>
      </c>
      <c r="B109">
        <f>B69*10000/B62</f>
        <v>-0.13462359526783144</v>
      </c>
      <c r="C109">
        <f>C69*10000/C62</f>
        <v>-0.18356442388140762</v>
      </c>
      <c r="D109">
        <f>D69*10000/D62</f>
        <v>-0.04762193095059881</v>
      </c>
      <c r="E109">
        <f>E69*10000/E62</f>
        <v>-0.16455204349877095</v>
      </c>
      <c r="F109">
        <f>F69*10000/F62</f>
        <v>-0.1462971891198766</v>
      </c>
      <c r="G109">
        <f>AVERAGE(C109:E109)</f>
        <v>-0.13191279944359247</v>
      </c>
      <c r="H109">
        <f>STDEV(C109:E109)</f>
        <v>0.07361440440179401</v>
      </c>
      <c r="I109">
        <f>(B109*B4+C109*C4+D109*D4+E109*E4+F109*F4)/SUM(B4:F4)</f>
        <v>-0.13414764022817774</v>
      </c>
    </row>
    <row r="110" spans="1:11" ht="12.75">
      <c r="A110" t="s">
        <v>79</v>
      </c>
      <c r="B110">
        <f>B70*10000/B62</f>
        <v>-0.36094766957594887</v>
      </c>
      <c r="C110">
        <f>C70*10000/C62</f>
        <v>-0.06108001773630947</v>
      </c>
      <c r="D110">
        <f>D70*10000/D62</f>
        <v>-0.04231017496083162</v>
      </c>
      <c r="E110">
        <f>E70*10000/E62</f>
        <v>-0.052573377025953966</v>
      </c>
      <c r="F110">
        <f>F70*10000/F62</f>
        <v>-0.3901192844154793</v>
      </c>
      <c r="G110">
        <f>AVERAGE(C110:E110)</f>
        <v>-0.05198785657436502</v>
      </c>
      <c r="H110">
        <f>STDEV(C110:E110)</f>
        <v>0.009398610275113092</v>
      </c>
      <c r="I110">
        <f>(B110*B4+C110*C4+D110*D4+E110*E4+F110*F4)/SUM(B4:F4)</f>
        <v>-0.1416081583671415</v>
      </c>
      <c r="K110">
        <f>EXP(AVERAGE(K103:K107))</f>
        <v>0.015119408682644121</v>
      </c>
    </row>
    <row r="111" spans="1:9" ht="12.75">
      <c r="A111" t="s">
        <v>80</v>
      </c>
      <c r="B111">
        <f>B71*10000/B62</f>
        <v>0.024447967589686287</v>
      </c>
      <c r="C111">
        <f>C71*10000/C62</f>
        <v>0.018457652713673563</v>
      </c>
      <c r="D111">
        <f>D71*10000/D62</f>
        <v>-0.025614673418356056</v>
      </c>
      <c r="E111">
        <f>E71*10000/E62</f>
        <v>0.0008192168397857821</v>
      </c>
      <c r="F111">
        <f>F71*10000/F62</f>
        <v>-0.015923248594665255</v>
      </c>
      <c r="G111">
        <f>AVERAGE(C111:E111)</f>
        <v>-0.002112601288298904</v>
      </c>
      <c r="H111">
        <f>STDEV(C111:E111)</f>
        <v>0.022181955522994803</v>
      </c>
      <c r="I111">
        <f>(B111*B4+C111*C4+D111*D4+E111*E4+F111*F4)/SUM(B4:F4)</f>
        <v>0.00012912940307161034</v>
      </c>
    </row>
    <row r="112" spans="1:9" ht="12.75">
      <c r="A112" t="s">
        <v>81</v>
      </c>
      <c r="B112">
        <f>B72*10000/B62</f>
        <v>-0.025035349772743184</v>
      </c>
      <c r="C112">
        <f>C72*10000/C62</f>
        <v>-0.0036805696282782374</v>
      </c>
      <c r="D112">
        <f>D72*10000/D62</f>
        <v>-0.010481812317676517</v>
      </c>
      <c r="E112">
        <f>E72*10000/E62</f>
        <v>-0.03105738333954014</v>
      </c>
      <c r="F112">
        <f>F72*10000/F62</f>
        <v>-0.038262642765928626</v>
      </c>
      <c r="G112">
        <f>AVERAGE(C112:E112)</f>
        <v>-0.015073255095164965</v>
      </c>
      <c r="H112">
        <f>STDEV(C112:E112)</f>
        <v>0.014254244712698653</v>
      </c>
      <c r="I112">
        <f>(B112*B4+C112*C4+D112*D4+E112*E4+F112*F4)/SUM(B4:F4)</f>
        <v>-0.019525222119446618</v>
      </c>
    </row>
    <row r="113" spans="1:9" ht="12.75">
      <c r="A113" t="s">
        <v>82</v>
      </c>
      <c r="B113">
        <f>B73*10000/B62</f>
        <v>0.03212777598733806</v>
      </c>
      <c r="C113">
        <f>C73*10000/C62</f>
        <v>0.033408396015416085</v>
      </c>
      <c r="D113">
        <f>D73*10000/D62</f>
        <v>0.03193328322928087</v>
      </c>
      <c r="E113">
        <f>E73*10000/E62</f>
        <v>0.03086241800712332</v>
      </c>
      <c r="F113">
        <f>F73*10000/F62</f>
        <v>-0.006433495995293753</v>
      </c>
      <c r="G113">
        <f>AVERAGE(C113:E113)</f>
        <v>0.03206803241727343</v>
      </c>
      <c r="H113">
        <f>STDEV(C113:E113)</f>
        <v>0.0012783266454338225</v>
      </c>
      <c r="I113">
        <f>(B113*B4+C113*C4+D113*D4+E113*E4+F113*F4)/SUM(B4:F4)</f>
        <v>0.02717268829480781</v>
      </c>
    </row>
    <row r="114" spans="1:11" ht="12.75">
      <c r="A114" t="s">
        <v>83</v>
      </c>
      <c r="B114">
        <f>B74*10000/B62</f>
        <v>-0.18759546919271325</v>
      </c>
      <c r="C114">
        <f>C74*10000/C62</f>
        <v>-0.17271559464011063</v>
      </c>
      <c r="D114">
        <f>D74*10000/D62</f>
        <v>-0.1859484589046764</v>
      </c>
      <c r="E114">
        <f>E74*10000/E62</f>
        <v>-0.18550284560071761</v>
      </c>
      <c r="F114">
        <f>F74*10000/F62</f>
        <v>-0.13412266529054415</v>
      </c>
      <c r="G114">
        <f>AVERAGE(C114:E114)</f>
        <v>-0.18138896638183488</v>
      </c>
      <c r="H114">
        <f>STDEV(C114:E114)</f>
        <v>0.007514664053154462</v>
      </c>
      <c r="I114">
        <f>(B114*B4+C114*C4+D114*D4+E114*E4+F114*F4)/SUM(B4:F4)</f>
        <v>-0.17630219948627057</v>
      </c>
      <c r="J114" t="s">
        <v>101</v>
      </c>
      <c r="K114">
        <v>285</v>
      </c>
    </row>
    <row r="115" spans="1:11" ht="12.75">
      <c r="A115" t="s">
        <v>84</v>
      </c>
      <c r="B115">
        <f>B75*10000/B62</f>
        <v>0.004661594331190463</v>
      </c>
      <c r="C115">
        <f>C75*10000/C62</f>
        <v>0.0018857209086814337</v>
      </c>
      <c r="D115">
        <f>D75*10000/D62</f>
        <v>0.0046505644378153355</v>
      </c>
      <c r="E115">
        <f>E75*10000/E62</f>
        <v>0.0043497787341781145</v>
      </c>
      <c r="F115">
        <f>F75*10000/F62</f>
        <v>0.005349038665338233</v>
      </c>
      <c r="G115">
        <f>AVERAGE(C115:E115)</f>
        <v>0.003628688026891628</v>
      </c>
      <c r="H115">
        <f>STDEV(C115:E115)</f>
        <v>0.0015169274179240074</v>
      </c>
      <c r="I115">
        <f>(B115*B4+C115*C4+D115*D4+E115*E4+F115*F4)/SUM(B4:F4)</f>
        <v>0.00400332100927935</v>
      </c>
      <c r="J115" t="s">
        <v>102</v>
      </c>
      <c r="K115">
        <v>0.5536</v>
      </c>
    </row>
    <row r="118" ht="12.75">
      <c r="A118" t="s">
        <v>67</v>
      </c>
    </row>
    <row r="120" spans="2:9" ht="12.75">
      <c r="B120" t="s">
        <v>5</v>
      </c>
      <c r="C120" t="s">
        <v>6</v>
      </c>
      <c r="D120" t="s">
        <v>7</v>
      </c>
      <c r="E120" t="s">
        <v>8</v>
      </c>
      <c r="F120" t="s">
        <v>9</v>
      </c>
      <c r="G120" t="s">
        <v>69</v>
      </c>
      <c r="H120" t="s">
        <v>70</v>
      </c>
      <c r="I120" t="s">
        <v>65</v>
      </c>
    </row>
    <row r="121" spans="1:9" ht="12.75">
      <c r="A121" t="s">
        <v>85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86</v>
      </c>
      <c r="B122">
        <f>B82*10000/B62</f>
        <v>25.71414424247403</v>
      </c>
      <c r="C122">
        <f>C82*10000/C62</f>
        <v>0.03388991019445407</v>
      </c>
      <c r="D122">
        <f>D82*10000/D62</f>
        <v>8.806947165662772</v>
      </c>
      <c r="E122">
        <f>E82*10000/E62</f>
        <v>-0.5683332687386387</v>
      </c>
      <c r="F122">
        <f>F82*10000/F62</f>
        <v>-43.5495201566249</v>
      </c>
      <c r="G122">
        <f>AVERAGE(C122:E122)</f>
        <v>2.7575012690395284</v>
      </c>
      <c r="H122">
        <f>STDEV(C122:E122)</f>
        <v>5.247619930162617</v>
      </c>
      <c r="I122">
        <f>(B122*B4+C122*C4+D122*D4+E122*E4+F122*F4)/SUM(B4:F4)</f>
        <v>0.3178208192985969</v>
      </c>
    </row>
    <row r="123" spans="1:9" ht="12.75">
      <c r="A123" t="s">
        <v>87</v>
      </c>
      <c r="B123">
        <f>B83*10000/B62</f>
        <v>0.7285087111033247</v>
      </c>
      <c r="C123">
        <f>C83*10000/C62</f>
        <v>0.6812764413130081</v>
      </c>
      <c r="D123">
        <f>D83*10000/D62</f>
        <v>1.4454348103644143</v>
      </c>
      <c r="E123">
        <f>E83*10000/E62</f>
        <v>0.23360506059769393</v>
      </c>
      <c r="F123">
        <f>F83*10000/F62</f>
        <v>11.337077493295727</v>
      </c>
      <c r="G123">
        <f>AVERAGE(C123:E123)</f>
        <v>0.7867721040917054</v>
      </c>
      <c r="H123">
        <f>STDEV(C123:E123)</f>
        <v>0.6127640955161748</v>
      </c>
      <c r="I123">
        <f>(B123*B4+C123*C4+D123*D4+E123*E4+F123*F4)/SUM(B4:F4)</f>
        <v>2.122058367607142</v>
      </c>
    </row>
    <row r="124" spans="1:9" ht="12.75">
      <c r="A124" t="s">
        <v>88</v>
      </c>
      <c r="B124">
        <f>B84*10000/B62</f>
        <v>0.9948278576676545</v>
      </c>
      <c r="C124">
        <f>C84*10000/C62</f>
        <v>0.8102261897944864</v>
      </c>
      <c r="D124">
        <f>D84*10000/D62</f>
        <v>1.1173382883763476</v>
      </c>
      <c r="E124">
        <f>E84*10000/E62</f>
        <v>0.5816332245382106</v>
      </c>
      <c r="F124">
        <f>F84*10000/F62</f>
        <v>1.865507978597768</v>
      </c>
      <c r="G124">
        <f>AVERAGE(C124:E124)</f>
        <v>0.8363992342363482</v>
      </c>
      <c r="H124">
        <f>STDEV(C124:E124)</f>
        <v>0.2688098771380476</v>
      </c>
      <c r="I124">
        <f>(B124*B4+C124*C4+D124*D4+E124*E4+F124*F4)/SUM(B4:F4)</f>
        <v>0.9914082904467006</v>
      </c>
    </row>
    <row r="125" spans="1:9" ht="12.75">
      <c r="A125" t="s">
        <v>89</v>
      </c>
      <c r="B125">
        <f>B85*10000/B62</f>
        <v>0.04023839569819066</v>
      </c>
      <c r="C125">
        <f>C85*10000/C62</f>
        <v>0.12240134400378626</v>
      </c>
      <c r="D125">
        <f>D85*10000/D62</f>
        <v>-0.25331306749156607</v>
      </c>
      <c r="E125">
        <f>E85*10000/E62</f>
        <v>-0.2266722642309891</v>
      </c>
      <c r="F125">
        <f>F85*10000/F62</f>
        <v>-1.351758986029319</v>
      </c>
      <c r="G125">
        <f>AVERAGE(C125:E125)</f>
        <v>-0.11919466257292295</v>
      </c>
      <c r="H125">
        <f>STDEV(C125:E125)</f>
        <v>0.20965186833165164</v>
      </c>
      <c r="I125">
        <f>(B125*B4+C125*C4+D125*D4+E125*E4+F125*F4)/SUM(B4:F4)</f>
        <v>-0.2521670395342212</v>
      </c>
    </row>
    <row r="126" spans="1:9" ht="12.75">
      <c r="A126" t="s">
        <v>90</v>
      </c>
      <c r="B126">
        <f>B86*10000/B62</f>
        <v>0.964082167313911</v>
      </c>
      <c r="C126">
        <f>C86*10000/C62</f>
        <v>0.5598894474217445</v>
      </c>
      <c r="D126">
        <f>D86*10000/D62</f>
        <v>0.2412993781965226</v>
      </c>
      <c r="E126">
        <f>E86*10000/E62</f>
        <v>0.44477196988268675</v>
      </c>
      <c r="F126">
        <f>F86*10000/F62</f>
        <v>1.436255175299769</v>
      </c>
      <c r="G126">
        <f>AVERAGE(C126:E126)</f>
        <v>0.41532026516698456</v>
      </c>
      <c r="H126">
        <f>STDEV(C126:E126)</f>
        <v>0.16132408448594626</v>
      </c>
      <c r="I126">
        <f>(B126*B4+C126*C4+D126*D4+E126*E4+F126*F4)/SUM(B4:F4)</f>
        <v>0.6280430646774521</v>
      </c>
    </row>
    <row r="127" spans="1:9" ht="12.75">
      <c r="A127" t="s">
        <v>91</v>
      </c>
      <c r="B127">
        <f>B87*10000/B62</f>
        <v>0.11847139081646371</v>
      </c>
      <c r="C127">
        <f>C87*10000/C62</f>
        <v>-0.14464513425820735</v>
      </c>
      <c r="D127">
        <f>D87*10000/D62</f>
        <v>-0.09350866194095601</v>
      </c>
      <c r="E127">
        <f>E87*10000/E62</f>
        <v>-0.09604249355856578</v>
      </c>
      <c r="F127">
        <f>F87*10000/F62</f>
        <v>0.24407585771169063</v>
      </c>
      <c r="G127">
        <f>AVERAGE(C127:E127)</f>
        <v>-0.1113987632525764</v>
      </c>
      <c r="H127">
        <f>STDEV(C127:E127)</f>
        <v>0.028820061839795522</v>
      </c>
      <c r="I127">
        <f>(B127*B4+C127*C4+D127*D4+E127*E4+F127*F4)/SUM(B4:F4)</f>
        <v>-0.03148731622067281</v>
      </c>
    </row>
    <row r="128" spans="1:9" ht="12.75">
      <c r="A128" t="s">
        <v>92</v>
      </c>
      <c r="B128">
        <f>B88*10000/B62</f>
        <v>0.13640677930585202</v>
      </c>
      <c r="C128">
        <f>C88*10000/C62</f>
        <v>0.169256392561818</v>
      </c>
      <c r="D128">
        <f>D88*10000/D62</f>
        <v>0.2404232935408948</v>
      </c>
      <c r="E128">
        <f>E88*10000/E62</f>
        <v>0.08357798124815788</v>
      </c>
      <c r="F128">
        <f>F88*10000/F62</f>
        <v>0.15183346764455186</v>
      </c>
      <c r="G128">
        <f>AVERAGE(C128:E128)</f>
        <v>0.1644192224502902</v>
      </c>
      <c r="H128">
        <f>STDEV(C128:E128)</f>
        <v>0.07853446159532416</v>
      </c>
      <c r="I128">
        <f>(B128*B4+C128*C4+D128*D4+E128*E4+F128*F4)/SUM(B4:F4)</f>
        <v>0.15861038258997087</v>
      </c>
    </row>
    <row r="129" spans="1:9" ht="12.75">
      <c r="A129" t="s">
        <v>93</v>
      </c>
      <c r="B129">
        <f>B89*10000/B62</f>
        <v>-0.03313851851808777</v>
      </c>
      <c r="C129">
        <f>C89*10000/C62</f>
        <v>-0.10390475275335619</v>
      </c>
      <c r="D129">
        <f>D89*10000/D62</f>
        <v>-0.06976774397908353</v>
      </c>
      <c r="E129">
        <f>E89*10000/E62</f>
        <v>0.04515960409527954</v>
      </c>
      <c r="F129">
        <f>F89*10000/F62</f>
        <v>-0.013759118970303089</v>
      </c>
      <c r="G129">
        <f>AVERAGE(C129:E129)</f>
        <v>-0.0428376308790534</v>
      </c>
      <c r="H129">
        <f>STDEV(C129:E129)</f>
        <v>0.07809589531057098</v>
      </c>
      <c r="I129">
        <f>(B129*B4+C129*C4+D129*D4+E129*E4+F129*F4)/SUM(B4:F4)</f>
        <v>-0.03768818335122896</v>
      </c>
    </row>
    <row r="130" spans="1:9" ht="12.75">
      <c r="A130" t="s">
        <v>94</v>
      </c>
      <c r="B130">
        <f>B90*10000/B62</f>
        <v>0.11597323982926415</v>
      </c>
      <c r="C130">
        <f>C90*10000/C62</f>
        <v>-0.03768576793210034</v>
      </c>
      <c r="D130">
        <f>D90*10000/D62</f>
        <v>0.020844680261283784</v>
      </c>
      <c r="E130">
        <f>E90*10000/E62</f>
        <v>0.08993152810207604</v>
      </c>
      <c r="F130">
        <f>F90*10000/F62</f>
        <v>0.2543071494936748</v>
      </c>
      <c r="G130">
        <f>AVERAGE(C130:E130)</f>
        <v>0.02436348014375316</v>
      </c>
      <c r="H130">
        <f>STDEV(C130:E130)</f>
        <v>0.06388137464260066</v>
      </c>
      <c r="I130">
        <f>(B130*B4+C130*C4+D130*D4+E130*E4+F130*F4)/SUM(B4:F4)</f>
        <v>0.06744491468758933</v>
      </c>
    </row>
    <row r="131" spans="1:9" ht="12.75">
      <c r="A131" t="s">
        <v>95</v>
      </c>
      <c r="B131">
        <f>B91*10000/B62</f>
        <v>0.012545135509618508</v>
      </c>
      <c r="C131">
        <f>C91*10000/C62</f>
        <v>-0.005843372958710869</v>
      </c>
      <c r="D131">
        <f>D91*10000/D62</f>
        <v>-0.0038794025682260583</v>
      </c>
      <c r="E131">
        <f>E91*10000/E62</f>
        <v>0.01484646345009853</v>
      </c>
      <c r="F131">
        <f>F91*10000/F62</f>
        <v>0.04334683291924547</v>
      </c>
      <c r="G131">
        <f>AVERAGE(C131:E131)</f>
        <v>0.001707895974387201</v>
      </c>
      <c r="H131">
        <f>STDEV(C131:E131)</f>
        <v>0.011420628765923526</v>
      </c>
      <c r="I131">
        <f>(B131*B4+C131*C4+D131*D4+E131*E4+F131*F4)/SUM(B4:F4)</f>
        <v>0.008642445834410834</v>
      </c>
    </row>
    <row r="132" spans="1:9" ht="12.75">
      <c r="A132" t="s">
        <v>96</v>
      </c>
      <c r="B132">
        <f>B92*10000/B62</f>
        <v>0.045293105533474216</v>
      </c>
      <c r="C132">
        <f>C92*10000/C62</f>
        <v>0.048630392393996566</v>
      </c>
      <c r="D132">
        <f>D92*10000/D62</f>
        <v>0.02431540119989347</v>
      </c>
      <c r="E132">
        <f>E92*10000/E62</f>
        <v>0.04281544915773363</v>
      </c>
      <c r="F132">
        <f>F92*10000/F62</f>
        <v>0.020537281125187053</v>
      </c>
      <c r="G132">
        <f>AVERAGE(C132:E132)</f>
        <v>0.03858708091720789</v>
      </c>
      <c r="H132">
        <f>STDEV(C132:E132)</f>
        <v>0.012697008414403898</v>
      </c>
      <c r="I132">
        <f>(B132*B4+C132*C4+D132*D4+E132*E4+F132*F4)/SUM(B4:F4)</f>
        <v>0.03729732956447101</v>
      </c>
    </row>
    <row r="133" spans="1:9" ht="12.75">
      <c r="A133" t="s">
        <v>97</v>
      </c>
      <c r="B133">
        <f>B93*10000/B62</f>
        <v>0.08066855143534528</v>
      </c>
      <c r="C133">
        <f>C93*10000/C62</f>
        <v>0.06483943586628159</v>
      </c>
      <c r="D133">
        <f>D93*10000/D62</f>
        <v>0.08346259722651153</v>
      </c>
      <c r="E133">
        <f>E93*10000/E62</f>
        <v>0.08385444207473722</v>
      </c>
      <c r="F133">
        <f>F93*10000/F62</f>
        <v>0.04001540773538938</v>
      </c>
      <c r="G133">
        <f>AVERAGE(C133:E133)</f>
        <v>0.07738549172251011</v>
      </c>
      <c r="H133">
        <f>STDEV(C133:E133)</f>
        <v>0.010866969391554218</v>
      </c>
      <c r="I133">
        <f>(B133*B4+C133*C4+D133*D4+E133*E4+F133*F4)/SUM(B4:F4)</f>
        <v>0.07311849960410054</v>
      </c>
    </row>
    <row r="134" spans="1:9" ht="12.75">
      <c r="A134" t="s">
        <v>98</v>
      </c>
      <c r="B134">
        <f>B94*10000/B62</f>
        <v>0.0010299492302797621</v>
      </c>
      <c r="C134">
        <f>C94*10000/C62</f>
        <v>0.0033430719888164033</v>
      </c>
      <c r="D134">
        <f>D94*10000/D62</f>
        <v>-0.0044306471049318135</v>
      </c>
      <c r="E134">
        <f>E94*10000/E62</f>
        <v>0.0009615596499346279</v>
      </c>
      <c r="F134">
        <f>F94*10000/F62</f>
        <v>-0.02977061654139764</v>
      </c>
      <c r="G134">
        <f>AVERAGE(C134:E134)</f>
        <v>-4.200515539359409E-05</v>
      </c>
      <c r="H134">
        <f>STDEV(C134:E134)</f>
        <v>0.0039828424367524895</v>
      </c>
      <c r="I134">
        <f>(B134*B4+C134*C4+D134*D4+E134*E4+F134*F4)/SUM(B4:F4)</f>
        <v>-0.003667705005403443</v>
      </c>
    </row>
    <row r="135" spans="1:9" ht="12.75">
      <c r="A135" t="s">
        <v>99</v>
      </c>
      <c r="B135">
        <f>B95*10000/B62</f>
        <v>0.0018387867639126866</v>
      </c>
      <c r="C135">
        <f>C95*10000/C62</f>
        <v>0.002023322026377514</v>
      </c>
      <c r="D135">
        <f>D95*10000/D62</f>
        <v>0.0004759516478891261</v>
      </c>
      <c r="E135">
        <f>E95*10000/E62</f>
        <v>0.0032313466308902545</v>
      </c>
      <c r="F135">
        <f>F95*10000/F62</f>
        <v>0.002947534959273378</v>
      </c>
      <c r="G135">
        <f>AVERAGE(C135:E135)</f>
        <v>0.0019102067683856316</v>
      </c>
      <c r="H135">
        <f>STDEV(C135:E135)</f>
        <v>0.0013811758303271437</v>
      </c>
      <c r="I135">
        <f>(B135*B4+C135*C4+D135*D4+E135*E4+F135*F4)/SUM(B4:F4)</f>
        <v>0.002031347929923646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3.140625" style="0" bestFit="1" customWidth="1"/>
    <col min="3" max="3" width="20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54</v>
      </c>
      <c r="B1" t="s">
        <v>1</v>
      </c>
      <c r="C1" t="s">
        <v>2</v>
      </c>
      <c r="D1" t="s">
        <v>103</v>
      </c>
      <c r="E1" t="s">
        <v>3</v>
      </c>
    </row>
    <row r="3" spans="1:7" ht="12.75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</row>
    <row r="4" spans="1:7" ht="12.75">
      <c r="A4" t="s">
        <v>11</v>
      </c>
      <c r="B4">
        <v>0.002481</v>
      </c>
      <c r="C4">
        <v>0.00397</v>
      </c>
      <c r="D4">
        <v>0.00397</v>
      </c>
      <c r="E4">
        <v>0.003972</v>
      </c>
      <c r="F4">
        <v>0.002102</v>
      </c>
      <c r="G4">
        <v>0.012371</v>
      </c>
    </row>
    <row r="5" spans="1:7" ht="12.75">
      <c r="A5" t="s">
        <v>12</v>
      </c>
      <c r="B5">
        <v>0.081333</v>
      </c>
      <c r="C5">
        <v>1.154401</v>
      </c>
      <c r="D5">
        <v>-0.034915</v>
      </c>
      <c r="E5">
        <v>-0.332653</v>
      </c>
      <c r="F5">
        <v>-1.600275</v>
      </c>
      <c r="G5">
        <v>8.313849</v>
      </c>
    </row>
    <row r="6" spans="1:7" ht="12.75">
      <c r="A6" t="s">
        <v>13</v>
      </c>
      <c r="B6" s="53">
        <v>-161.9622</v>
      </c>
      <c r="C6" s="53">
        <v>78.39522</v>
      </c>
      <c r="D6" s="53">
        <v>-23.24651</v>
      </c>
      <c r="E6" s="53">
        <v>139.5912</v>
      </c>
      <c r="F6" s="53">
        <v>-176.6994</v>
      </c>
      <c r="G6" s="53">
        <v>0.003235554</v>
      </c>
    </row>
    <row r="7" spans="1:7" ht="12.75">
      <c r="A7" t="s">
        <v>14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15</v>
      </c>
      <c r="B8" s="53">
        <v>-0.108296</v>
      </c>
      <c r="C8" s="53">
        <v>-1.062023</v>
      </c>
      <c r="D8" s="53">
        <v>-1.407062</v>
      </c>
      <c r="E8" s="53">
        <v>-2.002913</v>
      </c>
      <c r="F8" s="53">
        <v>1.778194</v>
      </c>
      <c r="G8" s="53">
        <v>-0.8661779</v>
      </c>
    </row>
    <row r="9" spans="1:7" ht="12.75">
      <c r="A9" t="s">
        <v>16</v>
      </c>
      <c r="B9" s="53">
        <v>-0.3978196</v>
      </c>
      <c r="C9" s="53">
        <v>-0.02684018</v>
      </c>
      <c r="D9" s="53">
        <v>0.0352111</v>
      </c>
      <c r="E9" s="53">
        <v>0.3478651</v>
      </c>
      <c r="F9" s="53">
        <v>-1.110245</v>
      </c>
      <c r="G9" s="53">
        <v>-0.1155745</v>
      </c>
    </row>
    <row r="10" spans="1:7" ht="12.75">
      <c r="A10" t="s">
        <v>17</v>
      </c>
      <c r="B10" s="53">
        <v>-0.09141842</v>
      </c>
      <c r="C10" s="53">
        <v>0.7302538</v>
      </c>
      <c r="D10" s="53">
        <v>0.5325321</v>
      </c>
      <c r="E10" s="53">
        <v>0.8654856</v>
      </c>
      <c r="F10" s="53">
        <v>-0.3220563</v>
      </c>
      <c r="G10" s="53">
        <v>0.4575183</v>
      </c>
    </row>
    <row r="11" spans="1:7" ht="12.75">
      <c r="A11" t="s">
        <v>18</v>
      </c>
      <c r="B11" s="53">
        <v>2.562525</v>
      </c>
      <c r="C11" s="53">
        <v>2.730652</v>
      </c>
      <c r="D11" s="53">
        <v>2.286338</v>
      </c>
      <c r="E11" s="53">
        <v>2.317722</v>
      </c>
      <c r="F11" s="53">
        <v>12.5749</v>
      </c>
      <c r="G11" s="53">
        <v>3.753672</v>
      </c>
    </row>
    <row r="12" spans="1:7" ht="12.75">
      <c r="A12" t="s">
        <v>19</v>
      </c>
      <c r="B12" s="53">
        <v>0.05912926</v>
      </c>
      <c r="C12" s="53">
        <v>0.1900592</v>
      </c>
      <c r="D12" s="53">
        <v>0.2793815</v>
      </c>
      <c r="E12" s="53">
        <v>0.08386214</v>
      </c>
      <c r="F12" s="53">
        <v>0.3206504</v>
      </c>
      <c r="G12" s="53">
        <v>0.1829346</v>
      </c>
    </row>
    <row r="13" spans="1:7" ht="12.75">
      <c r="A13" t="s">
        <v>20</v>
      </c>
      <c r="B13" s="53">
        <v>-0.02190658</v>
      </c>
      <c r="C13" s="53">
        <v>-0.1392552</v>
      </c>
      <c r="D13" s="53">
        <v>0.02901177</v>
      </c>
      <c r="E13" s="53">
        <v>0.03414956</v>
      </c>
      <c r="F13" s="53">
        <v>-0.05265012</v>
      </c>
      <c r="G13" s="53">
        <v>-0.0283168</v>
      </c>
    </row>
    <row r="14" spans="1:7" ht="12.75">
      <c r="A14" t="s">
        <v>21</v>
      </c>
      <c r="B14" s="53">
        <v>0.05106136</v>
      </c>
      <c r="C14" s="53">
        <v>-0.03940918</v>
      </c>
      <c r="D14" s="53">
        <v>-0.02634624</v>
      </c>
      <c r="E14" s="53">
        <v>-0.02950824</v>
      </c>
      <c r="F14" s="53">
        <v>0.1581138</v>
      </c>
      <c r="G14" s="53">
        <v>0.004900769</v>
      </c>
    </row>
    <row r="15" spans="1:7" ht="12.75">
      <c r="A15" t="s">
        <v>22</v>
      </c>
      <c r="B15" s="53">
        <v>-0.3298587</v>
      </c>
      <c r="C15" s="53">
        <v>-0.1074697</v>
      </c>
      <c r="D15" s="53">
        <v>-0.09631301</v>
      </c>
      <c r="E15" s="53">
        <v>-0.09263077</v>
      </c>
      <c r="F15" s="53">
        <v>-0.3762133</v>
      </c>
      <c r="G15" s="53">
        <v>-0.1689148</v>
      </c>
    </row>
    <row r="16" spans="1:7" ht="12.75">
      <c r="A16" t="s">
        <v>23</v>
      </c>
      <c r="B16" s="53">
        <v>0.003532314</v>
      </c>
      <c r="C16" s="53">
        <v>0.04144834</v>
      </c>
      <c r="D16" s="53">
        <v>0.03809167</v>
      </c>
      <c r="E16" s="53">
        <v>0.03791925</v>
      </c>
      <c r="F16" s="53">
        <v>0.03426684</v>
      </c>
      <c r="G16" s="53">
        <v>0.03317207</v>
      </c>
    </row>
    <row r="17" spans="1:7" ht="12.75">
      <c r="A17" t="s">
        <v>24</v>
      </c>
      <c r="B17" s="53">
        <v>-0.01808223</v>
      </c>
      <c r="C17" s="53">
        <v>-0.01159768</v>
      </c>
      <c r="D17" s="53">
        <v>-0.01372265</v>
      </c>
      <c r="E17" s="53">
        <v>-0.02910979</v>
      </c>
      <c r="F17" s="53">
        <v>-0.03212902</v>
      </c>
      <c r="G17" s="53">
        <v>-0.01991887</v>
      </c>
    </row>
    <row r="18" spans="1:7" ht="12.75">
      <c r="A18" t="s">
        <v>25</v>
      </c>
      <c r="B18" s="53">
        <v>0.0561455</v>
      </c>
      <c r="C18" s="53">
        <v>-0.01731756</v>
      </c>
      <c r="D18" s="53">
        <v>0.002717106</v>
      </c>
      <c r="E18" s="53">
        <v>-0.02142679</v>
      </c>
      <c r="F18" s="53">
        <v>0.01849981</v>
      </c>
      <c r="G18" s="53">
        <v>0.002127119</v>
      </c>
    </row>
    <row r="19" spans="1:7" ht="12.75">
      <c r="A19" t="s">
        <v>26</v>
      </c>
      <c r="B19" s="53">
        <v>-0.1807017</v>
      </c>
      <c r="C19" s="53">
        <v>-0.1724408</v>
      </c>
      <c r="D19" s="53">
        <v>-0.1681911</v>
      </c>
      <c r="E19" s="53">
        <v>-0.1699675</v>
      </c>
      <c r="F19" s="53">
        <v>-0.1281129</v>
      </c>
      <c r="G19" s="53">
        <v>-0.1664154</v>
      </c>
    </row>
    <row r="20" spans="1:7" ht="12.75">
      <c r="A20" t="s">
        <v>27</v>
      </c>
      <c r="B20" s="53">
        <v>-0.003802206</v>
      </c>
      <c r="C20" s="53">
        <v>-0.003675049</v>
      </c>
      <c r="D20" s="53">
        <v>-0.004933829</v>
      </c>
      <c r="E20" s="53">
        <v>-0.003076825</v>
      </c>
      <c r="F20" s="53">
        <v>-0.003875234</v>
      </c>
      <c r="G20" s="53">
        <v>-0.00387851</v>
      </c>
    </row>
    <row r="21" spans="1:7" ht="12.75">
      <c r="A21" t="s">
        <v>28</v>
      </c>
      <c r="B21" s="53">
        <v>27.81323</v>
      </c>
      <c r="C21" s="53">
        <v>10.98521</v>
      </c>
      <c r="D21" s="53">
        <v>-75.43271</v>
      </c>
      <c r="E21" s="53">
        <v>68.49075</v>
      </c>
      <c r="F21" s="53">
        <v>-40.47304</v>
      </c>
      <c r="G21" s="53">
        <v>0.007013367</v>
      </c>
    </row>
    <row r="22" spans="1:7" ht="12.75">
      <c r="A22" t="s">
        <v>29</v>
      </c>
      <c r="B22" s="53">
        <v>1.626665</v>
      </c>
      <c r="C22" s="53">
        <v>23.08806</v>
      </c>
      <c r="D22" s="53">
        <v>-0.6983027</v>
      </c>
      <c r="E22" s="53">
        <v>-6.653062</v>
      </c>
      <c r="F22" s="53">
        <v>-32.00562</v>
      </c>
      <c r="G22" s="53">
        <v>0</v>
      </c>
    </row>
    <row r="23" spans="1:7" ht="12.75">
      <c r="A23" t="s">
        <v>30</v>
      </c>
      <c r="B23" s="53">
        <v>1.097158</v>
      </c>
      <c r="C23" s="53">
        <v>1.388664</v>
      </c>
      <c r="D23" s="53">
        <v>0.06469224</v>
      </c>
      <c r="E23" s="53">
        <v>1.417074</v>
      </c>
      <c r="F23" s="53">
        <v>-5.904037</v>
      </c>
      <c r="G23" s="53">
        <v>0.1035392</v>
      </c>
    </row>
    <row r="24" spans="1:7" ht="12.75">
      <c r="A24" t="s">
        <v>31</v>
      </c>
      <c r="B24" s="53">
        <v>1.729972</v>
      </c>
      <c r="C24" s="53">
        <v>1.495288</v>
      </c>
      <c r="D24" s="53">
        <v>1.18956</v>
      </c>
      <c r="E24" s="53">
        <v>0.6477972</v>
      </c>
      <c r="F24" s="53">
        <v>1.320806</v>
      </c>
      <c r="G24" s="53">
        <v>1.230697</v>
      </c>
    </row>
    <row r="25" spans="1:7" ht="12.75">
      <c r="A25" t="s">
        <v>32</v>
      </c>
      <c r="B25" s="53">
        <v>0.6304818</v>
      </c>
      <c r="C25" s="53">
        <v>0.4308793</v>
      </c>
      <c r="D25" s="53">
        <v>-0.2857209</v>
      </c>
      <c r="E25" s="53">
        <v>0.2223266</v>
      </c>
      <c r="F25" s="53">
        <v>-0.1597601</v>
      </c>
      <c r="G25" s="53">
        <v>0.1629481</v>
      </c>
    </row>
    <row r="26" spans="1:7" ht="12.75">
      <c r="A26" t="s">
        <v>33</v>
      </c>
      <c r="B26" s="53">
        <v>0.2640803</v>
      </c>
      <c r="C26" s="53">
        <v>0.1567019</v>
      </c>
      <c r="D26" s="53">
        <v>-0.05075705</v>
      </c>
      <c r="E26" s="53">
        <v>0.3841534</v>
      </c>
      <c r="F26" s="53">
        <v>1.432126</v>
      </c>
      <c r="G26" s="53">
        <v>0.3403046</v>
      </c>
    </row>
    <row r="27" spans="1:7" ht="12.75">
      <c r="A27" t="s">
        <v>34</v>
      </c>
      <c r="B27" s="53">
        <v>-0.02039834</v>
      </c>
      <c r="C27" s="53">
        <v>0.03817713</v>
      </c>
      <c r="D27" s="53">
        <v>0.2027912</v>
      </c>
      <c r="E27" s="53">
        <v>-0.02140381</v>
      </c>
      <c r="F27" s="53">
        <v>-0.3336134</v>
      </c>
      <c r="G27" s="53">
        <v>0.007254263</v>
      </c>
    </row>
    <row r="28" spans="1:7" ht="12.75">
      <c r="A28" t="s">
        <v>35</v>
      </c>
      <c r="B28" s="53">
        <v>0.1604054</v>
      </c>
      <c r="C28" s="53">
        <v>0.1433518</v>
      </c>
      <c r="D28" s="53">
        <v>0.05442227</v>
      </c>
      <c r="E28" s="53">
        <v>0.09260089</v>
      </c>
      <c r="F28" s="53">
        <v>0.1888143</v>
      </c>
      <c r="G28" s="53">
        <v>0.1180876</v>
      </c>
    </row>
    <row r="29" spans="1:7" ht="12.75">
      <c r="A29" t="s">
        <v>36</v>
      </c>
      <c r="B29" s="53">
        <v>0.01597717</v>
      </c>
      <c r="C29" s="53">
        <v>0.03889251</v>
      </c>
      <c r="D29" s="53">
        <v>0.05019334</v>
      </c>
      <c r="E29" s="53">
        <v>0.0265398</v>
      </c>
      <c r="F29" s="53">
        <v>0.1101096</v>
      </c>
      <c r="G29" s="53">
        <v>0.04426789</v>
      </c>
    </row>
    <row r="30" spans="1:7" ht="12.75">
      <c r="A30" t="s">
        <v>37</v>
      </c>
      <c r="B30" s="53">
        <v>-0.006712388</v>
      </c>
      <c r="C30" s="53">
        <v>0.005491056</v>
      </c>
      <c r="D30" s="53">
        <v>-0.01909267</v>
      </c>
      <c r="E30" s="53">
        <v>0.0329599</v>
      </c>
      <c r="F30" s="53">
        <v>0.146879</v>
      </c>
      <c r="G30" s="53">
        <v>0.0223696</v>
      </c>
    </row>
    <row r="31" spans="1:7" ht="12.75">
      <c r="A31" t="s">
        <v>38</v>
      </c>
      <c r="B31" s="53">
        <v>0.01077968</v>
      </c>
      <c r="C31" s="53">
        <v>0.008250589</v>
      </c>
      <c r="D31" s="53">
        <v>0.03425249</v>
      </c>
      <c r="E31" s="53">
        <v>0.0003432462</v>
      </c>
      <c r="F31" s="53">
        <v>-0.03374951</v>
      </c>
      <c r="G31" s="53">
        <v>0.007632604</v>
      </c>
    </row>
    <row r="32" spans="1:7" ht="12.75">
      <c r="A32" t="s">
        <v>39</v>
      </c>
      <c r="B32" s="53">
        <v>0.04011812</v>
      </c>
      <c r="C32" s="53">
        <v>0.03110862</v>
      </c>
      <c r="D32" s="53">
        <v>0.02258115</v>
      </c>
      <c r="E32" s="53">
        <v>0.01673699</v>
      </c>
      <c r="F32" s="53">
        <v>0.03300671</v>
      </c>
      <c r="G32" s="53">
        <v>0.0271922</v>
      </c>
    </row>
    <row r="33" spans="1:7" ht="12.75">
      <c r="A33" t="s">
        <v>40</v>
      </c>
      <c r="B33" s="53">
        <v>0.07744713</v>
      </c>
      <c r="C33" s="53">
        <v>0.07675252</v>
      </c>
      <c r="D33" s="53">
        <v>0.1073905</v>
      </c>
      <c r="E33" s="53">
        <v>0.06484833</v>
      </c>
      <c r="F33" s="53">
        <v>0.06427315</v>
      </c>
      <c r="G33" s="53">
        <v>0.07977362</v>
      </c>
    </row>
    <row r="34" spans="1:7" ht="12.75">
      <c r="A34" t="s">
        <v>41</v>
      </c>
      <c r="B34" s="53">
        <v>-0.004278385</v>
      </c>
      <c r="C34" s="53">
        <v>0.0055911</v>
      </c>
      <c r="D34" s="53">
        <v>0.007211251</v>
      </c>
      <c r="E34" s="53">
        <v>0.00849198</v>
      </c>
      <c r="F34" s="53">
        <v>-0.02644888</v>
      </c>
      <c r="G34" s="53">
        <v>0.001105838</v>
      </c>
    </row>
    <row r="35" spans="1:7" ht="12.75">
      <c r="A35" t="s">
        <v>42</v>
      </c>
      <c r="B35" s="53">
        <v>8.749002E-05</v>
      </c>
      <c r="C35" s="53">
        <v>-0.003990484</v>
      </c>
      <c r="D35" s="53">
        <v>-0.004816344</v>
      </c>
      <c r="E35" s="53">
        <v>-0.0001108795</v>
      </c>
      <c r="F35" s="53">
        <v>-4.042749E-05</v>
      </c>
      <c r="G35" s="53">
        <v>-0.002138353</v>
      </c>
    </row>
    <row r="36" spans="1:6" ht="12.75">
      <c r="A36" t="s">
        <v>43</v>
      </c>
      <c r="B36" s="53">
        <v>20.54138</v>
      </c>
      <c r="C36" s="53">
        <v>20.53528</v>
      </c>
      <c r="D36" s="53">
        <v>20.54138</v>
      </c>
      <c r="E36" s="53">
        <v>20.54138</v>
      </c>
      <c r="F36" s="53">
        <v>20.54443</v>
      </c>
    </row>
    <row r="37" spans="1:6" ht="12.75">
      <c r="A37" t="s">
        <v>44</v>
      </c>
      <c r="B37" s="53">
        <v>0.1464844</v>
      </c>
      <c r="C37" s="53">
        <v>0.09409587</v>
      </c>
      <c r="D37" s="53">
        <v>0.06866455</v>
      </c>
      <c r="E37" s="53">
        <v>0.06561279</v>
      </c>
      <c r="F37" s="53">
        <v>0.05086263</v>
      </c>
    </row>
    <row r="38" spans="1:7" ht="12.75">
      <c r="A38" t="s">
        <v>60</v>
      </c>
      <c r="B38" s="53">
        <v>0.0002753281</v>
      </c>
      <c r="C38" s="53">
        <v>-0.0001333143</v>
      </c>
      <c r="D38" s="53">
        <v>3.951011E-05</v>
      </c>
      <c r="E38" s="53">
        <v>-0.0002372274</v>
      </c>
      <c r="F38" s="53">
        <v>0.0003001657</v>
      </c>
      <c r="G38" s="53">
        <v>0.0002390138</v>
      </c>
    </row>
    <row r="39" spans="1:7" ht="12.75">
      <c r="A39" t="s">
        <v>61</v>
      </c>
      <c r="B39" s="53">
        <v>-4.732728E-05</v>
      </c>
      <c r="C39" s="53">
        <v>-1.836706E-05</v>
      </c>
      <c r="D39" s="53">
        <v>0.0001282384</v>
      </c>
      <c r="E39" s="53">
        <v>-0.0001165921</v>
      </c>
      <c r="F39" s="53">
        <v>6.976487E-05</v>
      </c>
      <c r="G39" s="53">
        <v>0.0008541483</v>
      </c>
    </row>
    <row r="40" spans="2:7" ht="12.75">
      <c r="B40" t="s">
        <v>45</v>
      </c>
      <c r="C40">
        <v>-0.003971</v>
      </c>
      <c r="D40" t="s">
        <v>46</v>
      </c>
      <c r="E40">
        <v>3.115324</v>
      </c>
      <c r="F40" t="s">
        <v>47</v>
      </c>
      <c r="G40">
        <v>58.178776</v>
      </c>
    </row>
    <row r="42" ht="12.75">
      <c r="A42" t="s">
        <v>62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63</v>
      </c>
      <c r="B50">
        <f>-0.017/(B7*B7+B22*B22)*(B21*B22+B6*B7)</f>
        <v>0.00027532804143739033</v>
      </c>
      <c r="C50">
        <f>-0.017/(C7*C7+C22*C22)*(C21*C22+C6*C7)</f>
        <v>-0.0001333142799787702</v>
      </c>
      <c r="D50">
        <f>-0.017/(D7*D7+D22*D22)*(D21*D22+D6*D7)</f>
        <v>3.9510112080277737E-05</v>
      </c>
      <c r="E50">
        <f>-0.017/(E7*E7+E22*E22)*(E21*E22+E6*E7)</f>
        <v>-0.00023722747055039963</v>
      </c>
      <c r="F50">
        <f>-0.017/(F7*F7+F22*F22)*(F21*F22+F6*F7)</f>
        <v>0.00030016569321802825</v>
      </c>
      <c r="G50">
        <f>(B50*B$4+C50*C$4+D50*D$4+E50*E$4+F50*F$4)/SUM(B$4:F$4)</f>
        <v>-3.8369301772743755E-08</v>
      </c>
    </row>
    <row r="51" spans="1:7" ht="12.75">
      <c r="A51" t="s">
        <v>64</v>
      </c>
      <c r="B51">
        <f>-0.017/(B7*B7+B22*B22)*(B21*B7-B6*B22)</f>
        <v>-4.732727764885247E-05</v>
      </c>
      <c r="C51">
        <f>-0.017/(C7*C7+C22*C22)*(C21*C7-C6*C22)</f>
        <v>-1.836706019049934E-05</v>
      </c>
      <c r="D51">
        <f>-0.017/(D7*D7+D22*D22)*(D21*D7-D6*D22)</f>
        <v>0.0001282383660017943</v>
      </c>
      <c r="E51">
        <f>-0.017/(E7*E7+E22*E22)*(E21*E7-E6*E22)</f>
        <v>-0.00011659210390696751</v>
      </c>
      <c r="F51">
        <f>-0.017/(F7*F7+F22*F22)*(F21*F7-F6*F22)</f>
        <v>6.976486691141728E-05</v>
      </c>
      <c r="G51">
        <f>(B51*B$4+C51*C$4+D51*D$4+E51*E$4+F51*F$4)/SUM(B$4:F$4)</f>
        <v>1.4016500475066016E-07</v>
      </c>
    </row>
    <row r="58" ht="12.75">
      <c r="A58" t="s">
        <v>66</v>
      </c>
    </row>
    <row r="60" spans="2:6" ht="12.75">
      <c r="B60" t="s">
        <v>5</v>
      </c>
      <c r="C60" t="s">
        <v>6</v>
      </c>
      <c r="D60" t="s">
        <v>7</v>
      </c>
      <c r="E60" t="s">
        <v>8</v>
      </c>
      <c r="F60" t="s">
        <v>9</v>
      </c>
    </row>
    <row r="61" spans="1:6" ht="12.75">
      <c r="A61" t="s">
        <v>68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71</v>
      </c>
      <c r="B62">
        <f>B7+(2/0.017)*(B8*B50-B23*B51)</f>
        <v>10000.002601008908</v>
      </c>
      <c r="C62">
        <f>C7+(2/0.017)*(C8*C50-C23*C51)</f>
        <v>10000.019657471392</v>
      </c>
      <c r="D62">
        <f>D7+(2/0.017)*(D8*D50-D23*D51)</f>
        <v>9999.992483623004</v>
      </c>
      <c r="E62">
        <f>E7+(2/0.017)*(E8*E50-E23*E51)</f>
        <v>10000.075337132208</v>
      </c>
      <c r="F62">
        <f>F7+(2/0.017)*(F8*F50-F23*F51)</f>
        <v>10000.111252610615</v>
      </c>
    </row>
    <row r="63" spans="1:6" ht="12.75">
      <c r="A63" t="s">
        <v>72</v>
      </c>
      <c r="B63">
        <f>B8+(3/0.017)*(B9*B50-B24*B51)</f>
        <v>-0.11317647520199979</v>
      </c>
      <c r="C63">
        <f>C8+(3/0.017)*(C9*C50-C24*C51)</f>
        <v>-1.0565449604760002</v>
      </c>
      <c r="D63">
        <f>D8+(3/0.017)*(D9*D50-D24*D51)</f>
        <v>-1.4337365946153455</v>
      </c>
      <c r="E63">
        <f>E8+(3/0.017)*(E9*E50-E24*E51)</f>
        <v>-2.0041474328198916</v>
      </c>
      <c r="F63">
        <f>F8+(3/0.017)*(F9*F50-F24*F51)</f>
        <v>1.7031228267871792</v>
      </c>
    </row>
    <row r="64" spans="1:6" ht="12.75">
      <c r="A64" t="s">
        <v>73</v>
      </c>
      <c r="B64">
        <f>B9+(4/0.017)*(B10*B50-B25*B51)</f>
        <v>-0.3967210276067653</v>
      </c>
      <c r="C64">
        <f>C9+(4/0.017)*(C10*C50-C25*C51)</f>
        <v>-0.0478847149437225</v>
      </c>
      <c r="D64">
        <f>D9+(4/0.017)*(D10*D50-D25*D51)</f>
        <v>0.04878304924844888</v>
      </c>
      <c r="E64">
        <f>E9+(4/0.017)*(E10*E50-E25*E51)</f>
        <v>0.3056544097323971</v>
      </c>
      <c r="F64">
        <f>F9+(4/0.017)*(F10*F50-F25*F51)</f>
        <v>-1.1303684377483478</v>
      </c>
    </row>
    <row r="65" spans="1:6" ht="12.75">
      <c r="A65" t="s">
        <v>74</v>
      </c>
      <c r="B65">
        <f>B10+(5/0.017)*(B11*B50-B26*B51)</f>
        <v>0.11976781266589437</v>
      </c>
      <c r="C65">
        <f>C10+(5/0.017)*(C11*C50-C26*C51)</f>
        <v>0.6240312258754931</v>
      </c>
      <c r="D65">
        <f>D10+(5/0.017)*(D11*D50-D26*D51)</f>
        <v>0.561015179937785</v>
      </c>
      <c r="E65">
        <f>E10+(5/0.017)*(E11*E50-E26*E51)</f>
        <v>0.7169449898911768</v>
      </c>
      <c r="F65">
        <f>F10+(5/0.017)*(F11*F50-F26*F51)</f>
        <v>0.7587206105461775</v>
      </c>
    </row>
    <row r="66" spans="1:6" ht="12.75">
      <c r="A66" t="s">
        <v>75</v>
      </c>
      <c r="B66">
        <f>B11+(6/0.017)*(B12*B50-B27*B51)</f>
        <v>2.567930133687066</v>
      </c>
      <c r="C66">
        <f>C11+(6/0.017)*(C12*C50-C27*C51)</f>
        <v>2.7219567986740953</v>
      </c>
      <c r="D66">
        <f>D11+(6/0.017)*(D12*D50-D27*D51)</f>
        <v>2.2810554525590403</v>
      </c>
      <c r="E66">
        <f>E11+(6/0.017)*(E12*E50-E27*E51)</f>
        <v>2.3098196757929403</v>
      </c>
      <c r="F66">
        <f>F11+(6/0.017)*(F12*F50-F27*F51)</f>
        <v>12.617084497899118</v>
      </c>
    </row>
    <row r="67" spans="1:6" ht="12.75">
      <c r="A67" t="s">
        <v>76</v>
      </c>
      <c r="B67">
        <f>B12+(7/0.017)*(B13*B50-B28*B51)</f>
        <v>0.059771635644310955</v>
      </c>
      <c r="C67">
        <f>C12+(7/0.017)*(C13*C50-C28*C51)</f>
        <v>0.1987876473542478</v>
      </c>
      <c r="D67">
        <f>D12+(7/0.017)*(D13*D50-D28*D51)</f>
        <v>0.27697977336106305</v>
      </c>
      <c r="E67">
        <f>E12+(7/0.017)*(E13*E50-E28*E51)</f>
        <v>0.08497197717334352</v>
      </c>
      <c r="F67">
        <f>F12+(7/0.017)*(F13*F50-F28*F51)</f>
        <v>0.30871895588541215</v>
      </c>
    </row>
    <row r="68" spans="1:6" ht="12.75">
      <c r="A68" t="s">
        <v>77</v>
      </c>
      <c r="B68">
        <f>B13+(8/0.017)*(B14*B50-B29*B51)</f>
        <v>-0.014934918728205918</v>
      </c>
      <c r="C68">
        <f>C13+(8/0.017)*(C14*C50-C29*C51)</f>
        <v>-0.13644665998664313</v>
      </c>
      <c r="D68">
        <f>D13+(8/0.017)*(D14*D50-D29*D51)</f>
        <v>0.025492873623027577</v>
      </c>
      <c r="E68">
        <f>E13+(8/0.017)*(E14*E50-E29*E51)</f>
        <v>0.038899911178759655</v>
      </c>
      <c r="F68">
        <f>F13+(8/0.017)*(F14*F50-F29*F51)</f>
        <v>-0.03393079915545069</v>
      </c>
    </row>
    <row r="69" spans="1:6" ht="12.75">
      <c r="A69" t="s">
        <v>78</v>
      </c>
      <c r="B69">
        <f>B14+(9/0.017)*(B15*B50-B30*B51)</f>
        <v>0.0028123447144812463</v>
      </c>
      <c r="C69">
        <f>C14+(9/0.017)*(C15*C50-C30*C51)</f>
        <v>-0.031770773995302204</v>
      </c>
      <c r="D69">
        <f>D14+(9/0.017)*(D15*D50-D30*D51)</f>
        <v>-0.027064612067546876</v>
      </c>
      <c r="E69">
        <f>E14+(9/0.017)*(E15*E50-E30*E51)</f>
        <v>-0.015840190227635775</v>
      </c>
      <c r="F69">
        <f>F14+(9/0.017)*(F15*F50-F30*F51)</f>
        <v>0.09290439535795196</v>
      </c>
    </row>
    <row r="70" spans="1:6" ht="12.75">
      <c r="A70" t="s">
        <v>79</v>
      </c>
      <c r="B70">
        <f>B15+(10/0.017)*(B16*B50-B31*B51)</f>
        <v>-0.32898651293900727</v>
      </c>
      <c r="C70">
        <f>C15+(10/0.017)*(C16*C50-C31*C51)</f>
        <v>-0.11063094502273246</v>
      </c>
      <c r="D70">
        <f>D15+(10/0.017)*(D16*D50-D31*D51)</f>
        <v>-0.09801152599886344</v>
      </c>
      <c r="E70">
        <f>E15+(10/0.017)*(E16*E50-E31*E51)</f>
        <v>-0.09789869233297187</v>
      </c>
      <c r="F70">
        <f>F15+(10/0.017)*(F16*F50-F31*F51)</f>
        <v>-0.3687778530256077</v>
      </c>
    </row>
    <row r="71" spans="1:6" ht="12.75">
      <c r="A71" t="s">
        <v>80</v>
      </c>
      <c r="B71">
        <f>B16+(11/0.017)*(B17*B50-B32*B51)</f>
        <v>0.0015394611038803026</v>
      </c>
      <c r="C71">
        <f>C16+(11/0.017)*(C17*C50-C32*C51)</f>
        <v>0.04281849369415783</v>
      </c>
      <c r="D71">
        <f>D16+(11/0.017)*(D17*D50-D32*D51)</f>
        <v>0.03586711203542481</v>
      </c>
      <c r="E71">
        <f>E16+(11/0.017)*(E17*E50-E32*E51)</f>
        <v>0.04365027764696207</v>
      </c>
      <c r="F71">
        <f>F16+(11/0.017)*(F17*F50-F32*F51)</f>
        <v>0.026536597576379644</v>
      </c>
    </row>
    <row r="72" spans="1:6" ht="12.75">
      <c r="A72" t="s">
        <v>81</v>
      </c>
      <c r="B72">
        <f>B17+(12/0.017)*(B18*B50-B33*B51)</f>
        <v>-0.00458308244107781</v>
      </c>
      <c r="C72">
        <f>C17+(12/0.017)*(C18*C50-C33*C51)</f>
        <v>-0.008972929743292949</v>
      </c>
      <c r="D72">
        <f>D17+(12/0.017)*(D18*D50-D33*D51)</f>
        <v>-0.023367988175191784</v>
      </c>
      <c r="E72">
        <f>E17+(12/0.017)*(E18*E50-E33*E51)</f>
        <v>-0.020184736054163824</v>
      </c>
      <c r="F72">
        <f>F17+(12/0.017)*(F18*F50-F33*F51)</f>
        <v>-0.03137443138541818</v>
      </c>
    </row>
    <row r="73" spans="1:6" ht="12.75">
      <c r="A73" t="s">
        <v>82</v>
      </c>
      <c r="B73">
        <f>B18+(13/0.017)*(B19*B50-B34*B51)</f>
        <v>0.017944824530442514</v>
      </c>
      <c r="C73">
        <f>C18+(13/0.017)*(C19*C50-C34*C51)</f>
        <v>0.0003406559467955747</v>
      </c>
      <c r="D73">
        <f>D18+(13/0.017)*(D19*D50-D34*D51)</f>
        <v>-0.0030717238435683573</v>
      </c>
      <c r="E73">
        <f>E18+(13/0.017)*(E19*E50-E34*E51)</f>
        <v>0.010164018994061302</v>
      </c>
      <c r="F73">
        <f>F18+(13/0.017)*(F19*F50-F34*F51)</f>
        <v>-0.009495991940688623</v>
      </c>
    </row>
    <row r="74" spans="1:6" ht="12.75">
      <c r="A74" t="s">
        <v>83</v>
      </c>
      <c r="B74">
        <f>B19+(14/0.017)*(B20*B50-B35*B51)</f>
        <v>-0.18156040504312637</v>
      </c>
      <c r="C74">
        <f>C19+(14/0.017)*(C20*C50-C35*C51)</f>
        <v>-0.17209768219287866</v>
      </c>
      <c r="D74">
        <f>D19+(14/0.017)*(D20*D50-D35*D51)</f>
        <v>-0.1678429908664455</v>
      </c>
      <c r="E74">
        <f>E19+(14/0.017)*(E20*E50-E35*E51)</f>
        <v>-0.16937704609820733</v>
      </c>
      <c r="F74">
        <f>F19+(14/0.017)*(F20*F50-F35*F51)</f>
        <v>-0.12906851684361514</v>
      </c>
    </row>
    <row r="75" spans="1:6" ht="12.75">
      <c r="A75" t="s">
        <v>84</v>
      </c>
      <c r="B75" s="53">
        <f>B20</f>
        <v>-0.003802206</v>
      </c>
      <c r="C75" s="53">
        <f>C20</f>
        <v>-0.003675049</v>
      </c>
      <c r="D75" s="53">
        <f>D20</f>
        <v>-0.004933829</v>
      </c>
      <c r="E75" s="53">
        <f>E20</f>
        <v>-0.003076825</v>
      </c>
      <c r="F75" s="53">
        <f>F20</f>
        <v>-0.003875234</v>
      </c>
    </row>
    <row r="78" ht="12.75">
      <c r="A78" t="s">
        <v>66</v>
      </c>
    </row>
    <row r="80" spans="2:6" ht="12.75">
      <c r="B80" t="s">
        <v>5</v>
      </c>
      <c r="C80" t="s">
        <v>6</v>
      </c>
      <c r="D80" t="s">
        <v>7</v>
      </c>
      <c r="E80" t="s">
        <v>8</v>
      </c>
      <c r="F80" t="s">
        <v>9</v>
      </c>
    </row>
    <row r="81" spans="1:6" ht="12.75">
      <c r="A81" t="s">
        <v>85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86</v>
      </c>
      <c r="B82">
        <f>B22+(2/0.017)*(B8*B51+B23*B50)</f>
        <v>1.6628066138997206</v>
      </c>
      <c r="C82">
        <f>C22+(2/0.017)*(C8*C51+C23*C50)</f>
        <v>23.068574999890853</v>
      </c>
      <c r="D82">
        <f>D22+(2/0.017)*(D8*D51+D23*D50)</f>
        <v>-0.7192301510694227</v>
      </c>
      <c r="E82">
        <f>E22+(2/0.017)*(E8*E51+E23*E50)</f>
        <v>-6.665137887057662</v>
      </c>
      <c r="F82">
        <f>F22+(2/0.017)*(F8*F51+F23*F50)</f>
        <v>-32.19951810483967</v>
      </c>
    </row>
    <row r="83" spans="1:6" ht="12.75">
      <c r="A83" t="s">
        <v>87</v>
      </c>
      <c r="B83">
        <f>B23+(3/0.017)*(B9*B51+B24*B50)</f>
        <v>1.1845352096173318</v>
      </c>
      <c r="C83">
        <f>C23+(3/0.017)*(C9*C51+C24*C50)</f>
        <v>1.353572776256592</v>
      </c>
      <c r="D83">
        <f>D23+(3/0.017)*(D9*D51+D24*D50)</f>
        <v>0.07378313344506017</v>
      </c>
      <c r="E83">
        <f>E23+(3/0.017)*(E9*E51+E24*E50)</f>
        <v>1.382797479693452</v>
      </c>
      <c r="F83">
        <f>F23+(3/0.017)*(F9*F51+F24*F50)</f>
        <v>-5.8477420787178005</v>
      </c>
    </row>
    <row r="84" spans="1:6" ht="12.75">
      <c r="A84" t="s">
        <v>88</v>
      </c>
      <c r="B84">
        <f>B24+(4/0.017)*(B10*B51+B25*B50)</f>
        <v>1.7718345656709364</v>
      </c>
      <c r="C84">
        <f>C24+(4/0.017)*(C10*C51+C25*C50)</f>
        <v>1.4786162402032477</v>
      </c>
      <c r="D84">
        <f>D24+(4/0.017)*(D10*D51+D25*D50)</f>
        <v>1.2029722780152532</v>
      </c>
      <c r="E84">
        <f>E24+(4/0.017)*(E10*E51+E25*E50)</f>
        <v>0.6116440790684107</v>
      </c>
      <c r="F84">
        <f>F24+(4/0.017)*(F10*F51+F25*F50)</f>
        <v>1.3042359491593964</v>
      </c>
    </row>
    <row r="85" spans="1:6" ht="12.75">
      <c r="A85" t="s">
        <v>89</v>
      </c>
      <c r="B85">
        <f>B25+(5/0.017)*(B11*B51+B26*B50)</f>
        <v>0.616196911654139</v>
      </c>
      <c r="C85">
        <f>C25+(5/0.017)*(C11*C51+C26*C50)</f>
        <v>0.4099838145255551</v>
      </c>
      <c r="D85">
        <f>D25+(5/0.017)*(D11*D51+D26*D50)</f>
        <v>-0.20007653749604526</v>
      </c>
      <c r="E85">
        <f>E25+(5/0.017)*(E11*E51+E26*E50)</f>
        <v>0.11604429893035283</v>
      </c>
      <c r="F85">
        <f>F25+(5/0.017)*(F11*F51+F26*F50)</f>
        <v>0.2246991113205715</v>
      </c>
    </row>
    <row r="86" spans="1:6" ht="12.75">
      <c r="A86" t="s">
        <v>90</v>
      </c>
      <c r="B86">
        <f>B26+(6/0.017)*(B12*B51+B27*B50)</f>
        <v>0.2611104193273064</v>
      </c>
      <c r="C86">
        <f>C26+(6/0.017)*(C12*C51+C27*C50)</f>
        <v>0.15367352869514211</v>
      </c>
      <c r="D86">
        <f>D26+(6/0.017)*(D12*D51+D27*D50)</f>
        <v>-0.035284204085167886</v>
      </c>
      <c r="E86">
        <f>E26+(6/0.017)*(E12*E51+E27*E50)</f>
        <v>0.3824945441290708</v>
      </c>
      <c r="F86">
        <f>F26+(6/0.017)*(F12*F51+F27*F50)</f>
        <v>1.4046780594129187</v>
      </c>
    </row>
    <row r="87" spans="1:6" ht="12.75">
      <c r="A87" t="s">
        <v>91</v>
      </c>
      <c r="B87">
        <f>B27+(7/0.017)*(B13*B51+B28*B50)</f>
        <v>-0.0017862115362443677</v>
      </c>
      <c r="C87">
        <f>C27+(7/0.017)*(C13*C51+C28*C50)</f>
        <v>0.03136113391041503</v>
      </c>
      <c r="D87">
        <f>D27+(7/0.017)*(D13*D51+D28*D50)</f>
        <v>0.2052085272805224</v>
      </c>
      <c r="E87">
        <f>E27+(7/0.017)*(E13*E51+E28*E50)</f>
        <v>-0.03208871045136418</v>
      </c>
      <c r="F87">
        <f>F27+(7/0.017)*(F13*F51+F28*F50)</f>
        <v>-0.31178886315057963</v>
      </c>
    </row>
    <row r="88" spans="1:6" ht="12.75">
      <c r="A88" t="s">
        <v>92</v>
      </c>
      <c r="B88">
        <f>B28+(8/0.017)*(B14*B51+B29*B50)</f>
        <v>0.1613382789468067</v>
      </c>
      <c r="C88">
        <f>C28+(8/0.017)*(C14*C51+C29*C50)</f>
        <v>0.1412524606183064</v>
      </c>
      <c r="D88">
        <f>D28+(8/0.017)*(D14*D51+D29*D50)</f>
        <v>0.0537655856335023</v>
      </c>
      <c r="E88">
        <f>E28+(8/0.017)*(E14*E51+E29*E50)</f>
        <v>0.0912571056053074</v>
      </c>
      <c r="F88">
        <f>F28+(8/0.017)*(F14*F51+F29*F50)</f>
        <v>0.20955872947191445</v>
      </c>
    </row>
    <row r="89" spans="1:6" ht="12.75">
      <c r="A89" t="s">
        <v>93</v>
      </c>
      <c r="B89">
        <f>B29+(9/0.017)*(B15*B51+B30*B50)</f>
        <v>0.0232635729850256</v>
      </c>
      <c r="C89">
        <f>C29+(9/0.017)*(C15*C51+C30*C50)</f>
        <v>0.03954996861437213</v>
      </c>
      <c r="D89">
        <f>D29+(9/0.017)*(D15*D51+D30*D50)</f>
        <v>0.04325519946890965</v>
      </c>
      <c r="E89">
        <f>E29+(9/0.017)*(E15*E51+E30*E50)</f>
        <v>0.02811798846400321</v>
      </c>
      <c r="F89">
        <f>F29+(9/0.017)*(F15*F51+F30*F50)</f>
        <v>0.11955513496731124</v>
      </c>
    </row>
    <row r="90" spans="1:6" ht="12.75">
      <c r="A90" t="s">
        <v>94</v>
      </c>
      <c r="B90">
        <f>B30+(10/0.017)*(B16*B51+B31*B50)</f>
        <v>-0.0050648742492347765</v>
      </c>
      <c r="C90">
        <f>C30+(10/0.017)*(C16*C51+C31*C50)</f>
        <v>0.004396229242639975</v>
      </c>
      <c r="D90">
        <f>D30+(10/0.017)*(D16*D51+D31*D50)</f>
        <v>-0.015423179859995199</v>
      </c>
      <c r="E90">
        <f>E30+(10/0.017)*(E16*E51+E31*E50)</f>
        <v>0.030311363197719814</v>
      </c>
      <c r="F90">
        <f>F30+(10/0.017)*(F16*F51+F31*F50)</f>
        <v>0.14232616262773887</v>
      </c>
    </row>
    <row r="91" spans="1:6" ht="12.75">
      <c r="A91" t="s">
        <v>95</v>
      </c>
      <c r="B91">
        <f>B31+(11/0.017)*(B17*B51+B32*B50)</f>
        <v>0.018480602787069214</v>
      </c>
      <c r="C91">
        <f>C31+(11/0.017)*(C17*C51+C32*C50)</f>
        <v>0.0057049250065980455</v>
      </c>
      <c r="D91">
        <f>D31+(11/0.017)*(D17*D51+D32*D50)</f>
        <v>0.0336911105350622</v>
      </c>
      <c r="E91">
        <f>E31+(11/0.017)*(E17*E51+E32*E50)</f>
        <v>-2.9784597724154445E-05</v>
      </c>
      <c r="F91">
        <f>F31+(11/0.017)*(F17*F51+F32*F50)</f>
        <v>-0.02878915370466331</v>
      </c>
    </row>
    <row r="92" spans="1:6" ht="12.75">
      <c r="A92" t="s">
        <v>96</v>
      </c>
      <c r="B92">
        <f>B32+(12/0.017)*(B18*B51+B33*B50)</f>
        <v>0.05329422796513881</v>
      </c>
      <c r="C92">
        <f>C32+(12/0.017)*(C18*C51+C33*C50)</f>
        <v>0.02411040757165865</v>
      </c>
      <c r="D92">
        <f>D32+(12/0.017)*(D18*D51+D33*D50)</f>
        <v>0.0258221720647417</v>
      </c>
      <c r="E92">
        <f>E32+(12/0.017)*(E18*E51+E33*E50)</f>
        <v>0.007641264751121301</v>
      </c>
      <c r="F92">
        <f>F32+(12/0.017)*(F18*F51+F33*F50)</f>
        <v>0.047536049817124344</v>
      </c>
    </row>
    <row r="93" spans="1:6" ht="12.75">
      <c r="A93" t="s">
        <v>97</v>
      </c>
      <c r="B93">
        <f>B33+(13/0.017)*(B19*B51+B34*B50)</f>
        <v>0.08308619365555348</v>
      </c>
      <c r="C93">
        <f>C33+(13/0.017)*(C19*C51+C34*C50)</f>
        <v>0.07860452835690655</v>
      </c>
      <c r="D93">
        <f>D33+(13/0.017)*(D19*D51+D34*D50)</f>
        <v>0.09111477949633295</v>
      </c>
      <c r="E93">
        <f>E33+(13/0.017)*(E19*E51+E34*E50)</f>
        <v>0.07846188219475046</v>
      </c>
      <c r="F93">
        <f>F33+(13/0.017)*(F19*F51+F34*F50)</f>
        <v>0.05136734202139471</v>
      </c>
    </row>
    <row r="94" spans="1:6" ht="12.75">
      <c r="A94" t="s">
        <v>98</v>
      </c>
      <c r="B94">
        <f>B34+(14/0.017)*(B20*B51+B35*B50)</f>
        <v>-0.004110354928912429</v>
      </c>
      <c r="C94">
        <f>C34+(14/0.017)*(C20*C51+C35*C50)</f>
        <v>0.006084796286104689</v>
      </c>
      <c r="D94">
        <f>D34+(14/0.017)*(D20*D51+D35*D50)</f>
        <v>0.006533485915006344</v>
      </c>
      <c r="E94">
        <f>E34+(14/0.017)*(E20*E51+E35*E50)</f>
        <v>0.008809069428702486</v>
      </c>
      <c r="F94">
        <f>F34+(14/0.017)*(F20*F51+F35*F50)</f>
        <v>-0.026681518930441246</v>
      </c>
    </row>
    <row r="95" spans="1:6" ht="12.75">
      <c r="A95" t="s">
        <v>99</v>
      </c>
      <c r="B95" s="53">
        <f>B35</f>
        <v>8.749002E-05</v>
      </c>
      <c r="C95" s="53">
        <f>C35</f>
        <v>-0.003990484</v>
      </c>
      <c r="D95" s="53">
        <f>D35</f>
        <v>-0.004816344</v>
      </c>
      <c r="E95" s="53">
        <f>E35</f>
        <v>-0.0001108795</v>
      </c>
      <c r="F95" s="53">
        <f>F35</f>
        <v>-4.042749E-05</v>
      </c>
    </row>
    <row r="98" ht="12.75">
      <c r="A98" t="s">
        <v>67</v>
      </c>
    </row>
    <row r="100" spans="2:11" ht="12.75">
      <c r="B100" t="s">
        <v>5</v>
      </c>
      <c r="C100" t="s">
        <v>6</v>
      </c>
      <c r="D100" t="s">
        <v>7</v>
      </c>
      <c r="E100" t="s">
        <v>8</v>
      </c>
      <c r="F100" t="s">
        <v>9</v>
      </c>
      <c r="G100" t="s">
        <v>69</v>
      </c>
      <c r="H100" t="s">
        <v>70</v>
      </c>
      <c r="I100" t="s">
        <v>65</v>
      </c>
      <c r="K100" t="s">
        <v>100</v>
      </c>
    </row>
    <row r="101" spans="1:9" ht="12.75">
      <c r="A101" t="s">
        <v>68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71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72</v>
      </c>
      <c r="B103">
        <f>B63*10000/B62</f>
        <v>-0.11317644576470544</v>
      </c>
      <c r="C103">
        <f>C63*10000/C62</f>
        <v>-1.0565428835798494</v>
      </c>
      <c r="D103">
        <f>D63*10000/D62</f>
        <v>-1.4337376722666313</v>
      </c>
      <c r="E103">
        <f>E63*10000/E62</f>
        <v>-2.004132334261629</v>
      </c>
      <c r="F103">
        <f>F63*10000/F62</f>
        <v>1.703103879311907</v>
      </c>
      <c r="G103">
        <f>AVERAGE(C103:E103)</f>
        <v>-1.4981376300360365</v>
      </c>
      <c r="H103">
        <f>STDEV(C103:E103)</f>
        <v>0.47706598881221346</v>
      </c>
      <c r="I103">
        <f>(B103*B4+C103*C4+D103*D4+E103*E4+F103*F4)/SUM(B4:F4)</f>
        <v>-0.8819456711746786</v>
      </c>
      <c r="K103">
        <f>(LN(H103)+LN(H123))/2-LN(K114*K115^3)</f>
        <v>-4.39413648868156</v>
      </c>
    </row>
    <row r="104" spans="1:11" ht="12.75">
      <c r="A104" t="s">
        <v>73</v>
      </c>
      <c r="B104">
        <f>B64*10000/B62</f>
        <v>-0.39672092441929946</v>
      </c>
      <c r="C104">
        <f>C64*10000/C62</f>
        <v>-0.04788462081466612</v>
      </c>
      <c r="D104">
        <f>D64*10000/D62</f>
        <v>0.048783085915655354</v>
      </c>
      <c r="E104">
        <f>E64*10000/E62</f>
        <v>0.30565210703707735</v>
      </c>
      <c r="F104">
        <f>F64*10000/F62</f>
        <v>-1.130355862244288</v>
      </c>
      <c r="G104">
        <f>AVERAGE(C104:E104)</f>
        <v>0.1021835240460222</v>
      </c>
      <c r="H104">
        <f>STDEV(C104:E104)</f>
        <v>0.18271770461401868</v>
      </c>
      <c r="I104">
        <f>(B104*B4+C104*C4+D104*D4+E104*E4+F104*F4)/SUM(B4:F4)</f>
        <v>-0.12989727555741598</v>
      </c>
      <c r="K104">
        <f>(LN(H104)+LN(H124))/2-LN(K114*K115^4)</f>
        <v>-4.544278780613114</v>
      </c>
    </row>
    <row r="105" spans="1:11" ht="12.75">
      <c r="A105" t="s">
        <v>74</v>
      </c>
      <c r="B105">
        <f>B65*10000/B62</f>
        <v>0.11976778151418771</v>
      </c>
      <c r="C105">
        <f>C65*10000/C62</f>
        <v>0.6240299991903073</v>
      </c>
      <c r="D105">
        <f>D65*10000/D62</f>
        <v>0.5610156016182614</v>
      </c>
      <c r="E105">
        <f>E65*10000/E62</f>
        <v>0.7169395886739192</v>
      </c>
      <c r="F105">
        <f>F65*10000/F62</f>
        <v>0.7587121696752193</v>
      </c>
      <c r="G105">
        <f>AVERAGE(C105:E105)</f>
        <v>0.6339950631608293</v>
      </c>
      <c r="H105">
        <f>STDEV(C105:E105)</f>
        <v>0.07843818782828747</v>
      </c>
      <c r="I105">
        <f>(B105*B4+C105*C4+D105*D4+E105*E4+F105*F4)/SUM(B4:F4)</f>
        <v>0.5725536179458525</v>
      </c>
      <c r="K105">
        <f>(LN(H105)+LN(H125))/2-LN(K114*K115^5)</f>
        <v>-4.56220968499574</v>
      </c>
    </row>
    <row r="106" spans="1:11" ht="12.75">
      <c r="A106" t="s">
        <v>75</v>
      </c>
      <c r="B106">
        <f>B66*10000/B62</f>
        <v>2.5679294657663245</v>
      </c>
      <c r="C106">
        <f>C66*10000/C62</f>
        <v>2.7219514480058233</v>
      </c>
      <c r="D106">
        <f>D66*10000/D62</f>
        <v>2.281057167087602</v>
      </c>
      <c r="E106">
        <f>E66*10000/E62</f>
        <v>2.3098022744050084</v>
      </c>
      <c r="F106">
        <f>F66*10000/F62</f>
        <v>12.61694413110186</v>
      </c>
      <c r="G106">
        <f>AVERAGE(C106:E106)</f>
        <v>2.4376036298328114</v>
      </c>
      <c r="H106">
        <f>STDEV(C106:E106)</f>
        <v>0.24667150539429383</v>
      </c>
      <c r="I106">
        <f>(B106*B4+C106*C4+D106*D4+E106*E4+F106*F4)/SUM(B4:F4)</f>
        <v>3.754369712276445</v>
      </c>
      <c r="K106">
        <f>(LN(H106)+LN(H126))/2-LN(K114*K115^6)</f>
        <v>-3.586681992940568</v>
      </c>
    </row>
    <row r="107" spans="1:11" ht="12.75">
      <c r="A107" t="s">
        <v>76</v>
      </c>
      <c r="B107">
        <f>B67*10000/B62</f>
        <v>0.05977162009765933</v>
      </c>
      <c r="C107">
        <f>C67*10000/C62</f>
        <v>0.19878725658876686</v>
      </c>
      <c r="D107">
        <f>D67*10000/D62</f>
        <v>0.27697998154965925</v>
      </c>
      <c r="E107">
        <f>E67*10000/E62</f>
        <v>0.0849713370236584</v>
      </c>
      <c r="F107">
        <f>F67*10000/F62</f>
        <v>0.3087155213446434</v>
      </c>
      <c r="G107">
        <f>AVERAGE(C107:E107)</f>
        <v>0.18691285838736152</v>
      </c>
      <c r="H107">
        <f>STDEV(C107:E107)</f>
        <v>0.09655351310367827</v>
      </c>
      <c r="I107">
        <f>(B107*B4+C107*C4+D107*D4+E107*E4+F107*F4)/SUM(B4:F4)</f>
        <v>0.18329890884487762</v>
      </c>
      <c r="K107">
        <f>(LN(H107)+LN(H127))/2-LN(K114*K115^7)</f>
        <v>-3.730506920433844</v>
      </c>
    </row>
    <row r="108" spans="1:9" ht="12.75">
      <c r="A108" t="s">
        <v>77</v>
      </c>
      <c r="B108">
        <f>B68*10000/B62</f>
        <v>-0.014934914843621264</v>
      </c>
      <c r="C108">
        <f>C68*10000/C62</f>
        <v>-0.13644639176753887</v>
      </c>
      <c r="D108">
        <f>D68*10000/D62</f>
        <v>0.025492892784446865</v>
      </c>
      <c r="E108">
        <f>E68*10000/E62</f>
        <v>0.03889961812019234</v>
      </c>
      <c r="F108">
        <f>F68*10000/F62</f>
        <v>-0.03393042167065168</v>
      </c>
      <c r="G108">
        <f>AVERAGE(C108:E108)</f>
        <v>-0.024017960287633224</v>
      </c>
      <c r="H108">
        <f>STDEV(C108:E108)</f>
        <v>0.09759635866583809</v>
      </c>
      <c r="I108">
        <f>(B108*B4+C108*C4+D108*D4+E108*E4+F108*F4)/SUM(B4:F4)</f>
        <v>-0.02390732815205853</v>
      </c>
    </row>
    <row r="109" spans="1:9" ht="12.75">
      <c r="A109" t="s">
        <v>78</v>
      </c>
      <c r="B109">
        <f>B69*10000/B62</f>
        <v>0.0028123439829880713</v>
      </c>
      <c r="C109">
        <f>C69*10000/C62</f>
        <v>-0.03177071154211688</v>
      </c>
      <c r="D109">
        <f>D69*10000/D62</f>
        <v>-0.02706463241034492</v>
      </c>
      <c r="E109">
        <f>E69*10000/E62</f>
        <v>-0.01584007089308427</v>
      </c>
      <c r="F109">
        <f>F69*10000/F62</f>
        <v>0.09290336178379861</v>
      </c>
      <c r="G109">
        <f>AVERAGE(C109:E109)</f>
        <v>-0.024891804948515357</v>
      </c>
      <c r="H109">
        <f>STDEV(C109:E109)</f>
        <v>0.008184571598826228</v>
      </c>
      <c r="I109">
        <f>(B109*B4+C109*C4+D109*D4+E109*E4+F109*F4)/SUM(B4:F4)</f>
        <v>-0.005712809044393208</v>
      </c>
    </row>
    <row r="110" spans="1:11" ht="12.75">
      <c r="A110" t="s">
        <v>79</v>
      </c>
      <c r="B110">
        <f>B70*10000/B62</f>
        <v>-0.3289864273693444</v>
      </c>
      <c r="C110">
        <f>C70*10000/C62</f>
        <v>-0.11063072755069626</v>
      </c>
      <c r="D110">
        <f>D70*10000/D62</f>
        <v>-0.09801159966807675</v>
      </c>
      <c r="E110">
        <f>E70*10000/E62</f>
        <v>-0.09789795479785553</v>
      </c>
      <c r="F110">
        <f>F70*10000/F62</f>
        <v>-0.3687737503213628</v>
      </c>
      <c r="G110">
        <f>AVERAGE(C110:E110)</f>
        <v>-0.10218009400554284</v>
      </c>
      <c r="H110">
        <f>STDEV(C110:E110)</f>
        <v>0.007318683916865522</v>
      </c>
      <c r="I110">
        <f>(B110*B4+C110*C4+D110*D4+E110*E4+F110*F4)/SUM(B4:F4)</f>
        <v>-0.17026604819608723</v>
      </c>
      <c r="K110">
        <f>EXP(AVERAGE(K103:K107))</f>
        <v>0.015552050664316424</v>
      </c>
    </row>
    <row r="111" spans="1:9" ht="12.75">
      <c r="A111" t="s">
        <v>80</v>
      </c>
      <c r="B111">
        <f>B71*10000/B62</f>
        <v>0.0015394607034652024</v>
      </c>
      <c r="C111">
        <f>C71*10000/C62</f>
        <v>0.042818409523991796</v>
      </c>
      <c r="D111">
        <f>D71*10000/D62</f>
        <v>0.035867138994518655</v>
      </c>
      <c r="E111">
        <f>E71*10000/E62</f>
        <v>0.043649948800765705</v>
      </c>
      <c r="F111">
        <f>F71*10000/F62</f>
        <v>0.02653630235308836</v>
      </c>
      <c r="G111">
        <f>AVERAGE(C111:E111)</f>
        <v>0.040778499106425385</v>
      </c>
      <c r="H111">
        <f>STDEV(C111:E111)</f>
        <v>0.0042736352211935206</v>
      </c>
      <c r="I111">
        <f>(B111*B4+C111*C4+D111*D4+E111*E4+F111*F4)/SUM(B4:F4)</f>
        <v>0.03306201478063757</v>
      </c>
    </row>
    <row r="112" spans="1:9" ht="12.75">
      <c r="A112" t="s">
        <v>81</v>
      </c>
      <c r="B112">
        <f>B72*10000/B62</f>
        <v>-0.0045830812490142946</v>
      </c>
      <c r="C112">
        <f>C72*10000/C62</f>
        <v>-0.008972912104816648</v>
      </c>
      <c r="D112">
        <f>D72*10000/D62</f>
        <v>-0.02336800573946586</v>
      </c>
      <c r="E112">
        <f>E72*10000/E62</f>
        <v>-0.020184583989296567</v>
      </c>
      <c r="F112">
        <f>F72*10000/F62</f>
        <v>-0.03137408234056157</v>
      </c>
      <c r="G112">
        <f>AVERAGE(C112:E112)</f>
        <v>-0.017508500611193027</v>
      </c>
      <c r="H112">
        <f>STDEV(C112:E112)</f>
        <v>0.007561464598376501</v>
      </c>
      <c r="I112">
        <f>(B112*B4+C112*C4+D112*D4+E112*E4+F112*F4)/SUM(B4:F4)</f>
        <v>-0.017331649415335097</v>
      </c>
    </row>
    <row r="113" spans="1:9" ht="12.75">
      <c r="A113" t="s">
        <v>82</v>
      </c>
      <c r="B113">
        <f>B73*10000/B62</f>
        <v>0.017944819862978884</v>
      </c>
      <c r="C113">
        <f>C73*10000/C62</f>
        <v>0.0003406552771534382</v>
      </c>
      <c r="D113">
        <f>D73*10000/D62</f>
        <v>-0.0030717261523935365</v>
      </c>
      <c r="E113">
        <f>E73*10000/E62</f>
        <v>0.010163942421833903</v>
      </c>
      <c r="F113">
        <f>F73*10000/F62</f>
        <v>-0.009495886296474564</v>
      </c>
      <c r="G113">
        <f>AVERAGE(C113:E113)</f>
        <v>0.002477623848864602</v>
      </c>
      <c r="H113">
        <f>STDEV(C113:E113)</f>
        <v>0.006871732435060237</v>
      </c>
      <c r="I113">
        <f>(B113*B4+C113*C4+D113*D4+E113*E4+F113*F4)/SUM(B4:F4)</f>
        <v>0.003279149621684277</v>
      </c>
    </row>
    <row r="114" spans="1:11" ht="12.75">
      <c r="A114" t="s">
        <v>83</v>
      </c>
      <c r="B114">
        <f>B74*10000/B62</f>
        <v>-0.18156035781911556</v>
      </c>
      <c r="C114">
        <f>C74*10000/C62</f>
        <v>-0.17209734389301726</v>
      </c>
      <c r="D114">
        <f>D74*10000/D62</f>
        <v>-0.1678431170236599</v>
      </c>
      <c r="E114">
        <f>E74*10000/E62</f>
        <v>-0.16937577006972906</v>
      </c>
      <c r="F114">
        <f>F74*10000/F62</f>
        <v>-0.12906708093864525</v>
      </c>
      <c r="G114">
        <f>AVERAGE(C114:E114)</f>
        <v>-0.16977207699546873</v>
      </c>
      <c r="H114">
        <f>STDEV(C114:E114)</f>
        <v>0.0021546243172610073</v>
      </c>
      <c r="I114">
        <f>(B114*B4+C114*C4+D114*D4+E114*E4+F114*F4)/SUM(B4:F4)</f>
        <v>-0.16635795334576725</v>
      </c>
      <c r="J114" t="s">
        <v>101</v>
      </c>
      <c r="K114">
        <v>285</v>
      </c>
    </row>
    <row r="115" spans="1:11" ht="12.75">
      <c r="A115" t="s">
        <v>84</v>
      </c>
      <c r="B115">
        <f>B75*10000/B62</f>
        <v>-0.0038022050110430895</v>
      </c>
      <c r="C115">
        <f>C75*10000/C62</f>
        <v>-0.0036750417757971427</v>
      </c>
      <c r="D115">
        <f>D75*10000/D62</f>
        <v>-0.004933832708454667</v>
      </c>
      <c r="E115">
        <f>E75*10000/E62</f>
        <v>-0.0030768018202574493</v>
      </c>
      <c r="F115">
        <f>F75*10000/F62</f>
        <v>-0.003875190887489713</v>
      </c>
      <c r="G115">
        <f>AVERAGE(C115:E115)</f>
        <v>-0.0038952254348364195</v>
      </c>
      <c r="H115">
        <f>STDEV(C115:E115)</f>
        <v>0.0009478932232644036</v>
      </c>
      <c r="I115">
        <f>(B115*B4+C115*C4+D115*D4+E115*E4+F115*F4)/SUM(B4:F4)</f>
        <v>-0.0038785820194267087</v>
      </c>
      <c r="J115" t="s">
        <v>102</v>
      </c>
      <c r="K115">
        <v>0.5536</v>
      </c>
    </row>
    <row r="118" ht="12.75">
      <c r="A118" t="s">
        <v>67</v>
      </c>
    </row>
    <row r="120" spans="2:9" ht="12.75">
      <c r="B120" t="s">
        <v>5</v>
      </c>
      <c r="C120" t="s">
        <v>6</v>
      </c>
      <c r="D120" t="s">
        <v>7</v>
      </c>
      <c r="E120" t="s">
        <v>8</v>
      </c>
      <c r="F120" t="s">
        <v>9</v>
      </c>
      <c r="G120" t="s">
        <v>69</v>
      </c>
      <c r="H120" t="s">
        <v>70</v>
      </c>
      <c r="I120" t="s">
        <v>65</v>
      </c>
    </row>
    <row r="121" spans="1:9" ht="12.75">
      <c r="A121" t="s">
        <v>85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86</v>
      </c>
      <c r="B122">
        <f>B82*10000/B62</f>
        <v>1.6628061814023516</v>
      </c>
      <c r="C122">
        <f>C82*10000/C62</f>
        <v>23.06852965299468</v>
      </c>
      <c r="D122">
        <f>D82*10000/D62</f>
        <v>-0.7192306916703253</v>
      </c>
      <c r="E122">
        <f>E82*10000/E62</f>
        <v>-6.665087674198533</v>
      </c>
      <c r="F122">
        <f>F82*10000/F62</f>
        <v>-32.19915988078003</v>
      </c>
      <c r="G122">
        <f>AVERAGE(C122:E122)</f>
        <v>5.22807042904194</v>
      </c>
      <c r="H122">
        <f>STDEV(C122:E122)</f>
        <v>15.73371516220216</v>
      </c>
      <c r="I122">
        <f>(B122*B4+C122*C4+D122*D4+E122*E4+F122*F4)/SUM(B4:F4)</f>
        <v>-0.07906779622911696</v>
      </c>
    </row>
    <row r="123" spans="1:9" ht="12.75">
      <c r="A123" t="s">
        <v>87</v>
      </c>
      <c r="B123">
        <f>B83*10000/B62</f>
        <v>1.1845349015187487</v>
      </c>
      <c r="C123">
        <f>C83*10000/C62</f>
        <v>1.3535701154800097</v>
      </c>
      <c r="D123">
        <f>D83*10000/D62</f>
        <v>0.07378318890328656</v>
      </c>
      <c r="E123">
        <f>E83*10000/E62</f>
        <v>1.38278706217228</v>
      </c>
      <c r="F123">
        <f>F83*10000/F62</f>
        <v>-5.847677021784329</v>
      </c>
      <c r="G123">
        <f>AVERAGE(C123:E123)</f>
        <v>0.9367134555185254</v>
      </c>
      <c r="H123">
        <f>STDEV(C123:E123)</f>
        <v>0.7474623009048619</v>
      </c>
      <c r="I123">
        <f>(B123*B4+C123*C4+D123*D4+E123*E4+F123*F4)/SUM(B4:F4)</f>
        <v>0.10948995575794702</v>
      </c>
    </row>
    <row r="124" spans="1:9" ht="12.75">
      <c r="A124" t="s">
        <v>88</v>
      </c>
      <c r="B124">
        <f>B84*10000/B62</f>
        <v>1.7718341048153075</v>
      </c>
      <c r="C124">
        <f>C84*10000/C62</f>
        <v>1.4786133336233171</v>
      </c>
      <c r="D124">
        <f>D84*10000/D62</f>
        <v>1.2029731822152485</v>
      </c>
      <c r="E124">
        <f>E84*10000/E62</f>
        <v>0.6116394711520405</v>
      </c>
      <c r="F124">
        <f>F84*10000/F62</f>
        <v>1.3042214393554017</v>
      </c>
      <c r="G124">
        <f>AVERAGE(C124:E124)</f>
        <v>1.0977419956635355</v>
      </c>
      <c r="H124">
        <f>STDEV(C124:E124)</f>
        <v>0.4429628895510348</v>
      </c>
      <c r="I124">
        <f>(B124*B4+C124*C4+D124*D4+E124*E4+F124*F4)/SUM(B4:F4)</f>
        <v>1.2253849243326367</v>
      </c>
    </row>
    <row r="125" spans="1:9" ht="12.75">
      <c r="A125" t="s">
        <v>89</v>
      </c>
      <c r="B125">
        <f>B85*10000/B62</f>
        <v>0.6161967513808151</v>
      </c>
      <c r="C125">
        <f>C85*10000/C62</f>
        <v>0.4099830086026289</v>
      </c>
      <c r="D125">
        <f>D85*10000/D62</f>
        <v>-0.20007668788122668</v>
      </c>
      <c r="E125">
        <f>E85*10000/E62</f>
        <v>0.11604342469247003</v>
      </c>
      <c r="F125">
        <f>F85*10000/F62</f>
        <v>0.2246966115121088</v>
      </c>
      <c r="G125">
        <f>AVERAGE(C125:E125)</f>
        <v>0.10864991513795741</v>
      </c>
      <c r="H125">
        <f>STDEV(C125:E125)</f>
        <v>0.30509704407965504</v>
      </c>
      <c r="I125">
        <f>(B125*B4+C125*C4+D125*D4+E125*E4+F125*F4)/SUM(B4:F4)</f>
        <v>0.1997786598191399</v>
      </c>
    </row>
    <row r="126" spans="1:9" ht="12.75">
      <c r="A126" t="s">
        <v>90</v>
      </c>
      <c r="B126">
        <f>B86*10000/B62</f>
        <v>0.2611103514122714</v>
      </c>
      <c r="C126">
        <f>C86*10000/C62</f>
        <v>0.15367322661243654</v>
      </c>
      <c r="D126">
        <f>D86*10000/D62</f>
        <v>-0.03528423060612581</v>
      </c>
      <c r="E126">
        <f>E86*10000/E62</f>
        <v>0.38249166254657585</v>
      </c>
      <c r="F126">
        <f>F86*10000/F62</f>
        <v>1.4046624321766574</v>
      </c>
      <c r="G126">
        <f>AVERAGE(C126:E126)</f>
        <v>0.16696021951762885</v>
      </c>
      <c r="H126">
        <f>STDEV(C126:E126)</f>
        <v>0.20920464230086142</v>
      </c>
      <c r="I126">
        <f>(B126*B4+C126*C4+D126*D4+E126*E4+F126*F4)/SUM(B4:F4)</f>
        <v>0.33887095556648883</v>
      </c>
    </row>
    <row r="127" spans="1:9" ht="12.75">
      <c r="A127" t="s">
        <v>91</v>
      </c>
      <c r="B127">
        <f>B87*10000/B62</f>
        <v>-0.001786211071649277</v>
      </c>
      <c r="C127">
        <f>C87*10000/C62</f>
        <v>0.03136107226247695</v>
      </c>
      <c r="D127">
        <f>D87*10000/D62</f>
        <v>0.20520868152310373</v>
      </c>
      <c r="E127">
        <f>E87*10000/E62</f>
        <v>-0.032088468706043254</v>
      </c>
      <c r="F127">
        <f>F87*10000/F62</f>
        <v>-0.31178539445667114</v>
      </c>
      <c r="G127">
        <f>AVERAGE(C127:E127)</f>
        <v>0.0681604283598458</v>
      </c>
      <c r="H127">
        <f>STDEV(C127:E127)</f>
        <v>0.12285409571359153</v>
      </c>
      <c r="I127">
        <f>(B127*B4+C127*C4+D127*D4+E127*E4+F127*F4)/SUM(B4:F4)</f>
        <v>0.009210187087703348</v>
      </c>
    </row>
    <row r="128" spans="1:9" ht="12.75">
      <c r="A128" t="s">
        <v>92</v>
      </c>
      <c r="B128">
        <f>B88*10000/B62</f>
        <v>0.16133823698258754</v>
      </c>
      <c r="C128">
        <f>C88*10000/C62</f>
        <v>0.14125218295223185</v>
      </c>
      <c r="D128">
        <f>D88*10000/D62</f>
        <v>0.05376562604577377</v>
      </c>
      <c r="E128">
        <f>E88*10000/E62</f>
        <v>0.09125641810562383</v>
      </c>
      <c r="F128">
        <f>F88*10000/F62</f>
        <v>0.20955639810227847</v>
      </c>
      <c r="G128">
        <f>AVERAGE(C128:E128)</f>
        <v>0.0954247423678765</v>
      </c>
      <c r="H128">
        <f>STDEV(C128:E128)</f>
        <v>0.04389197654700902</v>
      </c>
      <c r="I128">
        <f>(B128*B4+C128*C4+D128*D4+E128*E4+F128*F4)/SUM(B4:F4)</f>
        <v>0.11988232247362288</v>
      </c>
    </row>
    <row r="129" spans="1:9" ht="12.75">
      <c r="A129" t="s">
        <v>93</v>
      </c>
      <c r="B129">
        <f>B89*10000/B62</f>
        <v>0.023263566934151117</v>
      </c>
      <c r="C129">
        <f>C89*10000/C62</f>
        <v>0.03954989086928729</v>
      </c>
      <c r="D129">
        <f>D89*10000/D62</f>
        <v>0.04325523198117271</v>
      </c>
      <c r="E129">
        <f>E89*10000/E62</f>
        <v>0.028117776632737655</v>
      </c>
      <c r="F129">
        <f>F89*10000/F62</f>
        <v>0.11955380490002082</v>
      </c>
      <c r="G129">
        <f>AVERAGE(C129:E129)</f>
        <v>0.03697429982773255</v>
      </c>
      <c r="H129">
        <f>STDEV(C129:E129)</f>
        <v>0.00789055704728563</v>
      </c>
      <c r="I129">
        <f>(B129*B4+C129*C4+D129*D4+E129*E4+F129*F4)/SUM(B4:F4)</f>
        <v>0.04543432276235423</v>
      </c>
    </row>
    <row r="130" spans="1:9" ht="12.75">
      <c r="A130" t="s">
        <v>94</v>
      </c>
      <c r="B130">
        <f>B90*10000/B62</f>
        <v>-0.0050648729318568154</v>
      </c>
      <c r="C130">
        <f>C90*10000/C62</f>
        <v>0.004396220600781905</v>
      </c>
      <c r="D130">
        <f>D90*10000/D62</f>
        <v>-0.015423191452647343</v>
      </c>
      <c r="E130">
        <f>E90*10000/E62</f>
        <v>0.03031113484232251</v>
      </c>
      <c r="F130">
        <f>F90*10000/F62</f>
        <v>0.14232457922963945</v>
      </c>
      <c r="G130">
        <f>AVERAGE(C130:E130)</f>
        <v>0.006428054663485692</v>
      </c>
      <c r="H130">
        <f>STDEV(C130:E130)</f>
        <v>0.022934764281707046</v>
      </c>
      <c r="I130">
        <f>(B130*B4+C130*C4+D130*D4+E130*E4+F130*F4)/SUM(B4:F4)</f>
        <v>0.022019949627678972</v>
      </c>
    </row>
    <row r="131" spans="1:9" ht="12.75">
      <c r="A131" t="s">
        <v>95</v>
      </c>
      <c r="B131">
        <f>B91*10000/B62</f>
        <v>0.018480597980249217</v>
      </c>
      <c r="C131">
        <f>C91*10000/C62</f>
        <v>0.005704913792180079</v>
      </c>
      <c r="D131">
        <f>D91*10000/D62</f>
        <v>0.03369113585859005</v>
      </c>
      <c r="E131">
        <f>E91*10000/E62</f>
        <v>-2.978437333722726E-05</v>
      </c>
      <c r="F131">
        <f>F91*10000/F62</f>
        <v>-0.028788833421375844</v>
      </c>
      <c r="G131">
        <f>AVERAGE(C131:E131)</f>
        <v>0.013122088425810967</v>
      </c>
      <c r="H131">
        <f>STDEV(C131:E131)</f>
        <v>0.018042615524954626</v>
      </c>
      <c r="I131">
        <f>(B131*B4+C131*C4+D131*D4+E131*E4+F131*F4)/SUM(B4:F4)</f>
        <v>0.008585647124578854</v>
      </c>
    </row>
    <row r="132" spans="1:9" ht="12.75">
      <c r="A132" t="s">
        <v>96</v>
      </c>
      <c r="B132">
        <f>B92*10000/B62</f>
        <v>0.05329421410326624</v>
      </c>
      <c r="C132">
        <f>C92*10000/C62</f>
        <v>0.02411036017678711</v>
      </c>
      <c r="D132">
        <f>D92*10000/D62</f>
        <v>0.025822191473674296</v>
      </c>
      <c r="E132">
        <f>E92*10000/E62</f>
        <v>0.007641207184457713</v>
      </c>
      <c r="F132">
        <f>F92*10000/F62</f>
        <v>0.04753552097204383</v>
      </c>
      <c r="G132">
        <f>AVERAGE(C132:E132)</f>
        <v>0.01919125294497304</v>
      </c>
      <c r="H132">
        <f>STDEV(C132:E132)</f>
        <v>0.010039186192104877</v>
      </c>
      <c r="I132">
        <f>(B132*B4+C132*C4+D132*D4+E132*E4+F132*F4)/SUM(B4:F4)</f>
        <v>0.027931234632460597</v>
      </c>
    </row>
    <row r="133" spans="1:9" ht="12.75">
      <c r="A133" t="s">
        <v>97</v>
      </c>
      <c r="B133">
        <f>B93*10000/B62</f>
        <v>0.08308617204476611</v>
      </c>
      <c r="C133">
        <f>C93*10000/C62</f>
        <v>0.07860437384058355</v>
      </c>
      <c r="D133">
        <f>D93*10000/D62</f>
        <v>0.09111484798168769</v>
      </c>
      <c r="E133">
        <f>E93*10000/E62</f>
        <v>0.07846129108988446</v>
      </c>
      <c r="F133">
        <f>F93*10000/F62</f>
        <v>0.05136677055266242</v>
      </c>
      <c r="G133">
        <f>AVERAGE(C133:E133)</f>
        <v>0.08272683763738524</v>
      </c>
      <c r="H133">
        <f>STDEV(C133:E133)</f>
        <v>0.007264582322506961</v>
      </c>
      <c r="I133">
        <f>(B133*B4+C133*C4+D133*D4+E133*E4+F133*F4)/SUM(B4:F4)</f>
        <v>0.07878407416721424</v>
      </c>
    </row>
    <row r="134" spans="1:9" ht="12.75">
      <c r="A134" t="s">
        <v>98</v>
      </c>
      <c r="B134">
        <f>B94*10000/B62</f>
        <v>-0.004110353859805728</v>
      </c>
      <c r="C134">
        <f>C94*10000/C62</f>
        <v>0.00608478432495731</v>
      </c>
      <c r="D134">
        <f>D94*10000/D62</f>
        <v>0.006533490825824359</v>
      </c>
      <c r="E134">
        <f>E94*10000/E62</f>
        <v>0.00880900306419964</v>
      </c>
      <c r="F134">
        <f>F94*10000/F62</f>
        <v>-0.02668122209488</v>
      </c>
      <c r="G134">
        <f>AVERAGE(C134:E134)</f>
        <v>0.0071424260716604375</v>
      </c>
      <c r="H134">
        <f>STDEV(C134:E134)</f>
        <v>0.001460631211163807</v>
      </c>
      <c r="I134">
        <f>(B134*B4+C134*C4+D134*D4+E134*E4+F134*F4)/SUM(B4:F4)</f>
        <v>0.001139872431039007</v>
      </c>
    </row>
    <row r="135" spans="1:9" ht="12.75">
      <c r="A135" t="s">
        <v>99</v>
      </c>
      <c r="B135">
        <f>B95*10000/B62</f>
        <v>8.748999724377378E-05</v>
      </c>
      <c r="C135">
        <f>C95*10000/C62</f>
        <v>-0.003990476155732913</v>
      </c>
      <c r="D135">
        <f>D95*10000/D62</f>
        <v>-0.004816347620148446</v>
      </c>
      <c r="E135">
        <f>E95*10000/E62</f>
        <v>-0.00011087866467193806</v>
      </c>
      <c r="F135">
        <f>F95*10000/F62</f>
        <v>-4.04270402386234E-05</v>
      </c>
      <c r="G135">
        <f>AVERAGE(C135:E135)</f>
        <v>-0.0029725674801844323</v>
      </c>
      <c r="H135">
        <f>STDEV(C135:E135)</f>
        <v>0.002512461557229472</v>
      </c>
      <c r="I135">
        <f>(B135*B4+C135*C4+D135*D4+E135*E4+F135*F4)/SUM(B4:F4)</f>
        <v>-0.0021383095120791583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2006-02-07T09:10:19Z</cp:lastPrinted>
  <dcterms:created xsi:type="dcterms:W3CDTF">2006-02-07T09:10:09Z</dcterms:created>
  <dcterms:modified xsi:type="dcterms:W3CDTF">2006-02-07T09:40:33Z</dcterms:modified>
  <cp:category/>
  <cp:version/>
  <cp:contentType/>
  <cp:contentStatus/>
</cp:coreProperties>
</file>