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617E" sheetId="1" r:id="rId1"/>
  </sheets>
  <definedNames>
    <definedName name="_xlnm.Print_Area" localSheetId="0">'N-3617E'!$A$1:$H$69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N-0245EA)!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<sst xmlns="http://schemas.openxmlformats.org/spreadsheetml/2006/main" count="138" uniqueCount="103">
  <si>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</si>
  <si>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</si>
  <si>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</si>
  <si>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</si>
  <si>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</si>
  <si>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</si>
  <si>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</si>
  <si>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</t>
  </si>
  <si>
    <t>OUTER LAYER</t>
  </si>
  <si>
    <t>BNN SERIAL NUMBER :</t>
  </si>
  <si>
    <t>N-3617E</t>
  </si>
  <si>
    <t>CERN PART NUMBER :</t>
  </si>
  <si>
    <t>HCMB__A012</t>
  </si>
  <si>
    <t>Serial Number :</t>
  </si>
  <si>
    <t>BNN DOC ID NUMBER :</t>
  </si>
  <si>
    <t>BNN ORDER NUMBER :</t>
  </si>
  <si>
    <t>CERN INSPECTION &amp; TEST PLAN NUMBER :</t>
  </si>
  <si>
    <t>ITP Step 3a, 3b, 3c, 3d, 6</t>
  </si>
  <si>
    <t>TEST NUMBER :</t>
  </si>
  <si>
    <t>3 and 6</t>
  </si>
  <si>
    <t>NON CONFORMITY :</t>
  </si>
  <si>
    <t>NON-CONFORMITY NUMBER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</si>
  <si>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</si>
  <si>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</si>
  <si>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</si>
  <si>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</si>
  <si>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</si>
  <si>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</si>
  <si>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</si>
  <si>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</si>
  <si>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</si>
  <si>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</si>
  <si>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07.04.04</t>
  </si>
  <si>
    <t>TIME :</t>
  </si>
  <si>
    <t>BNN INT. REG. NO :</t>
  </si>
  <si>
    <t>DATE OF REPORT :</t>
  </si>
  <si>
    <t>Cable  "O"   Number :</t>
  </si>
  <si>
    <t>HCMB__A047-02G00224A</t>
  </si>
  <si>
    <t>REQUIREMENTS OF TEST OBJECT/SPECIFICATION :</t>
  </si>
  <si>
    <t xml:space="preserve">CERN:          BNN:            </t>
  </si>
  <si>
    <t>LHC-MMS/98-198 Rev. 2.0 Annex B10 TABLE A            Arbeitsanweisung CA0012_0</t>
  </si>
  <si>
    <t>R[dc]  of the OUTER LAYER</t>
  </si>
  <si>
    <t>Date of Test:</t>
  </si>
  <si>
    <t>Equipment:</t>
  </si>
  <si>
    <t>Kepco Power Supply [BM 125], Testo 965 [BM 116], HP34401A [BM 122]</t>
  </si>
  <si>
    <t xml:space="preserve">    I  =  </t>
  </si>
  <si>
    <t>A</t>
  </si>
  <si>
    <t>ITP step 3a</t>
  </si>
  <si>
    <t xml:space="preserve"> Temp.*  :</t>
  </si>
  <si>
    <t>°C</t>
  </si>
  <si>
    <t>mV</t>
  </si>
  <si>
    <t>OUTER  LAYER</t>
  </si>
  <si>
    <t>NAME:</t>
  </si>
  <si>
    <t xml:space="preserve">OUTER  LAYER [R20] </t>
  </si>
  <si>
    <t>Schmitt</t>
  </si>
  <si>
    <t>INDUCTANCE</t>
  </si>
  <si>
    <t>Kepco Power Supply [BM 125], Solartron Gain Phase Analyser [BM 124]</t>
  </si>
  <si>
    <t xml:space="preserve">[Value from gain phase analyser] </t>
  </si>
  <si>
    <t>ITP step 3b</t>
  </si>
  <si>
    <t>L [mH]</t>
  </si>
  <si>
    <t>Q</t>
  </si>
  <si>
    <t>10Hz</t>
  </si>
  <si>
    <t>100Hz</t>
  </si>
  <si>
    <t>1000Hz</t>
  </si>
  <si>
    <t>INSULATION RESISTANCE</t>
  </si>
  <si>
    <t>Megger BM21 [BM 138]</t>
  </si>
  <si>
    <t>[Copper wedges]</t>
  </si>
  <si>
    <t>[V = 500V; 30"]</t>
  </si>
  <si>
    <t>ITP step 3c</t>
  </si>
  <si>
    <t>Left side</t>
  </si>
  <si>
    <t>Right side</t>
  </si>
  <si>
    <t>DISCHARGE  TEST</t>
  </si>
  <si>
    <t>Seitz Impulse Tester [BM 296]</t>
  </si>
  <si>
    <t>[Without Strain]</t>
  </si>
  <si>
    <t>[V = 120V/turn; 3.0KV; 10puls]</t>
  </si>
  <si>
    <t>ITP step 3d</t>
  </si>
  <si>
    <t>T</t>
  </si>
  <si>
    <t>µS           [Reference  layer]</t>
  </si>
  <si>
    <t xml:space="preserve"> </t>
  </si>
  <si>
    <t>[With Strain]</t>
  </si>
  <si>
    <t>[Whith Strain 30 and 80N/mm²</t>
  </si>
  <si>
    <t>ITP step 6</t>
  </si>
  <si>
    <t>straight part and the stress fades down in the ends]</t>
  </si>
  <si>
    <t>30N/mm²</t>
  </si>
  <si>
    <t>80N/mm²</t>
  </si>
  <si>
    <t>OUTER</t>
  </si>
  <si>
    <t>C.side     T</t>
  </si>
  <si>
    <t>µS</t>
  </si>
  <si>
    <t>LAYER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</si>
  <si>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</si>
  <si>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</si>
  <si>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</si>
  <si>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</si>
  <si>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</si>
  <si>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</si>
  <si>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</si>
  <si>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</si>
  <si>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</si>
  <si>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</si>
  <si>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OUTER LAYERS /</t>
    </r>
    <r>
      <rPr>
        <b/>
        <i/>
        <sz val="18"/>
        <rFont val="Arial"/>
        <family val="2"/>
      </rPr>
      <t xml:space="preserve"> äußere Lagen</t>
    </r>
  </si>
  <si>
    <r>
      <t>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</si>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</sst>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10"/>
      <name val="Helv"/>
      <family val="0"/>
    </font>
    <font>
      <sz val="5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Symbol"/>
      <family val="1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sz val="11"/>
      <name val="Arial"/>
      <family val="0"/>
    </font>
    <font>
      <b/>
      <sz val="10"/>
      <name val="Symbol"/>
      <family val="0"/>
    </font>
    <font>
      <b/>
      <sz val="8"/>
      <name val="Helv"/>
      <family val="0"/>
    </font>
    <font>
      <sz val="9"/>
      <name val="Arial"/>
      <family val="2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6"/>
      <color indexed="10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2" fillId="3" borderId="6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 vertical="top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12" fillId="0" borderId="0" xfId="0" applyFont="1" applyBorder="1" applyAlignment="1" applyProtection="1">
      <alignment horizontal="center" vertical="center"/>
      <protection/>
    </xf>
    <xf numFmtId="0" fontId="7" fillId="0" borderId="6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14" fontId="7" fillId="3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/>
    </xf>
    <xf numFmtId="0" fontId="1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" fillId="0" borderId="10" xfId="0" applyFont="1" applyBorder="1" applyAlignment="1" applyProtection="1">
      <alignment vertical="center"/>
      <protection/>
    </xf>
    <xf numFmtId="14" fontId="7" fillId="0" borderId="8" xfId="0" applyNumberFormat="1" applyFont="1" applyBorder="1" applyAlignment="1" applyProtection="1">
      <alignment horizontal="center" vertical="center"/>
      <protection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6" fillId="0" borderId="2" xfId="0" applyFont="1" applyFill="1" applyBorder="1" applyAlignment="1">
      <alignment horizontal="left" vertical="center"/>
    </xf>
    <xf numFmtId="0" fontId="7" fillId="3" borderId="12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Alignment="1" applyProtection="1">
      <alignment horizontal="left"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4" borderId="5" xfId="0" applyFont="1" applyFill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horizontal="right" vertical="center"/>
    </xf>
    <xf numFmtId="0" fontId="18" fillId="4" borderId="5" xfId="0" applyFont="1" applyFill="1" applyBorder="1" applyAlignment="1" applyProtection="1">
      <alignment vertical="center" wrapText="1"/>
      <protection locked="0"/>
    </xf>
    <xf numFmtId="0" fontId="18" fillId="4" borderId="6" xfId="0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quotePrefix="1">
      <alignment horizontal="left" vertical="center"/>
    </xf>
    <xf numFmtId="0" fontId="19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1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216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7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2" fontId="24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6" fillId="0" borderId="8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20" fillId="0" borderId="1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2" fontId="27" fillId="0" borderId="1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24" fillId="6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4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4" borderId="2" xfId="0" applyFont="1" applyFill="1" applyBorder="1" applyAlignment="1" applyProtection="1">
      <alignment vertical="center" wrapText="1"/>
      <protection locked="0"/>
    </xf>
    <xf numFmtId="0" fontId="0" fillId="4" borderId="3" xfId="0" applyFill="1" applyBorder="1" applyAlignment="1" applyProtection="1">
      <alignment vertical="center" wrapText="1"/>
      <protection locked="0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17" fillId="0" borderId="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7" borderId="15" xfId="0" applyNumberFormat="1" applyFont="1" applyFill="1" applyBorder="1" applyAlignment="1" applyProtection="1">
      <alignment horizontal="center" vertical="center"/>
      <protection locked="0"/>
    </xf>
    <xf numFmtId="2" fontId="0" fillId="7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right" vertical="center"/>
    </xf>
    <xf numFmtId="2" fontId="10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17" fontId="2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2" fontId="1" fillId="6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1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0" fillId="3" borderId="3" xfId="0" applyFont="1" applyFill="1" applyBorder="1" applyAlignment="1">
      <alignment horizontal="left" vertical="center"/>
    </xf>
    <xf numFmtId="0" fontId="18" fillId="4" borderId="3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216" fontId="1" fillId="0" borderId="15" xfId="0" applyNumberFormat="1" applyFont="1" applyBorder="1" applyAlignment="1" applyProtection="1">
      <alignment horizontal="center" vertical="center"/>
      <protection locked="0"/>
    </xf>
    <xf numFmtId="216" fontId="0" fillId="0" borderId="0" xfId="0" applyNumberForma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14" fontId="7" fillId="0" borderId="7" xfId="0" applyNumberFormat="1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16" fontId="33" fillId="0" borderId="15" xfId="0" applyNumberFormat="1" applyFont="1" applyBorder="1" applyAlignment="1" applyProtection="1">
      <alignment horizontal="center" vertical="center"/>
      <protection locked="0"/>
    </xf>
    <xf numFmtId="0" fontId="32" fillId="0" borderId="0" xfId="0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6" borderId="8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4" borderId="10" xfId="0" applyFont="1" applyFill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7" fontId="34" fillId="0" borderId="0" xfId="0" applyNumberFormat="1" applyFont="1" applyBorder="1" applyAlignment="1">
      <alignment horizontal="right" vertical="center"/>
    </xf>
    <xf numFmtId="216" fontId="1" fillId="0" borderId="21" xfId="0" applyNumberFormat="1" applyFont="1" applyBorder="1" applyAlignment="1" applyProtection="1">
      <alignment horizontal="center" vertical="center"/>
      <protection locked="0"/>
    </xf>
    <xf numFmtId="216" fontId="0" fillId="0" borderId="0" xfId="0" applyNumberFormat="1" applyFont="1" applyBorder="1" applyAlignment="1">
      <alignment horizontal="center" vertical="center"/>
    </xf>
    <xf numFmtId="216" fontId="0" fillId="0" borderId="8" xfId="0" applyNumberFormat="1" applyFont="1" applyBorder="1" applyAlignment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vertical="center" wrapText="1"/>
      <protection/>
    </xf>
    <xf numFmtId="0" fontId="18" fillId="0" borderId="0" xfId="0" applyFont="1" applyBorder="1" applyAlignment="1">
      <alignment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7" xfId="0" applyFont="1" applyFill="1" applyBorder="1" applyAlignment="1" applyProtection="1">
      <alignment horizontal="center" vertical="center"/>
      <protection locked="0"/>
    </xf>
    <xf numFmtId="14" fontId="0" fillId="0" borderId="28" xfId="0" applyNumberFormat="1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5" fillId="0" borderId="32" xfId="0" applyFont="1" applyFill="1" applyBorder="1" applyAlignment="1">
      <alignment horizontal="left" vertical="center"/>
    </xf>
    <xf numFmtId="0" fontId="35" fillId="0" borderId="31" xfId="0" applyFont="1" applyFill="1" applyBorder="1" applyAlignment="1">
      <alignment horizontal="left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3</xdr:row>
      <xdr:rowOff>28575</xdr:rowOff>
    </xdr:from>
    <xdr:to>
      <xdr:col>4</xdr:col>
      <xdr:colOff>400050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105</xdr:row>
      <xdr:rowOff>0</xdr:rowOff>
    </xdr:from>
    <xdr:to>
      <xdr:col>13</xdr:col>
      <xdr:colOff>171450</xdr:colOff>
      <xdr:row>105</xdr:row>
      <xdr:rowOff>0</xdr:rowOff>
    </xdr:to>
    <xdr:sp>
      <xdr:nvSpPr>
        <xdr:cNvPr id="2" name="Line 2"/>
        <xdr:cNvSpPr>
          <a:spLocks/>
        </xdr:cNvSpPr>
      </xdr:nvSpPr>
      <xdr:spPr>
        <a:xfrm>
          <a:off x="2143125" y="10029825"/>
          <a:ext cx="48387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0029825"/>
          <a:ext cx="6381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180975</xdr:rowOff>
    </xdr:from>
    <xdr:to>
      <xdr:col>8</xdr:col>
      <xdr:colOff>0</xdr:colOff>
      <xdr:row>55</xdr:row>
      <xdr:rowOff>180975</xdr:rowOff>
    </xdr:to>
    <xdr:sp>
      <xdr:nvSpPr>
        <xdr:cNvPr id="4" name="Line 4"/>
        <xdr:cNvSpPr>
          <a:spLocks/>
        </xdr:cNvSpPr>
      </xdr:nvSpPr>
      <xdr:spPr>
        <a:xfrm>
          <a:off x="9525" y="790575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704850</xdr:colOff>
      <xdr:row>55</xdr:row>
      <xdr:rowOff>0</xdr:rowOff>
    </xdr:from>
    <xdr:to>
      <xdr:col>5</xdr:col>
      <xdr:colOff>9525</xdr:colOff>
      <xdr:row>55</xdr:row>
      <xdr:rowOff>171450</xdr:rowOff>
    </xdr:to>
    <xdr:sp>
      <xdr:nvSpPr>
        <xdr:cNvPr id="5" name="Rectangle 5"/>
        <xdr:cNvSpPr>
          <a:spLocks/>
        </xdr:cNvSpPr>
      </xdr:nvSpPr>
      <xdr:spPr>
        <a:xfrm>
          <a:off x="2847975" y="7724775"/>
          <a:ext cx="7334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9"/>
  <dimension ref="A1:O87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3" customWidth="1"/>
    <col min="6" max="7" width="13.7109375" style="103" customWidth="1"/>
    <col min="8" max="8" width="14.7109375" style="103" customWidth="1"/>
    <col min="9" max="9" width="9.00390625" style="103" customWidth="1"/>
    <col min="10" max="10" width="4.57421875" style="103" hidden="1" customWidth="1"/>
    <col min="11" max="11" width="2.28125" style="103" hidden="1" customWidth="1"/>
    <col min="12" max="16384" width="9.140625" style="103" hidden="1" customWidth="1"/>
  </cols>
  <sheetData>
    <row r="1" spans="1:10" s="6" customFormat="1" ht="23.25" customHeight="1">
      <c r="A1" s="1"/>
      <c r="B1" s="1"/>
      <c r="C1" s="1"/>
      <c r="D1" s="2"/>
      <c r="E1" s="3" t="s">
        <v>99</v>
      </c>
      <c r="F1" s="1"/>
      <c r="G1" s="1"/>
      <c r="H1" s="4"/>
      <c r="I1" s="4"/>
      <c r="J1" s="5"/>
    </row>
    <row r="2" spans="1:9" s="6" customFormat="1" ht="2.25" customHeight="1" thickBot="1">
      <c r="A2" s="7"/>
      <c r="B2" s="7"/>
      <c r="C2" s="7"/>
      <c r="D2" s="7"/>
      <c r="E2" s="8"/>
      <c r="F2" s="7"/>
      <c r="G2" s="7"/>
      <c r="I2" s="9"/>
    </row>
    <row r="3" spans="1:9" s="6" customFormat="1" ht="19.5" customHeight="1" thickBot="1">
      <c r="A3" s="10"/>
      <c r="B3" s="11"/>
      <c r="C3" s="11"/>
      <c r="D3" s="11"/>
      <c r="E3" s="12" t="s">
        <v>0</v>
      </c>
      <c r="F3" s="11"/>
      <c r="G3" s="11"/>
      <c r="H3" s="13"/>
      <c r="I3" s="9"/>
    </row>
    <row r="4" spans="1:15" s="19" customFormat="1" ht="15" customHeight="1">
      <c r="A4" s="14" t="s">
        <v>1</v>
      </c>
      <c r="B4" s="15"/>
      <c r="C4" s="16"/>
      <c r="D4" s="17"/>
      <c r="E4" s="16"/>
      <c r="F4" s="14" t="s">
        <v>2</v>
      </c>
      <c r="G4" s="15"/>
      <c r="H4" s="18" t="str">
        <f>IF(VALUE(MID(H7,3,4))&lt;3031,"F303","F489")</f>
        <v>F489</v>
      </c>
      <c r="L4" s="20"/>
      <c r="M4" s="20"/>
      <c r="N4" s="20"/>
      <c r="O4" s="7"/>
    </row>
    <row r="5" spans="1:15" s="6" customFormat="1" ht="15" customHeight="1">
      <c r="A5" s="21" t="s">
        <v>3</v>
      </c>
      <c r="B5" s="22"/>
      <c r="C5" s="23"/>
      <c r="D5" s="24"/>
      <c r="E5" s="7"/>
      <c r="F5" s="21" t="s">
        <v>2</v>
      </c>
      <c r="G5" s="22"/>
      <c r="H5" s="25" t="s">
        <v>4</v>
      </c>
      <c r="L5" s="26"/>
      <c r="M5" s="7"/>
      <c r="N5" s="26"/>
      <c r="O5" s="7"/>
    </row>
    <row r="6" spans="1:15" s="6" customFormat="1" ht="15" customHeight="1" thickBot="1">
      <c r="A6" s="27"/>
      <c r="B6" s="28"/>
      <c r="C6" s="29"/>
      <c r="D6" s="29"/>
      <c r="E6" s="29"/>
      <c r="F6" s="27" t="s">
        <v>5</v>
      </c>
      <c r="G6" s="28"/>
      <c r="H6" s="30" t="s">
        <v>6</v>
      </c>
      <c r="L6" s="26"/>
      <c r="M6" s="7"/>
      <c r="N6" s="26"/>
      <c r="O6" s="7"/>
    </row>
    <row r="7" spans="1:15" s="6" customFormat="1" ht="15" customHeight="1">
      <c r="A7" s="21" t="s">
        <v>7</v>
      </c>
      <c r="B7" s="31"/>
      <c r="C7" s="32"/>
      <c r="D7" s="33" t="s">
        <v>8</v>
      </c>
      <c r="E7" s="7"/>
      <c r="F7" s="21" t="s">
        <v>9</v>
      </c>
      <c r="G7" s="22"/>
      <c r="H7" s="34" t="s">
        <v>10</v>
      </c>
      <c r="L7" s="26"/>
      <c r="M7" s="7"/>
      <c r="N7" s="7"/>
      <c r="O7" s="7"/>
    </row>
    <row r="8" spans="1:15" s="6" customFormat="1" ht="15" customHeight="1">
      <c r="A8" s="21" t="s">
        <v>11</v>
      </c>
      <c r="B8" s="31"/>
      <c r="C8" s="32"/>
      <c r="D8" s="35" t="s">
        <v>12</v>
      </c>
      <c r="E8" s="7"/>
      <c r="F8" s="21" t="s">
        <v>13</v>
      </c>
      <c r="G8" s="36">
        <f>IF(ISNUMBER(VALUE(MID(H7,3,4))),"","Formatfehler!!")</f>
      </c>
      <c r="H8" s="37" t="s">
        <v>4</v>
      </c>
      <c r="L8" s="26"/>
      <c r="M8" s="7"/>
      <c r="N8" s="7"/>
      <c r="O8" s="7"/>
    </row>
    <row r="9" spans="1:15" s="6" customFormat="1" ht="15" customHeight="1">
      <c r="A9" s="21" t="s">
        <v>14</v>
      </c>
      <c r="B9" s="31"/>
      <c r="C9" s="32"/>
      <c r="D9" s="38" t="str">
        <f>"CF0014_C"&amp;IF(MID(H7,8,8)="","_",MID(H7,8,8))&amp;"_"&amp;MID(H7,1,7)</f>
        <v>CF0014_C__N-3617E</v>
      </c>
      <c r="E9" s="7"/>
      <c r="F9" s="21" t="s">
        <v>15</v>
      </c>
      <c r="G9" s="39"/>
      <c r="H9" s="40" t="str">
        <f>IF(VALUE(MID(H7,3,4))&lt;3031,"91300","N.911004")</f>
        <v>N.911004</v>
      </c>
      <c r="L9" s="7"/>
      <c r="M9" s="7"/>
      <c r="N9" s="7"/>
      <c r="O9" s="7"/>
    </row>
    <row r="10" spans="1:15" s="6" customFormat="1" ht="15" customHeight="1">
      <c r="A10" s="21" t="s">
        <v>16</v>
      </c>
      <c r="B10" s="22"/>
      <c r="C10" s="7"/>
      <c r="D10" s="41" t="s">
        <v>17</v>
      </c>
      <c r="E10" s="7"/>
      <c r="F10" s="21" t="s">
        <v>18</v>
      </c>
      <c r="G10" s="39"/>
      <c r="H10" s="42" t="s">
        <v>19</v>
      </c>
      <c r="L10" s="26"/>
      <c r="M10" s="7"/>
      <c r="N10" s="26"/>
      <c r="O10" s="7"/>
    </row>
    <row r="11" spans="1:15" s="6" customFormat="1" ht="15" customHeight="1">
      <c r="A11" s="21" t="s">
        <v>20</v>
      </c>
      <c r="B11" s="22"/>
      <c r="C11" s="7"/>
      <c r="D11" s="33" t="str">
        <f>IF(C66="","&lt;Yes&gt;","&lt;No&gt;")</f>
        <v>&lt;No&gt;</v>
      </c>
      <c r="E11" s="7"/>
      <c r="F11" s="21" t="s">
        <v>21</v>
      </c>
      <c r="G11" s="39"/>
      <c r="H11" s="43"/>
      <c r="L11" s="44"/>
      <c r="M11" s="7"/>
      <c r="N11" s="7"/>
      <c r="O11" s="7"/>
    </row>
    <row r="12" spans="1:15" s="6" customFormat="1" ht="2.25" customHeight="1" thickBot="1">
      <c r="A12" s="27"/>
      <c r="B12" s="28"/>
      <c r="C12" s="29"/>
      <c r="D12" s="45"/>
      <c r="E12" s="29"/>
      <c r="F12" s="46"/>
      <c r="G12" s="28"/>
      <c r="H12" s="47"/>
      <c r="L12" s="26"/>
      <c r="M12" s="7"/>
      <c r="N12" s="7"/>
      <c r="O12" s="7"/>
    </row>
    <row r="13" spans="1:15" s="6" customFormat="1" ht="15" customHeight="1">
      <c r="A13" s="21" t="s">
        <v>22</v>
      </c>
      <c r="B13" s="22"/>
      <c r="C13" s="7"/>
      <c r="D13" s="48" t="s">
        <v>23</v>
      </c>
      <c r="E13" s="7"/>
      <c r="F13" s="21" t="s">
        <v>24</v>
      </c>
      <c r="G13" s="22"/>
      <c r="H13" s="49" t="s">
        <v>25</v>
      </c>
      <c r="L13" s="26"/>
      <c r="M13" s="7"/>
      <c r="N13" s="7"/>
      <c r="O13" s="7"/>
    </row>
    <row r="14" spans="1:15" s="6" customFormat="1" ht="15" customHeight="1">
      <c r="A14" s="21" t="s">
        <v>26</v>
      </c>
      <c r="B14" s="22"/>
      <c r="C14" s="7"/>
      <c r="D14" s="50" t="s">
        <v>27</v>
      </c>
      <c r="E14" s="7"/>
      <c r="F14" s="21" t="s">
        <v>28</v>
      </c>
      <c r="G14" s="22"/>
      <c r="H14" s="42" t="s">
        <v>29</v>
      </c>
      <c r="L14" s="26"/>
      <c r="M14" s="7"/>
      <c r="N14" s="7"/>
      <c r="O14" s="7"/>
    </row>
    <row r="15" spans="1:15" s="6" customFormat="1" ht="15" customHeight="1">
      <c r="A15" s="21" t="s">
        <v>30</v>
      </c>
      <c r="B15" s="22"/>
      <c r="C15" s="51" t="s">
        <v>31</v>
      </c>
      <c r="D15" s="52" t="s">
        <v>32</v>
      </c>
      <c r="E15" s="7"/>
      <c r="F15" s="21" t="s">
        <v>33</v>
      </c>
      <c r="G15" s="53"/>
      <c r="H15" s="40" t="s">
        <v>29</v>
      </c>
      <c r="L15" s="26"/>
      <c r="M15" s="7"/>
      <c r="N15" s="7"/>
      <c r="O15" s="7"/>
    </row>
    <row r="16" spans="1:15" s="6" customFormat="1" ht="15" customHeight="1" thickBot="1">
      <c r="A16" s="27" t="s">
        <v>34</v>
      </c>
      <c r="B16" s="28"/>
      <c r="C16" s="54">
        <f ca="1">CELL("filename")</f>
      </c>
      <c r="D16" s="55"/>
      <c r="E16" s="55"/>
      <c r="F16" s="27" t="s">
        <v>35</v>
      </c>
      <c r="G16" s="56"/>
      <c r="H16" s="57" t="str">
        <f>IF(C68="","",C68)</f>
        <v>07.04.04</v>
      </c>
      <c r="L16" s="26"/>
      <c r="M16" s="7"/>
      <c r="N16" s="7"/>
      <c r="O16" s="7"/>
    </row>
    <row r="17" spans="1:15" s="6" customFormat="1" ht="15" customHeight="1" hidden="1" thickBot="1">
      <c r="A17" s="58"/>
      <c r="B17" s="7"/>
      <c r="C17" s="7"/>
      <c r="D17" s="7"/>
      <c r="E17" s="7"/>
      <c r="F17" s="58"/>
      <c r="G17" s="7"/>
      <c r="H17" s="59"/>
      <c r="L17" s="26"/>
      <c r="M17" s="7"/>
      <c r="N17" s="26"/>
      <c r="O17" s="7"/>
    </row>
    <row r="18" spans="1:8" s="6" customFormat="1" ht="15" customHeight="1" thickBot="1">
      <c r="A18" s="60" t="s">
        <v>36</v>
      </c>
      <c r="B18" s="61"/>
      <c r="C18" s="62"/>
      <c r="D18" s="63" t="s">
        <v>37</v>
      </c>
      <c r="E18" s="64"/>
      <c r="F18" s="65"/>
      <c r="G18" s="66"/>
      <c r="H18" s="67"/>
    </row>
    <row r="19" spans="1:8" s="6" customFormat="1" ht="24.75" customHeight="1" thickBot="1">
      <c r="A19" s="68" t="s">
        <v>38</v>
      </c>
      <c r="E19" s="69" t="s">
        <v>39</v>
      </c>
      <c r="F19" s="70" t="s">
        <v>40</v>
      </c>
      <c r="G19" s="71"/>
      <c r="H19" s="71"/>
    </row>
    <row r="20" spans="1:15" s="6" customFormat="1" ht="15" customHeight="1" thickBot="1">
      <c r="A20" s="72"/>
      <c r="B20" s="73" t="s">
        <v>41</v>
      </c>
      <c r="C20" s="74"/>
      <c r="D20" s="75" t="s">
        <v>42</v>
      </c>
      <c r="E20" s="76" t="s">
        <v>32</v>
      </c>
      <c r="F20" s="77" t="s">
        <v>43</v>
      </c>
      <c r="G20" s="78" t="s">
        <v>44</v>
      </c>
      <c r="H20" s="79"/>
      <c r="I20" s="80"/>
      <c r="J20" s="81"/>
      <c r="L20" s="26"/>
      <c r="M20" s="7"/>
      <c r="N20" s="26"/>
      <c r="O20" s="7"/>
    </row>
    <row r="21" spans="1:15" s="6" customFormat="1" ht="15" customHeight="1">
      <c r="A21" s="82" t="s">
        <v>45</v>
      </c>
      <c r="B21" s="83">
        <v>1</v>
      </c>
      <c r="C21" s="84" t="s">
        <v>46</v>
      </c>
      <c r="D21" s="85"/>
      <c r="E21" s="86"/>
      <c r="F21" s="87"/>
      <c r="G21" s="87"/>
      <c r="H21" s="88" t="s">
        <v>47</v>
      </c>
      <c r="I21" s="89"/>
      <c r="J21" s="90"/>
      <c r="L21" s="26"/>
      <c r="M21" s="7"/>
      <c r="N21" s="7"/>
      <c r="O21" s="7"/>
    </row>
    <row r="22" spans="1:15" s="6" customFormat="1" ht="15" customHeight="1">
      <c r="A22" s="91" t="s">
        <v>48</v>
      </c>
      <c r="B22" s="92">
        <v>22.6</v>
      </c>
      <c r="C22" s="93" t="s">
        <v>49</v>
      </c>
      <c r="D22" s="94">
        <f>IF(F23="","",IF(ABS(F27-1020)&gt;10,"RÜCKSPRACHE!",""))</f>
      </c>
      <c r="E22" s="95"/>
      <c r="F22" s="95"/>
      <c r="G22" s="95"/>
      <c r="H22" s="96"/>
      <c r="I22" s="95"/>
      <c r="L22" s="26"/>
      <c r="M22" s="7"/>
      <c r="N22" s="7"/>
      <c r="O22" s="7"/>
    </row>
    <row r="23" spans="1:15" s="6" customFormat="1" ht="15" customHeight="1">
      <c r="A23" s="91"/>
      <c r="B23" s="7"/>
      <c r="C23" s="93"/>
      <c r="D23" s="95"/>
      <c r="E23" s="95"/>
      <c r="F23" s="97">
        <v>1031.3</v>
      </c>
      <c r="G23" s="95" t="s">
        <v>50</v>
      </c>
      <c r="H23" s="96"/>
      <c r="I23" s="95"/>
      <c r="L23" s="26"/>
      <c r="M23" s="7"/>
      <c r="N23" s="7"/>
      <c r="O23" s="7"/>
    </row>
    <row r="24" spans="1:15" ht="2.25" customHeight="1">
      <c r="A24" s="98"/>
      <c r="B24" s="99"/>
      <c r="C24" s="95"/>
      <c r="D24" s="95"/>
      <c r="E24" s="95"/>
      <c r="F24" s="100"/>
      <c r="G24" s="101"/>
      <c r="H24" s="102"/>
      <c r="I24" s="101"/>
      <c r="L24" s="26"/>
      <c r="M24" s="104"/>
      <c r="N24" s="26"/>
      <c r="O24" s="104"/>
    </row>
    <row r="25" spans="1:15" ht="15" customHeight="1">
      <c r="A25" s="105"/>
      <c r="B25" s="106" t="s">
        <v>51</v>
      </c>
      <c r="C25" s="100"/>
      <c r="D25" s="95"/>
      <c r="E25" s="107"/>
      <c r="F25" s="108">
        <f>IF(B21=0,"",F23/B21)</f>
        <v>1031.3</v>
      </c>
      <c r="G25" s="109" t="s">
        <v>100</v>
      </c>
      <c r="H25" s="110" t="s">
        <v>52</v>
      </c>
      <c r="I25" s="101"/>
      <c r="L25" s="26"/>
      <c r="M25" s="104"/>
      <c r="N25" s="26"/>
      <c r="O25" s="104"/>
    </row>
    <row r="26" spans="1:9" ht="2.25" customHeight="1">
      <c r="A26" s="111"/>
      <c r="B26" s="112"/>
      <c r="C26" s="95"/>
      <c r="D26" s="95"/>
      <c r="E26" s="89"/>
      <c r="F26" s="100"/>
      <c r="G26" s="109"/>
      <c r="H26" s="113"/>
      <c r="I26" s="101"/>
    </row>
    <row r="27" spans="1:9" ht="15" customHeight="1">
      <c r="A27" s="114"/>
      <c r="B27" s="106" t="s">
        <v>53</v>
      </c>
      <c r="C27" s="115"/>
      <c r="D27" s="115"/>
      <c r="E27" s="115"/>
      <c r="F27" s="116">
        <f>IF(B22=0,"",F25/(1+(0.0038*(B22-20))))</f>
        <v>1021.2104408444566</v>
      </c>
      <c r="G27" s="117" t="s">
        <v>100</v>
      </c>
      <c r="H27" s="118" t="s">
        <v>54</v>
      </c>
      <c r="I27" s="101"/>
    </row>
    <row r="28" spans="1:9" ht="2.25" customHeight="1" thickBot="1">
      <c r="A28" s="119"/>
      <c r="B28" s="120"/>
      <c r="C28" s="120"/>
      <c r="D28" s="120"/>
      <c r="E28" s="120"/>
      <c r="F28" s="120"/>
      <c r="G28" s="120"/>
      <c r="H28" s="121"/>
      <c r="I28" s="104"/>
    </row>
    <row r="29" spans="1:8" ht="7.5" customHeight="1" thickBot="1">
      <c r="A29" s="122"/>
      <c r="B29" s="122"/>
      <c r="C29" s="122"/>
      <c r="D29" s="122"/>
      <c r="E29" s="122"/>
      <c r="F29" s="122"/>
      <c r="G29" s="122"/>
      <c r="H29" s="122"/>
    </row>
    <row r="30" spans="1:8" ht="15" customHeight="1" thickBot="1">
      <c r="A30" s="72"/>
      <c r="B30" s="123" t="s">
        <v>55</v>
      </c>
      <c r="C30" s="124"/>
      <c r="D30" s="125" t="s">
        <v>42</v>
      </c>
      <c r="E30" s="126" t="s">
        <v>32</v>
      </c>
      <c r="F30" s="127" t="s">
        <v>43</v>
      </c>
      <c r="G30" s="128" t="s">
        <v>56</v>
      </c>
      <c r="H30" s="129"/>
    </row>
    <row r="31" spans="1:12" ht="14.25">
      <c r="A31" s="130"/>
      <c r="B31" s="131" t="s">
        <v>57</v>
      </c>
      <c r="C31" s="132"/>
      <c r="D31" s="133"/>
      <c r="E31" s="134"/>
      <c r="F31" s="135"/>
      <c r="G31" s="135"/>
      <c r="H31" s="88" t="s">
        <v>58</v>
      </c>
      <c r="I31" s="136"/>
      <c r="L31" s="104"/>
    </row>
    <row r="32" spans="1:9" ht="15" customHeight="1">
      <c r="A32" s="137"/>
      <c r="B32" s="138"/>
      <c r="C32" s="138"/>
      <c r="D32" s="109"/>
      <c r="E32" s="139"/>
      <c r="F32" s="140" t="s">
        <v>59</v>
      </c>
      <c r="G32" s="140" t="s">
        <v>60</v>
      </c>
      <c r="H32" s="141"/>
      <c r="I32" s="136"/>
    </row>
    <row r="33" spans="1:10" ht="2.25" customHeight="1">
      <c r="A33" s="137"/>
      <c r="B33" s="138"/>
      <c r="C33" s="138"/>
      <c r="D33" s="138"/>
      <c r="E33" s="104"/>
      <c r="F33" s="142"/>
      <c r="G33" s="143"/>
      <c r="H33" s="141"/>
      <c r="I33" s="144"/>
      <c r="J33" s="145"/>
    </row>
    <row r="34" spans="1:9" ht="2.25" customHeight="1" hidden="1">
      <c r="A34" s="105"/>
      <c r="B34" s="140"/>
      <c r="C34" s="140"/>
      <c r="D34" s="140"/>
      <c r="E34" s="104"/>
      <c r="F34" s="104"/>
      <c r="G34" s="146"/>
      <c r="H34" s="147"/>
      <c r="I34" s="146"/>
    </row>
    <row r="35" spans="1:9" ht="15" customHeight="1">
      <c r="A35" s="105"/>
      <c r="B35" s="106" t="s">
        <v>51</v>
      </c>
      <c r="C35" s="140"/>
      <c r="D35" s="148">
        <f>IF(F35="","",IF(ABS(F35-6.86)&gt;0.13,"RÜCKSPRACHE!",""))</f>
      </c>
      <c r="E35" s="149" t="s">
        <v>61</v>
      </c>
      <c r="F35" s="150">
        <v>6.82</v>
      </c>
      <c r="G35" s="151">
        <v>0.4212</v>
      </c>
      <c r="H35" s="152"/>
      <c r="I35" s="153"/>
    </row>
    <row r="36" spans="1:9" ht="2.25" customHeight="1">
      <c r="A36" s="105"/>
      <c r="B36" s="140"/>
      <c r="C36" s="140"/>
      <c r="D36" s="140"/>
      <c r="E36" s="154"/>
      <c r="F36" s="155"/>
      <c r="G36" s="156"/>
      <c r="H36" s="152"/>
      <c r="I36" s="153"/>
    </row>
    <row r="37" spans="1:9" ht="12.75">
      <c r="A37" s="157"/>
      <c r="B37" s="158"/>
      <c r="C37" s="158"/>
      <c r="D37" s="159">
        <f>IF(F37="","",IF(ABS(F37-6.75)&gt;0.22,"RÜCKSPRACHE!",""))</f>
      </c>
      <c r="E37" s="160" t="s">
        <v>62</v>
      </c>
      <c r="F37" s="150">
        <v>6.56</v>
      </c>
      <c r="G37" s="151">
        <v>3.9</v>
      </c>
      <c r="H37" s="161"/>
      <c r="I37" s="158"/>
    </row>
    <row r="38" spans="1:9" ht="2.25" customHeight="1">
      <c r="A38" s="162"/>
      <c r="B38" s="163"/>
      <c r="C38" s="153"/>
      <c r="D38" s="153"/>
      <c r="E38" s="164"/>
      <c r="F38" s="163"/>
      <c r="G38" s="156"/>
      <c r="H38" s="152"/>
      <c r="I38" s="153"/>
    </row>
    <row r="39" spans="1:9" s="171" customFormat="1" ht="15" customHeight="1">
      <c r="A39" s="165" t="s">
        <v>52</v>
      </c>
      <c r="B39" s="166" t="s">
        <v>54</v>
      </c>
      <c r="C39" s="167"/>
      <c r="D39" s="159">
        <f>IF(F39="","",IF(ABS(F39-6.55)&gt;0.05,"RÜCKSPRACHE!",""))</f>
      </c>
      <c r="E39" s="168" t="s">
        <v>63</v>
      </c>
      <c r="F39" s="150">
        <v>6.53</v>
      </c>
      <c r="G39" s="169">
        <v>27.52</v>
      </c>
      <c r="H39" s="170"/>
      <c r="I39" s="167"/>
    </row>
    <row r="40" spans="1:9" ht="2.25" customHeight="1" thickBot="1">
      <c r="A40" s="172"/>
      <c r="B40" s="173"/>
      <c r="C40" s="173"/>
      <c r="D40" s="173"/>
      <c r="E40" s="173"/>
      <c r="F40" s="173"/>
      <c r="G40" s="173"/>
      <c r="H40" s="174"/>
      <c r="I40" s="158"/>
    </row>
    <row r="41" ht="7.5" customHeight="1" thickBot="1"/>
    <row r="42" spans="1:9" ht="15" customHeight="1" thickBot="1">
      <c r="A42" s="72"/>
      <c r="B42" s="123" t="s">
        <v>64</v>
      </c>
      <c r="C42" s="175"/>
      <c r="D42" s="125" t="s">
        <v>42</v>
      </c>
      <c r="E42" s="126" t="s">
        <v>32</v>
      </c>
      <c r="F42" s="127" t="s">
        <v>43</v>
      </c>
      <c r="G42" s="128" t="s">
        <v>65</v>
      </c>
      <c r="H42" s="176"/>
      <c r="I42" s="158"/>
    </row>
    <row r="43" spans="1:9" ht="15" customHeight="1">
      <c r="A43" s="177"/>
      <c r="B43" s="178" t="s">
        <v>66</v>
      </c>
      <c r="C43" s="133"/>
      <c r="D43" s="179" t="s">
        <v>67</v>
      </c>
      <c r="E43" s="133"/>
      <c r="F43" s="133"/>
      <c r="G43" s="133"/>
      <c r="H43" s="88" t="s">
        <v>68</v>
      </c>
      <c r="I43" s="158"/>
    </row>
    <row r="44" spans="1:9" ht="2.25" customHeight="1">
      <c r="A44" s="162"/>
      <c r="B44" s="104"/>
      <c r="C44" s="104"/>
      <c r="D44" s="104"/>
      <c r="E44" s="104"/>
      <c r="F44" s="104"/>
      <c r="G44" s="104"/>
      <c r="H44" s="180"/>
      <c r="I44" s="158"/>
    </row>
    <row r="45" spans="1:9" ht="15" customHeight="1">
      <c r="A45" s="162"/>
      <c r="B45" s="181" t="s">
        <v>69</v>
      </c>
      <c r="C45" s="104"/>
      <c r="D45" s="159">
        <f>IF(F45="","",IF(ABS(F45)&lt;20000,"RÜCKSPRACHE!",""))</f>
      </c>
      <c r="E45" s="182"/>
      <c r="F45" s="183">
        <v>57000</v>
      </c>
      <c r="G45" s="182" t="s">
        <v>101</v>
      </c>
      <c r="H45" s="110" t="s">
        <v>52</v>
      </c>
      <c r="I45" s="158"/>
    </row>
    <row r="46" spans="1:9" ht="2.25" customHeight="1">
      <c r="A46" s="162"/>
      <c r="B46" s="93"/>
      <c r="C46" s="104"/>
      <c r="D46" s="104"/>
      <c r="E46" s="182"/>
      <c r="F46" s="184"/>
      <c r="G46" s="182"/>
      <c r="H46" s="113"/>
      <c r="I46" s="158"/>
    </row>
    <row r="47" spans="1:9" ht="14.25" customHeight="1">
      <c r="A47" s="162"/>
      <c r="B47" s="181" t="s">
        <v>70</v>
      </c>
      <c r="C47" s="182"/>
      <c r="D47" s="159">
        <f>IF(F47="","",IF(ABS(F47)&lt;20000,"RÜCKSPRACHE!",""))</f>
      </c>
      <c r="E47" s="182"/>
      <c r="F47" s="183">
        <v>115000</v>
      </c>
      <c r="G47" s="182" t="s">
        <v>101</v>
      </c>
      <c r="H47" s="118" t="s">
        <v>54</v>
      </c>
      <c r="I47" s="158"/>
    </row>
    <row r="48" spans="1:9" ht="2.25" customHeight="1" hidden="1">
      <c r="A48" s="162"/>
      <c r="B48" s="104"/>
      <c r="C48" s="104"/>
      <c r="D48" s="104"/>
      <c r="E48" s="104"/>
      <c r="F48" s="104"/>
      <c r="G48" s="104"/>
      <c r="H48" s="180"/>
      <c r="I48" s="158"/>
    </row>
    <row r="49" spans="1:9" ht="2.25" customHeight="1" thickBot="1">
      <c r="A49" s="172"/>
      <c r="B49" s="185"/>
      <c r="C49" s="173"/>
      <c r="D49" s="173"/>
      <c r="E49" s="173"/>
      <c r="F49" s="173"/>
      <c r="G49" s="173"/>
      <c r="H49" s="174"/>
      <c r="I49" s="158"/>
    </row>
    <row r="50" ht="7.5" customHeight="1" thickBot="1"/>
    <row r="51" spans="1:9" ht="15" customHeight="1" thickBot="1">
      <c r="A51" s="72"/>
      <c r="B51" s="123" t="s">
        <v>71</v>
      </c>
      <c r="C51" s="186"/>
      <c r="D51" s="125" t="s">
        <v>42</v>
      </c>
      <c r="E51" s="126" t="s">
        <v>32</v>
      </c>
      <c r="F51" s="127" t="s">
        <v>43</v>
      </c>
      <c r="G51" s="128" t="s">
        <v>72</v>
      </c>
      <c r="H51" s="176"/>
      <c r="I51" s="104"/>
    </row>
    <row r="52" spans="1:12" ht="12.75">
      <c r="A52" s="82"/>
      <c r="B52" s="178" t="s">
        <v>73</v>
      </c>
      <c r="C52" s="133"/>
      <c r="D52" s="179" t="s">
        <v>74</v>
      </c>
      <c r="E52" s="133"/>
      <c r="F52" s="133"/>
      <c r="G52" s="133"/>
      <c r="H52" s="88" t="s">
        <v>75</v>
      </c>
      <c r="I52" s="104"/>
      <c r="L52" s="181"/>
    </row>
    <row r="53" spans="1:9" ht="15" customHeight="1">
      <c r="A53" s="187"/>
      <c r="B53" s="26"/>
      <c r="C53" s="104"/>
      <c r="D53" s="51"/>
      <c r="E53" s="188" t="s">
        <v>76</v>
      </c>
      <c r="F53" s="189">
        <v>704</v>
      </c>
      <c r="G53" s="190" t="s">
        <v>77</v>
      </c>
      <c r="H53" s="191"/>
      <c r="I53" s="104"/>
    </row>
    <row r="54" spans="1:9" ht="2.25" customHeight="1">
      <c r="A54" s="192"/>
      <c r="B54" s="104"/>
      <c r="C54" s="104"/>
      <c r="D54" s="104"/>
      <c r="E54" s="104"/>
      <c r="F54" s="184"/>
      <c r="G54" s="104"/>
      <c r="H54" s="180"/>
      <c r="I54" s="104"/>
    </row>
    <row r="55" spans="1:9" ht="15" customHeight="1">
      <c r="A55" s="193"/>
      <c r="B55" s="106" t="s">
        <v>51</v>
      </c>
      <c r="C55" s="104"/>
      <c r="D55" s="159">
        <f>IF(F55="","",IF(MIN(F53,F55)/MAX(F53,F55)&lt;0.994,"RÜCKSPRACHE!",""))</f>
      </c>
      <c r="E55" s="136" t="s">
        <v>76</v>
      </c>
      <c r="F55" s="183">
        <v>704</v>
      </c>
      <c r="G55" s="104" t="s">
        <v>102</v>
      </c>
      <c r="H55" s="194" t="s">
        <v>54</v>
      </c>
      <c r="I55" s="104"/>
    </row>
    <row r="56" spans="1:9" s="204" customFormat="1" ht="30" customHeight="1" thickBot="1">
      <c r="A56" s="195" t="s">
        <v>78</v>
      </c>
      <c r="B56" s="196" t="s">
        <v>79</v>
      </c>
      <c r="C56" s="197"/>
      <c r="D56" s="198" t="s">
        <v>42</v>
      </c>
      <c r="E56" s="199" t="s">
        <v>32</v>
      </c>
      <c r="F56" s="200"/>
      <c r="G56" s="201"/>
      <c r="H56" s="202"/>
      <c r="I56" s="203"/>
    </row>
    <row r="57" spans="1:9" ht="15" customHeight="1">
      <c r="A57" s="205"/>
      <c r="B57" s="206" t="s">
        <v>80</v>
      </c>
      <c r="C57" s="133"/>
      <c r="D57" s="179" t="s">
        <v>74</v>
      </c>
      <c r="E57" s="133"/>
      <c r="F57" s="133"/>
      <c r="G57" s="133"/>
      <c r="H57" s="88" t="s">
        <v>81</v>
      </c>
      <c r="I57" s="104"/>
    </row>
    <row r="58" spans="1:9" ht="15" customHeight="1">
      <c r="A58" s="187" t="s">
        <v>82</v>
      </c>
      <c r="B58" s="104"/>
      <c r="C58" s="104"/>
      <c r="D58" s="51"/>
      <c r="E58" s="104"/>
      <c r="F58" s="142" t="s">
        <v>83</v>
      </c>
      <c r="G58" s="104"/>
      <c r="H58" s="207" t="s">
        <v>84</v>
      </c>
      <c r="I58" s="104"/>
    </row>
    <row r="59" spans="1:9" ht="2.25" customHeight="1">
      <c r="A59" s="208"/>
      <c r="B59" s="104"/>
      <c r="C59" s="104"/>
      <c r="D59" s="104"/>
      <c r="E59" s="104"/>
      <c r="F59" s="104"/>
      <c r="G59" s="104"/>
      <c r="H59" s="180"/>
      <c r="I59" s="104"/>
    </row>
    <row r="60" spans="1:9" ht="15" customHeight="1">
      <c r="A60" s="21" t="s">
        <v>52</v>
      </c>
      <c r="B60" s="106" t="s">
        <v>85</v>
      </c>
      <c r="C60" s="209">
        <f>IF(F60="","",IF(MIN($F$53,F60)/MAX($F$53,F60)&lt;0.994,"RÜCKSPRACHE!",""))</f>
      </c>
      <c r="D60" s="209">
        <f>IF(H60="","",IF(MIN($F$53,H60)/MAX($F$53,H60)&lt;0.994,"RÜCKSPRACHE!",""))</f>
      </c>
      <c r="E60" s="7" t="s">
        <v>86</v>
      </c>
      <c r="F60" s="183">
        <v>704</v>
      </c>
      <c r="G60" s="7" t="s">
        <v>87</v>
      </c>
      <c r="H60" s="210">
        <v>700</v>
      </c>
      <c r="I60" s="104"/>
    </row>
    <row r="61" spans="1:9" ht="2.25" customHeight="1">
      <c r="A61" s="193"/>
      <c r="B61" s="104"/>
      <c r="C61" s="104"/>
      <c r="D61" s="104"/>
      <c r="E61" s="104"/>
      <c r="F61" s="211"/>
      <c r="G61" s="7"/>
      <c r="H61" s="212"/>
      <c r="I61" s="104"/>
    </row>
    <row r="62" spans="1:9" ht="15" customHeight="1">
      <c r="A62" s="213" t="s">
        <v>54</v>
      </c>
      <c r="B62" s="106" t="s">
        <v>88</v>
      </c>
      <c r="C62" s="209">
        <f>IF(F62="","",IF(MIN($F$53,F62)/MAX($F$53,F62)&lt;0.994,"RÜCKSPRACHE!",""))</f>
      </c>
      <c r="D62" s="209">
        <f>IF(H62="","",IF(MIN($F$53,H62)/MAX($F$53,H62)&lt;0.994,"RÜCKSPRACHE!",""))</f>
      </c>
      <c r="E62" s="7" t="s">
        <v>89</v>
      </c>
      <c r="F62" s="183">
        <v>704</v>
      </c>
      <c r="G62" s="7" t="s">
        <v>87</v>
      </c>
      <c r="H62" s="210">
        <v>704</v>
      </c>
      <c r="I62" s="104"/>
    </row>
    <row r="63" spans="1:9" ht="2.25" customHeight="1" thickBot="1">
      <c r="A63" s="172"/>
      <c r="B63" s="173"/>
      <c r="C63" s="173"/>
      <c r="D63" s="173"/>
      <c r="E63" s="173"/>
      <c r="F63" s="173"/>
      <c r="G63" s="173"/>
      <c r="H63" s="174"/>
      <c r="I63" s="104"/>
    </row>
    <row r="64" spans="1:9" ht="7.5" customHeight="1" thickBot="1">
      <c r="A64" s="214"/>
      <c r="B64" s="215"/>
      <c r="C64" s="215"/>
      <c r="D64" s="215"/>
      <c r="E64" s="215"/>
      <c r="F64" s="215"/>
      <c r="G64" s="215"/>
      <c r="H64" s="215"/>
      <c r="I64" s="215"/>
    </row>
    <row r="65" spans="1:9" ht="12.75">
      <c r="A65" s="216"/>
      <c r="B65" s="217"/>
      <c r="C65" s="218" t="s">
        <v>90</v>
      </c>
      <c r="D65" s="219"/>
      <c r="E65" s="218" t="s">
        <v>91</v>
      </c>
      <c r="F65" s="219"/>
      <c r="G65" s="218" t="s">
        <v>92</v>
      </c>
      <c r="H65" s="220"/>
      <c r="I65" s="104"/>
    </row>
    <row r="66" spans="1:8" s="182" customFormat="1" ht="12.75">
      <c r="A66" s="221" t="s">
        <v>93</v>
      </c>
      <c r="B66" s="222"/>
      <c r="C66" s="223" t="s">
        <v>54</v>
      </c>
      <c r="D66" s="224"/>
      <c r="E66" s="223" t="s">
        <v>27</v>
      </c>
      <c r="F66" s="224"/>
      <c r="G66" s="223" t="s">
        <v>27</v>
      </c>
      <c r="H66" s="225"/>
    </row>
    <row r="67" spans="1:8" s="182" customFormat="1" ht="12.75">
      <c r="A67" s="226" t="s">
        <v>94</v>
      </c>
      <c r="B67" s="222"/>
      <c r="C67" s="227" t="s">
        <v>95</v>
      </c>
      <c r="D67" s="228"/>
      <c r="E67" s="223" t="s">
        <v>96</v>
      </c>
      <c r="F67" s="224"/>
      <c r="G67" s="223" t="s">
        <v>96</v>
      </c>
      <c r="H67" s="225"/>
    </row>
    <row r="68" spans="1:8" s="182" customFormat="1" ht="12.75">
      <c r="A68" s="226" t="s">
        <v>97</v>
      </c>
      <c r="B68" s="222"/>
      <c r="C68" s="229" t="s">
        <v>32</v>
      </c>
      <c r="D68" s="224"/>
      <c r="E68" s="223" t="s">
        <v>32</v>
      </c>
      <c r="F68" s="224"/>
      <c r="G68" s="229">
        <v>38090</v>
      </c>
      <c r="H68" s="225"/>
    </row>
    <row r="69" spans="1:8" s="182" customFormat="1" ht="13.5" thickBot="1">
      <c r="A69" s="230" t="s">
        <v>98</v>
      </c>
      <c r="B69" s="231"/>
      <c r="C69" s="232">
        <f>IF((OR(H27="",B39="",H47="",H55="",A62="",C66="",C68="",E20="",E30="",E42="",E51="",E56="",)),"Datum und Name kontrollieren!","")</f>
      </c>
      <c r="D69" s="233"/>
      <c r="E69" s="234"/>
      <c r="F69" s="235"/>
      <c r="G69" s="236"/>
      <c r="H69" s="237"/>
    </row>
    <row r="70" s="182" customFormat="1" ht="12.75"/>
    <row r="71" spans="1:9" s="182" customFormat="1" ht="14.25" hidden="1">
      <c r="A71" s="238"/>
      <c r="C71" s="239"/>
      <c r="I71" s="144"/>
    </row>
    <row r="72" s="182" customFormat="1" ht="12.75" hidden="1"/>
    <row r="73" spans="1:6" s="182" customFormat="1" ht="15.75" hidden="1">
      <c r="A73" s="240"/>
      <c r="B73" s="241"/>
      <c r="E73" s="242"/>
      <c r="F73" s="243"/>
    </row>
    <row r="74" spans="1:6" s="182" customFormat="1" ht="15.75" hidden="1">
      <c r="A74" s="240"/>
      <c r="B74" s="241"/>
      <c r="E74" s="242"/>
      <c r="F74" s="244"/>
    </row>
    <row r="75" spans="1:6" s="182" customFormat="1" ht="15.75" hidden="1">
      <c r="A75" s="240"/>
      <c r="E75" s="242"/>
      <c r="F75" s="244"/>
    </row>
    <row r="76" spans="1:6" s="182" customFormat="1" ht="6.75" customHeight="1" hidden="1">
      <c r="A76" s="240"/>
      <c r="E76" s="242"/>
      <c r="F76" s="244"/>
    </row>
    <row r="77" spans="1:6" s="182" customFormat="1" ht="15.75" hidden="1">
      <c r="A77" s="240"/>
      <c r="C77" s="245"/>
      <c r="E77" s="242"/>
      <c r="F77" s="246"/>
    </row>
    <row r="78" spans="1:6" s="182" customFormat="1" ht="4.5" customHeight="1" hidden="1">
      <c r="A78" s="240"/>
      <c r="C78" s="247"/>
      <c r="E78" s="242"/>
      <c r="F78" s="246"/>
    </row>
    <row r="79" s="182" customFormat="1" ht="12.75" hidden="1">
      <c r="E79" s="144"/>
    </row>
    <row r="80" spans="5:7" s="182" customFormat="1" ht="12.75" hidden="1">
      <c r="E80" s="144"/>
      <c r="F80" s="144"/>
      <c r="G80" s="248"/>
    </row>
    <row r="81" spans="1:6" s="182" customFormat="1" ht="15.75" hidden="1">
      <c r="A81" s="240"/>
      <c r="B81" s="241"/>
      <c r="E81" s="242"/>
      <c r="F81" s="249"/>
    </row>
    <row r="82" s="182" customFormat="1" ht="12.75" hidden="1"/>
    <row r="83" spans="5:6" s="182" customFormat="1" ht="12.75" hidden="1">
      <c r="E83" s="242"/>
      <c r="F83" s="244"/>
    </row>
    <row r="84" s="182" customFormat="1" ht="6.75" customHeight="1" hidden="1"/>
    <row r="85" s="182" customFormat="1" ht="12.75" hidden="1"/>
    <row r="86" spans="1:9" s="182" customFormat="1" ht="12.75" hidden="1">
      <c r="A86" s="103"/>
      <c r="B86" s="103"/>
      <c r="C86" s="103"/>
      <c r="D86" s="103"/>
      <c r="E86" s="103"/>
      <c r="F86" s="103"/>
      <c r="G86" s="103"/>
      <c r="H86" s="103"/>
      <c r="I86" s="103"/>
    </row>
    <row r="87" spans="1:9" s="182" customFormat="1" ht="12.75" hidden="1">
      <c r="A87" s="103"/>
      <c r="B87" s="103"/>
      <c r="C87" s="103"/>
      <c r="D87" s="103"/>
      <c r="E87" s="103"/>
      <c r="F87" s="103"/>
      <c r="G87" s="103"/>
      <c r="H87" s="103"/>
      <c r="I87" s="103"/>
    </row>
  </sheetData>
  <sheetProtection password="DAAD" sheet="1" objects="1" scenarios="1"/>
  <mergeCells count="22">
    <mergeCell ref="C65:D65"/>
    <mergeCell ref="E65:F65"/>
    <mergeCell ref="G65:H65"/>
    <mergeCell ref="C69:D69"/>
    <mergeCell ref="E69:F69"/>
    <mergeCell ref="G69:H69"/>
    <mergeCell ref="G68:H68"/>
    <mergeCell ref="E68:F68"/>
    <mergeCell ref="C68:D68"/>
    <mergeCell ref="C66:D66"/>
    <mergeCell ref="C16:E16"/>
    <mergeCell ref="F19:H19"/>
    <mergeCell ref="G42:H42"/>
    <mergeCell ref="G51:H51"/>
    <mergeCell ref="G20:H20"/>
    <mergeCell ref="G30:H30"/>
    <mergeCell ref="D18:E18"/>
    <mergeCell ref="C67:D67"/>
    <mergeCell ref="E66:F66"/>
    <mergeCell ref="E67:F67"/>
    <mergeCell ref="G66:H66"/>
    <mergeCell ref="G67:H67"/>
  </mergeCells>
  <printOptions/>
  <pageMargins left="0.6299212598425197" right="0.2362204724409449" top="0.3937007874015748" bottom="0.4724409448818898" header="0.1968503937007874" footer="0.2755905511811024"/>
  <pageSetup horizontalDpi="300" verticalDpi="300" orientation="portrait" paperSize="9" r:id="rId4"/>
  <headerFooter alignWithMargins="0">
    <oddFooter>&amp;L&amp;8&amp;F&amp;C&amp;8&amp;P of &amp;N&amp;R&amp;8Formblatt CF0014_C.XLT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2004-05-04T09:36:27Z</dcterms:created>
  <dcterms:modified xsi:type="dcterms:W3CDTF">2004-05-04T09:36:28Z</dcterms:modified>
  <cp:category/>
  <cp:version/>
  <cp:contentType/>
  <cp:contentStatus/>
</cp:coreProperties>
</file>