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700" windowHeight="8445" activeTab="0"/>
  </bookViews>
  <sheets>
    <sheet name="N-3002P" sheetId="1" r:id="rId1"/>
  </sheets>
  <definedNames>
    <definedName name="_xlnm.Print_Area" localSheetId="0">'N-3002P'!$A$1:$H$76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<sst xmlns="http://schemas.openxmlformats.org/spreadsheetml/2006/main" count="149" uniqueCount="114">
  <si>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</si>
  <si>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</si>
  <si>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</si>
  <si>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</si>
  <si>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</si>
  <si>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</si>
  <si>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</si>
  <si>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</si>
  <si>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</si>
  <si>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</si>
  <si>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</si>
  <si>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N-3002P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</si>
  <si>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</si>
  <si>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</si>
  <si>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</si>
  <si>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</si>
  <si>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</si>
  <si>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</si>
  <si>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</si>
  <si>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</si>
  <si>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</si>
  <si>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</si>
  <si>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</si>
  <si>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N-3002IA</t>
  </si>
  <si>
    <t>BNN SERIAL NUMBER OUTER LAYER :</t>
  </si>
  <si>
    <t>N-3002E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</si>
  <si>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</si>
  <si>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</si>
  <si>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</si>
  <si>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</si>
  <si>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</si>
  <si>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</si>
  <si>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</si>
  <si>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</si>
  <si>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</si>
  <si>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</si>
  <si>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</si>
  <si>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</si>
  <si>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</si>
  <si>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</si>
  <si>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HCMB__A046-01B10176B</t>
  </si>
  <si>
    <t>Serial Number "I" :</t>
  </si>
  <si>
    <t>Cable  "O"   Number :</t>
  </si>
  <si>
    <t>HCMB__A047-02K05300B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</si>
  <si>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</si>
  <si>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</si>
  <si>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</si>
  <si>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</si>
  <si>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</si>
  <si>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</si>
  <si>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</si>
  <si>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</si>
  <si>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</si>
  <si>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</si>
  <si>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</si>
  <si>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Ebert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</si>
  <si>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</si>
  <si>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</si>
  <si>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</si>
  <si>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</si>
  <si>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</si>
  <si>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</si>
  <si>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</si>
  <si>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</si>
  <si>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</si>
  <si>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</si>
  <si>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</si>
  <si>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</si>
  <si>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</si>
  <si>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</si>
  <si>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</si>
  <si>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t>Heymann</t>
  </si>
  <si>
    <t xml:space="preserve">R[dc]  of the Splice </t>
  </si>
  <si>
    <t>FUG Power Supply [BM 00325], Testo 965 [BM 00116], HP34401A [BM 00294]</t>
  </si>
  <si>
    <t>ITP step 7c</t>
  </si>
  <si>
    <t>Splice</t>
  </si>
  <si>
    <r>
      <t>µ</t>
    </r>
    <r>
      <rPr>
        <sz val="10"/>
        <rFont val="Symbol"/>
        <family val="1"/>
      </rPr>
      <t>W</t>
    </r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</si>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</sst>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001i" xfId="19"/>
    <cellStyle name="Dezimal_CF0013_C__N-3001i" xfId="20"/>
    <cellStyle name="Percent" xfId="21"/>
    <cellStyle name="Währung [0]_CF0013_C__N-3001i" xfId="22"/>
    <cellStyle name="Währung_CF0013_C__N-3001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IF(VALUE(MID(H7,3,4))&lt;3031,"F303","F489")</f>
        <v>F303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3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11</v>
      </c>
      <c r="L7" s="29"/>
      <c r="M7" s="8"/>
      <c r="N7" s="8"/>
      <c r="O7" s="8"/>
    </row>
    <row r="8" spans="1:15" s="7" customFormat="1" ht="15" customHeight="1">
      <c r="A8" s="23" t="s">
        <v>12</v>
      </c>
      <c r="B8" s="40"/>
      <c r="C8" s="41"/>
      <c r="D8" s="42" t="s">
        <v>13</v>
      </c>
      <c r="E8" s="27"/>
      <c r="F8" s="23" t="s">
        <v>14</v>
      </c>
      <c r="G8" s="43">
        <f>IF(ISNUMBER(VALUE(MID(H7,3,4))),"","Formatfehler!!")</f>
      </c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15</v>
      </c>
      <c r="B9" s="40"/>
      <c r="C9" s="41"/>
      <c r="D9" s="46" t="str">
        <f>"CF0015_C"&amp;IF(MID(H7,8,8)="","_",MID(H7,8,8))&amp;"_"&amp;MID(H7,1,7)</f>
        <v>CF0015_C__N-3002P</v>
      </c>
      <c r="E9" s="27"/>
      <c r="F9" s="23" t="s">
        <v>16</v>
      </c>
      <c r="G9" s="8"/>
      <c r="H9" s="47" t="str">
        <f>IF(VALUE(MID(H7,3,4))&lt;3031,"91300","N.911004")</f>
        <v>91300</v>
      </c>
      <c r="I9" s="45"/>
      <c r="L9" s="8"/>
      <c r="M9" s="8"/>
      <c r="N9" s="8"/>
      <c r="O9" s="8"/>
    </row>
    <row r="10" spans="1:15" s="7" customFormat="1" ht="15" customHeight="1">
      <c r="A10" s="23" t="s">
        <v>17</v>
      </c>
      <c r="B10" s="24"/>
      <c r="C10" s="8"/>
      <c r="D10" s="48" t="s">
        <v>18</v>
      </c>
      <c r="E10" s="27"/>
      <c r="F10" s="23" t="s">
        <v>19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20</v>
      </c>
      <c r="B11" s="24"/>
      <c r="C11" s="8"/>
      <c r="D11" s="50" t="str">
        <f>IF(C73="","&lt;Yes&gt;","&lt;No&gt;")</f>
        <v>&lt;No&gt;</v>
      </c>
      <c r="E11" s="27"/>
      <c r="F11" s="23" t="s">
        <v>21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22</v>
      </c>
      <c r="B12" s="31"/>
      <c r="C12" s="32"/>
      <c r="D12" s="53" t="s">
        <v>23</v>
      </c>
      <c r="E12" s="33"/>
      <c r="F12" s="30" t="s">
        <v>24</v>
      </c>
      <c r="G12" s="31"/>
      <c r="H12" s="54" t="s">
        <v>25</v>
      </c>
      <c r="L12" s="29"/>
      <c r="M12" s="8"/>
      <c r="N12" s="8"/>
      <c r="O12" s="8"/>
    </row>
    <row r="13" spans="1:15" s="7" customFormat="1" ht="15" customHeight="1">
      <c r="A13" s="15" t="s">
        <v>26</v>
      </c>
      <c r="B13" s="16"/>
      <c r="C13" s="55"/>
      <c r="D13" s="56" t="s">
        <v>27</v>
      </c>
      <c r="E13" s="38"/>
      <c r="F13" s="15" t="s">
        <v>28</v>
      </c>
      <c r="G13" s="16"/>
      <c r="H13" s="57" t="s">
        <v>29</v>
      </c>
      <c r="L13" s="29"/>
      <c r="M13" s="8"/>
      <c r="N13" s="8"/>
      <c r="O13" s="8"/>
    </row>
    <row r="14" spans="1:15" s="7" customFormat="1" ht="15" customHeight="1">
      <c r="A14" s="23" t="s">
        <v>30</v>
      </c>
      <c r="B14" s="24"/>
      <c r="C14" s="8"/>
      <c r="D14" s="50" t="s">
        <v>31</v>
      </c>
      <c r="E14" s="27"/>
      <c r="F14" s="23" t="s">
        <v>32</v>
      </c>
      <c r="G14" s="24"/>
      <c r="H14" s="49" t="s">
        <v>33</v>
      </c>
      <c r="L14" s="29"/>
      <c r="M14" s="8"/>
      <c r="N14" s="8"/>
      <c r="O14" s="8"/>
    </row>
    <row r="15" spans="1:15" s="7" customFormat="1" ht="15" customHeight="1">
      <c r="A15" s="23" t="s">
        <v>34</v>
      </c>
      <c r="B15" s="24"/>
      <c r="C15" s="58" t="s">
        <v>35</v>
      </c>
      <c r="D15" s="59">
        <v>37883</v>
      </c>
      <c r="E15" s="27"/>
      <c r="F15" s="23" t="s">
        <v>36</v>
      </c>
      <c r="G15" s="24"/>
      <c r="H15" s="47" t="s">
        <v>33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>
        <f ca="1">CELL("filename")</f>
      </c>
      <c r="D16" s="60"/>
      <c r="E16" s="61"/>
      <c r="F16" s="30" t="s">
        <v>38</v>
      </c>
      <c r="G16" s="31"/>
      <c r="H16" s="62">
        <f>IF(C75="","",C75)</f>
        <v>37895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70" t="s">
        <v>40</v>
      </c>
      <c r="E18" s="71"/>
      <c r="F18" s="72" t="s">
        <v>41</v>
      </c>
      <c r="G18" s="73"/>
      <c r="H18" s="74" t="str">
        <f>D12</f>
        <v>N-3002IA</v>
      </c>
    </row>
    <row r="19" spans="1:8" s="7" customFormat="1" ht="15" customHeight="1" thickBot="1">
      <c r="A19" s="75" t="s">
        <v>42</v>
      </c>
      <c r="B19" s="76"/>
      <c r="C19" s="77"/>
      <c r="D19" s="78" t="s">
        <v>43</v>
      </c>
      <c r="E19" s="79"/>
      <c r="F19" s="80" t="s">
        <v>44</v>
      </c>
      <c r="G19" s="81"/>
      <c r="H19" s="82" t="str">
        <f>H12</f>
        <v>N-3002E</v>
      </c>
    </row>
    <row r="20" spans="1:8" s="7" customFormat="1" ht="24.75" customHeight="1" thickBot="1">
      <c r="A20" s="83" t="s">
        <v>45</v>
      </c>
      <c r="E20" s="84" t="s">
        <v>46</v>
      </c>
      <c r="F20" s="85" t="s">
        <v>47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48</v>
      </c>
      <c r="C22" s="88"/>
      <c r="D22" s="89" t="s">
        <v>49</v>
      </c>
      <c r="E22" s="90">
        <v>37883</v>
      </c>
      <c r="F22" s="91" t="s">
        <v>50</v>
      </c>
      <c r="G22" s="92" t="s">
        <v>51</v>
      </c>
      <c r="H22" s="93"/>
    </row>
    <row r="23" spans="1:8" s="7" customFormat="1" ht="15" customHeight="1">
      <c r="A23" s="15"/>
      <c r="B23" s="37" t="s">
        <v>52</v>
      </c>
      <c r="C23" s="94"/>
      <c r="D23" s="94" t="s">
        <v>53</v>
      </c>
      <c r="E23" s="94"/>
      <c r="F23" s="95" t="s">
        <v>54</v>
      </c>
      <c r="G23" s="96" t="s">
        <v>55</v>
      </c>
      <c r="H23" s="97" t="s">
        <v>56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57</v>
      </c>
      <c r="C25" s="29"/>
      <c r="D25" s="100"/>
      <c r="E25" s="104">
        <f>IF(F25="","",IF(F25&lt;40000,"RÜCKSPRACHE!",""))</f>
      </c>
      <c r="F25" s="105">
        <v>162000</v>
      </c>
      <c r="G25" s="106" t="s">
        <v>58</v>
      </c>
      <c r="H25" s="101" t="s">
        <v>59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60</v>
      </c>
      <c r="C30" s="114"/>
      <c r="D30" s="89" t="s">
        <v>49</v>
      </c>
      <c r="E30" s="90">
        <v>37895</v>
      </c>
      <c r="F30" s="91" t="s">
        <v>50</v>
      </c>
      <c r="G30" s="92" t="s">
        <v>61</v>
      </c>
      <c r="H30" s="93"/>
      <c r="I30" s="115"/>
      <c r="J30" s="116"/>
    </row>
    <row r="31" spans="1:10" ht="15" customHeight="1">
      <c r="A31" s="117" t="s">
        <v>62</v>
      </c>
      <c r="B31" s="118">
        <v>1</v>
      </c>
      <c r="C31" s="119" t="s">
        <v>63</v>
      </c>
      <c r="D31" s="120"/>
      <c r="E31" s="121"/>
      <c r="F31" s="122"/>
      <c r="G31" s="122"/>
      <c r="H31" s="97" t="s">
        <v>64</v>
      </c>
      <c r="I31" s="123"/>
      <c r="J31" s="124"/>
    </row>
    <row r="32" spans="1:9" ht="15" customHeight="1">
      <c r="A32" s="125" t="s">
        <v>65</v>
      </c>
      <c r="B32" s="126">
        <v>21.4</v>
      </c>
      <c r="C32" s="127" t="s">
        <v>66</v>
      </c>
      <c r="D32" s="128">
        <f>IF(F32="","",IF(ABS(F36-1525)&gt;7.5,"RÜCKSPRACHE!",""))</f>
      </c>
      <c r="E32" s="129"/>
      <c r="F32" s="130">
        <v>1530.9</v>
      </c>
      <c r="G32" s="129" t="s">
        <v>67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68</v>
      </c>
      <c r="C34" s="134"/>
      <c r="D34" s="129"/>
      <c r="E34" s="137"/>
      <c r="F34" s="138">
        <f>IF(B32=0,"",(F32/B31))</f>
        <v>1530.9</v>
      </c>
      <c r="G34" s="100" t="s">
        <v>69</v>
      </c>
      <c r="H34" s="139" t="s">
        <v>54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70</v>
      </c>
      <c r="C36" s="147"/>
      <c r="D36" s="147"/>
      <c r="E36" s="147"/>
      <c r="F36" s="148">
        <f>IF(B32=0,"",F34/(1+(0.0038*(B32-20))))</f>
        <v>1522.7987108582342</v>
      </c>
      <c r="G36" s="149" t="s">
        <v>69</v>
      </c>
      <c r="H36" s="150" t="s">
        <v>71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72</v>
      </c>
      <c r="C39" s="114"/>
      <c r="D39" s="89" t="s">
        <v>49</v>
      </c>
      <c r="E39" s="90">
        <v>37883</v>
      </c>
      <c r="F39" s="91" t="s">
        <v>50</v>
      </c>
      <c r="G39" s="92" t="s">
        <v>73</v>
      </c>
      <c r="H39" s="93"/>
      <c r="I39" s="108"/>
    </row>
    <row r="40" spans="1:9" ht="15" customHeight="1">
      <c r="A40" s="117" t="s">
        <v>62</v>
      </c>
      <c r="B40" s="118">
        <v>30</v>
      </c>
      <c r="C40" s="119" t="s">
        <v>63</v>
      </c>
      <c r="D40" s="120"/>
      <c r="E40" s="121"/>
      <c r="F40" s="122"/>
      <c r="G40" s="122"/>
      <c r="H40" s="97" t="s">
        <v>74</v>
      </c>
      <c r="I40" s="108"/>
    </row>
    <row r="41" spans="1:9" ht="15" customHeight="1">
      <c r="A41" s="125" t="s">
        <v>65</v>
      </c>
      <c r="B41" s="126">
        <v>25</v>
      </c>
      <c r="C41" s="127" t="s">
        <v>66</v>
      </c>
      <c r="D41" s="128">
        <f>IF(F41="","",IF(ABS(F43-71.83)&gt;7,"RÜCKSPRACHE!",""))</f>
      </c>
      <c r="E41" s="129"/>
      <c r="F41" s="154">
        <v>2.083</v>
      </c>
      <c r="G41" s="129" t="s">
        <v>67</v>
      </c>
      <c r="H41" s="139" t="s">
        <v>54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75</v>
      </c>
      <c r="C43" s="134"/>
      <c r="D43" s="129"/>
      <c r="E43" s="137"/>
      <c r="F43" s="138">
        <f>((F41/B40)/(1+(0.004*(B41-20))))*1000</f>
        <v>68.0718954248366</v>
      </c>
      <c r="G43" s="100" t="s">
        <v>76</v>
      </c>
      <c r="H43" s="150" t="s">
        <v>71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77</v>
      </c>
      <c r="C46" s="114"/>
      <c r="D46" s="89" t="s">
        <v>49</v>
      </c>
      <c r="E46" s="90">
        <v>37895</v>
      </c>
      <c r="F46" s="91" t="s">
        <v>50</v>
      </c>
      <c r="G46" s="92" t="s">
        <v>78</v>
      </c>
      <c r="H46" s="93"/>
    </row>
    <row r="47" spans="1:12" ht="15" customHeight="1">
      <c r="A47" s="159"/>
      <c r="B47" s="37" t="s">
        <v>79</v>
      </c>
      <c r="C47" s="160"/>
      <c r="D47" s="161"/>
      <c r="E47" s="162"/>
      <c r="F47" s="163" t="s">
        <v>80</v>
      </c>
      <c r="G47" s="163" t="s">
        <v>81</v>
      </c>
      <c r="H47" s="97" t="s">
        <v>82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68</v>
      </c>
      <c r="C51" s="173"/>
      <c r="D51" s="175">
        <f>IF(F51="","",IF(ABS(F51-13.55)&gt;0.2,"RÜCKSPRACHE!",""))</f>
      </c>
      <c r="E51" s="176" t="s">
        <v>83</v>
      </c>
      <c r="F51" s="177">
        <v>13.54</v>
      </c>
      <c r="G51" s="178">
        <v>0.55116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IF(F53="","",IF(ABS(F53-13.4)&gt;0.2,"RÜCKSPRACHE!",""))</f>
      </c>
      <c r="E53" s="185" t="s">
        <v>84</v>
      </c>
      <c r="F53" s="177">
        <v>13.37</v>
      </c>
      <c r="G53" s="178">
        <v>4.99</v>
      </c>
      <c r="H53" s="139" t="s">
        <v>54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IF(F55="","",IF(ABS(F55-12.8)&gt;0.2,"RÜCKSPRACHE!",""))</f>
      </c>
      <c r="E55" s="188" t="s">
        <v>85</v>
      </c>
      <c r="F55" s="177">
        <v>12.82</v>
      </c>
      <c r="G55" s="189">
        <v>18.68</v>
      </c>
      <c r="H55" s="190" t="s">
        <v>71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86</v>
      </c>
      <c r="C58" s="192"/>
      <c r="D58" s="89" t="s">
        <v>49</v>
      </c>
      <c r="E58" s="90">
        <v>37895</v>
      </c>
      <c r="F58" s="91" t="s">
        <v>50</v>
      </c>
      <c r="G58" s="92" t="s">
        <v>87</v>
      </c>
      <c r="H58" s="93"/>
      <c r="I58" s="108"/>
    </row>
    <row r="59" spans="1:12" ht="12.75">
      <c r="A59" s="117"/>
      <c r="B59" s="37" t="s">
        <v>88</v>
      </c>
      <c r="C59" s="161"/>
      <c r="D59" s="94" t="s">
        <v>89</v>
      </c>
      <c r="E59" s="161"/>
      <c r="F59" s="161"/>
      <c r="G59" s="161"/>
      <c r="H59" s="97" t="s">
        <v>90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91</v>
      </c>
      <c r="F60" s="196">
        <v>392</v>
      </c>
      <c r="G60" s="197" t="s">
        <v>92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68</v>
      </c>
      <c r="C62" s="108"/>
      <c r="D62" s="201">
        <f>IF(F62="","",IF(F62/F60&lt;0.98,"RÜCKSPRACHE!",""))</f>
      </c>
      <c r="E62" s="164" t="s">
        <v>91</v>
      </c>
      <c r="F62" s="105">
        <v>388</v>
      </c>
      <c r="G62" s="108" t="s">
        <v>93</v>
      </c>
      <c r="H62" s="202" t="s">
        <v>71</v>
      </c>
      <c r="I62" s="108"/>
    </row>
    <row r="63" spans="1:9" s="211" customFormat="1" ht="24.75" customHeight="1" thickBot="1">
      <c r="A63" s="203" t="s">
        <v>94</v>
      </c>
      <c r="B63" s="204" t="s">
        <v>95</v>
      </c>
      <c r="C63" s="205"/>
      <c r="D63" s="206" t="s">
        <v>49</v>
      </c>
      <c r="E63" s="207" t="s">
        <v>94</v>
      </c>
      <c r="F63" s="208"/>
      <c r="G63" s="209"/>
      <c r="H63" s="210"/>
      <c r="I63" s="205"/>
    </row>
    <row r="64" spans="1:9" ht="15" customHeight="1">
      <c r="A64" s="212"/>
      <c r="B64" s="213" t="s">
        <v>96</v>
      </c>
      <c r="C64" s="161"/>
      <c r="D64" s="94" t="s">
        <v>97</v>
      </c>
      <c r="E64" s="161"/>
      <c r="F64" s="161"/>
      <c r="G64" s="161"/>
      <c r="H64" s="214"/>
      <c r="I64" s="108"/>
    </row>
    <row r="65" spans="1:9" ht="15" customHeight="1">
      <c r="A65" s="194" t="s">
        <v>98</v>
      </c>
      <c r="B65" s="108"/>
      <c r="C65" s="108"/>
      <c r="D65" s="24" t="s">
        <v>99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100</v>
      </c>
      <c r="F67" s="216" t="s">
        <v>101</v>
      </c>
      <c r="G67" s="8" t="s">
        <v>102</v>
      </c>
      <c r="H67" s="217" t="s">
        <v>103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68</v>
      </c>
      <c r="C69" s="8"/>
      <c r="D69" s="8"/>
      <c r="E69" s="8" t="s">
        <v>104</v>
      </c>
      <c r="F69" s="216" t="s">
        <v>101</v>
      </c>
      <c r="G69" s="108" t="s">
        <v>93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105</v>
      </c>
      <c r="D72" s="224"/>
      <c r="E72" s="223" t="s">
        <v>106</v>
      </c>
      <c r="F72" s="224"/>
      <c r="G72" s="223" t="s">
        <v>107</v>
      </c>
      <c r="H72" s="225"/>
      <c r="I72" s="108"/>
    </row>
    <row r="73" spans="1:8" s="231" customFormat="1" ht="12.75">
      <c r="A73" s="226" t="s">
        <v>108</v>
      </c>
      <c r="B73" s="227"/>
      <c r="C73" s="228" t="s">
        <v>71</v>
      </c>
      <c r="D73" s="229"/>
      <c r="E73" s="228" t="s">
        <v>31</v>
      </c>
      <c r="F73" s="229"/>
      <c r="G73" s="228" t="s">
        <v>31</v>
      </c>
      <c r="H73" s="230"/>
    </row>
    <row r="74" spans="1:8" s="231" customFormat="1" ht="12.75">
      <c r="A74" s="232" t="s">
        <v>109</v>
      </c>
      <c r="B74" s="227"/>
      <c r="C74" s="233" t="s">
        <v>110</v>
      </c>
      <c r="D74" s="234"/>
      <c r="E74" s="228" t="s">
        <v>111</v>
      </c>
      <c r="F74" s="229"/>
      <c r="G74" s="228" t="s">
        <v>111</v>
      </c>
      <c r="H74" s="230"/>
    </row>
    <row r="75" spans="1:8" s="231" customFormat="1" ht="12.75">
      <c r="A75" s="232" t="s">
        <v>112</v>
      </c>
      <c r="B75" s="227"/>
      <c r="C75" s="235">
        <v>37895</v>
      </c>
      <c r="D75" s="229"/>
      <c r="E75" s="235">
        <v>37904</v>
      </c>
      <c r="F75" s="229"/>
      <c r="G75" s="235">
        <v>37904</v>
      </c>
      <c r="H75" s="230"/>
    </row>
    <row r="76" spans="1:8" s="231" customFormat="1" ht="13.5" thickBot="1">
      <c r="A76" s="236" t="s">
        <v>113</v>
      </c>
      <c r="B76" s="237"/>
      <c r="C76" s="238">
        <f>IF((OR(H62="",E58="",H55="",E46="",H43="",E39="",H43="",E39="",H36="",E30="",G23="",E22="",E63="",C73="",C75="")),"Datum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2003-10-21T12:43:16Z</dcterms:created>
  <dcterms:modified xsi:type="dcterms:W3CDTF">2003-10-21T12:44:00Z</dcterms:modified>
  <cp:category/>
  <cp:version/>
  <cp:contentType/>
  <cp:contentStatus/>
</cp:coreProperties>
</file>