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064P" sheetId="1" r:id="rId1"/>
  </sheets>
  <externalReferences>
    <externalReference r:id="rId4"/>
    <externalReference r:id="rId5"/>
    <externalReference r:id="rId6"/>
  </externalReferences>
  <definedNames>
    <definedName name="_xlnm.Print_Area" localSheetId="0">'N-3064P'!$A$1:$H$76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<sst xmlns="http://schemas.openxmlformats.org/spreadsheetml/2006/main" count="155" uniqueCount="118">
  <si>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</si>
  <si>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</si>
  <si>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</si>
  <si>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</si>
  <si>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</si>
  <si>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</si>
  <si>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</si>
  <si>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</si>
  <si>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</si>
  <si>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</si>
  <si>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</si>
  <si>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</si>
  <si>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</si>
  <si>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</si>
  <si>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</si>
  <si>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</si>
  <si>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</si>
  <si>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</si>
  <si>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</si>
  <si>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</si>
  <si>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</si>
  <si>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</si>
  <si>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</si>
  <si>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</si>
  <si>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</si>
  <si>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</si>
  <si>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</si>
  <si>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</si>
  <si>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</si>
  <si>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</si>
  <si>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</si>
  <si>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</si>
  <si>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</si>
  <si>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</si>
  <si>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</si>
  <si>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</si>
  <si>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</si>
  <si>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</si>
  <si>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</si>
  <si>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</si>
  <si>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</si>
  <si>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</si>
  <si>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</si>
  <si>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</si>
  <si>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</si>
  <si>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</si>
  <si>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</si>
  <si>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</si>
  <si>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</si>
  <si>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</si>
  <si>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</si>
  <si>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>13.06.03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</si>
  <si>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</si>
  <si>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</si>
  <si>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</si>
  <si>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</si>
  <si>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</si>
  <si>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</si>
  <si>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</si>
  <si>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</si>
  <si>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</si>
  <si>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</si>
  <si>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</si>
  <si>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</si>
  <si>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</si>
  <si>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</si>
  <si>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</si>
  <si>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</si>
  <si>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</si>
  <si>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</si>
  <si>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</si>
  <si>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</si>
  <si>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</si>
  <si>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</si>
  <si>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</si>
  <si>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</si>
  <si>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</si>
  <si>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</si>
  <si>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</si>
  <si>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</si>
  <si>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</si>
  <si>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</si>
  <si>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</si>
  <si>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</si>
  <si>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</si>
  <si>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</si>
  <si>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</si>
  <si>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</si>
  <si>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</si>
  <si>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</si>
  <si>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</si>
  <si>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</si>
  <si>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</si>
  <si>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</si>
  <si>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</si>
  <si>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</si>
  <si>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</si>
  <si>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</si>
  <si>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</si>
  <si>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</si>
  <si>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</si>
  <si>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12.06.03</t>
  </si>
  <si>
    <t>Mehler</t>
  </si>
  <si>
    <t>16.06.03</t>
  </si>
  <si>
    <t>N-3064P</t>
  </si>
  <si>
    <t>N-3064I</t>
  </si>
  <si>
    <t>N-3064E</t>
  </si>
  <si>
    <t>HCMB__A046-01B10208D</t>
  </si>
  <si>
    <t>HCMB__A047-02K10701D</t>
  </si>
  <si>
    <t>Schwitulla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</si>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</sst>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61I" xfId="19"/>
    <cellStyle name="Dezimal_CF0013_C__N-3061I" xfId="20"/>
    <cellStyle name="Percent" xfId="21"/>
    <cellStyle name="Währung [0]_CF0013_C__N-3061I" xfId="22"/>
    <cellStyle name="Währung_CF0013_C__N-30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61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62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63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8" sqref="A28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104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CF0015_C__N-3064P</v>
      </c>
      <c r="E9" s="27"/>
      <c r="F9" s="23" t="s">
        <v>14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105</v>
      </c>
      <c r="E12" s="33"/>
      <c r="F12" s="30" t="s">
        <v>21</v>
      </c>
      <c r="G12" s="31"/>
      <c r="H12" s="54" t="s">
        <v>106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 t="s">
        <v>101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>
        <f ca="1">CELL("filename")</f>
      </c>
      <c r="D16" s="60"/>
      <c r="E16" s="61"/>
      <c r="F16" s="30" t="s">
        <v>34</v>
      </c>
      <c r="G16" s="31"/>
      <c r="H16" s="62" t="str">
        <f>IF(C75="","",C75)</f>
        <v>16.06.03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49" t="s">
        <v>107</v>
      </c>
      <c r="E18" s="250"/>
      <c r="F18" s="70" t="s">
        <v>36</v>
      </c>
      <c r="G18" s="71"/>
      <c r="H18" s="72" t="str">
        <f>D12</f>
        <v>N-3064I</v>
      </c>
    </row>
    <row r="19" spans="1:8" s="7" customFormat="1" ht="15" customHeight="1" thickBot="1">
      <c r="A19" s="73" t="s">
        <v>37</v>
      </c>
      <c r="B19" s="74"/>
      <c r="C19" s="75"/>
      <c r="D19" s="251" t="s">
        <v>108</v>
      </c>
      <c r="E19" s="252"/>
      <c r="F19" s="76" t="s">
        <v>38</v>
      </c>
      <c r="G19" s="77"/>
      <c r="H19" s="78" t="str">
        <f>H12</f>
        <v>N-3064E</v>
      </c>
    </row>
    <row r="20" spans="1:8" s="7" customFormat="1" ht="24.75" customHeight="1" thickBot="1">
      <c r="A20" s="79" t="s">
        <v>39</v>
      </c>
      <c r="E20" s="80" t="s">
        <v>40</v>
      </c>
      <c r="F20" s="253" t="s">
        <v>41</v>
      </c>
      <c r="G20" s="253"/>
      <c r="H20" s="253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 t="s">
        <v>101</v>
      </c>
      <c r="F22" s="86" t="s">
        <v>44</v>
      </c>
      <c r="G22" s="244" t="s">
        <v>45</v>
      </c>
      <c r="H22" s="245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109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111</v>
      </c>
      <c r="C25" s="29"/>
      <c r="D25" s="93"/>
      <c r="E25" s="97">
        <f>IF(F25="","",IF(F25&lt;40000,"RÜCKSPRACHE!",""))</f>
      </c>
      <c r="F25" s="98">
        <v>106000</v>
      </c>
      <c r="G25" s="99" t="s">
        <v>112</v>
      </c>
      <c r="H25" s="94" t="s">
        <v>113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85" t="s">
        <v>103</v>
      </c>
      <c r="F30" s="86" t="s">
        <v>44</v>
      </c>
      <c r="G30" s="244" t="s">
        <v>52</v>
      </c>
      <c r="H30" s="245"/>
      <c r="I30" s="108"/>
      <c r="J30" s="109"/>
    </row>
    <row r="31" spans="1:10" ht="15" customHeight="1">
      <c r="A31" s="110" t="s">
        <v>53</v>
      </c>
      <c r="B31" s="111">
        <v>1</v>
      </c>
      <c r="C31" s="112" t="s">
        <v>54</v>
      </c>
      <c r="D31" s="113"/>
      <c r="E31" s="114"/>
      <c r="F31" s="115"/>
      <c r="G31" s="115"/>
      <c r="H31" s="90" t="s">
        <v>55</v>
      </c>
      <c r="I31" s="116"/>
      <c r="J31" s="117"/>
    </row>
    <row r="32" spans="1:9" ht="15" customHeight="1">
      <c r="A32" s="118" t="s">
        <v>56</v>
      </c>
      <c r="B32" s="119">
        <v>25.6</v>
      </c>
      <c r="C32" s="120" t="s">
        <v>57</v>
      </c>
      <c r="D32" s="121">
        <f>IF(F32="","",IF(ABS(F36-1525)&gt;7.5,"RÜCKSPRACHE!",""))</f>
      </c>
      <c r="E32" s="122"/>
      <c r="F32" s="123">
        <v>1562</v>
      </c>
      <c r="G32" s="122" t="s">
        <v>58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59</v>
      </c>
      <c r="C34" s="127"/>
      <c r="D34" s="122"/>
      <c r="E34" s="130"/>
      <c r="F34" s="131">
        <f>IF(F32="","",(F32/B31))</f>
        <v>1562</v>
      </c>
      <c r="G34" s="93" t="s">
        <v>114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115</v>
      </c>
      <c r="C36" s="140"/>
      <c r="D36" s="140"/>
      <c r="E36" s="140"/>
      <c r="F36" s="141">
        <f>IF(F32="","",F34/(1+(0.0038*(B32-20))))</f>
        <v>1529.4532351558828</v>
      </c>
      <c r="G36" s="142" t="s">
        <v>114</v>
      </c>
      <c r="H36" s="143" t="s">
        <v>102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61</v>
      </c>
      <c r="C39" s="107"/>
      <c r="D39" s="84" t="s">
        <v>43</v>
      </c>
      <c r="E39" s="85" t="s">
        <v>51</v>
      </c>
      <c r="F39" s="86" t="s">
        <v>44</v>
      </c>
      <c r="G39" s="244" t="s">
        <v>62</v>
      </c>
      <c r="H39" s="245"/>
      <c r="I39" s="101"/>
    </row>
    <row r="40" spans="1:9" ht="15" customHeight="1">
      <c r="A40" s="110" t="s">
        <v>53</v>
      </c>
      <c r="B40" s="111">
        <v>30</v>
      </c>
      <c r="C40" s="112" t="s">
        <v>54</v>
      </c>
      <c r="D40" s="113"/>
      <c r="E40" s="114"/>
      <c r="F40" s="115"/>
      <c r="G40" s="115"/>
      <c r="H40" s="90" t="s">
        <v>63</v>
      </c>
      <c r="I40" s="101"/>
    </row>
    <row r="41" spans="1:9" ht="15" customHeight="1">
      <c r="A41" s="118" t="s">
        <v>56</v>
      </c>
      <c r="B41" s="119">
        <v>28.6</v>
      </c>
      <c r="C41" s="120" t="s">
        <v>57</v>
      </c>
      <c r="D41" s="121">
        <f>IF(F41="","",IF(ABS(F43-71.83)&gt;7,"RÜCKSPRACHE!",""))</f>
      </c>
      <c r="E41" s="122"/>
      <c r="F41" s="147">
        <v>2.236</v>
      </c>
      <c r="G41" s="122" t="s">
        <v>58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64</v>
      </c>
      <c r="C43" s="127"/>
      <c r="D43" s="122"/>
      <c r="E43" s="130"/>
      <c r="F43" s="131">
        <f>((F41/B40)/(1+(0.004*(B41-20))))*1000</f>
        <v>72.0546532611498</v>
      </c>
      <c r="G43" s="93" t="s">
        <v>116</v>
      </c>
      <c r="H43" s="143" t="s">
        <v>60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65</v>
      </c>
      <c r="C46" s="107"/>
      <c r="D46" s="84" t="s">
        <v>43</v>
      </c>
      <c r="E46" s="85" t="s">
        <v>103</v>
      </c>
      <c r="F46" s="86" t="s">
        <v>44</v>
      </c>
      <c r="G46" s="244" t="s">
        <v>66</v>
      </c>
      <c r="H46" s="245"/>
    </row>
    <row r="47" spans="1:12" ht="15" customHeight="1">
      <c r="A47" s="152"/>
      <c r="B47" s="37" t="s">
        <v>67</v>
      </c>
      <c r="C47" s="153"/>
      <c r="D47" s="154"/>
      <c r="E47" s="155"/>
      <c r="F47" s="156" t="s">
        <v>68</v>
      </c>
      <c r="G47" s="156" t="s">
        <v>69</v>
      </c>
      <c r="H47" s="90" t="s">
        <v>70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59</v>
      </c>
      <c r="C51" s="166"/>
      <c r="D51" s="168">
        <f>IF(F51="","",IF(ABS(F51-13.64)&gt;0.14,"RÜCKSPRACHE!",""))</f>
      </c>
      <c r="E51" s="169" t="s">
        <v>71</v>
      </c>
      <c r="F51" s="170">
        <v>13.58</v>
      </c>
      <c r="G51" s="171">
        <v>0.552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IF(F53="","",IF(ABS(F53-13.3)&gt;0.09,"RÜCKSPRACHE!",""))</f>
      </c>
      <c r="E53" s="178" t="s">
        <v>72</v>
      </c>
      <c r="F53" s="170">
        <v>13.24</v>
      </c>
      <c r="G53" s="171">
        <v>4.89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IF(F55="","",IF(ABS(F55-12.68)&gt;0.085,"RÜCKSPRACHE!",""))</f>
      </c>
      <c r="E55" s="181" t="s">
        <v>73</v>
      </c>
      <c r="F55" s="170">
        <v>12.63</v>
      </c>
      <c r="G55" s="182">
        <v>16.2</v>
      </c>
      <c r="H55" s="183" t="s">
        <v>102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74</v>
      </c>
      <c r="C58" s="185"/>
      <c r="D58" s="84" t="s">
        <v>43</v>
      </c>
      <c r="E58" s="85" t="s">
        <v>103</v>
      </c>
      <c r="F58" s="86" t="s">
        <v>44</v>
      </c>
      <c r="G58" s="244" t="s">
        <v>75</v>
      </c>
      <c r="H58" s="245"/>
      <c r="I58" s="101"/>
    </row>
    <row r="59" spans="1:12" ht="12.75">
      <c r="A59" s="110"/>
      <c r="B59" s="37" t="s">
        <v>76</v>
      </c>
      <c r="C59" s="154"/>
      <c r="D59" s="87" t="s">
        <v>77</v>
      </c>
      <c r="E59" s="154"/>
      <c r="F59" s="154"/>
      <c r="G59" s="154"/>
      <c r="H59" s="90" t="s">
        <v>78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79</v>
      </c>
      <c r="F60" s="189">
        <v>996</v>
      </c>
      <c r="G60" s="190" t="s">
        <v>80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59</v>
      </c>
      <c r="C62" s="101"/>
      <c r="D62" s="194">
        <f>IF(F62="","",IF(F62/F60&lt;0.995,"RÜCKSPRACHE!",""))</f>
      </c>
      <c r="E62" s="157" t="s">
        <v>79</v>
      </c>
      <c r="F62" s="98">
        <v>996</v>
      </c>
      <c r="G62" s="101" t="s">
        <v>117</v>
      </c>
      <c r="H62" s="195" t="s">
        <v>102</v>
      </c>
      <c r="I62" s="101"/>
    </row>
    <row r="63" spans="1:9" s="204" customFormat="1" ht="24.75" customHeight="1" thickBot="1">
      <c r="A63" s="196" t="s">
        <v>81</v>
      </c>
      <c r="B63" s="197" t="s">
        <v>82</v>
      </c>
      <c r="C63" s="198"/>
      <c r="D63" s="199" t="s">
        <v>43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83</v>
      </c>
      <c r="C64" s="154"/>
      <c r="D64" s="87" t="s">
        <v>84</v>
      </c>
      <c r="E64" s="154"/>
      <c r="F64" s="154"/>
      <c r="G64" s="154"/>
      <c r="H64" s="207"/>
      <c r="I64" s="101"/>
    </row>
    <row r="65" spans="1:9" ht="15" customHeight="1">
      <c r="A65" s="187" t="s">
        <v>85</v>
      </c>
      <c r="B65" s="101"/>
      <c r="C65" s="101"/>
      <c r="D65" s="24" t="s">
        <v>86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87</v>
      </c>
      <c r="F67" s="209" t="s">
        <v>88</v>
      </c>
      <c r="G67" s="8" t="s">
        <v>89</v>
      </c>
      <c r="H67" s="210" t="s">
        <v>90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59</v>
      </c>
      <c r="C69" s="8"/>
      <c r="D69" s="8"/>
      <c r="E69" s="8" t="s">
        <v>91</v>
      </c>
      <c r="F69" s="209" t="s">
        <v>88</v>
      </c>
      <c r="G69" s="101" t="s">
        <v>117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6" t="s">
        <v>92</v>
      </c>
      <c r="D72" s="247"/>
      <c r="E72" s="246" t="s">
        <v>93</v>
      </c>
      <c r="F72" s="247"/>
      <c r="G72" s="246" t="s">
        <v>94</v>
      </c>
      <c r="H72" s="248"/>
      <c r="I72" s="101"/>
    </row>
    <row r="73" spans="1:8" s="218" customFormat="1" ht="12.75">
      <c r="A73" s="216" t="s">
        <v>95</v>
      </c>
      <c r="B73" s="217"/>
      <c r="C73" s="241" t="s">
        <v>102</v>
      </c>
      <c r="D73" s="240"/>
      <c r="E73" s="241" t="s">
        <v>27</v>
      </c>
      <c r="F73" s="240"/>
      <c r="G73" s="241" t="s">
        <v>27</v>
      </c>
      <c r="H73" s="242"/>
    </row>
    <row r="74" spans="1:8" s="218" customFormat="1" ht="12.75">
      <c r="A74" s="219" t="s">
        <v>96</v>
      </c>
      <c r="B74" s="217"/>
      <c r="C74" s="254" t="s">
        <v>97</v>
      </c>
      <c r="D74" s="255"/>
      <c r="E74" s="241" t="s">
        <v>98</v>
      </c>
      <c r="F74" s="240"/>
      <c r="G74" s="241" t="s">
        <v>98</v>
      </c>
      <c r="H74" s="242"/>
    </row>
    <row r="75" spans="1:8" s="218" customFormat="1" ht="12.75">
      <c r="A75" s="219" t="s">
        <v>99</v>
      </c>
      <c r="B75" s="217"/>
      <c r="C75" s="239" t="s">
        <v>103</v>
      </c>
      <c r="D75" s="240"/>
      <c r="E75" s="239">
        <v>37789</v>
      </c>
      <c r="F75" s="240"/>
      <c r="G75" s="239">
        <v>37795</v>
      </c>
      <c r="H75" s="242"/>
    </row>
    <row r="76" spans="1:8" s="218" customFormat="1" ht="13.5" thickBot="1">
      <c r="A76" s="220" t="s">
        <v>100</v>
      </c>
      <c r="B76" s="221"/>
      <c r="C76" s="235"/>
      <c r="D76" s="236"/>
      <c r="E76" s="237"/>
      <c r="F76" s="238"/>
      <c r="G76" s="235"/>
      <c r="H76" s="243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2003-07-03T08:01:58Z</dcterms:created>
  <dcterms:modified xsi:type="dcterms:W3CDTF">2003-07-03T12:21:59Z</dcterms:modified>
  <cp:category/>
  <cp:version/>
  <cp:contentType/>
  <cp:contentStatus/>
</cp:coreProperties>
</file>