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0" windowWidth="14700" windowHeight="8445" activeTab="0"/>
  </bookViews>
  <sheets>
    <sheet name="N-3070P" sheetId="1" r:id="rId1"/>
  </sheets>
  <definedNames>
    <definedName name="_xlnm.Print_Area" localSheetId="0">'N-3070P'!$A$1:$H$76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<sst xmlns="http://schemas.openxmlformats.org/spreadsheetml/2006/main" count="150" uniqueCount="115">
  <si>
    <r>
      <t>ELECTRICAL TESTS OF POLES /</t>
    </r>
    <r>
      <rPr>
        <b/>
        <i/>
        <sz val="18"/>
        <rFont val="Arial"/>
        <family val="2"/>
      </rPr>
      <t xml:space="preserve"> Pole</t>
    </r>
  </si>
  <si>
    <t>LHC/MMS     TRACEABILITY     INFORMATION</t>
  </si>
  <si>
    <t>MAIN CONTRACTOR :</t>
  </si>
  <si>
    <t>CONTRACT NUMBER :</t>
  </si>
  <si>
    <t>F303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</si>
  <si>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</si>
  <si>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</si>
  <si>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</si>
  <si>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</si>
  <si>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</si>
  <si>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</si>
  <si>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</si>
  <si>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N-3070P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</si>
  <si>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</si>
  <si>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</si>
  <si>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</si>
  <si>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</si>
  <si>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</si>
  <si>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</si>
  <si>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</si>
  <si>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</si>
  <si>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</si>
  <si>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</si>
  <si>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</si>
  <si>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N-3070I</t>
  </si>
  <si>
    <t>BNN SERIAL NUMBER OUTER LAYER :</t>
  </si>
  <si>
    <t>N-3070E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</si>
  <si>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</si>
  <si>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</si>
  <si>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</si>
  <si>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</si>
  <si>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</si>
  <si>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</si>
  <si>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</si>
  <si>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</si>
  <si>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</si>
  <si>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</si>
  <si>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</si>
  <si>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</si>
  <si>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</si>
  <si>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</si>
  <si>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HCMB__A046-01B10225B</t>
  </si>
  <si>
    <t>Serial Number "I" :</t>
  </si>
  <si>
    <t>Cable  "O"   Number :</t>
  </si>
  <si>
    <t>HCMB__A047-02K11701B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</si>
  <si>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</si>
  <si>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</si>
  <si>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</si>
  <si>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</si>
  <si>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</si>
  <si>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</si>
  <si>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</si>
  <si>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</si>
  <si>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</si>
  <si>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</si>
  <si>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SIGN:</t>
  </si>
  <si>
    <t>Zehentner</t>
  </si>
  <si>
    <t>ITP step 7a</t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</si>
  <si>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</si>
  <si>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</si>
  <si>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</si>
  <si>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t>R[dc]  of the POLE</t>
  </si>
  <si>
    <t>Kepco Power Supply [BM 00297], Testo 965 [BM 00116], HP34401A [BM 00294]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</si>
  <si>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</si>
  <si>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</si>
  <si>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</si>
  <si>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</si>
  <si>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</si>
  <si>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</si>
  <si>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</si>
  <si>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</si>
  <si>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</si>
  <si>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t>Oswald</t>
  </si>
  <si>
    <t xml:space="preserve">R[dc]  of the Splice </t>
  </si>
  <si>
    <t>ITP step 7c</t>
  </si>
  <si>
    <t>Splice</t>
  </si>
  <si>
    <r>
      <t>µ</t>
    </r>
    <r>
      <rPr>
        <sz val="10"/>
        <rFont val="Symbol"/>
        <family val="1"/>
      </rPr>
      <t>W</t>
    </r>
  </si>
  <si>
    <t>INDUCTANCE</t>
  </si>
  <si>
    <t>Kepco Power Supply [BM 00297], Solartron Gain Phase Analyser [BM 00298]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</si>
  <si>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</si>
  <si>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</si>
  <si>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</si>
  <si>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</si>
  <si>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</si>
  <si>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</si>
  <si>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</si>
  <si>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</si>
  <si>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</si>
  <si>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</si>
  <si>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</si>
  <si>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</si>
  <si>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</si>
  <si>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</si>
  <si>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r>
      <t xml:space="preserve">µS          </t>
    </r>
    <r>
      <rPr>
        <b/>
        <sz val="8"/>
        <rFont val="Arial"/>
        <family val="2"/>
      </rPr>
      <t xml:space="preserve">  SIGN:</t>
    </r>
  </si>
  <si>
    <t xml:space="preserve"> </t>
  </si>
  <si>
    <t>[With Strain]</t>
  </si>
  <si>
    <t>-----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</si>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</sst>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</cellStyleXfs>
  <cellXfs count="256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0" borderId="0" xfId="0" applyNumberFormat="1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5" borderId="16" xfId="0" applyFont="1" applyFill="1" applyBorder="1" applyAlignment="1" applyProtection="1">
      <alignment horizontal="left" vertical="center"/>
      <protection locked="0"/>
    </xf>
    <xf numFmtId="0" fontId="17" fillId="5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5" borderId="20" xfId="0" applyFont="1" applyFill="1" applyBorder="1" applyAlignment="1" applyProtection="1">
      <alignment horizontal="left" vertical="center"/>
      <protection locked="0"/>
    </xf>
    <xf numFmtId="0" fontId="17" fillId="5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29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30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30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1" fillId="0" borderId="4" xfId="0" applyFont="1" applyFill="1" applyBorder="1" applyAlignment="1">
      <alignment horizontal="left" vertical="center"/>
    </xf>
    <xf numFmtId="0" fontId="32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4" fillId="0" borderId="0" xfId="0" applyFont="1" applyBorder="1" applyAlignment="1">
      <alignment horizontal="right" vertical="center"/>
    </xf>
    <xf numFmtId="216" fontId="35" fillId="0" borderId="23" xfId="0" applyNumberFormat="1" applyFont="1" applyBorder="1" applyAlignment="1" applyProtection="1">
      <alignment horizontal="center" vertical="center"/>
      <protection locked="0"/>
    </xf>
    <xf numFmtId="0" fontId="34" fillId="0" borderId="0" xfId="0" applyFont="1" applyBorder="1" applyAlignment="1">
      <alignment vertical="center"/>
    </xf>
    <xf numFmtId="0" fontId="34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 quotePrefix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0" fillId="0" borderId="38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zimal [0]_CF0013_C__N-3069I" xfId="19"/>
    <cellStyle name="Dezimal_CF0013_C__N-3069I" xfId="20"/>
    <cellStyle name="Percent" xfId="21"/>
    <cellStyle name="Währung [0]_CF0013_C__N-3069I" xfId="22"/>
    <cellStyle name="Währung_CF0013_C__N-3069I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H11" sqref="H11"/>
    </sheetView>
  </sheetViews>
  <sheetFormatPr defaultColWidth="9.140625" defaultRowHeight="12.75" zeroHeight="1"/>
  <cols>
    <col min="1" max="5" width="10.7109375" style="102" customWidth="1"/>
    <col min="6" max="7" width="13.7109375" style="102" customWidth="1"/>
    <col min="8" max="8" width="14.7109375" style="102" customWidth="1"/>
    <col min="9" max="9" width="9.00390625" style="102" customWidth="1"/>
    <col min="10" max="10" width="4.57421875" style="102" hidden="1" customWidth="1"/>
    <col min="11" max="11" width="2.28125" style="102" hidden="1" customWidth="1"/>
    <col min="12" max="16384" width="9.140625" style="102" hidden="1" customWidth="1"/>
  </cols>
  <sheetData>
    <row r="1" spans="1:10" s="7" customFormat="1" ht="23.25" customHeight="1">
      <c r="A1" s="1"/>
      <c r="B1" s="1"/>
      <c r="C1" s="1"/>
      <c r="D1" s="2"/>
      <c r="E1" s="3" t="s">
        <v>0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1</v>
      </c>
      <c r="F3" s="12"/>
      <c r="G3" s="12"/>
      <c r="H3" s="14"/>
      <c r="I3" s="10"/>
    </row>
    <row r="4" spans="1:15" s="21" customFormat="1" ht="15" customHeight="1">
      <c r="A4" s="15" t="s">
        <v>2</v>
      </c>
      <c r="B4" s="16"/>
      <c r="C4" s="17"/>
      <c r="D4" s="18"/>
      <c r="E4" s="19"/>
      <c r="F4" s="15" t="s">
        <v>3</v>
      </c>
      <c r="G4" s="16"/>
      <c r="H4" s="20" t="s">
        <v>4</v>
      </c>
      <c r="L4" s="22"/>
      <c r="M4" s="22"/>
      <c r="N4" s="22"/>
      <c r="O4" s="8"/>
    </row>
    <row r="5" spans="1:15" s="7" customFormat="1" ht="15" customHeight="1">
      <c r="A5" s="23" t="s">
        <v>5</v>
      </c>
      <c r="B5" s="24"/>
      <c r="C5" s="25"/>
      <c r="D5" s="26"/>
      <c r="E5" s="27"/>
      <c r="F5" s="23" t="s">
        <v>3</v>
      </c>
      <c r="G5" s="24"/>
      <c r="H5" s="28" t="s">
        <v>6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7</v>
      </c>
      <c r="G6" s="31"/>
      <c r="H6" s="34" t="s">
        <v>8</v>
      </c>
      <c r="L6" s="29"/>
      <c r="M6" s="8"/>
      <c r="N6" s="29"/>
      <c r="O6" s="8"/>
    </row>
    <row r="7" spans="1:15" s="7" customFormat="1" ht="15" customHeight="1">
      <c r="A7" s="15" t="s">
        <v>9</v>
      </c>
      <c r="B7" s="35"/>
      <c r="C7" s="36"/>
      <c r="D7" s="37" t="s">
        <v>10</v>
      </c>
      <c r="E7" s="38"/>
      <c r="F7" s="15" t="s">
        <v>11</v>
      </c>
      <c r="G7" s="16"/>
      <c r="H7" s="39" t="s">
        <v>12</v>
      </c>
      <c r="L7" s="29"/>
      <c r="M7" s="8"/>
      <c r="N7" s="8"/>
      <c r="O7" s="8"/>
    </row>
    <row r="8" spans="1:15" s="7" customFormat="1" ht="15" customHeight="1">
      <c r="A8" s="23" t="s">
        <v>13</v>
      </c>
      <c r="B8" s="40"/>
      <c r="C8" s="41"/>
      <c r="D8" s="42" t="s">
        <v>14</v>
      </c>
      <c r="E8" s="27"/>
      <c r="F8" s="23" t="s">
        <v>15</v>
      </c>
      <c r="G8" s="43">
        <f>IF(ISNUMBER(VALUE(MID(H7,3,4))),"","Formatfehler!!")</f>
      </c>
      <c r="H8" s="44" t="s">
        <v>6</v>
      </c>
      <c r="I8" s="45"/>
      <c r="L8" s="29"/>
      <c r="M8" s="8"/>
      <c r="N8" s="8"/>
      <c r="O8" s="8"/>
    </row>
    <row r="9" spans="1:15" s="7" customFormat="1" ht="15" customHeight="1">
      <c r="A9" s="23" t="s">
        <v>16</v>
      </c>
      <c r="B9" s="40"/>
      <c r="C9" s="41"/>
      <c r="D9" s="46" t="str">
        <f>"CF0015_C"&amp;IF(MID(H7,8,8)="","_",MID(H7,8,8))&amp;"_"&amp;MID(H7,1,7)</f>
        <v>CF0015_C__N-3070P</v>
      </c>
      <c r="E9" s="27"/>
      <c r="F9" s="23" t="s">
        <v>17</v>
      </c>
      <c r="G9" s="8"/>
      <c r="H9" s="47">
        <v>91300</v>
      </c>
      <c r="I9" s="45"/>
      <c r="L9" s="8"/>
      <c r="M9" s="8"/>
      <c r="N9" s="8"/>
      <c r="O9" s="8"/>
    </row>
    <row r="10" spans="1:15" s="7" customFormat="1" ht="15" customHeight="1">
      <c r="A10" s="23" t="s">
        <v>18</v>
      </c>
      <c r="B10" s="24"/>
      <c r="C10" s="8"/>
      <c r="D10" s="48" t="s">
        <v>19</v>
      </c>
      <c r="E10" s="27"/>
      <c r="F10" s="23" t="s">
        <v>20</v>
      </c>
      <c r="G10" s="8"/>
      <c r="H10" s="47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21</v>
      </c>
      <c r="B11" s="24"/>
      <c r="C11" s="8"/>
      <c r="D11" s="49" t="str">
        <f>IF(C73="","&lt;Yes&gt;","&lt;No&gt;")</f>
        <v>&lt;No&gt;</v>
      </c>
      <c r="E11" s="27"/>
      <c r="F11" s="23" t="s">
        <v>22</v>
      </c>
      <c r="G11" s="24"/>
      <c r="H11" s="50"/>
      <c r="L11" s="51"/>
      <c r="M11" s="8"/>
      <c r="N11" s="8"/>
      <c r="O11" s="8"/>
    </row>
    <row r="12" spans="1:15" s="7" customFormat="1" ht="15" customHeight="1" thickBot="1">
      <c r="A12" s="30" t="s">
        <v>23</v>
      </c>
      <c r="B12" s="31"/>
      <c r="C12" s="32"/>
      <c r="D12" s="52" t="s">
        <v>24</v>
      </c>
      <c r="E12" s="33"/>
      <c r="F12" s="30" t="s">
        <v>25</v>
      </c>
      <c r="G12" s="31"/>
      <c r="H12" s="53" t="s">
        <v>26</v>
      </c>
      <c r="L12" s="29"/>
      <c r="M12" s="8"/>
      <c r="N12" s="8"/>
      <c r="O12" s="8"/>
    </row>
    <row r="13" spans="1:15" s="7" customFormat="1" ht="15" customHeight="1">
      <c r="A13" s="15" t="s">
        <v>27</v>
      </c>
      <c r="B13" s="16"/>
      <c r="C13" s="54"/>
      <c r="D13" s="55" t="s">
        <v>28</v>
      </c>
      <c r="E13" s="38"/>
      <c r="F13" s="15" t="s">
        <v>29</v>
      </c>
      <c r="G13" s="16"/>
      <c r="H13" s="56" t="s">
        <v>30</v>
      </c>
      <c r="L13" s="29"/>
      <c r="M13" s="8"/>
      <c r="N13" s="8"/>
      <c r="O13" s="8"/>
    </row>
    <row r="14" spans="1:15" s="7" customFormat="1" ht="15" customHeight="1">
      <c r="A14" s="23" t="s">
        <v>31</v>
      </c>
      <c r="B14" s="24"/>
      <c r="C14" s="8"/>
      <c r="D14" s="49" t="s">
        <v>32</v>
      </c>
      <c r="E14" s="27"/>
      <c r="F14" s="23" t="s">
        <v>33</v>
      </c>
      <c r="G14" s="24"/>
      <c r="H14" s="47" t="s">
        <v>34</v>
      </c>
      <c r="L14" s="29"/>
      <c r="M14" s="8"/>
      <c r="N14" s="8"/>
      <c r="O14" s="8"/>
    </row>
    <row r="15" spans="1:15" s="7" customFormat="1" ht="15" customHeight="1">
      <c r="A15" s="23" t="s">
        <v>35</v>
      </c>
      <c r="B15" s="24"/>
      <c r="C15" s="57" t="s">
        <v>36</v>
      </c>
      <c r="D15" s="58">
        <v>37789</v>
      </c>
      <c r="E15" s="27"/>
      <c r="F15" s="23" t="s">
        <v>37</v>
      </c>
      <c r="G15" s="24"/>
      <c r="H15" s="59" t="s">
        <v>34</v>
      </c>
      <c r="L15" s="29"/>
      <c r="M15" s="8"/>
      <c r="N15" s="8"/>
      <c r="O15" s="8"/>
    </row>
    <row r="16" spans="1:15" s="7" customFormat="1" ht="15" customHeight="1" thickBot="1">
      <c r="A16" s="30" t="s">
        <v>38</v>
      </c>
      <c r="B16" s="31"/>
      <c r="C16" s="60">
        <f ca="1">CELL("filename")</f>
      </c>
      <c r="D16" s="60"/>
      <c r="E16" s="61"/>
      <c r="F16" s="30" t="s">
        <v>39</v>
      </c>
      <c r="G16" s="31"/>
      <c r="H16" s="62">
        <f>IF(C75="","",C75)</f>
        <v>37796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40</v>
      </c>
      <c r="B18" s="68"/>
      <c r="C18" s="69"/>
      <c r="D18" s="70" t="s">
        <v>41</v>
      </c>
      <c r="E18" s="71"/>
      <c r="F18" s="72" t="s">
        <v>42</v>
      </c>
      <c r="G18" s="73"/>
      <c r="H18" s="74" t="str">
        <f>D12</f>
        <v>N-3070I</v>
      </c>
    </row>
    <row r="19" spans="1:8" s="7" customFormat="1" ht="15" customHeight="1" thickBot="1">
      <c r="A19" s="75" t="s">
        <v>43</v>
      </c>
      <c r="B19" s="76"/>
      <c r="C19" s="77"/>
      <c r="D19" s="78" t="s">
        <v>44</v>
      </c>
      <c r="E19" s="79"/>
      <c r="F19" s="80" t="s">
        <v>45</v>
      </c>
      <c r="G19" s="81"/>
      <c r="H19" s="82" t="str">
        <f>H12</f>
        <v>N-3070E</v>
      </c>
    </row>
    <row r="20" spans="1:8" s="7" customFormat="1" ht="24.75" customHeight="1" thickBot="1">
      <c r="A20" s="83" t="s">
        <v>46</v>
      </c>
      <c r="E20" s="84" t="s">
        <v>47</v>
      </c>
      <c r="F20" s="85" t="s">
        <v>48</v>
      </c>
      <c r="G20" s="85"/>
      <c r="H20" s="85"/>
    </row>
    <row r="21" s="7" customFormat="1" ht="13.5" customHeight="1" hidden="1" thickBot="1"/>
    <row r="22" spans="1:8" s="7" customFormat="1" ht="15" customHeight="1" thickBot="1">
      <c r="A22" s="86"/>
      <c r="B22" s="87" t="s">
        <v>49</v>
      </c>
      <c r="C22" s="88"/>
      <c r="D22" s="89" t="s">
        <v>50</v>
      </c>
      <c r="E22" s="90">
        <v>37789</v>
      </c>
      <c r="F22" s="91" t="s">
        <v>51</v>
      </c>
      <c r="G22" s="92" t="s">
        <v>52</v>
      </c>
      <c r="H22" s="93"/>
    </row>
    <row r="23" spans="1:8" s="7" customFormat="1" ht="15" customHeight="1">
      <c r="A23" s="15"/>
      <c r="B23" s="37" t="s">
        <v>53</v>
      </c>
      <c r="C23" s="94"/>
      <c r="D23" s="94" t="s">
        <v>54</v>
      </c>
      <c r="E23" s="94"/>
      <c r="F23" s="95" t="s">
        <v>55</v>
      </c>
      <c r="G23" s="96" t="s">
        <v>56</v>
      </c>
      <c r="H23" s="97" t="s">
        <v>57</v>
      </c>
    </row>
    <row r="24" spans="1:8" ht="2.25" customHeight="1">
      <c r="A24" s="98"/>
      <c r="B24" s="99"/>
      <c r="C24" s="29"/>
      <c r="D24" s="100"/>
      <c r="E24" s="100"/>
      <c r="F24" s="100"/>
      <c r="G24" s="100"/>
      <c r="H24" s="101"/>
    </row>
    <row r="25" spans="1:8" ht="15" customHeight="1">
      <c r="A25" s="103"/>
      <c r="B25" s="29" t="s">
        <v>58</v>
      </c>
      <c r="C25" s="29"/>
      <c r="D25" s="100"/>
      <c r="E25" s="104">
        <f>IF(F25="","",IF(F25&lt;40000,"RÜCKSPRACHE!",""))</f>
      </c>
      <c r="F25" s="105">
        <v>157000</v>
      </c>
      <c r="G25" s="106" t="s">
        <v>59</v>
      </c>
      <c r="H25" s="101" t="s">
        <v>60</v>
      </c>
    </row>
    <row r="26" spans="1:8" ht="2.25" customHeight="1" hidden="1">
      <c r="A26" s="98"/>
      <c r="B26" s="99"/>
      <c r="C26" s="29"/>
      <c r="D26" s="100"/>
      <c r="E26" s="100"/>
      <c r="F26" s="100"/>
      <c r="G26" s="100"/>
      <c r="H26" s="101"/>
    </row>
    <row r="27" spans="1:8" ht="15" customHeight="1" hidden="1">
      <c r="A27" s="98"/>
      <c r="B27" s="107"/>
      <c r="C27" s="41"/>
      <c r="D27" s="108"/>
      <c r="E27" s="108"/>
      <c r="F27" s="108"/>
      <c r="G27" s="108"/>
      <c r="H27" s="109"/>
    </row>
    <row r="28" spans="1:8" ht="2.25" customHeight="1" thickBot="1">
      <c r="A28" s="110"/>
      <c r="B28" s="111"/>
      <c r="C28" s="111"/>
      <c r="D28" s="111"/>
      <c r="E28" s="111"/>
      <c r="F28" s="111"/>
      <c r="G28" s="111"/>
      <c r="H28" s="112"/>
    </row>
    <row r="29" ht="4.5" customHeight="1" thickBot="1"/>
    <row r="30" spans="1:10" ht="15" customHeight="1" thickBot="1">
      <c r="A30" s="113"/>
      <c r="B30" s="87" t="s">
        <v>61</v>
      </c>
      <c r="C30" s="114"/>
      <c r="D30" s="89" t="s">
        <v>50</v>
      </c>
      <c r="E30" s="90">
        <v>37796</v>
      </c>
      <c r="F30" s="91" t="s">
        <v>51</v>
      </c>
      <c r="G30" s="92" t="s">
        <v>62</v>
      </c>
      <c r="H30" s="93"/>
      <c r="I30" s="115"/>
      <c r="J30" s="116"/>
    </row>
    <row r="31" spans="1:10" ht="15" customHeight="1">
      <c r="A31" s="117" t="s">
        <v>63</v>
      </c>
      <c r="B31" s="118">
        <v>1</v>
      </c>
      <c r="C31" s="119" t="s">
        <v>64</v>
      </c>
      <c r="D31" s="120"/>
      <c r="E31" s="121"/>
      <c r="F31" s="122"/>
      <c r="G31" s="122"/>
      <c r="H31" s="97" t="s">
        <v>65</v>
      </c>
      <c r="I31" s="123"/>
      <c r="J31" s="124"/>
    </row>
    <row r="32" spans="1:9" ht="15" customHeight="1">
      <c r="A32" s="125" t="s">
        <v>66</v>
      </c>
      <c r="B32" s="126">
        <v>28.6</v>
      </c>
      <c r="C32" s="127" t="s">
        <v>67</v>
      </c>
      <c r="D32" s="128">
        <f>IF(F32="","",IF(ABS(F36-1525)&gt;7.5,"RÜCKSPRACHE!",""))</f>
      </c>
      <c r="E32" s="129"/>
      <c r="F32" s="130">
        <v>1577.2</v>
      </c>
      <c r="G32" s="129" t="s">
        <v>68</v>
      </c>
      <c r="H32" s="131"/>
      <c r="I32" s="129"/>
    </row>
    <row r="33" spans="1:9" ht="2.25" customHeight="1">
      <c r="A33" s="132"/>
      <c r="B33" s="133"/>
      <c r="C33" s="129"/>
      <c r="D33" s="129"/>
      <c r="E33" s="129"/>
      <c r="F33" s="134"/>
      <c r="G33" s="129"/>
      <c r="H33" s="131"/>
      <c r="I33" s="129"/>
    </row>
    <row r="34" spans="1:12" ht="15" customHeight="1">
      <c r="A34" s="135"/>
      <c r="B34" s="136" t="s">
        <v>69</v>
      </c>
      <c r="C34" s="134"/>
      <c r="D34" s="129"/>
      <c r="E34" s="137"/>
      <c r="F34" s="138">
        <f>(F32/B31)</f>
        <v>1577.2</v>
      </c>
      <c r="G34" s="100" t="s">
        <v>70</v>
      </c>
      <c r="H34" s="139" t="s">
        <v>55</v>
      </c>
      <c r="I34" s="129"/>
      <c r="L34" s="140"/>
    </row>
    <row r="35" spans="1:9" ht="2.25" customHeight="1">
      <c r="A35" s="141"/>
      <c r="B35" s="142"/>
      <c r="C35" s="129"/>
      <c r="D35" s="129"/>
      <c r="E35" s="143"/>
      <c r="F35" s="144"/>
      <c r="G35" s="100"/>
      <c r="H35" s="101"/>
      <c r="I35" s="129"/>
    </row>
    <row r="36" spans="1:9" ht="15" customHeight="1">
      <c r="A36" s="145"/>
      <c r="B36" s="146" t="s">
        <v>71</v>
      </c>
      <c r="C36" s="147"/>
      <c r="D36" s="147"/>
      <c r="E36" s="147"/>
      <c r="F36" s="148">
        <f>F34/(1+(0.0038*(B32-20)))</f>
        <v>1527.288220939691</v>
      </c>
      <c r="G36" s="149" t="s">
        <v>70</v>
      </c>
      <c r="H36" s="150" t="s">
        <v>72</v>
      </c>
      <c r="I36" s="129"/>
    </row>
    <row r="37" spans="1:9" ht="2.25" customHeight="1" thickBot="1">
      <c r="A37" s="151"/>
      <c r="B37" s="152"/>
      <c r="C37" s="152"/>
      <c r="D37" s="152"/>
      <c r="E37" s="152"/>
      <c r="F37" s="152"/>
      <c r="G37" s="152"/>
      <c r="H37" s="153"/>
      <c r="I37" s="108"/>
    </row>
    <row r="38" ht="4.5" customHeight="1" thickBot="1"/>
    <row r="39" spans="1:9" ht="15" customHeight="1" thickBot="1">
      <c r="A39" s="113"/>
      <c r="B39" s="87" t="s">
        <v>73</v>
      </c>
      <c r="C39" s="114"/>
      <c r="D39" s="89" t="s">
        <v>50</v>
      </c>
      <c r="E39" s="90">
        <v>37789</v>
      </c>
      <c r="F39" s="91" t="s">
        <v>51</v>
      </c>
      <c r="G39" s="92" t="s">
        <v>62</v>
      </c>
      <c r="H39" s="93"/>
      <c r="I39" s="108"/>
    </row>
    <row r="40" spans="1:9" ht="15" customHeight="1">
      <c r="A40" s="117" t="s">
        <v>63</v>
      </c>
      <c r="B40" s="118">
        <v>30</v>
      </c>
      <c r="C40" s="119" t="s">
        <v>64</v>
      </c>
      <c r="D40" s="120"/>
      <c r="E40" s="121"/>
      <c r="F40" s="122"/>
      <c r="G40" s="122"/>
      <c r="H40" s="97" t="s">
        <v>74</v>
      </c>
      <c r="I40" s="108"/>
    </row>
    <row r="41" spans="1:9" ht="15" customHeight="1">
      <c r="A41" s="125" t="s">
        <v>66</v>
      </c>
      <c r="B41" s="126">
        <v>28.2</v>
      </c>
      <c r="C41" s="127" t="s">
        <v>67</v>
      </c>
      <c r="D41" s="128">
        <f>IF(F41="","",IF(ABS(F43-71.83)&gt;7,"RÜCKSPRACHE!",""))</f>
      </c>
      <c r="E41" s="129"/>
      <c r="F41" s="154">
        <v>2.086</v>
      </c>
      <c r="G41" s="129" t="s">
        <v>68</v>
      </c>
      <c r="H41" s="139" t="s">
        <v>55</v>
      </c>
      <c r="I41" s="108"/>
    </row>
    <row r="42" spans="1:9" ht="2.25" customHeight="1">
      <c r="A42" s="132"/>
      <c r="B42" s="133"/>
      <c r="C42" s="129"/>
      <c r="D42" s="129"/>
      <c r="E42" s="129"/>
      <c r="F42" s="134"/>
      <c r="G42" s="129"/>
      <c r="H42" s="101"/>
      <c r="I42" s="108"/>
    </row>
    <row r="43" spans="1:9" ht="15" customHeight="1">
      <c r="A43" s="135"/>
      <c r="B43" s="136" t="s">
        <v>75</v>
      </c>
      <c r="C43" s="134"/>
      <c r="D43" s="129"/>
      <c r="E43" s="137"/>
      <c r="F43" s="138">
        <f>((F41/B40)/(1+(0.004*(B41-20))))*1000</f>
        <v>67.32507100438934</v>
      </c>
      <c r="G43" s="100" t="s">
        <v>76</v>
      </c>
      <c r="H43" s="150" t="s">
        <v>56</v>
      </c>
      <c r="I43" s="108"/>
    </row>
    <row r="44" spans="1:9" ht="2.25" customHeight="1" thickBot="1">
      <c r="A44" s="155"/>
      <c r="B44" s="156"/>
      <c r="C44" s="156"/>
      <c r="D44" s="156"/>
      <c r="E44" s="157"/>
      <c r="F44" s="158"/>
      <c r="G44" s="152"/>
      <c r="H44" s="153"/>
      <c r="I44" s="108"/>
    </row>
    <row r="45" ht="4.5" customHeight="1" thickBot="1"/>
    <row r="46" spans="1:8" ht="15" customHeight="1" thickBot="1">
      <c r="A46" s="113"/>
      <c r="B46" s="87" t="s">
        <v>77</v>
      </c>
      <c r="C46" s="114"/>
      <c r="D46" s="89" t="s">
        <v>50</v>
      </c>
      <c r="E46" s="90">
        <v>37796</v>
      </c>
      <c r="F46" s="91" t="s">
        <v>51</v>
      </c>
      <c r="G46" s="92" t="s">
        <v>78</v>
      </c>
      <c r="H46" s="93"/>
    </row>
    <row r="47" spans="1:12" ht="15" customHeight="1">
      <c r="A47" s="159"/>
      <c r="B47" s="37" t="s">
        <v>79</v>
      </c>
      <c r="C47" s="160"/>
      <c r="D47" s="161"/>
      <c r="E47" s="162"/>
      <c r="F47" s="163" t="s">
        <v>80</v>
      </c>
      <c r="G47" s="163" t="s">
        <v>81</v>
      </c>
      <c r="H47" s="97" t="s">
        <v>82</v>
      </c>
      <c r="I47" s="164"/>
      <c r="L47" s="108"/>
    </row>
    <row r="48" spans="1:9" ht="15" customHeight="1" hidden="1">
      <c r="A48" s="165"/>
      <c r="B48" s="106"/>
      <c r="C48" s="106"/>
      <c r="D48" s="100"/>
      <c r="E48" s="166"/>
      <c r="F48" s="108"/>
      <c r="G48" s="108"/>
      <c r="H48" s="167"/>
      <c r="I48" s="164"/>
    </row>
    <row r="49" spans="1:10" ht="2.25" customHeight="1">
      <c r="A49" s="165"/>
      <c r="B49" s="106"/>
      <c r="C49" s="106"/>
      <c r="D49" s="106"/>
      <c r="E49" s="100"/>
      <c r="F49" s="168"/>
      <c r="G49" s="169"/>
      <c r="H49" s="170"/>
      <c r="I49" s="171"/>
      <c r="J49" s="172"/>
    </row>
    <row r="50" spans="1:9" ht="2.25" customHeight="1" hidden="1" thickBot="1">
      <c r="A50" s="135"/>
      <c r="B50" s="173"/>
      <c r="C50" s="173"/>
      <c r="D50" s="173"/>
      <c r="E50" s="100"/>
      <c r="F50" s="100"/>
      <c r="G50" s="173"/>
      <c r="H50" s="167"/>
      <c r="I50" s="174"/>
    </row>
    <row r="51" spans="1:9" ht="15" customHeight="1">
      <c r="A51" s="135"/>
      <c r="B51" s="136" t="s">
        <v>69</v>
      </c>
      <c r="C51" s="173"/>
      <c r="D51" s="175">
        <f>IF(F51="","",IF(ABS(F51-13.42)&gt;0.14,"RÜCKSPRACHE!",""))</f>
      </c>
      <c r="E51" s="176" t="s">
        <v>83</v>
      </c>
      <c r="F51" s="177">
        <v>13.44</v>
      </c>
      <c r="G51" s="178">
        <v>0.52915</v>
      </c>
      <c r="H51" s="167"/>
      <c r="I51" s="179"/>
    </row>
    <row r="52" spans="1:9" ht="2.25" customHeight="1">
      <c r="A52" s="135"/>
      <c r="B52" s="173"/>
      <c r="C52" s="173"/>
      <c r="D52" s="173"/>
      <c r="E52" s="180"/>
      <c r="F52" s="181"/>
      <c r="G52" s="182"/>
      <c r="H52" s="167"/>
      <c r="I52" s="179"/>
    </row>
    <row r="53" spans="1:9" ht="12.75">
      <c r="A53" s="183"/>
      <c r="B53" s="184"/>
      <c r="C53" s="184"/>
      <c r="D53" s="175">
        <f>IF(F53="","",IF(ABS(F53-13.3)&gt;0.09,"RÜCKSPRACHE!",""))</f>
      </c>
      <c r="E53" s="185" t="s">
        <v>84</v>
      </c>
      <c r="F53" s="177">
        <v>13.35</v>
      </c>
      <c r="G53" s="178">
        <v>4.81</v>
      </c>
      <c r="H53" s="139" t="s">
        <v>55</v>
      </c>
      <c r="I53" s="184"/>
    </row>
    <row r="54" spans="1:9" ht="2.25" customHeight="1">
      <c r="A54" s="135"/>
      <c r="B54" s="181"/>
      <c r="C54" s="173"/>
      <c r="D54" s="173"/>
      <c r="E54" s="186"/>
      <c r="F54" s="181"/>
      <c r="G54" s="182"/>
      <c r="H54" s="101"/>
      <c r="I54" s="179"/>
    </row>
    <row r="55" spans="1:9" s="191" customFormat="1" ht="12.75">
      <c r="A55" s="187"/>
      <c r="B55" s="181"/>
      <c r="C55" s="181"/>
      <c r="D55" s="175">
        <f>IF(F55="","",IF(ABS(F55-12.68)&gt;0.085,"RÜCKSPRACHE!",""))</f>
      </c>
      <c r="E55" s="188" t="s">
        <v>85</v>
      </c>
      <c r="F55" s="177">
        <v>12.76</v>
      </c>
      <c r="G55" s="189">
        <v>16.49</v>
      </c>
      <c r="H55" s="190" t="s">
        <v>72</v>
      </c>
      <c r="I55" s="181"/>
    </row>
    <row r="56" spans="1:9" ht="2.25" customHeight="1" thickBot="1">
      <c r="A56" s="151"/>
      <c r="B56" s="152"/>
      <c r="C56" s="152"/>
      <c r="D56" s="152"/>
      <c r="E56" s="152"/>
      <c r="F56" s="152"/>
      <c r="G56" s="152"/>
      <c r="H56" s="153"/>
      <c r="I56" s="184"/>
    </row>
    <row r="57" ht="4.5" customHeight="1" thickBot="1"/>
    <row r="58" spans="1:9" ht="15" customHeight="1" thickBot="1">
      <c r="A58" s="113"/>
      <c r="B58" s="87" t="s">
        <v>86</v>
      </c>
      <c r="C58" s="192"/>
      <c r="D58" s="89" t="s">
        <v>50</v>
      </c>
      <c r="E58" s="90">
        <v>37796</v>
      </c>
      <c r="F58" s="91" t="s">
        <v>51</v>
      </c>
      <c r="G58" s="92" t="s">
        <v>87</v>
      </c>
      <c r="H58" s="93"/>
      <c r="I58" s="108"/>
    </row>
    <row r="59" spans="1:12" ht="12.75">
      <c r="A59" s="117"/>
      <c r="B59" s="37" t="s">
        <v>88</v>
      </c>
      <c r="C59" s="161"/>
      <c r="D59" s="94" t="s">
        <v>89</v>
      </c>
      <c r="E59" s="161"/>
      <c r="F59" s="161"/>
      <c r="G59" s="161"/>
      <c r="H59" s="97" t="s">
        <v>90</v>
      </c>
      <c r="I59" s="108"/>
      <c r="L59" s="193"/>
    </row>
    <row r="60" spans="1:9" ht="15" customHeight="1">
      <c r="A60" s="194"/>
      <c r="B60" s="29"/>
      <c r="C60" s="108"/>
      <c r="D60" s="57"/>
      <c r="E60" s="195" t="s">
        <v>91</v>
      </c>
      <c r="F60" s="196">
        <v>992</v>
      </c>
      <c r="G60" s="197" t="s">
        <v>92</v>
      </c>
      <c r="H60" s="198"/>
      <c r="I60" s="108"/>
    </row>
    <row r="61" spans="1:9" ht="2.25" customHeight="1">
      <c r="A61" s="199"/>
      <c r="B61" s="108"/>
      <c r="C61" s="108"/>
      <c r="D61" s="108"/>
      <c r="E61" s="108"/>
      <c r="F61" s="200"/>
      <c r="G61" s="108"/>
      <c r="H61" s="109"/>
      <c r="I61" s="108"/>
    </row>
    <row r="62" spans="1:9" ht="15" customHeight="1">
      <c r="A62" s="103"/>
      <c r="B62" s="136" t="s">
        <v>69</v>
      </c>
      <c r="C62" s="108"/>
      <c r="D62" s="201">
        <f>IF(F62="","",IF(F62/F60&lt;0.98,"RÜCKSPRACHE!",""))</f>
      </c>
      <c r="E62" s="164" t="s">
        <v>91</v>
      </c>
      <c r="F62" s="105">
        <v>984</v>
      </c>
      <c r="G62" s="108" t="s">
        <v>93</v>
      </c>
      <c r="H62" s="202" t="s">
        <v>72</v>
      </c>
      <c r="I62" s="108"/>
    </row>
    <row r="63" spans="1:9" s="211" customFormat="1" ht="24.75" customHeight="1" thickBot="1">
      <c r="A63" s="203" t="s">
        <v>94</v>
      </c>
      <c r="B63" s="204" t="s">
        <v>95</v>
      </c>
      <c r="C63" s="205"/>
      <c r="D63" s="206" t="s">
        <v>50</v>
      </c>
      <c r="E63" s="207" t="s">
        <v>96</v>
      </c>
      <c r="F63" s="208"/>
      <c r="G63" s="209"/>
      <c r="H63" s="210"/>
      <c r="I63" s="205"/>
    </row>
    <row r="64" spans="1:9" ht="15" customHeight="1">
      <c r="A64" s="212"/>
      <c r="B64" s="213" t="s">
        <v>97</v>
      </c>
      <c r="C64" s="161"/>
      <c r="D64" s="94" t="s">
        <v>98</v>
      </c>
      <c r="E64" s="161"/>
      <c r="F64" s="161"/>
      <c r="G64" s="161"/>
      <c r="H64" s="214"/>
      <c r="I64" s="108"/>
    </row>
    <row r="65" spans="1:9" ht="15" customHeight="1">
      <c r="A65" s="194" t="s">
        <v>99</v>
      </c>
      <c r="B65" s="108"/>
      <c r="C65" s="108"/>
      <c r="D65" s="24" t="s">
        <v>100</v>
      </c>
      <c r="E65" s="108"/>
      <c r="F65" s="108"/>
      <c r="G65" s="108"/>
      <c r="H65" s="109"/>
      <c r="I65" s="108"/>
    </row>
    <row r="66" spans="1:9" ht="2.25" customHeight="1">
      <c r="A66" s="215"/>
      <c r="B66" s="8"/>
      <c r="C66" s="8"/>
      <c r="D66" s="8"/>
      <c r="E66" s="8"/>
      <c r="F66" s="8"/>
      <c r="G66" s="8"/>
      <c r="H66" s="27"/>
      <c r="I66" s="108"/>
    </row>
    <row r="67" spans="1:9" ht="15" customHeight="1">
      <c r="A67" s="103"/>
      <c r="B67" s="108"/>
      <c r="C67" s="8"/>
      <c r="D67" s="8"/>
      <c r="E67" s="8" t="s">
        <v>101</v>
      </c>
      <c r="F67" s="216" t="s">
        <v>102</v>
      </c>
      <c r="G67" s="8" t="s">
        <v>103</v>
      </c>
      <c r="H67" s="217" t="s">
        <v>104</v>
      </c>
      <c r="I67" s="108"/>
    </row>
    <row r="68" spans="1:9" ht="2.25" customHeight="1">
      <c r="A68" s="103"/>
      <c r="B68" s="8"/>
      <c r="C68" s="8"/>
      <c r="D68" s="8"/>
      <c r="E68" s="108"/>
      <c r="F68" s="218"/>
      <c r="G68" s="8"/>
      <c r="H68" s="27"/>
      <c r="I68" s="108"/>
    </row>
    <row r="69" spans="1:9" ht="15" customHeight="1">
      <c r="A69" s="103"/>
      <c r="B69" s="136" t="s">
        <v>69</v>
      </c>
      <c r="C69" s="8"/>
      <c r="D69" s="8"/>
      <c r="E69" s="8" t="s">
        <v>105</v>
      </c>
      <c r="F69" s="216" t="s">
        <v>102</v>
      </c>
      <c r="G69" s="108" t="s">
        <v>93</v>
      </c>
      <c r="H69" s="202"/>
      <c r="I69" s="108"/>
    </row>
    <row r="70" spans="1:9" ht="2.25" customHeight="1" thickBot="1">
      <c r="A70" s="219"/>
      <c r="B70" s="220"/>
      <c r="C70" s="32"/>
      <c r="D70" s="32"/>
      <c r="E70" s="32"/>
      <c r="F70" s="32"/>
      <c r="G70" s="32"/>
      <c r="H70" s="33"/>
      <c r="I70" s="108"/>
    </row>
    <row r="71" ht="4.5" customHeight="1" thickBot="1">
      <c r="I71" s="108"/>
    </row>
    <row r="72" spans="1:9" ht="12.75">
      <c r="A72" s="221"/>
      <c r="B72" s="222"/>
      <c r="C72" s="223" t="s">
        <v>106</v>
      </c>
      <c r="D72" s="224"/>
      <c r="E72" s="223" t="s">
        <v>107</v>
      </c>
      <c r="F72" s="224"/>
      <c r="G72" s="223" t="s">
        <v>108</v>
      </c>
      <c r="H72" s="225"/>
      <c r="I72" s="108"/>
    </row>
    <row r="73" spans="1:8" s="231" customFormat="1" ht="12.75">
      <c r="A73" s="226" t="s">
        <v>109</v>
      </c>
      <c r="B73" s="227"/>
      <c r="C73" s="228" t="s">
        <v>72</v>
      </c>
      <c r="D73" s="229"/>
      <c r="E73" s="228" t="s">
        <v>32</v>
      </c>
      <c r="F73" s="229"/>
      <c r="G73" s="228" t="s">
        <v>32</v>
      </c>
      <c r="H73" s="230"/>
    </row>
    <row r="74" spans="1:8" s="231" customFormat="1" ht="12.75">
      <c r="A74" s="232" t="s">
        <v>110</v>
      </c>
      <c r="B74" s="227"/>
      <c r="C74" s="233" t="s">
        <v>111</v>
      </c>
      <c r="D74" s="234"/>
      <c r="E74" s="228" t="s">
        <v>112</v>
      </c>
      <c r="F74" s="229"/>
      <c r="G74" s="228" t="s">
        <v>112</v>
      </c>
      <c r="H74" s="230"/>
    </row>
    <row r="75" spans="1:8" s="231" customFormat="1" ht="12.75">
      <c r="A75" s="232" t="s">
        <v>113</v>
      </c>
      <c r="B75" s="227"/>
      <c r="C75" s="235">
        <v>37796</v>
      </c>
      <c r="D75" s="229"/>
      <c r="E75" s="235">
        <v>37798</v>
      </c>
      <c r="F75" s="229"/>
      <c r="G75" s="235">
        <v>37798</v>
      </c>
      <c r="H75" s="230"/>
    </row>
    <row r="76" spans="1:8" s="231" customFormat="1" ht="13.5" thickBot="1">
      <c r="A76" s="236" t="s">
        <v>114</v>
      </c>
      <c r="B76" s="237"/>
      <c r="C76" s="238"/>
      <c r="D76" s="239"/>
      <c r="E76" s="240"/>
      <c r="F76" s="241"/>
      <c r="G76" s="238"/>
      <c r="H76" s="242"/>
    </row>
    <row r="77" s="231" customFormat="1" ht="12.75"/>
    <row r="78" spans="1:9" s="231" customFormat="1" ht="14.25" hidden="1">
      <c r="A78" s="243"/>
      <c r="C78" s="244"/>
      <c r="I78" s="245"/>
    </row>
    <row r="79" s="231" customFormat="1" ht="12.75" hidden="1"/>
    <row r="80" spans="1:6" s="231" customFormat="1" ht="15.75" hidden="1">
      <c r="A80" s="246"/>
      <c r="B80" s="247"/>
      <c r="E80" s="248"/>
      <c r="F80" s="249"/>
    </row>
    <row r="81" spans="1:6" s="231" customFormat="1" ht="6.75" customHeight="1" hidden="1">
      <c r="A81" s="246"/>
      <c r="B81" s="247"/>
      <c r="E81" s="248"/>
      <c r="F81" s="250"/>
    </row>
    <row r="82" spans="1:6" s="231" customFormat="1" ht="15.75" hidden="1">
      <c r="A82" s="246"/>
      <c r="E82" s="248"/>
      <c r="F82" s="250"/>
    </row>
    <row r="83" spans="1:6" s="231" customFormat="1" ht="4.5" customHeight="1" hidden="1">
      <c r="A83" s="246"/>
      <c r="E83" s="248"/>
      <c r="F83" s="250"/>
    </row>
    <row r="84" spans="1:6" s="231" customFormat="1" ht="15.75" hidden="1">
      <c r="A84" s="246"/>
      <c r="C84" s="251"/>
      <c r="E84" s="248"/>
      <c r="F84" s="252"/>
    </row>
    <row r="85" spans="1:6" s="231" customFormat="1" ht="15.75" hidden="1">
      <c r="A85" s="246"/>
      <c r="C85" s="253"/>
      <c r="E85" s="248"/>
      <c r="F85" s="252"/>
    </row>
    <row r="86" s="231" customFormat="1" ht="12.75" hidden="1">
      <c r="E86" s="245"/>
    </row>
    <row r="87" spans="5:7" s="231" customFormat="1" ht="12.75" hidden="1">
      <c r="E87" s="245"/>
      <c r="F87" s="245"/>
      <c r="G87" s="254"/>
    </row>
    <row r="88" spans="1:6" s="231" customFormat="1" ht="15.75" hidden="1">
      <c r="A88" s="246"/>
      <c r="B88" s="247"/>
      <c r="E88" s="248"/>
      <c r="F88" s="255"/>
    </row>
    <row r="89" s="231" customFormat="1" ht="6.75" customHeight="1" hidden="1"/>
    <row r="90" spans="5:6" s="231" customFormat="1" ht="12.75" hidden="1">
      <c r="E90" s="248"/>
      <c r="F90" s="250"/>
    </row>
    <row r="91" s="231" customFormat="1" ht="12.75" hidden="1"/>
    <row r="92" s="231" customFormat="1" ht="12.75" hidden="1"/>
  </sheetData>
  <mergeCells count="23"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  <mergeCell ref="C74:D74"/>
    <mergeCell ref="E74:F74"/>
    <mergeCell ref="E73:F73"/>
    <mergeCell ref="G58:H58"/>
    <mergeCell ref="C72:D72"/>
    <mergeCell ref="E72:F72"/>
    <mergeCell ref="G72:H72"/>
    <mergeCell ref="C76:D76"/>
    <mergeCell ref="E76:F76"/>
    <mergeCell ref="E75:F75"/>
    <mergeCell ref="G73:H73"/>
    <mergeCell ref="G74:H74"/>
    <mergeCell ref="G75:H75"/>
    <mergeCell ref="G76:H76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scale="95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2003-07-11T08:52:44Z</dcterms:created>
  <dcterms:modified xsi:type="dcterms:W3CDTF">2003-07-11T08:54:10Z</dcterms:modified>
  <cp:category/>
  <cp:version/>
  <cp:contentType/>
  <cp:contentStatus/>
</cp:coreProperties>
</file>