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<sst xmlns="http://schemas.openxmlformats.org/spreadsheetml/2006/main" count="148" uniqueCount="115">
  <si>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</si>
  <si>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</si>
  <si>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</si>
  <si>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</si>
  <si>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</si>
  <si>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</si>
  <si>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</si>
  <si>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</si>
  <si>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</si>
  <si>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</si>
  <si>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</si>
  <si>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</si>
  <si>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</si>
  <si>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</si>
  <si>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</si>
  <si>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</si>
  <si>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</si>
  <si>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</si>
  <si>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</si>
  <si>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</si>
  <si>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</si>
  <si>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</si>
  <si>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</si>
  <si>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</si>
  <si>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</si>
  <si>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</si>
  <si>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</si>
  <si>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</si>
  <si>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</si>
  <si>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</si>
  <si>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</si>
  <si>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</si>
  <si>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</si>
  <si>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</si>
  <si>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</si>
  <si>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</si>
  <si>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</si>
  <si>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</si>
  <si>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</si>
  <si>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</si>
  <si>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</si>
  <si>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</si>
  <si>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</si>
  <si>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</si>
  <si>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</si>
  <si>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</si>
  <si>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</si>
  <si>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</si>
  <si>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</si>
  <si>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</si>
  <si>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</si>
  <si>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</si>
  <si>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</si>
  <si>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</si>
  <si>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</si>
  <si>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</si>
  <si>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</si>
  <si>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</si>
  <si>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</si>
  <si>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</si>
  <si>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</si>
  <si>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</si>
  <si>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</si>
  <si>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</si>
  <si>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</si>
  <si>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</si>
  <si>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</si>
  <si>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</si>
  <si>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</si>
  <si>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</si>
  <si>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</si>
  <si>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</si>
  <si>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</si>
  <si>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</si>
  <si>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</si>
  <si>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</si>
  <si>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</si>
  <si>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</si>
  <si>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</si>
  <si>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</si>
  <si>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</si>
  <si>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</si>
  <si>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</si>
  <si>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</si>
  <si>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</si>
  <si>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</si>
  <si>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</si>
  <si>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</si>
  <si>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</si>
  <si>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</si>
  <si>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</si>
  <si>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</si>
  <si>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LHC-MMS/98-198 Rev. 2.0 Annex B10 TABLE B            Arbeitsanweisung CA0013_0</t>
  </si>
  <si>
    <t>Megger BM21 [BM 00138]</t>
  </si>
  <si>
    <t>---------</t>
  </si>
  <si>
    <t>BNN</t>
  </si>
  <si>
    <t>BNM</t>
  </si>
  <si>
    <t>approval</t>
  </si>
  <si>
    <t>supervisor</t>
  </si>
  <si>
    <t>test by</t>
  </si>
  <si>
    <t>see ITP steps</t>
  </si>
  <si>
    <t>NAME:</t>
  </si>
  <si>
    <r>
      <t xml:space="preserve">µS          </t>
    </r>
    <r>
      <rPr>
        <b/>
        <sz val="8"/>
        <rFont val="Arial"/>
        <family val="2"/>
      </rPr>
      <t xml:space="preserve"> NAME:</t>
    </r>
  </si>
  <si>
    <t>FUG Power Supply [BM 00325], Testo 965 [BM 00116], HP34401A [BM 00294]</t>
  </si>
  <si>
    <t>Kepco Power Supply [BM 00297], Testo 965 [BM 00116], HP34401A [BM 00294]</t>
  </si>
  <si>
    <t>Kepco Power Supply [BM 00297], Solartron Gain Phase Analyser [BM 00298]</t>
  </si>
  <si>
    <t>Seitz Impulse Tester [BM 00296]</t>
  </si>
  <si>
    <t>Engels</t>
  </si>
  <si>
    <t>Weinberg</t>
  </si>
  <si>
    <t>N-3190P</t>
  </si>
  <si>
    <t>N-3190I</t>
  </si>
  <si>
    <t>N-3190E</t>
  </si>
  <si>
    <t>HCMB__A046-01B10269F</t>
  </si>
  <si>
    <t>HCMB__A047-02K16901B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</si>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</sst>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/>
    </xf>
    <xf numFmtId="0" fontId="4" fillId="5" borderId="22" xfId="0" applyFont="1" applyFill="1" applyBorder="1" applyAlignment="1">
      <alignment horizontal="right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0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14" fontId="4" fillId="0" borderId="5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vertical="center" wrapText="1"/>
      <protection locked="0"/>
    </xf>
    <xf numFmtId="0" fontId="21" fillId="7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4" borderId="33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29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1" sqref="G31"/>
    </sheetView>
  </sheetViews>
  <sheetFormatPr defaultColWidth="9.140625" defaultRowHeight="12.75" zeroHeight="1"/>
  <cols>
    <col min="1" max="5" width="10.7109375" style="34" customWidth="1"/>
    <col min="6" max="7" width="13.7109375" style="34" customWidth="1"/>
    <col min="8" max="8" width="14.7109375" style="34" customWidth="1"/>
    <col min="9" max="9" width="9.00390625" style="34" customWidth="1"/>
    <col min="10" max="10" width="4.57421875" style="34" hidden="1" customWidth="1"/>
    <col min="11" max="11" width="2.28125" style="34" hidden="1" customWidth="1"/>
    <col min="12" max="16384" width="9.140625" style="34" hidden="1" customWidth="1"/>
  </cols>
  <sheetData>
    <row r="1" spans="1:10" s="3" customFormat="1" ht="23.25" customHeight="1">
      <c r="A1" s="225"/>
      <c r="B1" s="225"/>
      <c r="C1" s="225"/>
      <c r="D1" s="226"/>
      <c r="E1" s="227" t="s">
        <v>85</v>
      </c>
      <c r="F1" s="225"/>
      <c r="G1" s="225"/>
      <c r="H1" s="228"/>
      <c r="I1" s="1"/>
      <c r="J1" s="2"/>
    </row>
    <row r="2" spans="1:9" s="3" customFormat="1" ht="2.25" customHeight="1" thickBot="1">
      <c r="A2" s="4"/>
      <c r="B2" s="4"/>
      <c r="C2" s="4"/>
      <c r="D2" s="4"/>
      <c r="E2" s="5"/>
      <c r="F2" s="4"/>
      <c r="G2" s="4"/>
      <c r="I2" s="6"/>
    </row>
    <row r="3" spans="1:9" s="3" customFormat="1" ht="19.5" customHeight="1" thickBot="1">
      <c r="A3" s="107"/>
      <c r="B3" s="108"/>
      <c r="C3" s="108"/>
      <c r="D3" s="108"/>
      <c r="E3" s="109" t="s">
        <v>0</v>
      </c>
      <c r="F3" s="108"/>
      <c r="G3" s="108"/>
      <c r="H3" s="110"/>
      <c r="I3" s="6"/>
    </row>
    <row r="4" spans="1:15" s="9" customFormat="1" ht="15" customHeight="1">
      <c r="A4" s="121" t="s">
        <v>1</v>
      </c>
      <c r="B4" s="122"/>
      <c r="C4" s="134"/>
      <c r="D4" s="135"/>
      <c r="E4" s="136"/>
      <c r="F4" s="121" t="s">
        <v>2</v>
      </c>
      <c r="G4" s="122"/>
      <c r="H4" s="233" t="str">
        <f>IF(VALUE(MID(H7,3,4))&lt;3031,"F303","F489")</f>
        <v>F489</v>
      </c>
      <c r="L4" s="10"/>
      <c r="M4" s="10"/>
      <c r="N4" s="10"/>
      <c r="O4" s="4"/>
    </row>
    <row r="5" spans="1:15" s="3" customFormat="1" ht="15" customHeight="1">
      <c r="A5" s="12" t="s">
        <v>3</v>
      </c>
      <c r="B5" s="7"/>
      <c r="C5" s="11"/>
      <c r="D5" s="8"/>
      <c r="E5" s="131"/>
      <c r="F5" s="12" t="s">
        <v>2</v>
      </c>
      <c r="G5" s="7"/>
      <c r="H5" s="137" t="s">
        <v>4</v>
      </c>
      <c r="L5" s="13"/>
      <c r="M5" s="4"/>
      <c r="N5" s="13"/>
      <c r="O5" s="4"/>
    </row>
    <row r="6" spans="1:15" s="3" customFormat="1" ht="15" customHeight="1" thickBot="1">
      <c r="A6" s="16"/>
      <c r="B6" s="14"/>
      <c r="C6" s="15"/>
      <c r="D6" s="15"/>
      <c r="E6" s="132"/>
      <c r="F6" s="16" t="s">
        <v>5</v>
      </c>
      <c r="G6" s="14"/>
      <c r="H6" s="138" t="s">
        <v>6</v>
      </c>
      <c r="L6" s="13"/>
      <c r="M6" s="4"/>
      <c r="N6" s="13"/>
      <c r="O6" s="4"/>
    </row>
    <row r="7" spans="1:15" s="3" customFormat="1" ht="15" customHeight="1">
      <c r="A7" s="121" t="s">
        <v>7</v>
      </c>
      <c r="B7" s="127"/>
      <c r="C7" s="128"/>
      <c r="D7" s="129" t="s">
        <v>8</v>
      </c>
      <c r="E7" s="130"/>
      <c r="F7" s="121" t="s">
        <v>9</v>
      </c>
      <c r="G7" s="122"/>
      <c r="H7" s="224" t="s">
        <v>109</v>
      </c>
      <c r="L7" s="13"/>
      <c r="M7" s="4"/>
      <c r="N7" s="4"/>
      <c r="O7" s="4"/>
    </row>
    <row r="8" spans="1:15" s="3" customFormat="1" ht="15" customHeight="1">
      <c r="A8" s="12" t="s">
        <v>10</v>
      </c>
      <c r="B8" s="17"/>
      <c r="C8" s="18"/>
      <c r="D8" s="20" t="s">
        <v>11</v>
      </c>
      <c r="E8" s="131"/>
      <c r="F8" s="12" t="s">
        <v>12</v>
      </c>
      <c r="G8" s="232">
        <f>IF(ISNUMBER(VALUE(MID(H7,3,4))),"","Formatfehler!!")</f>
      </c>
      <c r="H8" s="123" t="s">
        <v>4</v>
      </c>
      <c r="I8" s="231"/>
      <c r="L8" s="13"/>
      <c r="M8" s="4"/>
      <c r="N8" s="4"/>
      <c r="O8" s="4"/>
    </row>
    <row r="9" spans="1:15" s="3" customFormat="1" ht="15" customHeight="1">
      <c r="A9" s="12" t="s">
        <v>13</v>
      </c>
      <c r="B9" s="17"/>
      <c r="C9" s="18"/>
      <c r="D9" s="216" t="str">
        <f>"CF0015_C"&amp;IF(MID(H7,8,8)="","_",MID(H7,8,8))&amp;"_"&amp;MID(H7,1,7)</f>
        <v>CF0015_C__N-3190P</v>
      </c>
      <c r="E9" s="131"/>
      <c r="F9" s="12" t="s">
        <v>14</v>
      </c>
      <c r="G9" s="4"/>
      <c r="H9" s="229" t="str">
        <f>IF(VALUE(MID(H7,3,4))&lt;3031,"91300","N.911004")</f>
        <v>N.911004</v>
      </c>
      <c r="I9" s="231"/>
      <c r="L9" s="4"/>
      <c r="M9" s="4"/>
      <c r="N9" s="4"/>
      <c r="O9" s="4"/>
    </row>
    <row r="10" spans="1:15" s="3" customFormat="1" ht="15" customHeight="1">
      <c r="A10" s="12" t="s">
        <v>15</v>
      </c>
      <c r="B10" s="7"/>
      <c r="C10" s="4"/>
      <c r="D10" s="21" t="s">
        <v>16</v>
      </c>
      <c r="E10" s="131"/>
      <c r="F10" s="12" t="s">
        <v>17</v>
      </c>
      <c r="G10" s="4"/>
      <c r="H10" s="124">
        <v>7</v>
      </c>
      <c r="I10" s="231"/>
      <c r="L10" s="13"/>
      <c r="M10" s="4"/>
      <c r="N10" s="13"/>
      <c r="O10" s="4"/>
    </row>
    <row r="11" spans="1:15" s="3" customFormat="1" ht="15" customHeight="1">
      <c r="A11" s="12" t="s">
        <v>18</v>
      </c>
      <c r="B11" s="7"/>
      <c r="C11" s="4"/>
      <c r="D11" s="19" t="str">
        <f>IF(C73="","&lt;Yes&gt;","&lt;No&gt;")</f>
        <v>&lt;No&gt;</v>
      </c>
      <c r="E11" s="131"/>
      <c r="F11" s="12" t="s">
        <v>19</v>
      </c>
      <c r="G11" s="7"/>
      <c r="H11" s="125"/>
      <c r="L11" s="22"/>
      <c r="M11" s="4"/>
      <c r="N11" s="4"/>
      <c r="O11" s="4"/>
    </row>
    <row r="12" spans="1:15" s="3" customFormat="1" ht="15" customHeight="1" thickBot="1">
      <c r="A12" s="16" t="s">
        <v>20</v>
      </c>
      <c r="B12" s="14"/>
      <c r="C12" s="15"/>
      <c r="D12" s="99" t="s">
        <v>110</v>
      </c>
      <c r="E12" s="132"/>
      <c r="F12" s="16" t="s">
        <v>21</v>
      </c>
      <c r="G12" s="14"/>
      <c r="H12" s="126" t="s">
        <v>111</v>
      </c>
      <c r="L12" s="13"/>
      <c r="M12" s="4"/>
      <c r="N12" s="4"/>
      <c r="O12" s="4"/>
    </row>
    <row r="13" spans="1:15" s="3" customFormat="1" ht="15" customHeight="1">
      <c r="A13" s="121" t="s">
        <v>22</v>
      </c>
      <c r="B13" s="122"/>
      <c r="C13" s="133"/>
      <c r="D13" s="222" t="s">
        <v>100</v>
      </c>
      <c r="E13" s="130"/>
      <c r="F13" s="121" t="s">
        <v>23</v>
      </c>
      <c r="G13" s="122"/>
      <c r="H13" s="223" t="s">
        <v>24</v>
      </c>
      <c r="L13" s="13"/>
      <c r="M13" s="4"/>
      <c r="N13" s="4"/>
      <c r="O13" s="4"/>
    </row>
    <row r="14" spans="1:15" s="3" customFormat="1" ht="15" customHeight="1">
      <c r="A14" s="12" t="s">
        <v>25</v>
      </c>
      <c r="B14" s="7"/>
      <c r="C14" s="4"/>
      <c r="D14" s="19" t="s">
        <v>26</v>
      </c>
      <c r="E14" s="131"/>
      <c r="F14" s="12" t="s">
        <v>27</v>
      </c>
      <c r="G14" s="7"/>
      <c r="H14" s="124" t="s">
        <v>28</v>
      </c>
      <c r="L14" s="13"/>
      <c r="M14" s="4"/>
      <c r="N14" s="4"/>
      <c r="O14" s="4"/>
    </row>
    <row r="15" spans="1:15" s="3" customFormat="1" ht="15" customHeight="1">
      <c r="A15" s="12" t="s">
        <v>29</v>
      </c>
      <c r="B15" s="7"/>
      <c r="C15" s="23" t="s">
        <v>30</v>
      </c>
      <c r="D15" s="221">
        <v>37866</v>
      </c>
      <c r="E15" s="131"/>
      <c r="F15" s="12" t="s">
        <v>31</v>
      </c>
      <c r="G15" s="7"/>
      <c r="H15" s="229" t="s">
        <v>28</v>
      </c>
      <c r="L15" s="13"/>
      <c r="M15" s="4"/>
      <c r="N15" s="4"/>
      <c r="O15" s="4"/>
    </row>
    <row r="16" spans="1:15" s="3" customFormat="1" ht="15" customHeight="1" thickBot="1">
      <c r="A16" s="16" t="s">
        <v>32</v>
      </c>
      <c r="B16" s="14"/>
      <c r="C16" s="24" t="str">
        <f ca="1">CELL("filename")</f>
        <v>E:\PartitionD\Data_serie\Serie_03_F489\Poles_Tb\[HCMB__A010_03-003190P.xls]Pole_TB</v>
      </c>
      <c r="D16" s="24"/>
      <c r="E16" s="25"/>
      <c r="F16" s="16" t="s">
        <v>33</v>
      </c>
      <c r="G16" s="14"/>
      <c r="H16" s="230">
        <f>IF(C75="","",C75)</f>
        <v>37868</v>
      </c>
      <c r="L16" s="13"/>
      <c r="M16" s="4"/>
      <c r="N16" s="4"/>
      <c r="O16" s="4"/>
    </row>
    <row r="17" spans="1:8" s="3" customFormat="1" ht="16.5" customHeight="1" hidden="1" thickBot="1">
      <c r="A17" s="26"/>
      <c r="B17" s="27"/>
      <c r="C17" s="18"/>
      <c r="D17" s="4"/>
      <c r="E17" s="28"/>
      <c r="F17" s="4"/>
      <c r="G17" s="4"/>
      <c r="H17" s="29"/>
    </row>
    <row r="18" spans="1:8" s="3" customFormat="1" ht="15" customHeight="1">
      <c r="A18" s="115" t="s">
        <v>34</v>
      </c>
      <c r="B18" s="116"/>
      <c r="C18" s="117"/>
      <c r="D18" s="239" t="s">
        <v>112</v>
      </c>
      <c r="E18" s="240"/>
      <c r="F18" s="111" t="s">
        <v>35</v>
      </c>
      <c r="G18" s="112"/>
      <c r="H18" s="139" t="str">
        <f>D12</f>
        <v>N-3190I</v>
      </c>
    </row>
    <row r="19" spans="1:8" s="3" customFormat="1" ht="15" customHeight="1" thickBot="1">
      <c r="A19" s="118" t="s">
        <v>36</v>
      </c>
      <c r="B19" s="119"/>
      <c r="C19" s="120"/>
      <c r="D19" s="241" t="s">
        <v>113</v>
      </c>
      <c r="E19" s="242"/>
      <c r="F19" s="113" t="s">
        <v>37</v>
      </c>
      <c r="G19" s="114"/>
      <c r="H19" s="140" t="str">
        <f>H12</f>
        <v>N-3190E</v>
      </c>
    </row>
    <row r="20" spans="1:8" s="3" customFormat="1" ht="24.75" customHeight="1" thickBot="1">
      <c r="A20" s="30" t="s">
        <v>38</v>
      </c>
      <c r="E20" s="31" t="s">
        <v>39</v>
      </c>
      <c r="F20" s="244" t="s">
        <v>92</v>
      </c>
      <c r="G20" s="244"/>
      <c r="H20" s="244"/>
    </row>
    <row r="21" s="3" customFormat="1" ht="13.5" customHeight="1" hidden="1" thickBot="1"/>
    <row r="22" spans="1:8" s="3" customFormat="1" ht="15" customHeight="1" thickBot="1">
      <c r="A22" s="143"/>
      <c r="B22" s="144" t="s">
        <v>40</v>
      </c>
      <c r="C22" s="145"/>
      <c r="D22" s="141" t="s">
        <v>41</v>
      </c>
      <c r="E22" s="234">
        <v>37865</v>
      </c>
      <c r="F22" s="142" t="s">
        <v>42</v>
      </c>
      <c r="G22" s="235" t="s">
        <v>93</v>
      </c>
      <c r="H22" s="236"/>
    </row>
    <row r="23" spans="1:8" s="3" customFormat="1" ht="15" customHeight="1">
      <c r="A23" s="121"/>
      <c r="B23" s="129" t="s">
        <v>43</v>
      </c>
      <c r="C23" s="146"/>
      <c r="D23" s="146" t="s">
        <v>44</v>
      </c>
      <c r="E23" s="146"/>
      <c r="F23" s="147" t="s">
        <v>101</v>
      </c>
      <c r="G23" s="217" t="s">
        <v>107</v>
      </c>
      <c r="H23" s="157" t="s">
        <v>45</v>
      </c>
    </row>
    <row r="24" spans="1:8" ht="2.25" customHeight="1">
      <c r="A24" s="148"/>
      <c r="B24" s="32"/>
      <c r="C24" s="13"/>
      <c r="D24" s="33"/>
      <c r="E24" s="33"/>
      <c r="F24" s="33"/>
      <c r="G24" s="33"/>
      <c r="H24" s="149"/>
    </row>
    <row r="25" spans="1:8" ht="15" customHeight="1">
      <c r="A25" s="150"/>
      <c r="B25" s="13" t="s">
        <v>86</v>
      </c>
      <c r="C25" s="13"/>
      <c r="D25" s="33"/>
      <c r="E25" s="156">
        <f>IF(F25="","",IF(F25&lt;40000,"RÜCKSPRACHE!",""))</f>
      </c>
      <c r="F25" s="100">
        <v>148000</v>
      </c>
      <c r="G25" s="35" t="s">
        <v>87</v>
      </c>
      <c r="H25" s="149" t="s">
        <v>88</v>
      </c>
    </row>
    <row r="26" spans="1:8" ht="2.25" customHeight="1" hidden="1">
      <c r="A26" s="148"/>
      <c r="B26" s="32"/>
      <c r="C26" s="13"/>
      <c r="D26" s="33"/>
      <c r="E26" s="33"/>
      <c r="F26" s="33"/>
      <c r="G26" s="33"/>
      <c r="H26" s="149"/>
    </row>
    <row r="27" spans="1:8" ht="15" customHeight="1" hidden="1">
      <c r="A27" s="148"/>
      <c r="B27" s="36"/>
      <c r="C27" s="18"/>
      <c r="D27" s="37"/>
      <c r="E27" s="37"/>
      <c r="F27" s="37"/>
      <c r="G27" s="37"/>
      <c r="H27" s="151"/>
    </row>
    <row r="28" spans="1:8" ht="2.25" customHeight="1" thickBot="1">
      <c r="A28" s="152"/>
      <c r="B28" s="153"/>
      <c r="C28" s="153"/>
      <c r="D28" s="153"/>
      <c r="E28" s="153"/>
      <c r="F28" s="153"/>
      <c r="G28" s="153"/>
      <c r="H28" s="154"/>
    </row>
    <row r="29" ht="4.5" customHeight="1" thickBot="1"/>
    <row r="30" spans="1:10" ht="15" customHeight="1" thickBot="1">
      <c r="A30" s="158"/>
      <c r="B30" s="144" t="s">
        <v>46</v>
      </c>
      <c r="C30" s="159"/>
      <c r="D30" s="141" t="s">
        <v>41</v>
      </c>
      <c r="E30" s="234">
        <v>37868</v>
      </c>
      <c r="F30" s="142" t="s">
        <v>42</v>
      </c>
      <c r="G30" s="235" t="s">
        <v>104</v>
      </c>
      <c r="H30" s="236"/>
      <c r="I30" s="38"/>
      <c r="J30" s="39"/>
    </row>
    <row r="31" spans="1:10" ht="15" customHeight="1">
      <c r="A31" s="160" t="s">
        <v>47</v>
      </c>
      <c r="B31" s="161">
        <v>1</v>
      </c>
      <c r="C31" s="162" t="s">
        <v>48</v>
      </c>
      <c r="D31" s="163"/>
      <c r="E31" s="164"/>
      <c r="F31" s="165"/>
      <c r="G31" s="165"/>
      <c r="H31" s="157" t="s">
        <v>49</v>
      </c>
      <c r="I31" s="40"/>
      <c r="J31" s="41"/>
    </row>
    <row r="32" spans="1:9" ht="15" customHeight="1">
      <c r="A32" s="166" t="s">
        <v>50</v>
      </c>
      <c r="B32" s="101">
        <v>21.2</v>
      </c>
      <c r="C32" s="42" t="s">
        <v>51</v>
      </c>
      <c r="D32" s="176">
        <f>IF(F32="","",IF(ABS(F36-1525)&gt;7.5,"RÜCKSPRACHE!",""))</f>
      </c>
      <c r="E32" s="43"/>
      <c r="F32" s="102">
        <v>1535</v>
      </c>
      <c r="G32" s="43" t="s">
        <v>52</v>
      </c>
      <c r="H32" s="167"/>
      <c r="I32" s="43"/>
    </row>
    <row r="33" spans="1:9" ht="2.25" customHeight="1">
      <c r="A33" s="168"/>
      <c r="B33" s="44"/>
      <c r="C33" s="43"/>
      <c r="D33" s="43"/>
      <c r="E33" s="43"/>
      <c r="F33" s="46"/>
      <c r="G33" s="43"/>
      <c r="H33" s="167"/>
      <c r="I33" s="43"/>
    </row>
    <row r="34" spans="1:12" ht="15" customHeight="1">
      <c r="A34" s="169"/>
      <c r="B34" s="45" t="s">
        <v>53</v>
      </c>
      <c r="C34" s="46"/>
      <c r="D34" s="43"/>
      <c r="E34" s="47"/>
      <c r="F34" s="48">
        <f>IF(B32=0,"",(F32/B31))</f>
        <v>1535</v>
      </c>
      <c r="G34" s="33" t="s">
        <v>89</v>
      </c>
      <c r="H34" s="170" t="s">
        <v>101</v>
      </c>
      <c r="I34" s="43"/>
      <c r="L34" s="49"/>
    </row>
    <row r="35" spans="1:9" ht="2.25" customHeight="1">
      <c r="A35" s="171"/>
      <c r="B35" s="50"/>
      <c r="C35" s="43"/>
      <c r="D35" s="43"/>
      <c r="E35" s="51"/>
      <c r="F35" s="97"/>
      <c r="G35" s="33"/>
      <c r="H35" s="149"/>
      <c r="I35" s="43"/>
    </row>
    <row r="36" spans="1:9" ht="15" customHeight="1">
      <c r="A36" s="172"/>
      <c r="B36" s="52" t="s">
        <v>90</v>
      </c>
      <c r="C36" s="53"/>
      <c r="D36" s="53"/>
      <c r="E36" s="53"/>
      <c r="F36" s="98">
        <f>IF(B32=0,"",F34/(1+(0.0038*(B32-20))))</f>
        <v>1528.0321732897987</v>
      </c>
      <c r="G36" s="94" t="s">
        <v>89</v>
      </c>
      <c r="H36" s="218" t="s">
        <v>114</v>
      </c>
      <c r="I36" s="43"/>
    </row>
    <row r="37" spans="1:9" ht="2.25" customHeight="1" thickBot="1">
      <c r="A37" s="173"/>
      <c r="B37" s="174"/>
      <c r="C37" s="174"/>
      <c r="D37" s="174"/>
      <c r="E37" s="174"/>
      <c r="F37" s="174"/>
      <c r="G37" s="174"/>
      <c r="H37" s="175"/>
      <c r="I37" s="37"/>
    </row>
    <row r="38" ht="4.5" customHeight="1" thickBot="1"/>
    <row r="39" spans="1:9" ht="15" customHeight="1" thickBot="1">
      <c r="A39" s="158"/>
      <c r="B39" s="144" t="s">
        <v>54</v>
      </c>
      <c r="C39" s="159"/>
      <c r="D39" s="141" t="s">
        <v>41</v>
      </c>
      <c r="E39" s="234">
        <v>37866</v>
      </c>
      <c r="F39" s="142" t="s">
        <v>42</v>
      </c>
      <c r="G39" s="235" t="s">
        <v>103</v>
      </c>
      <c r="H39" s="236"/>
      <c r="I39" s="37"/>
    </row>
    <row r="40" spans="1:9" ht="15" customHeight="1">
      <c r="A40" s="160" t="s">
        <v>47</v>
      </c>
      <c r="B40" s="161">
        <v>30</v>
      </c>
      <c r="C40" s="162" t="s">
        <v>48</v>
      </c>
      <c r="D40" s="163"/>
      <c r="E40" s="164"/>
      <c r="F40" s="165"/>
      <c r="G40" s="165"/>
      <c r="H40" s="157" t="s">
        <v>55</v>
      </c>
      <c r="I40" s="37"/>
    </row>
    <row r="41" spans="1:9" ht="15" customHeight="1">
      <c r="A41" s="166" t="s">
        <v>50</v>
      </c>
      <c r="B41" s="101">
        <v>24.7</v>
      </c>
      <c r="C41" s="42" t="s">
        <v>51</v>
      </c>
      <c r="D41" s="176">
        <f>IF(F41="","",IF(ABS(F43-71.83)&gt;7,"RÜCKSPRACHE!",""))</f>
      </c>
      <c r="E41" s="43"/>
      <c r="F41" s="103">
        <v>2.216</v>
      </c>
      <c r="G41" s="43" t="s">
        <v>52</v>
      </c>
      <c r="H41" s="170" t="s">
        <v>101</v>
      </c>
      <c r="I41" s="37"/>
    </row>
    <row r="42" spans="1:9" ht="2.25" customHeight="1">
      <c r="A42" s="168"/>
      <c r="B42" s="44"/>
      <c r="C42" s="43"/>
      <c r="D42" s="43"/>
      <c r="E42" s="43"/>
      <c r="F42" s="46"/>
      <c r="G42" s="43"/>
      <c r="H42" s="149"/>
      <c r="I42" s="37"/>
    </row>
    <row r="43" spans="1:9" ht="15" customHeight="1">
      <c r="A43" s="169"/>
      <c r="B43" s="45" t="s">
        <v>56</v>
      </c>
      <c r="C43" s="46"/>
      <c r="D43" s="43"/>
      <c r="E43" s="47"/>
      <c r="F43" s="48">
        <f>((F41/B40)/(1+(0.004*(B41-20))))*1000</f>
        <v>72.50359900536581</v>
      </c>
      <c r="G43" s="33" t="s">
        <v>91</v>
      </c>
      <c r="H43" s="218" t="s">
        <v>108</v>
      </c>
      <c r="I43" s="37"/>
    </row>
    <row r="44" spans="1:9" ht="2.25" customHeight="1" thickBot="1">
      <c r="A44" s="178"/>
      <c r="B44" s="179"/>
      <c r="C44" s="179"/>
      <c r="D44" s="179"/>
      <c r="E44" s="180"/>
      <c r="F44" s="181"/>
      <c r="G44" s="174"/>
      <c r="H44" s="175"/>
      <c r="I44" s="37"/>
    </row>
    <row r="45" ht="4.5" customHeight="1" thickBot="1"/>
    <row r="46" spans="1:8" ht="15" customHeight="1" thickBot="1">
      <c r="A46" s="158"/>
      <c r="B46" s="144" t="s">
        <v>57</v>
      </c>
      <c r="C46" s="159"/>
      <c r="D46" s="141" t="s">
        <v>41</v>
      </c>
      <c r="E46" s="234">
        <v>37868</v>
      </c>
      <c r="F46" s="142" t="s">
        <v>42</v>
      </c>
      <c r="G46" s="235" t="s">
        <v>105</v>
      </c>
      <c r="H46" s="236"/>
    </row>
    <row r="47" spans="1:12" ht="15" customHeight="1">
      <c r="A47" s="182"/>
      <c r="B47" s="129" t="s">
        <v>58</v>
      </c>
      <c r="C47" s="183"/>
      <c r="D47" s="184"/>
      <c r="E47" s="185"/>
      <c r="F47" s="186" t="s">
        <v>59</v>
      </c>
      <c r="G47" s="186" t="s">
        <v>60</v>
      </c>
      <c r="H47" s="157" t="s">
        <v>61</v>
      </c>
      <c r="I47" s="55"/>
      <c r="L47" s="37"/>
    </row>
    <row r="48" spans="1:9" ht="15" customHeight="1" hidden="1">
      <c r="A48" s="187"/>
      <c r="B48" s="35"/>
      <c r="C48" s="35"/>
      <c r="D48" s="33"/>
      <c r="E48" s="56"/>
      <c r="F48" s="37"/>
      <c r="G48" s="37"/>
      <c r="H48" s="188"/>
      <c r="I48" s="55"/>
    </row>
    <row r="49" spans="1:10" ht="2.25" customHeight="1">
      <c r="A49" s="187"/>
      <c r="B49" s="35"/>
      <c r="C49" s="35"/>
      <c r="D49" s="35"/>
      <c r="E49" s="33"/>
      <c r="F49" s="57"/>
      <c r="G49" s="58"/>
      <c r="H49" s="189"/>
      <c r="I49" s="59"/>
      <c r="J49" s="60"/>
    </row>
    <row r="50" spans="1:9" ht="2.25" customHeight="1" hidden="1" thickBot="1">
      <c r="A50" s="169"/>
      <c r="B50" s="54"/>
      <c r="C50" s="54"/>
      <c r="D50" s="54"/>
      <c r="E50" s="33"/>
      <c r="F50" s="33"/>
      <c r="G50" s="54"/>
      <c r="H50" s="188"/>
      <c r="I50" s="61"/>
    </row>
    <row r="51" spans="1:9" ht="15" customHeight="1">
      <c r="A51" s="169"/>
      <c r="B51" s="45" t="s">
        <v>53</v>
      </c>
      <c r="C51" s="54"/>
      <c r="D51" s="177">
        <f>IF(F51="","",IF(ABS(F51-13.55)&gt;0.2,"RÜCKSPRACHE!",""))</f>
      </c>
      <c r="E51" s="62" t="s">
        <v>62</v>
      </c>
      <c r="F51" s="104">
        <v>13.37</v>
      </c>
      <c r="G51" s="192">
        <v>0.54251</v>
      </c>
      <c r="H51" s="188"/>
      <c r="I51" s="63"/>
    </row>
    <row r="52" spans="1:9" ht="2.25" customHeight="1">
      <c r="A52" s="169"/>
      <c r="B52" s="54"/>
      <c r="C52" s="54"/>
      <c r="D52" s="54"/>
      <c r="E52" s="64"/>
      <c r="F52" s="65"/>
      <c r="G52" s="66"/>
      <c r="H52" s="188"/>
      <c r="I52" s="63"/>
    </row>
    <row r="53" spans="1:9" ht="12.75">
      <c r="A53" s="190"/>
      <c r="B53" s="67"/>
      <c r="C53" s="67"/>
      <c r="D53" s="177">
        <f>IF(F53="","",IF(ABS(F53-13.4)&gt;0.2,"RÜCKSPRACHE!",""))</f>
      </c>
      <c r="E53" s="68" t="s">
        <v>63</v>
      </c>
      <c r="F53" s="104">
        <v>13.35</v>
      </c>
      <c r="G53" s="192">
        <v>4.96</v>
      </c>
      <c r="H53" s="170" t="s">
        <v>101</v>
      </c>
      <c r="I53" s="67"/>
    </row>
    <row r="54" spans="1:9" ht="2.25" customHeight="1">
      <c r="A54" s="169"/>
      <c r="B54" s="65"/>
      <c r="C54" s="54"/>
      <c r="D54" s="54"/>
      <c r="E54" s="69"/>
      <c r="F54" s="65"/>
      <c r="G54" s="66"/>
      <c r="H54" s="149"/>
      <c r="I54" s="63"/>
    </row>
    <row r="55" spans="1:9" s="71" customFormat="1" ht="12.75">
      <c r="A55" s="191"/>
      <c r="B55" s="65"/>
      <c r="C55" s="65"/>
      <c r="D55" s="177">
        <f>IF(F55="","",IF(ABS(F55-12.8)&gt;0.2,"RÜCKSPRACHE!",""))</f>
      </c>
      <c r="E55" s="70" t="s">
        <v>64</v>
      </c>
      <c r="F55" s="104">
        <v>12.74</v>
      </c>
      <c r="G55" s="193">
        <v>18.54</v>
      </c>
      <c r="H55" s="219" t="s">
        <v>114</v>
      </c>
      <c r="I55" s="65"/>
    </row>
    <row r="56" spans="1:9" ht="2.25" customHeight="1" thickBot="1">
      <c r="A56" s="173"/>
      <c r="B56" s="174"/>
      <c r="C56" s="174"/>
      <c r="D56" s="174"/>
      <c r="E56" s="174"/>
      <c r="F56" s="174"/>
      <c r="G56" s="174"/>
      <c r="H56" s="175"/>
      <c r="I56" s="67"/>
    </row>
    <row r="57" ht="4.5" customHeight="1" thickBot="1"/>
    <row r="58" spans="1:9" ht="15" customHeight="1" thickBot="1">
      <c r="A58" s="158"/>
      <c r="B58" s="144" t="s">
        <v>65</v>
      </c>
      <c r="C58" s="194"/>
      <c r="D58" s="141" t="s">
        <v>41</v>
      </c>
      <c r="E58" s="234">
        <v>37868</v>
      </c>
      <c r="F58" s="142" t="s">
        <v>42</v>
      </c>
      <c r="G58" s="235" t="s">
        <v>106</v>
      </c>
      <c r="H58" s="236"/>
      <c r="I58" s="37"/>
    </row>
    <row r="59" spans="1:12" ht="12.75">
      <c r="A59" s="160"/>
      <c r="B59" s="129" t="s">
        <v>66</v>
      </c>
      <c r="C59" s="184"/>
      <c r="D59" s="146" t="s">
        <v>67</v>
      </c>
      <c r="E59" s="184"/>
      <c r="F59" s="184"/>
      <c r="G59" s="184"/>
      <c r="H59" s="157" t="s">
        <v>68</v>
      </c>
      <c r="I59" s="37"/>
      <c r="L59" s="72"/>
    </row>
    <row r="60" spans="1:9" ht="15" customHeight="1">
      <c r="A60" s="195"/>
      <c r="B60" s="13"/>
      <c r="C60" s="37"/>
      <c r="D60" s="23"/>
      <c r="E60" s="73" t="s">
        <v>69</v>
      </c>
      <c r="F60" s="105">
        <v>992</v>
      </c>
      <c r="G60" s="74" t="s">
        <v>70</v>
      </c>
      <c r="H60" s="196"/>
      <c r="I60" s="37"/>
    </row>
    <row r="61" spans="1:9" ht="2.25" customHeight="1">
      <c r="A61" s="197"/>
      <c r="B61" s="37"/>
      <c r="C61" s="37"/>
      <c r="D61" s="37"/>
      <c r="E61" s="37"/>
      <c r="F61" s="95"/>
      <c r="G61" s="37"/>
      <c r="H61" s="151"/>
      <c r="I61" s="37"/>
    </row>
    <row r="62" spans="1:9" ht="15" customHeight="1">
      <c r="A62" s="150"/>
      <c r="B62" s="45" t="s">
        <v>53</v>
      </c>
      <c r="C62" s="37"/>
      <c r="D62" s="155">
        <f>IF(F62="","",IF(F62/F60&lt;0.98,"RÜCKSPRACHE!",""))</f>
      </c>
      <c r="E62" s="55" t="s">
        <v>69</v>
      </c>
      <c r="F62" s="100">
        <v>984</v>
      </c>
      <c r="G62" s="37" t="s">
        <v>102</v>
      </c>
      <c r="H62" s="220" t="s">
        <v>114</v>
      </c>
      <c r="I62" s="37"/>
    </row>
    <row r="63" spans="1:9" s="78" customFormat="1" ht="24.75" customHeight="1" thickBot="1">
      <c r="A63" s="198" t="s">
        <v>71</v>
      </c>
      <c r="B63" s="75" t="s">
        <v>72</v>
      </c>
      <c r="C63" s="76"/>
      <c r="D63" s="199" t="s">
        <v>41</v>
      </c>
      <c r="E63" s="200"/>
      <c r="F63" s="201"/>
      <c r="G63" s="77"/>
      <c r="H63" s="202"/>
      <c r="I63" s="76"/>
    </row>
    <row r="64" spans="1:9" ht="15" customHeight="1">
      <c r="A64" s="213"/>
      <c r="B64" s="214" t="s">
        <v>73</v>
      </c>
      <c r="C64" s="184"/>
      <c r="D64" s="146" t="s">
        <v>74</v>
      </c>
      <c r="E64" s="184"/>
      <c r="F64" s="184"/>
      <c r="G64" s="184"/>
      <c r="H64" s="215"/>
      <c r="I64" s="37"/>
    </row>
    <row r="65" spans="1:9" ht="15" customHeight="1">
      <c r="A65" s="195" t="s">
        <v>75</v>
      </c>
      <c r="B65" s="37"/>
      <c r="C65" s="37"/>
      <c r="D65" s="7" t="s">
        <v>76</v>
      </c>
      <c r="E65" s="37"/>
      <c r="F65" s="37"/>
      <c r="G65" s="37"/>
      <c r="H65" s="151"/>
      <c r="I65" s="37"/>
    </row>
    <row r="66" spans="1:9" ht="2.25" customHeight="1">
      <c r="A66" s="203"/>
      <c r="B66" s="4"/>
      <c r="C66" s="4"/>
      <c r="D66" s="4"/>
      <c r="E66" s="4"/>
      <c r="F66" s="4"/>
      <c r="G66" s="4"/>
      <c r="H66" s="131"/>
      <c r="I66" s="37"/>
    </row>
    <row r="67" spans="1:9" ht="15" customHeight="1">
      <c r="A67" s="150"/>
      <c r="B67" s="37"/>
      <c r="C67" s="4"/>
      <c r="D67" s="4"/>
      <c r="E67" s="4" t="s">
        <v>77</v>
      </c>
      <c r="F67" s="106" t="s">
        <v>94</v>
      </c>
      <c r="G67" s="4" t="s">
        <v>78</v>
      </c>
      <c r="H67" s="204" t="s">
        <v>79</v>
      </c>
      <c r="I67" s="37"/>
    </row>
    <row r="68" spans="1:9" ht="2.25" customHeight="1">
      <c r="A68" s="150"/>
      <c r="B68" s="4"/>
      <c r="C68" s="4"/>
      <c r="D68" s="4"/>
      <c r="E68" s="37"/>
      <c r="F68" s="96"/>
      <c r="G68" s="4"/>
      <c r="H68" s="131"/>
      <c r="I68" s="37"/>
    </row>
    <row r="69" spans="1:9" ht="15" customHeight="1">
      <c r="A69" s="150"/>
      <c r="B69" s="45" t="s">
        <v>53</v>
      </c>
      <c r="C69" s="4"/>
      <c r="D69" s="4"/>
      <c r="E69" s="4" t="s">
        <v>80</v>
      </c>
      <c r="F69" s="106" t="s">
        <v>94</v>
      </c>
      <c r="G69" s="37" t="s">
        <v>102</v>
      </c>
      <c r="H69" s="220"/>
      <c r="I69" s="37"/>
    </row>
    <row r="70" spans="1:9" ht="2.25" customHeight="1" thickBot="1">
      <c r="A70" s="205"/>
      <c r="B70" s="206"/>
      <c r="C70" s="15"/>
      <c r="D70" s="15"/>
      <c r="E70" s="15"/>
      <c r="F70" s="15"/>
      <c r="G70" s="15"/>
      <c r="H70" s="132"/>
      <c r="I70" s="37"/>
    </row>
    <row r="71" ht="4.5" customHeight="1" thickBot="1">
      <c r="I71" s="37"/>
    </row>
    <row r="72" spans="1:9" ht="12.75">
      <c r="A72" s="207"/>
      <c r="B72" s="208"/>
      <c r="C72" s="245" t="s">
        <v>99</v>
      </c>
      <c r="D72" s="252"/>
      <c r="E72" s="245" t="s">
        <v>98</v>
      </c>
      <c r="F72" s="252"/>
      <c r="G72" s="245" t="s">
        <v>97</v>
      </c>
      <c r="H72" s="246"/>
      <c r="I72" s="37"/>
    </row>
    <row r="73" spans="1:8" s="80" customFormat="1" ht="12.75">
      <c r="A73" s="209" t="s">
        <v>81</v>
      </c>
      <c r="B73" s="79"/>
      <c r="C73" s="243" t="s">
        <v>114</v>
      </c>
      <c r="D73" s="238"/>
      <c r="E73" s="243" t="s">
        <v>26</v>
      </c>
      <c r="F73" s="238"/>
      <c r="G73" s="243" t="s">
        <v>26</v>
      </c>
      <c r="H73" s="249"/>
    </row>
    <row r="74" spans="1:8" s="80" customFormat="1" ht="12.75">
      <c r="A74" s="210" t="s">
        <v>82</v>
      </c>
      <c r="B74" s="79"/>
      <c r="C74" s="255" t="s">
        <v>96</v>
      </c>
      <c r="D74" s="256"/>
      <c r="E74" s="243" t="s">
        <v>95</v>
      </c>
      <c r="F74" s="238"/>
      <c r="G74" s="243" t="s">
        <v>95</v>
      </c>
      <c r="H74" s="249"/>
    </row>
    <row r="75" spans="1:8" s="80" customFormat="1" ht="12.75">
      <c r="A75" s="210" t="s">
        <v>83</v>
      </c>
      <c r="B75" s="79"/>
      <c r="C75" s="237">
        <v>37868</v>
      </c>
      <c r="D75" s="238"/>
      <c r="E75" s="237">
        <v>37873</v>
      </c>
      <c r="F75" s="238"/>
      <c r="G75" s="237">
        <v>37879</v>
      </c>
      <c r="H75" s="249"/>
    </row>
    <row r="76" spans="1:8" s="80" customFormat="1" ht="13.5" thickBot="1">
      <c r="A76" s="211" t="s">
        <v>84</v>
      </c>
      <c r="B76" s="212"/>
      <c r="C76" s="253"/>
      <c r="D76" s="254"/>
      <c r="E76" s="247"/>
      <c r="F76" s="248"/>
      <c r="G76" s="250"/>
      <c r="H76" s="251"/>
    </row>
    <row r="77" s="80" customFormat="1" ht="12.75"/>
    <row r="78" spans="1:9" s="80" customFormat="1" ht="14.25" hidden="1">
      <c r="A78" s="81"/>
      <c r="C78" s="82"/>
      <c r="I78" s="83"/>
    </row>
    <row r="79" s="80" customFormat="1" ht="12.75" hidden="1"/>
    <row r="80" spans="1:6" s="80" customFormat="1" ht="15.75" hidden="1">
      <c r="A80" s="84"/>
      <c r="B80" s="85"/>
      <c r="E80" s="86"/>
      <c r="F80" s="87"/>
    </row>
    <row r="81" spans="1:6" s="80" customFormat="1" ht="6.75" customHeight="1" hidden="1">
      <c r="A81" s="84"/>
      <c r="B81" s="85"/>
      <c r="E81" s="86"/>
      <c r="F81" s="88"/>
    </row>
    <row r="82" spans="1:6" s="80" customFormat="1" ht="15.75" hidden="1">
      <c r="A82" s="84"/>
      <c r="E82" s="86"/>
      <c r="F82" s="88"/>
    </row>
    <row r="83" spans="1:6" s="80" customFormat="1" ht="4.5" customHeight="1" hidden="1">
      <c r="A83" s="84"/>
      <c r="E83" s="86"/>
      <c r="F83" s="88"/>
    </row>
    <row r="84" spans="1:6" s="80" customFormat="1" ht="15.75" hidden="1">
      <c r="A84" s="84"/>
      <c r="C84" s="89"/>
      <c r="E84" s="86"/>
      <c r="F84" s="90"/>
    </row>
    <row r="85" spans="1:6" s="80" customFormat="1" ht="15.75" hidden="1">
      <c r="A85" s="84"/>
      <c r="C85" s="91"/>
      <c r="E85" s="86"/>
      <c r="F85" s="90"/>
    </row>
    <row r="86" s="80" customFormat="1" ht="12.75" hidden="1">
      <c r="E86" s="83"/>
    </row>
    <row r="87" spans="5:7" s="80" customFormat="1" ht="12.75" hidden="1">
      <c r="E87" s="83"/>
      <c r="F87" s="83"/>
      <c r="G87" s="92"/>
    </row>
    <row r="88" spans="1:6" s="80" customFormat="1" ht="15.75" hidden="1">
      <c r="A88" s="84"/>
      <c r="B88" s="85"/>
      <c r="E88" s="86"/>
      <c r="F88" s="93"/>
    </row>
    <row r="89" s="80" customFormat="1" ht="6.75" customHeight="1" hidden="1"/>
    <row r="90" spans="5:6" s="80" customFormat="1" ht="12.75" hidden="1">
      <c r="E90" s="86"/>
      <c r="F90" s="88"/>
    </row>
    <row r="91" s="80" customFormat="1" ht="12.75" hidden="1"/>
    <row r="92" s="80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2003-09-30T13:22:04Z</cp:lastPrinted>
  <dcterms:created xsi:type="dcterms:W3CDTF">2002-04-09T11:51:15Z</dcterms:created>
  <dcterms:modified xsi:type="dcterms:W3CDTF">2003-09-30T13:22:05Z</dcterms:modified>
  <cp:category/>
  <cp:version/>
  <cp:contentType/>
  <cp:contentStatus/>
</cp:coreProperties>
</file>