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488P" sheetId="1" r:id="rId1"/>
  </sheets>
  <definedNames>
    <definedName name="_xlnm.Print_Area" localSheetId="0">'N-3488P'!$A$1:$H$76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<sst xmlns="http://schemas.openxmlformats.org/spreadsheetml/2006/main" count="156" uniqueCount="119">
  <si>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</si>
  <si>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</si>
  <si>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</si>
  <si>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</si>
  <si>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</si>
  <si>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</si>
  <si>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</si>
  <si>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</si>
  <si>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</si>
  <si>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</si>
  <si>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</si>
  <si>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N-3488P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</si>
  <si>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</si>
  <si>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</si>
  <si>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</si>
  <si>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</si>
  <si>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</si>
  <si>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</si>
  <si>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</si>
  <si>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</si>
  <si>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</si>
  <si>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</si>
  <si>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</si>
  <si>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N-3488I</t>
  </si>
  <si>
    <t>BNN SERIAL NUMBER OUTER LAYER :</t>
  </si>
  <si>
    <t>N-3488E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</si>
  <si>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</si>
  <si>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</si>
  <si>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</si>
  <si>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</si>
  <si>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</si>
  <si>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</si>
  <si>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</si>
  <si>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</si>
  <si>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</si>
  <si>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</si>
  <si>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12.02.04</t>
  </si>
  <si>
    <t>TIME :</t>
  </si>
  <si>
    <t>BNN INT. REG. NO :</t>
  </si>
  <si>
    <t>DATE OF REPORT :</t>
  </si>
  <si>
    <t>Cable    "I"   Number :</t>
  </si>
  <si>
    <t>HCMB__A046-01B10417D</t>
  </si>
  <si>
    <t>Serial Number "I" :</t>
  </si>
  <si>
    <t>Cable  "O"   Number :</t>
  </si>
  <si>
    <t>HCMB__A047-02G00166A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</si>
  <si>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</si>
  <si>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</si>
  <si>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</si>
  <si>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</si>
  <si>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</si>
  <si>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</si>
  <si>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10.02.04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</si>
  <si>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</si>
  <si>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</si>
  <si>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</si>
  <si>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</si>
  <si>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</si>
  <si>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</si>
  <si>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</si>
  <si>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</si>
  <si>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</si>
  <si>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</si>
  <si>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</si>
  <si>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</si>
  <si>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</si>
  <si>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</si>
  <si>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</si>
  <si>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</si>
  <si>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</si>
  <si>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</si>
  <si>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</si>
  <si>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11.02.04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</si>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</sst>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0.000"/>
    <numFmt numFmtId="211" formatCode="0.0"/>
    <numFmt numFmtId="212" formatCode="00.00"/>
    <numFmt numFmtId="213" formatCode="&quot;CHF&quot;\ #,##0;&quot;CHF&quot;\ \-#,##0"/>
    <numFmt numFmtId="214" formatCode="&quot;CHF&quot;\ #,##0;[Red]&quot;CHF&quot;\ \-#,##0"/>
    <numFmt numFmtId="215" formatCode="&quot;CHF&quot;\ #,##0.00;&quot;CHF&quot;\ \-#,##0.00"/>
    <numFmt numFmtId="216" formatCode="&quot;CHF&quot;\ #,##0.00;[Red]&quot;CHF&quot;\ \-#,##0.00"/>
    <numFmt numFmtId="217" formatCode="_ &quot;CHF&quot;\ * #,##0_ ;_ &quot;CHF&quot;\ * \-#,##0_ ;_ &quot;CHF&quot;\ * &quot;-&quot;_ ;_ @_ "/>
    <numFmt numFmtId="218" formatCode="_ &quot;CHF&quot;\ * #,##0.00_ ;_ &quot;CHF&quot;\ * \-#,##0.00_ ;_ &quot;CHF&quot;\ * &quot;-&quot;??_ ;_ @_ "/>
    <numFmt numFmtId="219" formatCode="dd\-mm\-yy"/>
    <numFmt numFmtId="220" formatCode="0.0000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0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0" fontId="20" fillId="0" borderId="0" xfId="0" applyNumberFormat="1" applyFont="1" applyBorder="1" applyAlignment="1">
      <alignment horizontal="right" vertical="center"/>
    </xf>
    <xf numFmtId="211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1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1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0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1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1" fontId="0" fillId="0" borderId="0" xfId="0" applyNumberFormat="1" applyBorder="1" applyAlignment="1">
      <alignment horizontal="center" vertical="center"/>
    </xf>
    <xf numFmtId="210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1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1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1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2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4</v>
      </c>
      <c r="B5" s="25"/>
      <c r="C5" s="26"/>
      <c r="D5" s="27"/>
      <c r="E5" s="28"/>
      <c r="F5" s="24" t="s">
        <v>3</v>
      </c>
      <c r="G5" s="25"/>
      <c r="H5" s="29" t="s">
        <v>5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6</v>
      </c>
      <c r="G6" s="33"/>
      <c r="H6" s="36" t="s">
        <v>7</v>
      </c>
      <c r="I6" s="30"/>
      <c r="L6" s="31"/>
      <c r="M6" s="8"/>
      <c r="N6" s="31"/>
      <c r="O6" s="8"/>
    </row>
    <row r="7" spans="1:15" s="7" customFormat="1" ht="15" customHeight="1">
      <c r="A7" s="15" t="s">
        <v>8</v>
      </c>
      <c r="B7" s="37"/>
      <c r="C7" s="38"/>
      <c r="D7" s="39" t="s">
        <v>9</v>
      </c>
      <c r="E7" s="40"/>
      <c r="F7" s="15" t="s">
        <v>10</v>
      </c>
      <c r="G7" s="16"/>
      <c r="H7" s="41" t="s">
        <v>11</v>
      </c>
      <c r="I7" s="30"/>
      <c r="L7" s="31"/>
      <c r="M7" s="8"/>
      <c r="N7" s="8"/>
      <c r="O7" s="8"/>
    </row>
    <row r="8" spans="1:15" s="7" customFormat="1" ht="15" customHeight="1">
      <c r="A8" s="24" t="s">
        <v>12</v>
      </c>
      <c r="B8" s="42"/>
      <c r="C8" s="43"/>
      <c r="D8" s="44" t="s">
        <v>13</v>
      </c>
      <c r="E8" s="28"/>
      <c r="F8" s="24" t="s">
        <v>14</v>
      </c>
      <c r="G8" s="45">
        <f>IF(ISNUMBER(VALUE(MID(H7,3,4))),"","Formatfehler!!")</f>
      </c>
      <c r="H8" s="46" t="s">
        <v>5</v>
      </c>
      <c r="I8" s="47"/>
      <c r="L8" s="31"/>
      <c r="M8" s="8"/>
      <c r="N8" s="8"/>
      <c r="O8" s="8"/>
    </row>
    <row r="9" spans="1:15" s="7" customFormat="1" ht="15" customHeight="1">
      <c r="A9" s="24" t="s">
        <v>15</v>
      </c>
      <c r="B9" s="42"/>
      <c r="C9" s="43"/>
      <c r="D9" s="48" t="str">
        <f>"CF0015_C"&amp;IF(MID(H7,8,8)="","_",MID(H7,8,8))&amp;"_"&amp;MID(H7,1,7)</f>
        <v>CF0015_C__N-3488P</v>
      </c>
      <c r="E9" s="28"/>
      <c r="F9" s="24" t="s">
        <v>16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17</v>
      </c>
      <c r="B10" s="25"/>
      <c r="C10" s="8"/>
      <c r="D10" s="50" t="s">
        <v>18</v>
      </c>
      <c r="E10" s="28"/>
      <c r="F10" s="24" t="s">
        <v>19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20</v>
      </c>
      <c r="B11" s="25"/>
      <c r="C11" s="8"/>
      <c r="D11" s="52" t="str">
        <f>IF(C73="","&lt;Yes&gt;","&lt;No&gt;")</f>
        <v>&lt;No&gt;</v>
      </c>
      <c r="E11" s="28"/>
      <c r="F11" s="24" t="s">
        <v>21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22</v>
      </c>
      <c r="B12" s="33"/>
      <c r="C12" s="34"/>
      <c r="D12" s="55" t="s">
        <v>23</v>
      </c>
      <c r="E12" s="35"/>
      <c r="F12" s="32" t="s">
        <v>24</v>
      </c>
      <c r="G12" s="33"/>
      <c r="H12" s="56" t="s">
        <v>25</v>
      </c>
      <c r="I12" s="30"/>
      <c r="L12" s="31"/>
      <c r="M12" s="8"/>
      <c r="N12" s="8"/>
      <c r="O12" s="8"/>
    </row>
    <row r="13" spans="1:15" s="7" customFormat="1" ht="15" customHeight="1">
      <c r="A13" s="15" t="s">
        <v>26</v>
      </c>
      <c r="B13" s="16"/>
      <c r="C13" s="57"/>
      <c r="D13" s="58" t="s">
        <v>27</v>
      </c>
      <c r="E13" s="40"/>
      <c r="F13" s="15" t="s">
        <v>28</v>
      </c>
      <c r="G13" s="16"/>
      <c r="H13" s="59" t="s">
        <v>29</v>
      </c>
      <c r="I13" s="30"/>
      <c r="L13" s="31"/>
      <c r="M13" s="8"/>
      <c r="N13" s="8"/>
      <c r="O13" s="8"/>
    </row>
    <row r="14" spans="1:15" s="7" customFormat="1" ht="15" customHeight="1">
      <c r="A14" s="24" t="s">
        <v>30</v>
      </c>
      <c r="B14" s="25"/>
      <c r="C14" s="8"/>
      <c r="D14" s="52" t="s">
        <v>31</v>
      </c>
      <c r="E14" s="28"/>
      <c r="F14" s="24" t="s">
        <v>32</v>
      </c>
      <c r="G14" s="25"/>
      <c r="H14" s="51" t="s">
        <v>33</v>
      </c>
      <c r="I14" s="30"/>
      <c r="L14" s="31"/>
      <c r="M14" s="8"/>
      <c r="N14" s="8"/>
      <c r="O14" s="8"/>
    </row>
    <row r="15" spans="1:15" s="7" customFormat="1" ht="15" customHeight="1">
      <c r="A15" s="24" t="s">
        <v>34</v>
      </c>
      <c r="B15" s="25"/>
      <c r="C15" s="60" t="s">
        <v>35</v>
      </c>
      <c r="D15" s="61" t="s">
        <v>36</v>
      </c>
      <c r="E15" s="28"/>
      <c r="F15" s="24" t="s">
        <v>37</v>
      </c>
      <c r="G15" s="25"/>
      <c r="H15" s="49" t="s">
        <v>33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38</v>
      </c>
      <c r="B16" s="33"/>
      <c r="C16" s="62">
        <f ca="1">CELL("filename")</f>
      </c>
      <c r="D16" s="62"/>
      <c r="E16" s="63"/>
      <c r="F16" s="32" t="s">
        <v>39</v>
      </c>
      <c r="G16" s="33"/>
      <c r="H16" s="64" t="str">
        <f>IF(C75="","",C75)</f>
        <v>12.02.04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40</v>
      </c>
      <c r="B18" s="70"/>
      <c r="C18" s="71"/>
      <c r="D18" s="72" t="s">
        <v>41</v>
      </c>
      <c r="E18" s="73"/>
      <c r="F18" s="74" t="s">
        <v>42</v>
      </c>
      <c r="G18" s="75"/>
      <c r="H18" s="76" t="str">
        <f>D12</f>
        <v>N-3488I</v>
      </c>
      <c r="I18" s="30"/>
    </row>
    <row r="19" spans="1:9" s="7" customFormat="1" ht="15" customHeight="1" thickBot="1">
      <c r="A19" s="77" t="s">
        <v>43</v>
      </c>
      <c r="B19" s="78"/>
      <c r="C19" s="79"/>
      <c r="D19" s="80" t="s">
        <v>44</v>
      </c>
      <c r="E19" s="81"/>
      <c r="F19" s="82" t="s">
        <v>45</v>
      </c>
      <c r="G19" s="83"/>
      <c r="H19" s="84" t="str">
        <f>H12</f>
        <v>N-3488E</v>
      </c>
      <c r="I19" s="30"/>
    </row>
    <row r="20" spans="1:9" s="7" customFormat="1" ht="24.75" customHeight="1" thickBot="1">
      <c r="A20" s="85" t="s">
        <v>46</v>
      </c>
      <c r="E20" s="86" t="s">
        <v>47</v>
      </c>
      <c r="F20" s="87" t="s">
        <v>48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49</v>
      </c>
      <c r="C22" s="90"/>
      <c r="D22" s="91" t="s">
        <v>50</v>
      </c>
      <c r="E22" s="92" t="s">
        <v>51</v>
      </c>
      <c r="F22" s="93" t="s">
        <v>52</v>
      </c>
      <c r="G22" s="94" t="s">
        <v>53</v>
      </c>
      <c r="H22" s="95"/>
      <c r="I22" s="30"/>
    </row>
    <row r="23" spans="1:9" s="7" customFormat="1" ht="15" customHeight="1">
      <c r="A23" s="15"/>
      <c r="B23" s="39" t="s">
        <v>54</v>
      </c>
      <c r="C23" s="96"/>
      <c r="D23" s="96" t="s">
        <v>55</v>
      </c>
      <c r="E23" s="96"/>
      <c r="F23" s="97" t="s">
        <v>56</v>
      </c>
      <c r="G23" s="98" t="s">
        <v>57</v>
      </c>
      <c r="H23" s="99" t="s">
        <v>58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59</v>
      </c>
      <c r="C25" s="31"/>
      <c r="D25" s="102"/>
      <c r="E25" s="107">
        <f>IF(F25="","",IF(ABS(F25)&lt;40000,"RÜCKSPRACHE!",""))</f>
      </c>
      <c r="F25" s="108">
        <v>258000</v>
      </c>
      <c r="G25" s="109" t="s">
        <v>114</v>
      </c>
      <c r="H25" s="103" t="s">
        <v>115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60</v>
      </c>
      <c r="C30" s="117"/>
      <c r="D30" s="91" t="s">
        <v>50</v>
      </c>
      <c r="E30" s="92" t="s">
        <v>36</v>
      </c>
      <c r="F30" s="93" t="s">
        <v>52</v>
      </c>
      <c r="G30" s="94" t="s">
        <v>61</v>
      </c>
      <c r="H30" s="95"/>
      <c r="I30" s="118"/>
      <c r="J30" s="119"/>
    </row>
    <row r="31" spans="1:10" ht="15" customHeight="1">
      <c r="A31" s="120" t="s">
        <v>62</v>
      </c>
      <c r="B31" s="121">
        <v>1</v>
      </c>
      <c r="C31" s="122" t="s">
        <v>63</v>
      </c>
      <c r="D31" s="123"/>
      <c r="E31" s="124"/>
      <c r="F31" s="125"/>
      <c r="G31" s="125"/>
      <c r="H31" s="99" t="s">
        <v>64</v>
      </c>
      <c r="I31" s="126"/>
      <c r="J31" s="127"/>
    </row>
    <row r="32" spans="1:9" ht="15" customHeight="1">
      <c r="A32" s="128" t="s">
        <v>65</v>
      </c>
      <c r="B32" s="129">
        <v>22.2</v>
      </c>
      <c r="C32" s="130" t="s">
        <v>66</v>
      </c>
      <c r="D32" s="131">
        <f>IF(F32="","",IF(ABS(F36-1520)&gt;7.5,"RÜCKSPRACHE!",""))</f>
      </c>
      <c r="E32" s="132"/>
      <c r="F32" s="133">
        <v>1525.5</v>
      </c>
      <c r="G32" s="132" t="s">
        <v>67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68</v>
      </c>
      <c r="C34" s="138"/>
      <c r="D34" s="132"/>
      <c r="E34" s="141"/>
      <c r="F34" s="142">
        <f>IF(B32=0,"",(F32/B31))</f>
        <v>1525.5</v>
      </c>
      <c r="G34" s="102" t="s">
        <v>116</v>
      </c>
      <c r="H34" s="143" t="s">
        <v>56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117</v>
      </c>
      <c r="C36" s="151"/>
      <c r="D36" s="151"/>
      <c r="E36" s="151"/>
      <c r="F36" s="152">
        <f>IF(B32=0,"",F34/(1+(0.0038*(B32-20))))</f>
        <v>1512.8525526597646</v>
      </c>
      <c r="G36" s="153" t="s">
        <v>116</v>
      </c>
      <c r="H36" s="154" t="s">
        <v>69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70</v>
      </c>
      <c r="C39" s="117"/>
      <c r="D39" s="91" t="s">
        <v>50</v>
      </c>
      <c r="E39" s="92" t="s">
        <v>71</v>
      </c>
      <c r="F39" s="93" t="s">
        <v>52</v>
      </c>
      <c r="G39" s="94" t="s">
        <v>72</v>
      </c>
      <c r="H39" s="95"/>
      <c r="I39" s="158"/>
    </row>
    <row r="40" spans="1:9" ht="15" customHeight="1">
      <c r="A40" s="120" t="s">
        <v>62</v>
      </c>
      <c r="B40" s="121">
        <v>30</v>
      </c>
      <c r="C40" s="122" t="s">
        <v>63</v>
      </c>
      <c r="D40" s="123"/>
      <c r="E40" s="124"/>
      <c r="F40" s="125"/>
      <c r="G40" s="125"/>
      <c r="H40" s="99" t="s">
        <v>73</v>
      </c>
      <c r="I40" s="158"/>
    </row>
    <row r="41" spans="1:9" ht="15" customHeight="1">
      <c r="A41" s="128" t="s">
        <v>65</v>
      </c>
      <c r="B41" s="129">
        <v>23.4</v>
      </c>
      <c r="C41" s="130" t="s">
        <v>66</v>
      </c>
      <c r="D41" s="131">
        <f>IF(F41="","",IF(ABS(F43)&gt;75,"RÜCKSPRACHE!",""))</f>
      </c>
      <c r="E41" s="132"/>
      <c r="F41" s="159">
        <v>2.083</v>
      </c>
      <c r="G41" s="132" t="s">
        <v>67</v>
      </c>
      <c r="H41" s="143" t="s">
        <v>56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74</v>
      </c>
      <c r="C43" s="138"/>
      <c r="D43" s="132"/>
      <c r="E43" s="141"/>
      <c r="F43" s="142">
        <f>((F41/B40)/(1+(0.004*(B41-20))))*1000</f>
        <v>68.50171007629571</v>
      </c>
      <c r="G43" s="102" t="s">
        <v>118</v>
      </c>
      <c r="H43" s="154" t="s">
        <v>75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76</v>
      </c>
      <c r="C46" s="117"/>
      <c r="D46" s="91" t="s">
        <v>50</v>
      </c>
      <c r="E46" s="92" t="s">
        <v>36</v>
      </c>
      <c r="F46" s="93" t="s">
        <v>52</v>
      </c>
      <c r="G46" s="94" t="s">
        <v>77</v>
      </c>
      <c r="H46" s="95"/>
    </row>
    <row r="47" spans="1:12" ht="15" customHeight="1">
      <c r="A47" s="164"/>
      <c r="B47" s="39" t="s">
        <v>78</v>
      </c>
      <c r="C47" s="165"/>
      <c r="D47" s="166"/>
      <c r="E47" s="167"/>
      <c r="F47" s="168" t="s">
        <v>79</v>
      </c>
      <c r="G47" s="168" t="s">
        <v>80</v>
      </c>
      <c r="H47" s="99" t="s">
        <v>81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68</v>
      </c>
      <c r="C51" s="177"/>
      <c r="D51" s="179">
        <f>IF(F51="","",IF(ABS(F51-13.6)&gt;0.3,"RÜCKSPRACHE!",""))</f>
      </c>
      <c r="E51" s="180" t="s">
        <v>82</v>
      </c>
      <c r="F51" s="181">
        <v>13.54</v>
      </c>
      <c r="G51" s="182">
        <v>0.56465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83</v>
      </c>
      <c r="F53" s="181">
        <v>13.26</v>
      </c>
      <c r="G53" s="182">
        <v>4.98</v>
      </c>
      <c r="H53" s="143" t="s">
        <v>56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84</v>
      </c>
      <c r="F55" s="181">
        <v>12.64</v>
      </c>
      <c r="G55" s="194">
        <v>15.98</v>
      </c>
      <c r="H55" s="195" t="s">
        <v>69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85</v>
      </c>
      <c r="C58" s="198"/>
      <c r="D58" s="91" t="s">
        <v>50</v>
      </c>
      <c r="E58" s="92" t="s">
        <v>36</v>
      </c>
      <c r="F58" s="93" t="s">
        <v>52</v>
      </c>
      <c r="G58" s="94" t="s">
        <v>86</v>
      </c>
      <c r="H58" s="95"/>
      <c r="I58" s="158"/>
    </row>
    <row r="59" spans="1:12" ht="12.75">
      <c r="A59" s="120"/>
      <c r="B59" s="39" t="s">
        <v>87</v>
      </c>
      <c r="C59" s="166"/>
      <c r="D59" s="96" t="s">
        <v>88</v>
      </c>
      <c r="E59" s="166"/>
      <c r="F59" s="166"/>
      <c r="G59" s="166"/>
      <c r="H59" s="99" t="s">
        <v>89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90</v>
      </c>
      <c r="F60" s="202">
        <v>1040</v>
      </c>
      <c r="G60" s="203" t="s">
        <v>91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68</v>
      </c>
      <c r="C62" s="111"/>
      <c r="D62" s="207">
        <f>IF(F62="","",IF(MIN(F60,F62)/MAX(F60,F62)&lt;0.994,"RÜCKSPRACHE!",""))</f>
      </c>
      <c r="E62" s="208" t="s">
        <v>90</v>
      </c>
      <c r="F62" s="108">
        <v>1040</v>
      </c>
      <c r="G62" s="111" t="s">
        <v>92</v>
      </c>
      <c r="H62" s="209" t="s">
        <v>69</v>
      </c>
      <c r="I62" s="158"/>
    </row>
    <row r="63" spans="1:9" s="219" customFormat="1" ht="24.75" customHeight="1" thickBot="1">
      <c r="A63" s="210" t="s">
        <v>93</v>
      </c>
      <c r="B63" s="211" t="s">
        <v>94</v>
      </c>
      <c r="C63" s="212"/>
      <c r="D63" s="213" t="s">
        <v>50</v>
      </c>
      <c r="E63" s="214" t="s">
        <v>95</v>
      </c>
      <c r="F63" s="215"/>
      <c r="G63" s="216"/>
      <c r="H63" s="217"/>
      <c r="I63" s="218"/>
    </row>
    <row r="64" spans="1:9" ht="15" customHeight="1">
      <c r="A64" s="220"/>
      <c r="B64" s="221" t="s">
        <v>96</v>
      </c>
      <c r="C64" s="166"/>
      <c r="D64" s="96" t="s">
        <v>97</v>
      </c>
      <c r="E64" s="166"/>
      <c r="F64" s="166"/>
      <c r="G64" s="166"/>
      <c r="H64" s="222"/>
      <c r="I64" s="158"/>
    </row>
    <row r="65" spans="1:9" ht="15" customHeight="1">
      <c r="A65" s="200" t="s">
        <v>98</v>
      </c>
      <c r="B65" s="111"/>
      <c r="C65" s="111"/>
      <c r="D65" s="25" t="s">
        <v>99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100</v>
      </c>
      <c r="F67" s="224" t="s">
        <v>101</v>
      </c>
      <c r="G67" s="8" t="s">
        <v>102</v>
      </c>
      <c r="H67" s="225" t="s">
        <v>103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68</v>
      </c>
      <c r="C69" s="8"/>
      <c r="D69" s="8"/>
      <c r="E69" s="8" t="s">
        <v>104</v>
      </c>
      <c r="F69" s="224" t="s">
        <v>101</v>
      </c>
      <c r="G69" s="111" t="s">
        <v>92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105</v>
      </c>
      <c r="D72" s="232"/>
      <c r="E72" s="231" t="s">
        <v>106</v>
      </c>
      <c r="F72" s="232"/>
      <c r="G72" s="231" t="s">
        <v>107</v>
      </c>
      <c r="H72" s="233"/>
      <c r="I72" s="158"/>
    </row>
    <row r="73" spans="1:9" s="240" customFormat="1" ht="12.75">
      <c r="A73" s="234" t="s">
        <v>108</v>
      </c>
      <c r="B73" s="235"/>
      <c r="C73" s="236" t="s">
        <v>69</v>
      </c>
      <c r="D73" s="237"/>
      <c r="E73" s="236" t="s">
        <v>31</v>
      </c>
      <c r="F73" s="237"/>
      <c r="G73" s="236" t="s">
        <v>31</v>
      </c>
      <c r="H73" s="238"/>
      <c r="I73" s="239"/>
    </row>
    <row r="74" spans="1:9" s="240" customFormat="1" ht="12.75">
      <c r="A74" s="241" t="s">
        <v>109</v>
      </c>
      <c r="B74" s="235"/>
      <c r="C74" s="242" t="s">
        <v>110</v>
      </c>
      <c r="D74" s="243"/>
      <c r="E74" s="236" t="s">
        <v>111</v>
      </c>
      <c r="F74" s="237"/>
      <c r="G74" s="236" t="s">
        <v>111</v>
      </c>
      <c r="H74" s="238"/>
      <c r="I74" s="239"/>
    </row>
    <row r="75" spans="1:9" s="240" customFormat="1" ht="12.75">
      <c r="A75" s="241" t="s">
        <v>112</v>
      </c>
      <c r="B75" s="235"/>
      <c r="C75" s="244" t="s">
        <v>36</v>
      </c>
      <c r="D75" s="237"/>
      <c r="E75" s="244">
        <v>38030</v>
      </c>
      <c r="F75" s="237"/>
      <c r="G75" s="244">
        <v>38035</v>
      </c>
      <c r="H75" s="238"/>
      <c r="I75" s="239"/>
    </row>
    <row r="76" spans="1:9" s="240" customFormat="1" ht="13.5" thickBot="1">
      <c r="A76" s="245" t="s">
        <v>113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2004-03-09T10:46:04Z</dcterms:created>
  <dcterms:modified xsi:type="dcterms:W3CDTF">2004-03-09T10:46:04Z</dcterms:modified>
  <cp:category/>
  <cp:version/>
  <cp:contentType/>
  <cp:contentStatus/>
</cp:coreProperties>
</file>