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comments10.xml" ContentType="application/vnd.openxmlformats-officedocument.spreadsheetml.comments+xml"/>
  <Override PartName="/xl/worksheets/sheet6.xml" ContentType="application/vnd.openxmlformats-officedocument.spreadsheetml.worksheet+xml"/>
  <Override PartName="/xl/comments11.xml" ContentType="application/vnd.openxmlformats-officedocument.spreadsheetml.comments+xml"/>
  <Override PartName="/xl/worksheets/sheet7.xml" ContentType="application/vnd.openxmlformats-officedocument.spreadsheetml.worksheet+xml"/>
  <Override PartName="/xl/comments12.xml" ContentType="application/vnd.openxmlformats-officedocument.spreadsheetml.comments+xml"/>
  <Override PartName="/xl/worksheets/sheet8.xml" ContentType="application/vnd.openxmlformats-officedocument.spreadsheetml.worksheet+xml"/>
  <Override PartName="/xl/comments13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8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1965" windowWidth="15480" windowHeight="6720" tabRatio="905" activeTab="1"/>
  </bookViews>
  <sheets>
    <sheet name="Alarm sheet" sheetId="1" r:id="rId1"/>
    <sheet name="Assembly Data" sheetId="2" r:id="rId2"/>
    <sheet name="Original data" sheetId="3" r:id="rId3"/>
    <sheet name="Summary Data" sheetId="4" r:id="rId4"/>
    <sheet name="C1 direction" sheetId="5" r:id="rId5"/>
    <sheet name="C1 module" sheetId="6" r:id="rId6"/>
    <sheet name="Harmonics" sheetId="7" r:id="rId7"/>
    <sheet name="Harmonics sigma" sheetId="8" r:id="rId8"/>
    <sheet name="Dx Dy" sheetId="9" r:id="rId9"/>
    <sheet name="Work sheet" sheetId="10" r:id="rId10"/>
    <sheet name="Alstom Bound" sheetId="11" r:id="rId11"/>
    <sheet name="Ansaldo Bound" sheetId="12" r:id="rId12"/>
    <sheet name="Noell Bound" sheetId="13" r:id="rId13"/>
    <sheet name="MTF" sheetId="14" r:id="rId14"/>
  </sheets>
  <definedNames/>
  <calcPr fullCalcOnLoad="1"/>
</workbook>
</file>

<file path=xl/comments10.xml><?xml version="1.0" encoding="utf-8"?>
<comments xmlns="http://schemas.openxmlformats.org/spreadsheetml/2006/main">
  <authors>
    <author>Per Hagen</author>
  </authors>
  <commentList>
    <comment ref="U170" authorId="0">
      <text>
        <r>
          <rPr>
            <sz val="12"/>
            <rFont val="Arial"/>
            <family val="2"/>
          </rPr>
          <t>4.8s</t>
        </r>
      </text>
    </comment>
    <comment ref="G184" authorId="0">
      <text>
        <r>
          <rPr>
            <sz val="12"/>
            <rFont val="Arial"/>
            <family val="2"/>
          </rPr>
          <t>5.5s</t>
        </r>
      </text>
    </comment>
    <comment ref="O184" authorId="0">
      <text>
        <r>
          <rPr>
            <sz val="12"/>
            <rFont val="Arial"/>
            <family val="2"/>
          </rPr>
          <t>4.3s</t>
        </r>
      </text>
    </comment>
    <comment ref="C160" authorId="0">
      <text>
        <r>
          <rPr>
            <sz val="12"/>
            <rFont val="Arial"/>
            <family val="2"/>
          </rPr>
          <t>6.2s</t>
        </r>
      </text>
    </comment>
    <comment ref="C171" authorId="0">
      <text>
        <r>
          <rPr>
            <sz val="12"/>
            <rFont val="Arial"/>
            <family val="2"/>
          </rPr>
          <t>4.0s</t>
        </r>
      </text>
    </comment>
    <comment ref="C182" authorId="0">
      <text>
        <r>
          <rPr>
            <sz val="12"/>
            <rFont val="Arial"/>
            <family val="2"/>
          </rPr>
          <t>3.6s</t>
        </r>
      </text>
    </comment>
    <comment ref="C195" authorId="0">
      <text>
        <r>
          <rPr>
            <sz val="12"/>
            <rFont val="Arial"/>
            <family val="2"/>
          </rPr>
          <t>6.0s</t>
        </r>
      </text>
    </comment>
    <comment ref="C205" authorId="0">
      <text>
        <r>
          <rPr>
            <sz val="12"/>
            <rFont val="Arial"/>
            <family val="2"/>
          </rPr>
          <t>4.1s</t>
        </r>
      </text>
    </comment>
    <comment ref="V182" authorId="0">
      <text>
        <r>
          <rPr>
            <sz val="12"/>
            <rFont val="Arial"/>
            <family val="2"/>
          </rPr>
          <t>4.4s</t>
        </r>
      </text>
    </comment>
    <comment ref="V183" authorId="0">
      <text>
        <r>
          <rPr>
            <sz val="12"/>
            <rFont val="Arial"/>
            <family val="2"/>
          </rPr>
          <t>3.7s</t>
        </r>
      </text>
    </comment>
    <comment ref="V206" authorId="0">
      <text>
        <r>
          <rPr>
            <sz val="12"/>
            <rFont val="Arial"/>
            <family val="2"/>
          </rPr>
          <t>5.1s</t>
        </r>
      </text>
    </comment>
    <comment ref="V209" authorId="0">
      <text>
        <r>
          <rPr>
            <sz val="12"/>
            <rFont val="Arial"/>
            <family val="2"/>
          </rPr>
          <t>4.2s</t>
        </r>
      </text>
    </comment>
    <comment ref="B164" authorId="0">
      <text>
        <r>
          <rPr>
            <sz val="12"/>
            <rFont val="Arial"/>
            <family val="2"/>
          </rPr>
          <t>3.6s</t>
        </r>
      </text>
    </comment>
    <comment ref="B169" authorId="0">
      <text>
        <r>
          <rPr>
            <sz val="12"/>
            <rFont val="Arial"/>
            <family val="2"/>
          </rPr>
          <t>3.7s</t>
        </r>
      </text>
    </comment>
    <comment ref="B170" authorId="0">
      <text>
        <r>
          <rPr>
            <sz val="12"/>
            <rFont val="Arial"/>
            <family val="2"/>
          </rPr>
          <t>6.1s</t>
        </r>
      </text>
    </comment>
    <comment ref="B183" authorId="0">
      <text>
        <r>
          <rPr>
            <sz val="12"/>
            <rFont val="Arial"/>
            <family val="2"/>
          </rPr>
          <t>3.6s</t>
        </r>
      </text>
    </comment>
    <comment ref="B205" authorId="0">
      <text>
        <r>
          <rPr>
            <sz val="12"/>
            <rFont val="Arial"/>
            <family val="2"/>
          </rPr>
          <t>5.1s</t>
        </r>
      </text>
    </comment>
  </commentList>
</comments>
</file>

<file path=xl/comments11.xml><?xml version="1.0" encoding="utf-8"?>
<comments xmlns="http://schemas.openxmlformats.org/spreadsheetml/2006/main">
  <authors>
    <author>voelling</author>
  </authors>
  <commentList>
    <comment ref="F3" authorId="0">
      <text>
        <r>
          <rPr>
            <b/>
            <sz val="8"/>
            <rFont val="Tahoma"/>
            <family val="2"/>
          </rPr>
          <t>voelling:</t>
        </r>
        <r>
          <rPr>
            <sz val="8"/>
            <rFont val="Tahoma"/>
            <family val="2"/>
          </rPr>
          <t xml:space="preserve">
Field colinearity is not considered any more.
Jan 04</t>
        </r>
      </text>
    </comment>
  </commentList>
</comments>
</file>

<file path=xl/comments12.xml><?xml version="1.0" encoding="utf-8"?>
<comments xmlns="http://schemas.openxmlformats.org/spreadsheetml/2006/main">
  <authors>
    <author>voelling</author>
  </authors>
  <commentList>
    <comment ref="F3" authorId="0">
      <text>
        <r>
          <rPr>
            <b/>
            <sz val="8"/>
            <rFont val="Tahoma"/>
            <family val="2"/>
          </rPr>
          <t>voelling:</t>
        </r>
        <r>
          <rPr>
            <sz val="8"/>
            <rFont val="Tahoma"/>
            <family val="2"/>
          </rPr>
          <t xml:space="preserve">
Field colinearity is not considered any more.
Jan 04</t>
        </r>
      </text>
    </comment>
  </commentList>
</comments>
</file>

<file path=xl/comments13.xml><?xml version="1.0" encoding="utf-8"?>
<comments xmlns="http://schemas.openxmlformats.org/spreadsheetml/2006/main">
  <authors>
    <author>voelling</author>
  </authors>
  <commentList>
    <comment ref="F3" authorId="0">
      <text>
        <r>
          <rPr>
            <b/>
            <sz val="8"/>
            <rFont val="Tahoma"/>
            <family val="2"/>
          </rPr>
          <t>voelling:</t>
        </r>
        <r>
          <rPr>
            <sz val="8"/>
            <rFont val="Tahoma"/>
            <family val="2"/>
          </rPr>
          <t xml:space="preserve">
Field colinearity is not considered any more.
Jan 04</t>
        </r>
      </text>
    </comment>
  </commentList>
</comments>
</file>

<file path=xl/comments4.xml><?xml version="1.0" encoding="utf-8"?>
<comments xmlns="http://schemas.openxmlformats.org/spreadsheetml/2006/main">
  <authors>
    <author>Per Hagen</author>
  </authors>
  <commentList>
    <comment ref="B41" authorId="0">
      <text>
        <r>
          <rPr>
            <sz val="12"/>
            <rFont val="Arial"/>
            <family val="2"/>
          </rPr>
          <t>6.4s</t>
        </r>
      </text>
    </comment>
    <comment ref="Y41" authorId="0">
      <text>
        <r>
          <rPr>
            <sz val="12"/>
            <rFont val="Arial"/>
            <family val="2"/>
          </rPr>
          <t>6.2s</t>
        </r>
      </text>
    </comment>
  </commentList>
</comments>
</file>

<file path=xl/sharedStrings.xml><?xml version="1.0" encoding="utf-8"?>
<sst xmlns="http://schemas.openxmlformats.org/spreadsheetml/2006/main" count="1669" uniqueCount="373">
  <si>
    <t>File</t>
  </si>
  <si>
    <t>Multipoles</t>
  </si>
  <si>
    <t>Position 1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</si>
  <si>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</si>
  <si>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</si>
  <si>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</si>
  <si>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</si>
  <si>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</si>
  <si>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</si>
  <si>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</si>
  <si>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</si>
  <si>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</si>
  <si>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</si>
  <si>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</si>
  <si>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</si>
  <si>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</si>
  <si>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</si>
  <si>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</si>
  <si>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</si>
  <si>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</si>
  <si>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</si>
  <si>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</si>
  <si>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</si>
  <si>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</si>
  <si>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</si>
  <si>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</si>
  <si>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</si>
  <si>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</si>
  <si>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</si>
  <si>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</si>
  <si>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</si>
  <si>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</si>
  <si>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</si>
  <si>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</si>
  <si>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</si>
  <si>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</si>
  <si>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</si>
  <si>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</si>
  <si>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</si>
  <si>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</si>
  <si>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</si>
  <si>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</si>
  <si>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</si>
  <si>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</si>
  <si>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</si>
  <si>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</si>
  <si>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</si>
  <si>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</si>
  <si>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</si>
  <si>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</si>
  <si>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</si>
  <si>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</si>
  <si>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</si>
  <si>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</si>
  <si>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</si>
  <si>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</si>
  <si>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Integrals</t>
  </si>
  <si>
    <t>Dx (mm)</t>
  </si>
  <si>
    <t>Dy (mm)</t>
  </si>
  <si>
    <t>Angle (mrad)</t>
  </si>
  <si>
    <t>Zero vector</t>
  </si>
  <si>
    <t>normal multipoles</t>
  </si>
  <si>
    <t>skew multipoles</t>
  </si>
  <si>
    <t>average</t>
  </si>
  <si>
    <t>sigma</t>
  </si>
  <si>
    <t>Random harmonics</t>
  </si>
  <si>
    <t>d (mm)</t>
  </si>
  <si>
    <t>sig(n)=d alpha beta^n</t>
  </si>
  <si>
    <t>Scaling law constants</t>
  </si>
  <si>
    <t>alpha</t>
  </si>
  <si>
    <t>beta</t>
  </si>
  <si>
    <t>position 1</t>
  </si>
  <si>
    <t>position 2</t>
  </si>
  <si>
    <t>position 3</t>
  </si>
  <si>
    <t>position 4</t>
  </si>
  <si>
    <t>position 5</t>
  </si>
  <si>
    <t>ten times!</t>
  </si>
  <si>
    <t>central positions (2:19)</t>
  </si>
  <si>
    <t>all positions (1:20)</t>
  </si>
  <si>
    <t>gamma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</si>
  <si>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</si>
  <si>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</si>
  <si>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</si>
  <si>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</si>
  <si>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</si>
  <si>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</si>
  <si>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</si>
  <si>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</si>
  <si>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</si>
  <si>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</si>
  <si>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</si>
  <si>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</si>
  <si>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</si>
  <si>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</si>
  <si>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</si>
  <si>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integral</t>
  </si>
  <si>
    <t>File name</t>
  </si>
  <si>
    <t>Component ID</t>
  </si>
  <si>
    <t>Serial Number</t>
  </si>
  <si>
    <t>Firm Name</t>
  </si>
  <si>
    <t>Test Operator</t>
  </si>
  <si>
    <t>Test Controller</t>
  </si>
  <si>
    <t>Date of test</t>
  </si>
  <si>
    <t>Time of test</t>
  </si>
  <si>
    <t>Test Type</t>
  </si>
  <si>
    <t>ITP number</t>
  </si>
  <si>
    <t>Magnetic Measures</t>
  </si>
  <si>
    <t>Magnetic length (m)</t>
  </si>
  <si>
    <t xml:space="preserve"> </t>
  </si>
  <si>
    <t>Measured harmonics along the axis with local feed down - Aperture 1 - Normal</t>
  </si>
  <si>
    <t>Measured harmonics along the axis with local feed down- Aperture 1 - Skew</t>
  </si>
  <si>
    <t>Measured harmonics along the axis with local feed down - Aperture 2 - Normal</t>
  </si>
  <si>
    <t>Measured harmonics along the axis with local feed down - Aperture 2 - Skew</t>
  </si>
  <si>
    <t>Relative main field module along the axis</t>
  </si>
  <si>
    <t>Aperture 1 - Collared coils</t>
  </si>
  <si>
    <t xml:space="preserve"> Aperture 2 - Collared coils</t>
  </si>
  <si>
    <t>Ref. Test Proced.</t>
  </si>
  <si>
    <t>CERN IT 2708/LHC/LHC Rev 1.1 Annex b.18</t>
  </si>
  <si>
    <t>Mole name</t>
  </si>
  <si>
    <t>Coil temperature</t>
  </si>
  <si>
    <t>Analysis tools</t>
  </si>
  <si>
    <t>dri,rot,nor,cel,fdw</t>
  </si>
  <si>
    <t>N. points</t>
  </si>
  <si>
    <t>N. measure</t>
  </si>
  <si>
    <t>Rotation speed</t>
  </si>
  <si>
    <t>I. Gain</t>
  </si>
  <si>
    <t>Dx average</t>
  </si>
  <si>
    <t>Dy average</t>
  </si>
  <si>
    <t>Magnetic length</t>
  </si>
  <si>
    <t xml:space="preserve">Phase </t>
  </si>
  <si>
    <t>Aperture 1</t>
  </si>
  <si>
    <t>Aperture 2</t>
  </si>
  <si>
    <t>Integral field (T.m)</t>
  </si>
  <si>
    <t>Dx (m)</t>
  </si>
  <si>
    <t>Dy (m)</t>
  </si>
  <si>
    <t>File name for aperture 1</t>
  </si>
  <si>
    <t>File name for aperture 2</t>
  </si>
  <si>
    <t>Aperture 2 - Collared coils</t>
  </si>
  <si>
    <t>n</t>
  </si>
  <si>
    <t>n^2</t>
  </si>
  <si>
    <t>Ap. 1</t>
  </si>
  <si>
    <t>Ap. 2</t>
  </si>
  <si>
    <t>sigma (mm)</t>
  </si>
  <si>
    <t>Coil positioning (mm)</t>
  </si>
  <si>
    <t>Coil positioning estimate</t>
  </si>
  <si>
    <t>Mag. len. (m)</t>
  </si>
  <si>
    <t>Coil pos. (mm)</t>
  </si>
  <si>
    <t>Excitation current (A)</t>
  </si>
  <si>
    <t>Transfer funct. (mT/KA)</t>
  </si>
  <si>
    <t>Current (A)</t>
  </si>
  <si>
    <t>Tranfs. Function (mT/KA)</t>
  </si>
  <si>
    <t>TF (mT/KA)</t>
  </si>
  <si>
    <t>C1/i (mT/KA)</t>
  </si>
  <si>
    <t>Signs</t>
  </si>
  <si>
    <t>b even</t>
  </si>
  <si>
    <t>a odd</t>
  </si>
  <si>
    <t>a even</t>
  </si>
  <si>
    <t>Date of test Ap 1</t>
  </si>
  <si>
    <t>Date of test Ap 2</t>
  </si>
  <si>
    <t>Heads CS</t>
  </si>
  <si>
    <t>Heads NCS</t>
  </si>
  <si>
    <t>positions 2 to 19</t>
  </si>
  <si>
    <t>Main field</t>
  </si>
  <si>
    <t>Angle</t>
  </si>
  <si>
    <t>Coil Positioning</t>
  </si>
  <si>
    <t>Field Colinearity</t>
  </si>
  <si>
    <t>Bound Parameters</t>
  </si>
  <si>
    <t xml:space="preserve">Mean </t>
  </si>
  <si>
    <t>Sigma</t>
  </si>
  <si>
    <t>Ybound</t>
  </si>
  <si>
    <t>Rbound</t>
  </si>
  <si>
    <t>Magnetic Length (mm)</t>
  </si>
  <si>
    <t>dB/B Heads CS+NCS (units)</t>
  </si>
  <si>
    <t>Mean Value (3:18) (mT/kA)</t>
  </si>
  <si>
    <t>dB/B Inner Positions 3 to 18 (units)</t>
  </si>
  <si>
    <t>dB/B Head CS (units)</t>
  </si>
  <si>
    <t>dB/B Head NCS (units)</t>
  </si>
  <si>
    <t>dB/B Horn positions 2 and 19 (units)</t>
  </si>
  <si>
    <t>Mean</t>
  </si>
  <si>
    <t xml:space="preserve">Sigma </t>
  </si>
  <si>
    <t xml:space="preserve">Main Field Component </t>
  </si>
  <si>
    <t>Mean Value (2:19)</t>
  </si>
  <si>
    <t>Inner Positions 2 to 19 minus mean value</t>
  </si>
  <si>
    <t xml:space="preserve">Head CS </t>
  </si>
  <si>
    <t xml:space="preserve">Head NCS  </t>
  </si>
  <si>
    <t>Delta Angle (mrad)</t>
  </si>
  <si>
    <t>b2 (units)</t>
  </si>
  <si>
    <t>b3 (units)</t>
  </si>
  <si>
    <t>b4 (units)</t>
  </si>
  <si>
    <t>b5 (units)</t>
  </si>
  <si>
    <t>b6 (units)</t>
  </si>
  <si>
    <t>b7 (units)</t>
  </si>
  <si>
    <t>b8 (units)</t>
  </si>
  <si>
    <t>b9 (units)</t>
  </si>
  <si>
    <t>b10 (units)</t>
  </si>
  <si>
    <t>b11 (units)</t>
  </si>
  <si>
    <t>b12 (units)</t>
  </si>
  <si>
    <t>b13 (units)</t>
  </si>
  <si>
    <t>b14 (units)</t>
  </si>
  <si>
    <t>b15 (units)</t>
  </si>
  <si>
    <t>a2 (units)</t>
  </si>
  <si>
    <t>a3 (units)</t>
  </si>
  <si>
    <t>a4 (units)</t>
  </si>
  <si>
    <t>a5 (units)</t>
  </si>
  <si>
    <t>a6 (units)</t>
  </si>
  <si>
    <t>a7 (units)</t>
  </si>
  <si>
    <t>a8 (units)</t>
  </si>
  <si>
    <t>a9 (units)</t>
  </si>
  <si>
    <t>a10 (units)</t>
  </si>
  <si>
    <t>a11 (units)</t>
  </si>
  <si>
    <t>a12 (units)</t>
  </si>
  <si>
    <t>a13 (units)</t>
  </si>
  <si>
    <t>a14 (units)</t>
  </si>
  <si>
    <t>a15 (units)</t>
  </si>
  <si>
    <t>Bound Limits</t>
  </si>
  <si>
    <t>Inf. Y limit</t>
  </si>
  <si>
    <t>Sup. Y limit</t>
  </si>
  <si>
    <t>Inf. R limit</t>
  </si>
  <si>
    <t>Sup. R limit</t>
  </si>
  <si>
    <t>Check Computation for Aperture1</t>
  </si>
  <si>
    <t>Magnetic Length</t>
  </si>
  <si>
    <t>mbh dB/B</t>
  </si>
  <si>
    <t>mean 3:18</t>
  </si>
  <si>
    <t>dB/B</t>
  </si>
  <si>
    <t>mean 2:19</t>
  </si>
  <si>
    <t>D Angle</t>
  </si>
  <si>
    <t>db2</t>
  </si>
  <si>
    <t>db3</t>
  </si>
  <si>
    <t>db4</t>
  </si>
  <si>
    <t>db5</t>
  </si>
  <si>
    <t>db6</t>
  </si>
  <si>
    <t>db7</t>
  </si>
  <si>
    <t>db8</t>
  </si>
  <si>
    <t>db9</t>
  </si>
  <si>
    <t>db10</t>
  </si>
  <si>
    <t>db11</t>
  </si>
  <si>
    <t>db12</t>
  </si>
  <si>
    <t>db13</t>
  </si>
  <si>
    <t>db14</t>
  </si>
  <si>
    <t>db15</t>
  </si>
  <si>
    <t>da2</t>
  </si>
  <si>
    <t>da3</t>
  </si>
  <si>
    <t>da4</t>
  </si>
  <si>
    <t>da5</t>
  </si>
  <si>
    <t>da6</t>
  </si>
  <si>
    <t>da7</t>
  </si>
  <si>
    <t>da8</t>
  </si>
  <si>
    <t>da9</t>
  </si>
  <si>
    <t>da10</t>
  </si>
  <si>
    <t>da11</t>
  </si>
  <si>
    <t>da12</t>
  </si>
  <si>
    <t>da13</t>
  </si>
  <si>
    <t>da14</t>
  </si>
  <si>
    <t>da15</t>
  </si>
  <si>
    <t>Check Computation for Aperture2</t>
  </si>
  <si>
    <t>inner</t>
  </si>
  <si>
    <t>outer</t>
  </si>
  <si>
    <t>Sensitivity to shims</t>
  </si>
  <si>
    <t>Shims</t>
  </si>
  <si>
    <t>Left</t>
  </si>
  <si>
    <t>Right</t>
  </si>
  <si>
    <t>Outer</t>
  </si>
  <si>
    <t>Inner</t>
  </si>
  <si>
    <t>Up</t>
  </si>
  <si>
    <t>Down</t>
  </si>
  <si>
    <t>Shims-summary</t>
  </si>
  <si>
    <t>Inner average</t>
  </si>
  <si>
    <t>Outer average</t>
  </si>
  <si>
    <t>Used</t>
  </si>
  <si>
    <t>Nominal</t>
  </si>
  <si>
    <t>Differ.</t>
  </si>
  <si>
    <t>Magnet name</t>
  </si>
  <si>
    <t>Coil cross-section</t>
  </si>
  <si>
    <t>End Spacers</t>
  </si>
  <si>
    <t>CTRL-g pour charger les fichers des mesures .txt</t>
  </si>
  <si>
    <t>Sauver le fichier avec un nom different</t>
  </si>
  <si>
    <t>ALT-F8 et appuyer sur "collared coil analysis" pour analyser les mesures - resultats dans Alarm sheet</t>
  </si>
  <si>
    <t>Version :</t>
  </si>
  <si>
    <t>Average straight</t>
  </si>
  <si>
    <t>Variation straight</t>
  </si>
  <si>
    <t>Straight part</t>
  </si>
  <si>
    <t>Integral</t>
  </si>
  <si>
    <t>Coil pos.</t>
  </si>
  <si>
    <t>TF</t>
  </si>
  <si>
    <t>Mag len</t>
  </si>
  <si>
    <t>E. Todesco</t>
  </si>
  <si>
    <t>HOLDING POINT</t>
  </si>
  <si>
    <t>COMMENTS:</t>
  </si>
  <si>
    <t>Upper</t>
  </si>
  <si>
    <t>Lower</t>
  </si>
  <si>
    <t>Inner layer</t>
  </si>
  <si>
    <t>Outer layer</t>
  </si>
  <si>
    <t>Side</t>
  </si>
  <si>
    <t>Central</t>
  </si>
  <si>
    <t>Data at CERN</t>
  </si>
  <si>
    <t>Analysis by</t>
  </si>
  <si>
    <t>Answer to MMS-LD</t>
  </si>
  <si>
    <t>Answer to manufacturer</t>
  </si>
  <si>
    <t>Prog. # cc</t>
  </si>
  <si>
    <t>New cross section bounds ?</t>
  </si>
  <si>
    <t>yes</t>
  </si>
  <si>
    <t>Remplir les champs jaunes dans "Assembly Data" et dans "Original Data"</t>
  </si>
  <si>
    <t>French</t>
  </si>
  <si>
    <t>Fuellen Sie die gelben Felder in "Assembly Data" und in "Original Data"</t>
  </si>
  <si>
    <t>German</t>
  </si>
  <si>
    <t>CTRL-g um die .txt Messdatensaetze zu laden</t>
  </si>
  <si>
    <t>Sichern Sie diesen Datensatz mit einem anderen Namen</t>
  </si>
  <si>
    <t>ALT-F8 und auf "collared coil analysis" druecken, um die Daten zu analysieren =&gt; Ergebnis in "Alarm sheet"</t>
  </si>
  <si>
    <t>Riempire I campi gialli in "Assembly Data" e in "Original Data"</t>
  </si>
  <si>
    <t>Italian</t>
  </si>
  <si>
    <t>CTRL-g per caricare I file .txt delle misure</t>
  </si>
  <si>
    <t>Salvare il file con un nome diverso</t>
  </si>
  <si>
    <t>ALT-F8 e premere su "collared coil analysis" per analiszzare le misure - risultati in "Alarm sheet"</t>
  </si>
  <si>
    <t>Fill in the yellow fields in "Assembly Data" and "Original Data"</t>
  </si>
  <si>
    <t>English</t>
  </si>
  <si>
    <t>CTRL-g to load the .txt files of the measurements</t>
  </si>
  <si>
    <t>Save the file with a different name</t>
  </si>
  <si>
    <t>ALT-F8 and press on "collared coil analysis" to analyse the measures - results in Alarm sheet</t>
  </si>
  <si>
    <t>Last modif on</t>
  </si>
  <si>
    <t>by</t>
  </si>
  <si>
    <t>Modifications:</t>
  </si>
  <si>
    <t>cern</t>
  </si>
  <si>
    <t>New template with limits for X-section 2</t>
  </si>
  <si>
    <t>Coil length (m)</t>
  </si>
  <si>
    <t>Feed-down dx and dy in summary data, pre-stress data canceled (never used)</t>
  </si>
  <si>
    <t>Collared coil template - version 20.12.2002</t>
  </si>
  <si>
    <t>J. Beauquis</t>
  </si>
  <si>
    <t>New upload from new measurement system</t>
  </si>
  <si>
    <t>Correction of the systematic difference betyween old and new system (mag len +0.020 m, main field +2.3 mT/KA)</t>
  </si>
  <si>
    <t>Rounding of the measuring current to one digit in getsetdata (10.005 A becomes 10 A,  8.4999 A becomes 8.5 A)</t>
  </si>
  <si>
    <t>Correction of the caption of figure (/30 dropped), removal of calibration date, removal of check on field colinearity</t>
  </si>
  <si>
    <t>Removal of correction for magnetic length and main field implemented in 12/20/2002</t>
  </si>
  <si>
    <t>Seen from connection side</t>
  </si>
  <si>
    <t>Measured harmonics- Aperture 1 (with local feed-down)</t>
  </si>
  <si>
    <t>Measured harmonics- Aperture 2 (with local feed-down)</t>
  </si>
  <si>
    <t>D Angle (mrad)</t>
  </si>
  <si>
    <t>dB/B (units)</t>
  </si>
  <si>
    <t>Integer vector</t>
  </si>
  <si>
    <t>P. Hagen</t>
  </si>
  <si>
    <t>Correction of the coil waviness estimate (previous version was good for only cold mass, overestimate in cc of 18%)</t>
  </si>
  <si>
    <t>The analysis is now pointing to data with feed-down (worksheet) and data from .txt file without feed-down (summary data)</t>
  </si>
  <si>
    <t>New bounds computed with C. Vollinger over 270 collared coils - for allowed multipoles valid only for X-section 3 (100 coils)</t>
  </si>
  <si>
    <t>Twist Integral</t>
  </si>
  <si>
    <t>Added Twist Integral - I0</t>
  </si>
  <si>
    <t>New evaluation of integrals in the template (worksheet) with feed down and not from the .txt. file</t>
  </si>
  <si>
    <t>Twist (m2 rad)</t>
  </si>
  <si>
    <t>Twist Integral Aperture 1</t>
  </si>
  <si>
    <t>Effective length (m)</t>
  </si>
  <si>
    <t>a1 angle (mrad)</t>
  </si>
  <si>
    <t>Twist (m2 mrad)</t>
  </si>
  <si>
    <t>Twist Integral (I0) (m2 rad)</t>
  </si>
  <si>
    <t>Twist Integral Aperture 2</t>
  </si>
  <si>
    <t>Fields which must be filled-in or check in yellow and with initial value ?</t>
  </si>
  <si>
    <t>Predefined some fields for convenience (cross section=3, analyser, controller)</t>
  </si>
  <si>
    <t>GetSetData changed to extract the dipole type and correctly reformat magnet name and serial number</t>
  </si>
  <si>
    <t>VB code changes. Macro "All" runs all macros. Cleaned up module names, macro names and shortcuts</t>
  </si>
  <si>
    <t>GetSetData changed to reformat mole name according to CERN AT/MAS convention</t>
  </si>
  <si>
    <t xml:space="preserve">Compute sigma units for cells with alarm (yellow or red) </t>
  </si>
  <si>
    <t>Using same date format in this table and holding point as in Oracle</t>
  </si>
  <si>
    <t>Calculating sigma values for worksheet and adding them as comments</t>
  </si>
  <si>
    <t>HCMB__A001</t>
  </si>
  <si>
    <t>status ok</t>
  </si>
  <si>
    <t>yellow alarm</t>
  </si>
  <si>
    <t>CERN</t>
  </si>
  <si>
    <t>J.Garcia</t>
  </si>
  <si>
    <t>OK</t>
  </si>
  <si>
    <t>C1 (mT)</t>
  </si>
  <si>
    <t>MBs made in CERN: Use the Ansaldo bounds sheets for alarms</t>
  </si>
  <si>
    <t>16-JAN-2015_4001_08-30cc1.txt</t>
  </si>
  <si>
    <t>15-JAN-2015_4001_08-30cc2.txt</t>
  </si>
  <si>
    <t>Magnetic length at upper limit accoding to statistics. Both apertures +19 mm longer than average Ansaldo</t>
  </si>
  <si>
    <t>P. Galbraith</t>
  </si>
  <si>
    <t>Dipole 10</t>
  </si>
</sst>
</file>

<file path=xl/styles.xml><?xml version="1.0" encoding="utf-8"?>
<styleSheet xmlns="http://schemas.openxmlformats.org/spreadsheetml/2006/main">
  <numFmts count="5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-* #,##0\ &quot;chf&quot;_-;\-* #,##0\ &quot;chf&quot;_-;_-* &quot;-&quot;\ &quot;chf&quot;_-;_-@_-"/>
    <numFmt numFmtId="195" formatCode="_-* #,##0\ _C_H_F_-;\-* #,##0\ _C_H_F_-;_-* &quot;-&quot;\ _C_H_F_-;_-@_-"/>
    <numFmt numFmtId="196" formatCode="_-* #,##0.00\ &quot;chf&quot;_-;\-* #,##0.00\ &quot;chf&quot;_-;_-* &quot;-&quot;??\ &quot;chf&quot;_-;_-@_-"/>
    <numFmt numFmtId="197" formatCode="_-* #,##0.00\ _C_H_F_-;\-* #,##0.00\ _C_H_F_-;_-* &quot;-&quot;??\ _C_H_F_-;_-@_-"/>
    <numFmt numFmtId="198" formatCode="0.000"/>
    <numFmt numFmtId="199" formatCode="0.0"/>
    <numFmt numFmtId="200" formatCode="0.0000"/>
    <numFmt numFmtId="201" formatCode="0.00000"/>
    <numFmt numFmtId="202" formatCode="0.00000000"/>
    <numFmt numFmtId="203" formatCode="d\-mmm\-yyyy"/>
    <numFmt numFmtId="204" formatCode="dd\-mmm\-yyyy"/>
    <numFmt numFmtId="205" formatCode="0.000000"/>
    <numFmt numFmtId="206" formatCode="0.0000000"/>
    <numFmt numFmtId="207" formatCode="0.000000000"/>
    <numFmt numFmtId="208" formatCode="mmm/yyyy"/>
    <numFmt numFmtId="209" formatCode="[$-409]dddd\,\ mmmm\ dd\,\ yyyy"/>
    <numFmt numFmtId="210" formatCode="[$-409]d\-mmm\-yyyy;@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2.25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.25"/>
      <color indexed="8"/>
      <name val="Arial"/>
      <family val="2"/>
    </font>
    <font>
      <sz val="9"/>
      <color indexed="8"/>
      <name val="Arial"/>
      <family val="2"/>
    </font>
    <font>
      <b/>
      <sz val="11.75"/>
      <color indexed="8"/>
      <name val="Arial"/>
      <family val="2"/>
    </font>
    <font>
      <b/>
      <sz val="11.5"/>
      <color indexed="8"/>
      <name val="Arial"/>
      <family val="2"/>
    </font>
    <font>
      <sz val="8.75"/>
      <color indexed="8"/>
      <name val="Arial"/>
      <family val="2"/>
    </font>
    <font>
      <b/>
      <sz val="11.8"/>
      <color indexed="8"/>
      <name val="Arial"/>
      <family val="2"/>
    </font>
    <font>
      <sz val="11.8"/>
      <color indexed="8"/>
      <name val="Arial"/>
      <family val="2"/>
    </font>
    <font>
      <b/>
      <sz val="10.95"/>
      <color indexed="8"/>
      <name val="Arial"/>
      <family val="2"/>
    </font>
    <font>
      <b/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"/>
      <family val="2"/>
    </font>
    <font>
      <b/>
      <sz val="13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darkUp"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7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98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198" fontId="3" fillId="0" borderId="10" xfId="0" applyNumberFormat="1" applyFont="1" applyBorder="1" applyAlignment="1">
      <alignment/>
    </xf>
    <xf numFmtId="198" fontId="3" fillId="0" borderId="16" xfId="0" applyNumberFormat="1" applyFont="1" applyBorder="1" applyAlignment="1">
      <alignment/>
    </xf>
    <xf numFmtId="198" fontId="3" fillId="0" borderId="17" xfId="0" applyNumberFormat="1" applyFont="1" applyBorder="1" applyAlignment="1">
      <alignment/>
    </xf>
    <xf numFmtId="198" fontId="3" fillId="0" borderId="0" xfId="0" applyNumberFormat="1" applyFont="1" applyBorder="1" applyAlignment="1">
      <alignment/>
    </xf>
    <xf numFmtId="198" fontId="3" fillId="0" borderId="18" xfId="0" applyNumberFormat="1" applyFont="1" applyBorder="1" applyAlignment="1">
      <alignment/>
    </xf>
    <xf numFmtId="198" fontId="3" fillId="0" borderId="13" xfId="0" applyNumberFormat="1" applyFont="1" applyBorder="1" applyAlignment="1">
      <alignment/>
    </xf>
    <xf numFmtId="198" fontId="3" fillId="0" borderId="14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98" fontId="4" fillId="0" borderId="12" xfId="0" applyNumberFormat="1" applyFont="1" applyBorder="1" applyAlignment="1">
      <alignment/>
    </xf>
    <xf numFmtId="198" fontId="2" fillId="0" borderId="17" xfId="0" applyNumberFormat="1" applyFont="1" applyBorder="1" applyAlignment="1">
      <alignment/>
    </xf>
    <xf numFmtId="198" fontId="2" fillId="0" borderId="14" xfId="0" applyNumberFormat="1" applyFont="1" applyBorder="1" applyAlignment="1">
      <alignment/>
    </xf>
    <xf numFmtId="198" fontId="0" fillId="0" borderId="19" xfId="0" applyNumberFormat="1" applyFont="1" applyBorder="1" applyAlignment="1">
      <alignment/>
    </xf>
    <xf numFmtId="198" fontId="0" fillId="0" borderId="11" xfId="0" applyNumberFormat="1" applyFont="1" applyBorder="1" applyAlignment="1">
      <alignment/>
    </xf>
    <xf numFmtId="198" fontId="0" fillId="0" borderId="12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98" fontId="2" fillId="0" borderId="0" xfId="0" applyNumberFormat="1" applyFont="1" applyBorder="1" applyAlignment="1">
      <alignment/>
    </xf>
    <xf numFmtId="198" fontId="2" fillId="0" borderId="26" xfId="0" applyNumberFormat="1" applyFont="1" applyBorder="1" applyAlignment="1">
      <alignment/>
    </xf>
    <xf numFmtId="198" fontId="2" fillId="0" borderId="15" xfId="0" applyNumberFormat="1" applyFont="1" applyBorder="1" applyAlignment="1">
      <alignment/>
    </xf>
    <xf numFmtId="198" fontId="2" fillId="0" borderId="27" xfId="0" applyNumberFormat="1" applyFont="1" applyBorder="1" applyAlignment="1">
      <alignment/>
    </xf>
    <xf numFmtId="198" fontId="2" fillId="0" borderId="28" xfId="0" applyNumberFormat="1" applyFont="1" applyBorder="1" applyAlignment="1">
      <alignment/>
    </xf>
    <xf numFmtId="198" fontId="2" fillId="0" borderId="18" xfId="0" applyNumberFormat="1" applyFont="1" applyBorder="1" applyAlignment="1">
      <alignment/>
    </xf>
    <xf numFmtId="198" fontId="2" fillId="0" borderId="13" xfId="0" applyNumberFormat="1" applyFont="1" applyBorder="1" applyAlignment="1">
      <alignment/>
    </xf>
    <xf numFmtId="198" fontId="2" fillId="0" borderId="29" xfId="0" applyNumberFormat="1" applyFont="1" applyBorder="1" applyAlignment="1">
      <alignment/>
    </xf>
    <xf numFmtId="198" fontId="2" fillId="0" borderId="14" xfId="0" applyNumberFormat="1" applyFont="1" applyBorder="1" applyAlignment="1">
      <alignment/>
    </xf>
    <xf numFmtId="198" fontId="2" fillId="0" borderId="3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200" fontId="2" fillId="0" borderId="21" xfId="0" applyNumberFormat="1" applyFont="1" applyBorder="1" applyAlignment="1">
      <alignment horizontal="center"/>
    </xf>
    <xf numFmtId="200" fontId="2" fillId="0" borderId="22" xfId="0" applyNumberFormat="1" applyFont="1" applyBorder="1" applyAlignment="1">
      <alignment horizontal="center"/>
    </xf>
    <xf numFmtId="200" fontId="2" fillId="0" borderId="22" xfId="0" applyNumberFormat="1" applyFont="1" applyBorder="1" applyAlignment="1">
      <alignment/>
    </xf>
    <xf numFmtId="200" fontId="2" fillId="0" borderId="28" xfId="0" applyNumberFormat="1" applyFont="1" applyBorder="1" applyAlignment="1">
      <alignment/>
    </xf>
    <xf numFmtId="200" fontId="2" fillId="0" borderId="0" xfId="0" applyNumberFormat="1" applyFont="1" applyBorder="1" applyAlignment="1">
      <alignment/>
    </xf>
    <xf numFmtId="200" fontId="2" fillId="0" borderId="18" xfId="0" applyNumberFormat="1" applyFont="1" applyBorder="1" applyAlignment="1">
      <alignment/>
    </xf>
    <xf numFmtId="200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198" fontId="2" fillId="0" borderId="15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1" fontId="2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28" xfId="0" applyFont="1" applyBorder="1" applyAlignment="1">
      <alignment/>
    </xf>
    <xf numFmtId="201" fontId="2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201" fontId="2" fillId="0" borderId="13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1" fillId="0" borderId="13" xfId="0" applyFont="1" applyBorder="1" applyAlignment="1">
      <alignment/>
    </xf>
    <xf numFmtId="198" fontId="2" fillId="0" borderId="16" xfId="0" applyNumberFormat="1" applyFont="1" applyBorder="1" applyAlignment="1">
      <alignment/>
    </xf>
    <xf numFmtId="0" fontId="4" fillId="0" borderId="18" xfId="0" applyFont="1" applyBorder="1" applyAlignment="1">
      <alignment/>
    </xf>
    <xf numFmtId="1" fontId="2" fillId="0" borderId="16" xfId="0" applyNumberFormat="1" applyFont="1" applyBorder="1" applyAlignment="1">
      <alignment/>
    </xf>
    <xf numFmtId="200" fontId="0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00" fontId="2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198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7" fillId="0" borderId="3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1" fontId="2" fillId="0" borderId="1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6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7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36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8" xfId="0" applyFont="1" applyBorder="1" applyAlignment="1">
      <alignment/>
    </xf>
    <xf numFmtId="0" fontId="2" fillId="0" borderId="28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7" fillId="0" borderId="17" xfId="0" applyFont="1" applyBorder="1" applyAlignment="1">
      <alignment/>
    </xf>
    <xf numFmtId="0" fontId="2" fillId="0" borderId="37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7" fillId="0" borderId="36" xfId="0" applyFont="1" applyFill="1" applyBorder="1" applyAlignment="1">
      <alignment/>
    </xf>
    <xf numFmtId="199" fontId="2" fillId="0" borderId="28" xfId="0" applyNumberFormat="1" applyFont="1" applyBorder="1" applyAlignment="1">
      <alignment/>
    </xf>
    <xf numFmtId="199" fontId="2" fillId="0" borderId="15" xfId="0" applyNumberFormat="1" applyFont="1" applyBorder="1" applyAlignment="1">
      <alignment/>
    </xf>
    <xf numFmtId="199" fontId="2" fillId="0" borderId="0" xfId="0" applyNumberFormat="1" applyFont="1" applyBorder="1" applyAlignment="1">
      <alignment/>
    </xf>
    <xf numFmtId="198" fontId="2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98" fontId="2" fillId="0" borderId="18" xfId="0" applyNumberFormat="1" applyFont="1" applyBorder="1" applyAlignment="1">
      <alignment horizontal="center"/>
    </xf>
    <xf numFmtId="198" fontId="2" fillId="0" borderId="13" xfId="0" applyNumberFormat="1" applyFont="1" applyBorder="1" applyAlignment="1">
      <alignment horizontal="center"/>
    </xf>
    <xf numFmtId="198" fontId="2" fillId="0" borderId="29" xfId="0" applyNumberFormat="1" applyFont="1" applyBorder="1" applyAlignment="1">
      <alignment horizontal="center"/>
    </xf>
    <xf numFmtId="198" fontId="2" fillId="0" borderId="14" xfId="0" applyNumberFormat="1" applyFont="1" applyBorder="1" applyAlignment="1">
      <alignment horizontal="center"/>
    </xf>
    <xf numFmtId="198" fontId="3" fillId="0" borderId="10" xfId="0" applyNumberFormat="1" applyFont="1" applyFill="1" applyBorder="1" applyAlignment="1">
      <alignment/>
    </xf>
    <xf numFmtId="198" fontId="3" fillId="0" borderId="16" xfId="0" applyNumberFormat="1" applyFont="1" applyFill="1" applyBorder="1" applyAlignment="1">
      <alignment/>
    </xf>
    <xf numFmtId="198" fontId="3" fillId="0" borderId="17" xfId="0" applyNumberFormat="1" applyFont="1" applyFill="1" applyBorder="1" applyAlignment="1">
      <alignment/>
    </xf>
    <xf numFmtId="198" fontId="3" fillId="0" borderId="13" xfId="0" applyNumberFormat="1" applyFont="1" applyFill="1" applyBorder="1" applyAlignment="1">
      <alignment/>
    </xf>
    <xf numFmtId="198" fontId="3" fillId="0" borderId="14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98" fontId="3" fillId="0" borderId="0" xfId="0" applyNumberFormat="1" applyFont="1" applyFill="1" applyBorder="1" applyAlignment="1">
      <alignment/>
    </xf>
    <xf numFmtId="198" fontId="0" fillId="0" borderId="11" xfId="0" applyNumberFormat="1" applyFont="1" applyFill="1" applyBorder="1" applyAlignment="1">
      <alignment/>
    </xf>
    <xf numFmtId="198" fontId="0" fillId="0" borderId="12" xfId="0" applyNumberFormat="1" applyFont="1" applyFill="1" applyBorder="1" applyAlignment="1">
      <alignment/>
    </xf>
    <xf numFmtId="198" fontId="0" fillId="0" borderId="19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198" fontId="0" fillId="0" borderId="15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 horizontal="center"/>
    </xf>
    <xf numFmtId="202" fontId="2" fillId="0" borderId="0" xfId="0" applyNumberFormat="1" applyFont="1" applyAlignment="1">
      <alignment/>
    </xf>
    <xf numFmtId="198" fontId="2" fillId="0" borderId="0" xfId="0" applyNumberFormat="1" applyFont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98" fontId="0" fillId="0" borderId="11" xfId="0" applyNumberFormat="1" applyBorder="1" applyAlignment="1">
      <alignment/>
    </xf>
    <xf numFmtId="200" fontId="0" fillId="0" borderId="12" xfId="0" applyNumberFormat="1" applyBorder="1" applyAlignment="1">
      <alignment/>
    </xf>
    <xf numFmtId="200" fontId="0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11" fontId="0" fillId="0" borderId="10" xfId="0" applyNumberFormat="1" applyFont="1" applyBorder="1" applyAlignment="1">
      <alignment/>
    </xf>
    <xf numFmtId="11" fontId="0" fillId="0" borderId="16" xfId="0" applyNumberFormat="1" applyFont="1" applyBorder="1" applyAlignment="1">
      <alignment/>
    </xf>
    <xf numFmtId="11" fontId="0" fillId="0" borderId="17" xfId="0" applyNumberFormat="1" applyFont="1" applyBorder="1" applyAlignment="1">
      <alignment/>
    </xf>
    <xf numFmtId="11" fontId="0" fillId="0" borderId="19" xfId="0" applyNumberFormat="1" applyFont="1" applyBorder="1" applyAlignment="1">
      <alignment/>
    </xf>
    <xf numFmtId="11" fontId="0" fillId="0" borderId="28" xfId="0" applyNumberFormat="1" applyFont="1" applyBorder="1" applyAlignment="1">
      <alignment/>
    </xf>
    <xf numFmtId="11" fontId="0" fillId="0" borderId="0" xfId="0" applyNumberFormat="1" applyFont="1" applyBorder="1" applyAlignment="1">
      <alignment/>
    </xf>
    <xf numFmtId="11" fontId="0" fillId="0" borderId="13" xfId="0" applyNumberFormat="1" applyFont="1" applyBorder="1" applyAlignment="1">
      <alignment/>
    </xf>
    <xf numFmtId="11" fontId="0" fillId="0" borderId="14" xfId="0" applyNumberFormat="1" applyFont="1" applyBorder="1" applyAlignment="1">
      <alignment/>
    </xf>
    <xf numFmtId="11" fontId="0" fillId="0" borderId="12" xfId="0" applyNumberFormat="1" applyFont="1" applyBorder="1" applyAlignment="1">
      <alignment/>
    </xf>
    <xf numFmtId="11" fontId="0" fillId="0" borderId="18" xfId="0" applyNumberFormat="1" applyFont="1" applyBorder="1" applyAlignment="1">
      <alignment/>
    </xf>
    <xf numFmtId="198" fontId="3" fillId="0" borderId="10" xfId="0" applyNumberFormat="1" applyFont="1" applyBorder="1" applyAlignment="1" applyProtection="1">
      <alignment/>
      <protection/>
    </xf>
    <xf numFmtId="198" fontId="3" fillId="0" borderId="16" xfId="0" applyNumberFormat="1" applyFont="1" applyBorder="1" applyAlignment="1" applyProtection="1">
      <alignment/>
      <protection/>
    </xf>
    <xf numFmtId="198" fontId="3" fillId="0" borderId="18" xfId="0" applyNumberFormat="1" applyFont="1" applyBorder="1" applyAlignment="1" applyProtection="1">
      <alignment/>
      <protection/>
    </xf>
    <xf numFmtId="198" fontId="3" fillId="0" borderId="13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1" fontId="2" fillId="0" borderId="16" xfId="0" applyNumberFormat="1" applyFont="1" applyBorder="1" applyAlignment="1" applyProtection="1">
      <alignment/>
      <protection/>
    </xf>
    <xf numFmtId="198" fontId="2" fillId="0" borderId="0" xfId="0" applyNumberFormat="1" applyFont="1" applyBorder="1" applyAlignment="1" applyProtection="1">
      <alignment/>
      <protection/>
    </xf>
    <xf numFmtId="198" fontId="3" fillId="0" borderId="18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15" xfId="0" applyFont="1" applyBorder="1" applyAlignment="1">
      <alignment/>
    </xf>
    <xf numFmtId="200" fontId="8" fillId="0" borderId="18" xfId="0" applyNumberFormat="1" applyFont="1" applyBorder="1" applyAlignment="1">
      <alignment/>
    </xf>
    <xf numFmtId="200" fontId="8" fillId="0" borderId="13" xfId="0" applyNumberFormat="1" applyFont="1" applyBorder="1" applyAlignment="1">
      <alignment/>
    </xf>
    <xf numFmtId="1" fontId="8" fillId="0" borderId="13" xfId="0" applyNumberFormat="1" applyFont="1" applyBorder="1" applyAlignment="1">
      <alignment horizontal="center"/>
    </xf>
    <xf numFmtId="199" fontId="8" fillId="0" borderId="14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198" fontId="8" fillId="0" borderId="18" xfId="0" applyNumberFormat="1" applyFont="1" applyBorder="1" applyAlignment="1">
      <alignment/>
    </xf>
    <xf numFmtId="198" fontId="8" fillId="0" borderId="13" xfId="0" applyNumberFormat="1" applyFont="1" applyBorder="1" applyAlignment="1">
      <alignment/>
    </xf>
    <xf numFmtId="198" fontId="8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198" fontId="2" fillId="33" borderId="28" xfId="0" applyNumberFormat="1" applyFont="1" applyFill="1" applyBorder="1" applyAlignment="1" applyProtection="1">
      <alignment horizontal="center"/>
      <protection/>
    </xf>
    <xf numFmtId="198" fontId="2" fillId="33" borderId="0" xfId="0" applyNumberFormat="1" applyFont="1" applyFill="1" applyBorder="1" applyAlignment="1" applyProtection="1">
      <alignment horizontal="center"/>
      <protection/>
    </xf>
    <xf numFmtId="198" fontId="2" fillId="33" borderId="27" xfId="0" applyNumberFormat="1" applyFont="1" applyFill="1" applyBorder="1" applyAlignment="1" applyProtection="1">
      <alignment horizontal="center"/>
      <protection/>
    </xf>
    <xf numFmtId="198" fontId="2" fillId="33" borderId="18" xfId="0" applyNumberFormat="1" applyFont="1" applyFill="1" applyBorder="1" applyAlignment="1" applyProtection="1">
      <alignment horizontal="center"/>
      <protection/>
    </xf>
    <xf numFmtId="198" fontId="2" fillId="33" borderId="13" xfId="0" applyNumberFormat="1" applyFont="1" applyFill="1" applyBorder="1" applyAlignment="1" applyProtection="1">
      <alignment horizontal="center"/>
      <protection/>
    </xf>
    <xf numFmtId="198" fontId="2" fillId="33" borderId="30" xfId="0" applyNumberFormat="1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03" fontId="2" fillId="0" borderId="0" xfId="0" applyNumberFormat="1" applyFont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98" fontId="3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/>
    </xf>
    <xf numFmtId="198" fontId="4" fillId="0" borderId="18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8" xfId="0" applyFill="1" applyBorder="1" applyAlignment="1">
      <alignment/>
    </xf>
    <xf numFmtId="0" fontId="1" fillId="0" borderId="3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02" fontId="1" fillId="0" borderId="28" xfId="0" applyNumberFormat="1" applyFont="1" applyFill="1" applyBorder="1" applyAlignment="1">
      <alignment/>
    </xf>
    <xf numFmtId="202" fontId="1" fillId="0" borderId="19" xfId="0" applyNumberFormat="1" applyFont="1" applyFill="1" applyBorder="1" applyAlignment="1">
      <alignment/>
    </xf>
    <xf numFmtId="202" fontId="1" fillId="0" borderId="11" xfId="0" applyNumberFormat="1" applyFont="1" applyFill="1" applyBorder="1" applyAlignment="1">
      <alignment/>
    </xf>
    <xf numFmtId="202" fontId="1" fillId="0" borderId="18" xfId="0" applyNumberFormat="1" applyFont="1" applyFill="1" applyBorder="1" applyAlignment="1">
      <alignment/>
    </xf>
    <xf numFmtId="202" fontId="1" fillId="0" borderId="12" xfId="0" applyNumberFormat="1" applyFont="1" applyFill="1" applyBorder="1" applyAlignment="1">
      <alignment/>
    </xf>
    <xf numFmtId="202" fontId="1" fillId="0" borderId="36" xfId="0" applyNumberFormat="1" applyFont="1" applyFill="1" applyBorder="1" applyAlignment="1">
      <alignment/>
    </xf>
    <xf numFmtId="202" fontId="1" fillId="0" borderId="20" xfId="0" applyNumberFormat="1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8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0" fontId="9" fillId="0" borderId="3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0" xfId="0" applyFont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11" fontId="9" fillId="0" borderId="18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98" fontId="2" fillId="34" borderId="28" xfId="0" applyNumberFormat="1" applyFont="1" applyFill="1" applyBorder="1" applyAlignment="1">
      <alignment/>
    </xf>
    <xf numFmtId="198" fontId="2" fillId="34" borderId="0" xfId="0" applyNumberFormat="1" applyFont="1" applyFill="1" applyBorder="1" applyAlignment="1">
      <alignment/>
    </xf>
    <xf numFmtId="198" fontId="2" fillId="34" borderId="13" xfId="0" applyNumberFormat="1" applyFont="1" applyFill="1" applyBorder="1" applyAlignment="1">
      <alignment/>
    </xf>
    <xf numFmtId="1" fontId="2" fillId="34" borderId="40" xfId="0" applyNumberFormat="1" applyFont="1" applyFill="1" applyBorder="1" applyAlignment="1">
      <alignment/>
    </xf>
    <xf numFmtId="198" fontId="2" fillId="34" borderId="41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00" fontId="0" fillId="0" borderId="15" xfId="0" applyNumberForma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00" fontId="2" fillId="0" borderId="0" xfId="0" applyNumberFormat="1" applyFont="1" applyAlignment="1">
      <alignment/>
    </xf>
    <xf numFmtId="201" fontId="0" fillId="0" borderId="28" xfId="0" applyNumberFormat="1" applyFont="1" applyFill="1" applyBorder="1" applyAlignment="1">
      <alignment/>
    </xf>
    <xf numFmtId="201" fontId="0" fillId="0" borderId="10" xfId="0" applyNumberFormat="1" applyFont="1" applyFill="1" applyBorder="1" applyAlignment="1">
      <alignment/>
    </xf>
    <xf numFmtId="201" fontId="0" fillId="0" borderId="18" xfId="0" applyNumberFormat="1" applyFont="1" applyFill="1" applyBorder="1" applyAlignment="1">
      <alignment/>
    </xf>
    <xf numFmtId="201" fontId="0" fillId="0" borderId="0" xfId="0" applyNumberFormat="1" applyFont="1" applyFill="1" applyBorder="1" applyAlignment="1">
      <alignment/>
    </xf>
    <xf numFmtId="201" fontId="0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/>
    </xf>
    <xf numFmtId="201" fontId="0" fillId="0" borderId="36" xfId="0" applyNumberFormat="1" applyFont="1" applyFill="1" applyBorder="1" applyAlignment="1">
      <alignment/>
    </xf>
    <xf numFmtId="201" fontId="0" fillId="0" borderId="37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8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36" xfId="0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205" fontId="0" fillId="0" borderId="36" xfId="0" applyNumberFormat="1" applyFont="1" applyFill="1" applyBorder="1" applyAlignment="1">
      <alignment/>
    </xf>
    <xf numFmtId="205" fontId="0" fillId="0" borderId="37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201" fontId="0" fillId="0" borderId="15" xfId="0" applyNumberFormat="1" applyFont="1" applyFill="1" applyBorder="1" applyAlignment="1">
      <alignment/>
    </xf>
    <xf numFmtId="201" fontId="0" fillId="0" borderId="17" xfId="0" applyNumberFormat="1" applyFont="1" applyFill="1" applyBorder="1" applyAlignment="1">
      <alignment/>
    </xf>
    <xf numFmtId="201" fontId="0" fillId="0" borderId="14" xfId="0" applyNumberFormat="1" applyFont="1" applyFill="1" applyBorder="1" applyAlignment="1">
      <alignment/>
    </xf>
    <xf numFmtId="0" fontId="2" fillId="34" borderId="28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right"/>
    </xf>
    <xf numFmtId="0" fontId="2" fillId="34" borderId="15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11" fontId="2" fillId="0" borderId="36" xfId="0" applyNumberFormat="1" applyFont="1" applyFill="1" applyBorder="1" applyAlignment="1">
      <alignment horizontal="right"/>
    </xf>
    <xf numFmtId="201" fontId="8" fillId="0" borderId="14" xfId="0" applyNumberFormat="1" applyFont="1" applyBorder="1" applyAlignment="1">
      <alignment/>
    </xf>
    <xf numFmtId="0" fontId="2" fillId="0" borderId="38" xfId="0" applyFont="1" applyFill="1" applyBorder="1" applyAlignment="1">
      <alignment/>
    </xf>
    <xf numFmtId="0" fontId="2" fillId="35" borderId="18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198" fontId="2" fillId="36" borderId="0" xfId="0" applyNumberFormat="1" applyFont="1" applyFill="1" applyBorder="1" applyAlignment="1">
      <alignment/>
    </xf>
    <xf numFmtId="198" fontId="2" fillId="36" borderId="13" xfId="0" applyNumberFormat="1" applyFont="1" applyFill="1" applyBorder="1" applyAlignment="1">
      <alignment/>
    </xf>
    <xf numFmtId="210" fontId="2" fillId="0" borderId="28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38" xfId="0" applyFont="1" applyFill="1" applyBorder="1" applyAlignment="1">
      <alignment horizontal="center"/>
    </xf>
    <xf numFmtId="14" fontId="2" fillId="33" borderId="38" xfId="0" applyNumberFormat="1" applyFont="1" applyFill="1" applyBorder="1" applyAlignment="1">
      <alignment horizontal="center"/>
    </xf>
    <xf numFmtId="198" fontId="0" fillId="0" borderId="14" xfId="0" applyNumberFormat="1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198" fontId="2" fillId="0" borderId="0" xfId="0" applyNumberFormat="1" applyFont="1" applyFill="1" applyBorder="1" applyAlignment="1">
      <alignment/>
    </xf>
    <xf numFmtId="198" fontId="2" fillId="0" borderId="15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198" fontId="2" fillId="0" borderId="13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210" fontId="2" fillId="33" borderId="38" xfId="0" applyNumberFormat="1" applyFont="1" applyFill="1" applyBorder="1" applyAlignment="1">
      <alignment horizontal="center"/>
    </xf>
    <xf numFmtId="210" fontId="2" fillId="0" borderId="18" xfId="0" applyNumberFormat="1" applyFont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28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01" fontId="0" fillId="33" borderId="0" xfId="0" applyNumberFormat="1" applyFont="1" applyFill="1" applyBorder="1" applyAlignment="1">
      <alignment/>
    </xf>
    <xf numFmtId="198" fontId="3" fillId="33" borderId="0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201" fontId="0" fillId="33" borderId="28" xfId="0" applyNumberFormat="1" applyFont="1" applyFill="1" applyBorder="1" applyAlignment="1">
      <alignment/>
    </xf>
    <xf numFmtId="198" fontId="0" fillId="33" borderId="11" xfId="0" applyNumberFormat="1" applyFont="1" applyFill="1" applyBorder="1" applyAlignment="1">
      <alignment/>
    </xf>
    <xf numFmtId="201" fontId="0" fillId="33" borderId="13" xfId="0" applyNumberFormat="1" applyFont="1" applyFill="1" applyBorder="1" applyAlignment="1">
      <alignment/>
    </xf>
    <xf numFmtId="200" fontId="0" fillId="33" borderId="17" xfId="0" applyNumberFormat="1" applyFill="1" applyBorder="1" applyAlignment="1">
      <alignment/>
    </xf>
    <xf numFmtId="201" fontId="0" fillId="33" borderId="16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0" fillId="37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0" fontId="0" fillId="38" borderId="37" xfId="0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4" fontId="0" fillId="0" borderId="36" xfId="0" applyNumberFormat="1" applyFill="1" applyBorder="1" applyAlignment="1">
      <alignment horizontal="center"/>
    </xf>
    <xf numFmtId="14" fontId="0" fillId="0" borderId="37" xfId="0" applyNumberFormat="1" applyFill="1" applyBorder="1" applyAlignment="1">
      <alignment horizontal="center"/>
    </xf>
    <xf numFmtId="14" fontId="0" fillId="0" borderId="38" xfId="0" applyNumberForma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37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98" fontId="2" fillId="0" borderId="10" xfId="0" applyNumberFormat="1" applyFont="1" applyBorder="1" applyAlignment="1">
      <alignment horizontal="center"/>
    </xf>
    <xf numFmtId="198" fontId="2" fillId="0" borderId="16" xfId="0" applyNumberFormat="1" applyFont="1" applyBorder="1" applyAlignment="1">
      <alignment horizontal="center"/>
    </xf>
    <xf numFmtId="198" fontId="2" fillId="0" borderId="1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98" fontId="2" fillId="0" borderId="40" xfId="0" applyNumberFormat="1" applyFont="1" applyBorder="1" applyAlignment="1">
      <alignment horizontal="center"/>
    </xf>
    <xf numFmtId="198" fontId="2" fillId="0" borderId="41" xfId="0" applyNumberFormat="1" applyFont="1" applyBorder="1" applyAlignment="1">
      <alignment horizontal="center"/>
    </xf>
    <xf numFmtId="198" fontId="2" fillId="0" borderId="46" xfId="0" applyNumberFormat="1" applyFont="1" applyBorder="1" applyAlignment="1">
      <alignment horizontal="center"/>
    </xf>
    <xf numFmtId="198" fontId="2" fillId="0" borderId="44" xfId="0" applyNumberFormat="1" applyFont="1" applyBorder="1" applyAlignment="1">
      <alignment horizontal="center"/>
    </xf>
    <xf numFmtId="198" fontId="2" fillId="0" borderId="45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0" fontId="0" fillId="33" borderId="0" xfId="0" applyNumberFormat="1" applyFill="1" applyBorder="1" applyAlignment="1" applyProtection="1">
      <alignment horizontal="center"/>
      <protection/>
    </xf>
    <xf numFmtId="204" fontId="0" fillId="33" borderId="0" xfId="0" applyNumberFormat="1" applyFill="1" applyBorder="1" applyAlignment="1" applyProtection="1">
      <alignment horizontal="center"/>
      <protection/>
    </xf>
    <xf numFmtId="14" fontId="0" fillId="33" borderId="0" xfId="0" applyNumberFormat="1" applyFill="1" applyBorder="1" applyAlignment="1" applyProtection="1">
      <alignment horizontal="center"/>
      <protection/>
    </xf>
    <xf numFmtId="0" fontId="1" fillId="0" borderId="28" xfId="0" applyFont="1" applyFill="1" applyBorder="1" applyAlignment="1">
      <alignment horizontal="center"/>
    </xf>
    <xf numFmtId="20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00" fontId="0" fillId="0" borderId="0" xfId="0" applyNumberFormat="1" applyBorder="1" applyAlignment="1">
      <alignment horizontal="center"/>
    </xf>
    <xf numFmtId="198" fontId="0" fillId="0" borderId="0" xfId="0" applyNumberFormat="1" applyBorder="1" applyAlignment="1">
      <alignment horizontal="center"/>
    </xf>
    <xf numFmtId="198" fontId="0" fillId="0" borderId="15" xfId="0" applyNumberForma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98" fontId="0" fillId="0" borderId="13" xfId="0" applyNumberFormat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01" fontId="0" fillId="0" borderId="13" xfId="0" applyNumberFormat="1" applyBorder="1" applyAlignment="1">
      <alignment horizontal="center"/>
    </xf>
    <xf numFmtId="201" fontId="0" fillId="0" borderId="14" xfId="0" applyNumberForma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204" fontId="0" fillId="0" borderId="0" xfId="0" applyNumberFormat="1" applyFill="1" applyBorder="1" applyAlignment="1" applyProtection="1">
      <alignment horizontal="center"/>
      <protection/>
    </xf>
    <xf numFmtId="14" fontId="0" fillId="0" borderId="0" xfId="0" applyNumberFormat="1" applyFill="1" applyBorder="1" applyAlignment="1" applyProtection="1">
      <alignment horizontal="center"/>
      <protection/>
    </xf>
    <xf numFmtId="14" fontId="0" fillId="0" borderId="15" xfId="0" applyNumberFormat="1" applyFill="1" applyBorder="1" applyAlignment="1" applyProtection="1">
      <alignment horizontal="center"/>
      <protection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200" fontId="0" fillId="0" borderId="0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HCMB__A001-4000001 (CERN 01) - Collared coils - Main field direction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085"/>
          <c:w val="0.791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Data'!$B$3:$U$3</c:f>
              <c:numCache>
                <c:ptCount val="20"/>
                <c:pt idx="0">
                  <c:v>4.524149</c:v>
                </c:pt>
                <c:pt idx="1">
                  <c:v>0.06842</c:v>
                </c:pt>
                <c:pt idx="2">
                  <c:v>0.400554</c:v>
                </c:pt>
                <c:pt idx="3">
                  <c:v>0.615728</c:v>
                </c:pt>
                <c:pt idx="4">
                  <c:v>0.152837</c:v>
                </c:pt>
                <c:pt idx="5">
                  <c:v>-0.471138</c:v>
                </c:pt>
                <c:pt idx="6">
                  <c:v>0.105555</c:v>
                </c:pt>
                <c:pt idx="7">
                  <c:v>-0.785481</c:v>
                </c:pt>
                <c:pt idx="8">
                  <c:v>-0.991774</c:v>
                </c:pt>
                <c:pt idx="9">
                  <c:v>0.165137</c:v>
                </c:pt>
                <c:pt idx="10">
                  <c:v>-0.79</c:v>
                </c:pt>
                <c:pt idx="11">
                  <c:v>-0.918944</c:v>
                </c:pt>
                <c:pt idx="12">
                  <c:v>-0.814511</c:v>
                </c:pt>
                <c:pt idx="13">
                  <c:v>-0.805119</c:v>
                </c:pt>
                <c:pt idx="14">
                  <c:v>-0.030968</c:v>
                </c:pt>
                <c:pt idx="15">
                  <c:v>0.383518</c:v>
                </c:pt>
                <c:pt idx="16">
                  <c:v>0.306464</c:v>
                </c:pt>
                <c:pt idx="17">
                  <c:v>0.218655</c:v>
                </c:pt>
                <c:pt idx="18">
                  <c:v>0.15079</c:v>
                </c:pt>
                <c:pt idx="19">
                  <c:v>0.249297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Data'!$Y$3:$AR$3</c:f>
              <c:numCache>
                <c:ptCount val="20"/>
                <c:pt idx="0">
                  <c:v>3.714066</c:v>
                </c:pt>
                <c:pt idx="1">
                  <c:v>0.820286</c:v>
                </c:pt>
                <c:pt idx="2">
                  <c:v>1.728338</c:v>
                </c:pt>
                <c:pt idx="3">
                  <c:v>0.911766</c:v>
                </c:pt>
                <c:pt idx="4">
                  <c:v>0.75086</c:v>
                </c:pt>
                <c:pt idx="5">
                  <c:v>-0.023591</c:v>
                </c:pt>
                <c:pt idx="6">
                  <c:v>-0.36086</c:v>
                </c:pt>
                <c:pt idx="7">
                  <c:v>-1.264918</c:v>
                </c:pt>
                <c:pt idx="8">
                  <c:v>-1.033059</c:v>
                </c:pt>
                <c:pt idx="9">
                  <c:v>0.483254</c:v>
                </c:pt>
                <c:pt idx="10">
                  <c:v>-0.627291</c:v>
                </c:pt>
                <c:pt idx="11">
                  <c:v>-0.993617</c:v>
                </c:pt>
                <c:pt idx="12">
                  <c:v>-1.50523</c:v>
                </c:pt>
                <c:pt idx="13">
                  <c:v>-1.19553</c:v>
                </c:pt>
                <c:pt idx="14">
                  <c:v>-0.741003</c:v>
                </c:pt>
                <c:pt idx="15">
                  <c:v>0.184142</c:v>
                </c:pt>
                <c:pt idx="16">
                  <c:v>0.429337</c:v>
                </c:pt>
                <c:pt idx="17">
                  <c:v>0.317373</c:v>
                </c:pt>
                <c:pt idx="18">
                  <c:v>-0.207377</c:v>
                </c:pt>
                <c:pt idx="19">
                  <c:v>-0.038505</c:v>
                </c:pt>
              </c:numCache>
            </c:numRef>
          </c:yVal>
          <c:smooth val="0"/>
        </c:ser>
        <c:axId val="27686056"/>
        <c:axId val="47847913"/>
      </c:scatterChart>
      <c:valAx>
        <c:axId val="27686056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7913"/>
        <c:crosses val="autoZero"/>
        <c:crossBetween val="midCat"/>
        <c:dispUnits/>
        <c:majorUnit val="2"/>
      </c:valAx>
      <c:valAx>
        <c:axId val="4784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(mrad)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6056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7"/>
          <c:y val="0.644"/>
          <c:w val="0.164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HCMB__A001-4000001 (CERN 01) Collared coils - Main field relative module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0625"/>
          <c:w val="0.72375"/>
          <c:h val="0.838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sheet'!$T$3:$T$20</c:f>
              <c:num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numCache>
            </c:numRef>
          </c:xVal>
          <c:yVal>
            <c:numRef>
              <c:f>'Work sheet'!$C$147:$T$147</c:f>
              <c:numCache>
                <c:ptCount val="18"/>
                <c:pt idx="0">
                  <c:v>0.0007547169811319421</c:v>
                </c:pt>
                <c:pt idx="1">
                  <c:v>-8.385744234806758E-05</c:v>
                </c:pt>
                <c:pt idx="2">
                  <c:v>8.385744234784553E-05</c:v>
                </c:pt>
                <c:pt idx="3">
                  <c:v>-8.385744234806758E-05</c:v>
                </c:pt>
                <c:pt idx="4">
                  <c:v>-0.00025157232704420274</c:v>
                </c:pt>
                <c:pt idx="5">
                  <c:v>8.385744234784553E-05</c:v>
                </c:pt>
                <c:pt idx="6">
                  <c:v>8.385744234784553E-05</c:v>
                </c:pt>
                <c:pt idx="7">
                  <c:v>-0.00025157232704420274</c:v>
                </c:pt>
                <c:pt idx="8">
                  <c:v>-0.00041928721174022687</c:v>
                </c:pt>
                <c:pt idx="9">
                  <c:v>-8.385744234806758E-05</c:v>
                </c:pt>
                <c:pt idx="10">
                  <c:v>-0.00025157232704420274</c:v>
                </c:pt>
                <c:pt idx="11">
                  <c:v>8.385744234784553E-05</c:v>
                </c:pt>
                <c:pt idx="12">
                  <c:v>0.00025157232704375865</c:v>
                </c:pt>
                <c:pt idx="13">
                  <c:v>0.00025157232704375865</c:v>
                </c:pt>
                <c:pt idx="14">
                  <c:v>-0.00025157232704420274</c:v>
                </c:pt>
                <c:pt idx="15">
                  <c:v>-0.00025157232704420274</c:v>
                </c:pt>
                <c:pt idx="16">
                  <c:v>-0.00025157232704420274</c:v>
                </c:pt>
                <c:pt idx="17">
                  <c:v>0.0005870020964358069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sheet'!$T$3:$T$20</c:f>
              <c:num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numCache>
            </c:numRef>
          </c:xVal>
          <c:yVal>
            <c:numRef>
              <c:f>'Work sheet'!$C$148:$T$148</c:f>
              <c:numCache>
                <c:ptCount val="18"/>
                <c:pt idx="0">
                  <c:v>0.001211827435773527</c:v>
                </c:pt>
                <c:pt idx="1">
                  <c:v>3.728699802407753E-05</c:v>
                </c:pt>
                <c:pt idx="2">
                  <c:v>3.728699802407753E-05</c:v>
                </c:pt>
                <c:pt idx="3">
                  <c:v>-0.00013050449308305012</c:v>
                </c:pt>
                <c:pt idx="4">
                  <c:v>-0.00013050449308305012</c:v>
                </c:pt>
                <c:pt idx="5">
                  <c:v>-0.0002982959841901778</c:v>
                </c:pt>
                <c:pt idx="6">
                  <c:v>-0.0002982959841901778</c:v>
                </c:pt>
                <c:pt idx="7">
                  <c:v>-0.0004660874752970834</c:v>
                </c:pt>
                <c:pt idx="8">
                  <c:v>-0.0004660874752970834</c:v>
                </c:pt>
                <c:pt idx="9">
                  <c:v>-0.00013050449308305012</c:v>
                </c:pt>
                <c:pt idx="10">
                  <c:v>-0.0002982959841901778</c:v>
                </c:pt>
                <c:pt idx="11">
                  <c:v>-0.00013050449308305012</c:v>
                </c:pt>
                <c:pt idx="12">
                  <c:v>3.728699802407753E-05</c:v>
                </c:pt>
                <c:pt idx="13">
                  <c:v>0.0003728699802381108</c:v>
                </c:pt>
                <c:pt idx="14">
                  <c:v>3.728699802407753E-05</c:v>
                </c:pt>
                <c:pt idx="15">
                  <c:v>-0.00013050449308305012</c:v>
                </c:pt>
                <c:pt idx="16">
                  <c:v>3.728699802407753E-05</c:v>
                </c:pt>
                <c:pt idx="17">
                  <c:v>0.0007084529624521441</c:v>
                </c:pt>
              </c:numCache>
            </c:numRef>
          </c:yVal>
          <c:smooth val="0"/>
        </c:ser>
        <c:axId val="27978034"/>
        <c:axId val="50475715"/>
      </c:scatterChart>
      <c:valAx>
        <c:axId val="27978034"/>
        <c:scaling>
          <c:orientation val="minMax"/>
          <c:max val="2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5715"/>
        <c:crossesAt val="0"/>
        <c:crossBetween val="midCat"/>
        <c:dispUnits/>
      </c:valAx>
      <c:valAx>
        <c:axId val="5047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DB/B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78034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175"/>
          <c:y val="0.28475"/>
          <c:w val="0.164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HCMB__A001-4000001 (CERN 01) - Collared coils - Harmonics along the axis</a:t>
            </a:r>
          </a:p>
        </c:rich>
      </c:tx>
      <c:layout>
        <c:manualLayout>
          <c:xMode val="factor"/>
          <c:yMode val="factor"/>
          <c:x val="-0.016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9"/>
          <c:w val="0.94575"/>
          <c:h val="0.818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sheet'!$C$68:$C$83</c:f>
              <c:numCache>
                <c:ptCount val="16"/>
                <c:pt idx="0">
                  <c:v>0.39171481562893246</c:v>
                </c:pt>
                <c:pt idx="1">
                  <c:v>-0.5249597014313782</c:v>
                </c:pt>
                <c:pt idx="2">
                  <c:v>0.11051308535693077</c:v>
                </c:pt>
                <c:pt idx="3">
                  <c:v>0.3776716920254043</c:v>
                </c:pt>
                <c:pt idx="4">
                  <c:v>-0.06791470464218807</c:v>
                </c:pt>
                <c:pt idx="5">
                  <c:v>0.8216512901365026</c:v>
                </c:pt>
                <c:pt idx="6">
                  <c:v>0.05944635454538958</c:v>
                </c:pt>
                <c:pt idx="7">
                  <c:v>0.49909400707495083</c:v>
                </c:pt>
                <c:pt idx="8">
                  <c:v>-0.0017822884198642674</c:v>
                </c:pt>
                <c:pt idx="9">
                  <c:v>0.7722514817001864</c:v>
                </c:pt>
                <c:pt idx="10">
                  <c:v>-0.029749012775564642</c:v>
                </c:pt>
                <c:pt idx="11">
                  <c:v>0.7502357819891612</c:v>
                </c:pt>
                <c:pt idx="12">
                  <c:v>-0.09865495020524043</c:v>
                </c:pt>
                <c:pt idx="13">
                  <c:v>0.46835740000000003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sheet'!$D$68:$D$83</c:f>
              <c:numCache>
                <c:ptCount val="16"/>
                <c:pt idx="0">
                  <c:v>0.041872216749361583</c:v>
                </c:pt>
                <c:pt idx="1">
                  <c:v>-0.949861961038725</c:v>
                </c:pt>
                <c:pt idx="2">
                  <c:v>-0.11737058374509148</c:v>
                </c:pt>
                <c:pt idx="3">
                  <c:v>-0.027119652970695806</c:v>
                </c:pt>
                <c:pt idx="4">
                  <c:v>-0.05024700436407122</c:v>
                </c:pt>
                <c:pt idx="5">
                  <c:v>0.8780107479740225</c:v>
                </c:pt>
                <c:pt idx="6">
                  <c:v>0.005325593018679686</c:v>
                </c:pt>
                <c:pt idx="7">
                  <c:v>0.47316618387747883</c:v>
                </c:pt>
                <c:pt idx="8">
                  <c:v>0.007061772771130959</c:v>
                </c:pt>
                <c:pt idx="9">
                  <c:v>0.7734301633579658</c:v>
                </c:pt>
                <c:pt idx="10">
                  <c:v>0.0026804802940139354</c:v>
                </c:pt>
                <c:pt idx="11">
                  <c:v>0.792590657109423</c:v>
                </c:pt>
                <c:pt idx="12">
                  <c:v>-0.09277483669214776</c:v>
                </c:pt>
                <c:pt idx="13">
                  <c:v>0.5428894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sheet'!$E$68:$E$83</c:f>
              <c:numCache>
                <c:ptCount val="16"/>
                <c:pt idx="0">
                  <c:v>1.6641290791214258</c:v>
                </c:pt>
                <c:pt idx="1">
                  <c:v>-1.0972788770623796</c:v>
                </c:pt>
                <c:pt idx="2">
                  <c:v>-0.09132401301353148</c:v>
                </c:pt>
                <c:pt idx="3">
                  <c:v>-0.08239067333285602</c:v>
                </c:pt>
                <c:pt idx="4">
                  <c:v>0.026794396573773374</c:v>
                </c:pt>
                <c:pt idx="5">
                  <c:v>0.8985642601812809</c:v>
                </c:pt>
                <c:pt idx="6">
                  <c:v>-0.02525591799418462</c:v>
                </c:pt>
                <c:pt idx="7">
                  <c:v>0.46986983729894477</c:v>
                </c:pt>
                <c:pt idx="8">
                  <c:v>0.004360748991309126</c:v>
                </c:pt>
                <c:pt idx="9">
                  <c:v>0.7682970840388494</c:v>
                </c:pt>
                <c:pt idx="10">
                  <c:v>0.0058419598974598355</c:v>
                </c:pt>
                <c:pt idx="11">
                  <c:v>0.7617443726827482</c:v>
                </c:pt>
                <c:pt idx="12">
                  <c:v>-0.07025508460249849</c:v>
                </c:pt>
                <c:pt idx="13">
                  <c:v>0.5253436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sheet'!$F$68:$F$83</c:f>
              <c:numCache>
                <c:ptCount val="16"/>
                <c:pt idx="0">
                  <c:v>1.3312649782384385</c:v>
                </c:pt>
                <c:pt idx="1">
                  <c:v>-1.4423753703200732</c:v>
                </c:pt>
                <c:pt idx="2">
                  <c:v>-0.00829384320327561</c:v>
                </c:pt>
                <c:pt idx="3">
                  <c:v>-0.2958030813119103</c:v>
                </c:pt>
                <c:pt idx="4">
                  <c:v>-0.02334466939458879</c:v>
                </c:pt>
                <c:pt idx="5">
                  <c:v>0.8858047049798248</c:v>
                </c:pt>
                <c:pt idx="6">
                  <c:v>0.010816060622462487</c:v>
                </c:pt>
                <c:pt idx="7">
                  <c:v>0.43735046929198407</c:v>
                </c:pt>
                <c:pt idx="8">
                  <c:v>0.008497734532569051</c:v>
                </c:pt>
                <c:pt idx="9">
                  <c:v>0.7623566941585062</c:v>
                </c:pt>
                <c:pt idx="10">
                  <c:v>-0.02697792716140148</c:v>
                </c:pt>
                <c:pt idx="11">
                  <c:v>0.793139655372979</c:v>
                </c:pt>
                <c:pt idx="12">
                  <c:v>-0.11199696303974635</c:v>
                </c:pt>
                <c:pt idx="13">
                  <c:v>0.5411796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sheet'!$G$68:$G$83</c:f>
              <c:numCache>
                <c:ptCount val="16"/>
                <c:pt idx="0">
                  <c:v>0.20623990779512966</c:v>
                </c:pt>
                <c:pt idx="1">
                  <c:v>-1.638184809534672</c:v>
                </c:pt>
                <c:pt idx="2">
                  <c:v>-0.035407057961685154</c:v>
                </c:pt>
                <c:pt idx="3">
                  <c:v>0.21712747214242098</c:v>
                </c:pt>
                <c:pt idx="4">
                  <c:v>-0.0839742298021225</c:v>
                </c:pt>
                <c:pt idx="5">
                  <c:v>0.8880841026772123</c:v>
                </c:pt>
                <c:pt idx="6">
                  <c:v>0.006138967587901903</c:v>
                </c:pt>
                <c:pt idx="7">
                  <c:v>0.46181138169464014</c:v>
                </c:pt>
                <c:pt idx="8">
                  <c:v>-0.0006134623759277702</c:v>
                </c:pt>
                <c:pt idx="9">
                  <c:v>0.7763602666643364</c:v>
                </c:pt>
                <c:pt idx="10">
                  <c:v>-0.03434140887424153</c:v>
                </c:pt>
                <c:pt idx="11">
                  <c:v>0.7585887758685603</c:v>
                </c:pt>
                <c:pt idx="12">
                  <c:v>-0.09902419662407316</c:v>
                </c:pt>
                <c:pt idx="13">
                  <c:v>0.4725884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sheet'!$H$68:$H$83</c:f>
              <c:numCache>
                <c:ptCount val="16"/>
                <c:pt idx="0">
                  <c:v>-0.036081782394040106</c:v>
                </c:pt>
                <c:pt idx="1">
                  <c:v>-1.248547204921463</c:v>
                </c:pt>
                <c:pt idx="2">
                  <c:v>0.010831492260494499</c:v>
                </c:pt>
                <c:pt idx="3">
                  <c:v>0.10210824796867186</c:v>
                </c:pt>
                <c:pt idx="4">
                  <c:v>-0.0044821643293761065</c:v>
                </c:pt>
                <c:pt idx="5">
                  <c:v>0.9124778682344945</c:v>
                </c:pt>
                <c:pt idx="6">
                  <c:v>0.0017724534424133076</c:v>
                </c:pt>
                <c:pt idx="7">
                  <c:v>0.44931227085748815</c:v>
                </c:pt>
                <c:pt idx="8">
                  <c:v>0.0019210149211566774</c:v>
                </c:pt>
                <c:pt idx="9">
                  <c:v>0.7683942386660292</c:v>
                </c:pt>
                <c:pt idx="10">
                  <c:v>-0.07631905248963149</c:v>
                </c:pt>
                <c:pt idx="11">
                  <c:v>0.7123220186815968</c:v>
                </c:pt>
                <c:pt idx="12">
                  <c:v>-0.10746215879506543</c:v>
                </c:pt>
                <c:pt idx="13">
                  <c:v>0.44796959999999997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sheet'!$I$68:$I$83</c:f>
              <c:numCache>
                <c:ptCount val="16"/>
                <c:pt idx="0">
                  <c:v>-0.0003956161384092889</c:v>
                </c:pt>
                <c:pt idx="1">
                  <c:v>-1.8299762446058818</c:v>
                </c:pt>
                <c:pt idx="2">
                  <c:v>-0.03706231922977855</c:v>
                </c:pt>
                <c:pt idx="3">
                  <c:v>0.11664196026274151</c:v>
                </c:pt>
                <c:pt idx="4">
                  <c:v>-0.07439709517465172</c:v>
                </c:pt>
                <c:pt idx="5">
                  <c:v>0.9328525750583349</c:v>
                </c:pt>
                <c:pt idx="6">
                  <c:v>0.010008080600506548</c:v>
                </c:pt>
                <c:pt idx="7">
                  <c:v>0.44801881266348054</c:v>
                </c:pt>
                <c:pt idx="8">
                  <c:v>0.007785840686398697</c:v>
                </c:pt>
                <c:pt idx="9">
                  <c:v>0.7675035794957201</c:v>
                </c:pt>
                <c:pt idx="10">
                  <c:v>-0.03707424819760433</c:v>
                </c:pt>
                <c:pt idx="11">
                  <c:v>0.761335493805839</c:v>
                </c:pt>
                <c:pt idx="12">
                  <c:v>-0.0968211015053953</c:v>
                </c:pt>
                <c:pt idx="13">
                  <c:v>0.5284487999999999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"/>
          <c:order val="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sheet'!$J$68:$J$83</c:f>
              <c:numCache>
                <c:ptCount val="16"/>
                <c:pt idx="0">
                  <c:v>0.11736891922072477</c:v>
                </c:pt>
                <c:pt idx="1">
                  <c:v>-1.15600760673402</c:v>
                </c:pt>
                <c:pt idx="2">
                  <c:v>0.20237836321788125</c:v>
                </c:pt>
                <c:pt idx="3">
                  <c:v>0.08163186559454912</c:v>
                </c:pt>
                <c:pt idx="4">
                  <c:v>-0.029410223225719043</c:v>
                </c:pt>
                <c:pt idx="5">
                  <c:v>0.8484432119911659</c:v>
                </c:pt>
                <c:pt idx="6">
                  <c:v>0.024752017133737186</c:v>
                </c:pt>
                <c:pt idx="7">
                  <c:v>0.4750247358390089</c:v>
                </c:pt>
                <c:pt idx="8">
                  <c:v>0.00491545857997544</c:v>
                </c:pt>
                <c:pt idx="9">
                  <c:v>0.7756741154007057</c:v>
                </c:pt>
                <c:pt idx="10">
                  <c:v>-0.007377138290078763</c:v>
                </c:pt>
                <c:pt idx="11">
                  <c:v>0.7621994057027841</c:v>
                </c:pt>
                <c:pt idx="12">
                  <c:v>-0.10456102688675059</c:v>
                </c:pt>
                <c:pt idx="13">
                  <c:v>0.5124715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9"/>
          <c:order val="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sheet'!$K$68:$K$83</c:f>
              <c:numCache>
                <c:ptCount val="16"/>
                <c:pt idx="0">
                  <c:v>-0.7695103441052428</c:v>
                </c:pt>
                <c:pt idx="1">
                  <c:v>-2.131325113517567</c:v>
                </c:pt>
                <c:pt idx="2">
                  <c:v>0.2700928985074674</c:v>
                </c:pt>
                <c:pt idx="3">
                  <c:v>-0.0342349937893226</c:v>
                </c:pt>
                <c:pt idx="4">
                  <c:v>-0.06164939895240264</c:v>
                </c:pt>
                <c:pt idx="5">
                  <c:v>0.8491895977066648</c:v>
                </c:pt>
                <c:pt idx="6">
                  <c:v>0.02119117681361301</c:v>
                </c:pt>
                <c:pt idx="7">
                  <c:v>0.4597824242085878</c:v>
                </c:pt>
                <c:pt idx="8">
                  <c:v>-0.00031070604020193987</c:v>
                </c:pt>
                <c:pt idx="9">
                  <c:v>0.7650322752190494</c:v>
                </c:pt>
                <c:pt idx="10">
                  <c:v>-0.006304187495985575</c:v>
                </c:pt>
                <c:pt idx="11">
                  <c:v>0.7874125667550302</c:v>
                </c:pt>
                <c:pt idx="12">
                  <c:v>-0.10433241941650279</c:v>
                </c:pt>
                <c:pt idx="13">
                  <c:v>0.48827259999999995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0"/>
          <c:order val="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sheet'!$L$68:$L$83</c:f>
              <c:numCache>
                <c:ptCount val="16"/>
                <c:pt idx="0">
                  <c:v>0.1387347435727904</c:v>
                </c:pt>
                <c:pt idx="1">
                  <c:v>-1.4262296412897983</c:v>
                </c:pt>
                <c:pt idx="2">
                  <c:v>0.19517695445441557</c:v>
                </c:pt>
                <c:pt idx="3">
                  <c:v>0.1326654851012523</c:v>
                </c:pt>
                <c:pt idx="4">
                  <c:v>0.02552599454044132</c:v>
                </c:pt>
                <c:pt idx="5">
                  <c:v>0.8817297555923107</c:v>
                </c:pt>
                <c:pt idx="6">
                  <c:v>0.017410541820365742</c:v>
                </c:pt>
                <c:pt idx="7">
                  <c:v>0.4725549432051183</c:v>
                </c:pt>
                <c:pt idx="8">
                  <c:v>-0.005354401169824781</c:v>
                </c:pt>
                <c:pt idx="9">
                  <c:v>0.7732586399739614</c:v>
                </c:pt>
                <c:pt idx="10">
                  <c:v>-0.06269198241106563</c:v>
                </c:pt>
                <c:pt idx="11">
                  <c:v>0.7422807673352118</c:v>
                </c:pt>
                <c:pt idx="12">
                  <c:v>-0.09620694269037951</c:v>
                </c:pt>
                <c:pt idx="13">
                  <c:v>0.4402221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1"/>
          <c:order val="1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sheet'!$M$68:$M$83</c:f>
              <c:numCache>
                <c:ptCount val="16"/>
                <c:pt idx="0">
                  <c:v>-0.026151124722090382</c:v>
                </c:pt>
                <c:pt idx="1">
                  <c:v>-1.2449574413008517</c:v>
                </c:pt>
                <c:pt idx="2">
                  <c:v>0.12126787065071488</c:v>
                </c:pt>
                <c:pt idx="3">
                  <c:v>-0.10499307302988599</c:v>
                </c:pt>
                <c:pt idx="4">
                  <c:v>0.024430569683898198</c:v>
                </c:pt>
                <c:pt idx="5">
                  <c:v>0.8991547116156159</c:v>
                </c:pt>
                <c:pt idx="6">
                  <c:v>0.023354088236855766</c:v>
                </c:pt>
                <c:pt idx="7">
                  <c:v>0.46390666373930584</c:v>
                </c:pt>
                <c:pt idx="8">
                  <c:v>-0.0007470390914902161</c:v>
                </c:pt>
                <c:pt idx="9">
                  <c:v>0.7684945565573361</c:v>
                </c:pt>
                <c:pt idx="10">
                  <c:v>-0.04192968978345031</c:v>
                </c:pt>
                <c:pt idx="11">
                  <c:v>0.7569537792796882</c:v>
                </c:pt>
                <c:pt idx="12">
                  <c:v>-0.09189094848204271</c:v>
                </c:pt>
                <c:pt idx="13">
                  <c:v>0.4572731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2"/>
          <c:order val="1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sheet'!$N$68:$N$83</c:f>
              <c:numCache>
                <c:ptCount val="16"/>
                <c:pt idx="0">
                  <c:v>-0.44235701844125824</c:v>
                </c:pt>
                <c:pt idx="1">
                  <c:v>-1.0900578998787107</c:v>
                </c:pt>
                <c:pt idx="2">
                  <c:v>0.07042944897190491</c:v>
                </c:pt>
                <c:pt idx="3">
                  <c:v>-0.022848904330237018</c:v>
                </c:pt>
                <c:pt idx="4">
                  <c:v>-0.009428882943570499</c:v>
                </c:pt>
                <c:pt idx="5">
                  <c:v>0.8996982034414133</c:v>
                </c:pt>
                <c:pt idx="6">
                  <c:v>0.038309708268895376</c:v>
                </c:pt>
                <c:pt idx="7">
                  <c:v>0.4502013848120724</c:v>
                </c:pt>
                <c:pt idx="8">
                  <c:v>0.002938937590665852</c:v>
                </c:pt>
                <c:pt idx="9">
                  <c:v>0.7741177541510871</c:v>
                </c:pt>
                <c:pt idx="10">
                  <c:v>-0.05810007539782393</c:v>
                </c:pt>
                <c:pt idx="11">
                  <c:v>0.7382366267845779</c:v>
                </c:pt>
                <c:pt idx="12">
                  <c:v>-0.10905390058283713</c:v>
                </c:pt>
                <c:pt idx="13">
                  <c:v>0.4495774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3"/>
          <c:order val="1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sheet'!$O$68:$O$83</c:f>
              <c:numCache>
                <c:ptCount val="16"/>
                <c:pt idx="0">
                  <c:v>-0.15095497473679823</c:v>
                </c:pt>
                <c:pt idx="1">
                  <c:v>-0.9997658863447831</c:v>
                </c:pt>
                <c:pt idx="2">
                  <c:v>0.11864909703630065</c:v>
                </c:pt>
                <c:pt idx="3">
                  <c:v>0.005319120675486681</c:v>
                </c:pt>
                <c:pt idx="4">
                  <c:v>-0.09392087742954972</c:v>
                </c:pt>
                <c:pt idx="5">
                  <c:v>0.8954928656235077</c:v>
                </c:pt>
                <c:pt idx="6">
                  <c:v>0.033369383337193886</c:v>
                </c:pt>
                <c:pt idx="7">
                  <c:v>0.47741401190921323</c:v>
                </c:pt>
                <c:pt idx="8">
                  <c:v>-0.002087984306245967</c:v>
                </c:pt>
                <c:pt idx="9">
                  <c:v>0.7792445291044656</c:v>
                </c:pt>
                <c:pt idx="10">
                  <c:v>-0.03375214030532179</c:v>
                </c:pt>
                <c:pt idx="11">
                  <c:v>0.7640695444710538</c:v>
                </c:pt>
                <c:pt idx="12">
                  <c:v>-0.11106729519795194</c:v>
                </c:pt>
                <c:pt idx="13">
                  <c:v>0.4320726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4"/>
          <c:order val="1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sheet'!$P$68:$P$83</c:f>
              <c:numCache>
                <c:ptCount val="16"/>
                <c:pt idx="0">
                  <c:v>-0.6514926874457777</c:v>
                </c:pt>
                <c:pt idx="1">
                  <c:v>-0.9565420171834245</c:v>
                </c:pt>
                <c:pt idx="2">
                  <c:v>0.01795146621478643</c:v>
                </c:pt>
                <c:pt idx="3">
                  <c:v>0.001480434956636788</c:v>
                </c:pt>
                <c:pt idx="4">
                  <c:v>0.003254291324038292</c:v>
                </c:pt>
                <c:pt idx="5">
                  <c:v>0.8806244420755668</c:v>
                </c:pt>
                <c:pt idx="6">
                  <c:v>0.008730596445348798</c:v>
                </c:pt>
                <c:pt idx="7">
                  <c:v>0.4731141563410268</c:v>
                </c:pt>
                <c:pt idx="8">
                  <c:v>-0.003876858593002623</c:v>
                </c:pt>
                <c:pt idx="9">
                  <c:v>0.7768677790629285</c:v>
                </c:pt>
                <c:pt idx="10">
                  <c:v>-0.03738268583684205</c:v>
                </c:pt>
                <c:pt idx="11">
                  <c:v>0.7504365042465105</c:v>
                </c:pt>
                <c:pt idx="12">
                  <c:v>-0.09256407477833738</c:v>
                </c:pt>
                <c:pt idx="13">
                  <c:v>0.4230486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5"/>
          <c:order val="1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sheet'!$Q$68:$Q$83</c:f>
              <c:numCache>
                <c:ptCount val="16"/>
                <c:pt idx="0">
                  <c:v>-1.4039536703238893</c:v>
                </c:pt>
                <c:pt idx="1">
                  <c:v>-2.542562927563513</c:v>
                </c:pt>
                <c:pt idx="2">
                  <c:v>0.1429275820306105</c:v>
                </c:pt>
                <c:pt idx="3">
                  <c:v>0.11963607357121556</c:v>
                </c:pt>
                <c:pt idx="4">
                  <c:v>-0.009287150055260207</c:v>
                </c:pt>
                <c:pt idx="5">
                  <c:v>0.8584943503908944</c:v>
                </c:pt>
                <c:pt idx="6">
                  <c:v>0.010805040921921373</c:v>
                </c:pt>
                <c:pt idx="7">
                  <c:v>0.47608314003099894</c:v>
                </c:pt>
                <c:pt idx="8">
                  <c:v>0.002079730558188629</c:v>
                </c:pt>
                <c:pt idx="9">
                  <c:v>0.7706634550612612</c:v>
                </c:pt>
                <c:pt idx="10">
                  <c:v>-0.03124189826921101</c:v>
                </c:pt>
                <c:pt idx="11">
                  <c:v>0.7517309899413783</c:v>
                </c:pt>
                <c:pt idx="12">
                  <c:v>-0.08856384279029875</c:v>
                </c:pt>
                <c:pt idx="13">
                  <c:v>0.4847229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6"/>
          <c:order val="1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sheet'!$R$68:$R$83</c:f>
              <c:numCache>
                <c:ptCount val="16"/>
                <c:pt idx="0">
                  <c:v>-0.07971580337620424</c:v>
                </c:pt>
                <c:pt idx="1">
                  <c:v>-1.6704917536968489</c:v>
                </c:pt>
                <c:pt idx="2">
                  <c:v>0.013935775980239037</c:v>
                </c:pt>
                <c:pt idx="3">
                  <c:v>-0.16536652663885373</c:v>
                </c:pt>
                <c:pt idx="4">
                  <c:v>0.026472334310138304</c:v>
                </c:pt>
                <c:pt idx="5">
                  <c:v>0.9204331271163965</c:v>
                </c:pt>
                <c:pt idx="6">
                  <c:v>0.009650976135528441</c:v>
                </c:pt>
                <c:pt idx="7">
                  <c:v>0.45612117485476045</c:v>
                </c:pt>
                <c:pt idx="8">
                  <c:v>-0.00040488021445733713</c:v>
                </c:pt>
                <c:pt idx="9">
                  <c:v>0.7608795413517083</c:v>
                </c:pt>
                <c:pt idx="10">
                  <c:v>-0.03870635958315667</c:v>
                </c:pt>
                <c:pt idx="11">
                  <c:v>0.7574345441855395</c:v>
                </c:pt>
                <c:pt idx="12">
                  <c:v>-0.0901524601354188</c:v>
                </c:pt>
                <c:pt idx="13">
                  <c:v>0.4268084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7"/>
          <c:order val="1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sheet'!$S$68:$S$83</c:f>
              <c:numCache>
                <c:ptCount val="16"/>
                <c:pt idx="0">
                  <c:v>-0.4034893519532058</c:v>
                </c:pt>
                <c:pt idx="1">
                  <c:v>-1.4131669913807772</c:v>
                </c:pt>
                <c:pt idx="2">
                  <c:v>-0.05973432459646296</c:v>
                </c:pt>
                <c:pt idx="3">
                  <c:v>-0.12099327829127991</c:v>
                </c:pt>
                <c:pt idx="4">
                  <c:v>-0.015876841091096404</c:v>
                </c:pt>
                <c:pt idx="5">
                  <c:v>0.8810080992372874</c:v>
                </c:pt>
                <c:pt idx="6">
                  <c:v>0.007090164285094097</c:v>
                </c:pt>
                <c:pt idx="7">
                  <c:v>0.4637832421922322</c:v>
                </c:pt>
                <c:pt idx="8">
                  <c:v>0.0005631798779062308</c:v>
                </c:pt>
                <c:pt idx="9">
                  <c:v>0.7681999314943848</c:v>
                </c:pt>
                <c:pt idx="10">
                  <c:v>-0.005656769353565138</c:v>
                </c:pt>
                <c:pt idx="11">
                  <c:v>0.768632188819554</c:v>
                </c:pt>
                <c:pt idx="12">
                  <c:v>-0.08943714802399094</c:v>
                </c:pt>
                <c:pt idx="13">
                  <c:v>0.4848351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8"/>
          <c:order val="1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sheet'!$T$68:$T$83</c:f>
              <c:numCache>
                <c:ptCount val="16"/>
                <c:pt idx="0">
                  <c:v>-0.1649070916384132</c:v>
                </c:pt>
                <c:pt idx="1">
                  <c:v>-2.2099191100943276</c:v>
                </c:pt>
                <c:pt idx="2">
                  <c:v>-0.091497878962153</c:v>
                </c:pt>
                <c:pt idx="3">
                  <c:v>0.2927532496537592</c:v>
                </c:pt>
                <c:pt idx="4">
                  <c:v>0.033147329940055675</c:v>
                </c:pt>
                <c:pt idx="5">
                  <c:v>0.8984568191797999</c:v>
                </c:pt>
                <c:pt idx="6">
                  <c:v>-0.02544625693062599</c:v>
                </c:pt>
                <c:pt idx="7">
                  <c:v>0.46196348730697884</c:v>
                </c:pt>
                <c:pt idx="8">
                  <c:v>-0.015213067822396849</c:v>
                </c:pt>
                <c:pt idx="9">
                  <c:v>0.7668497919879956</c:v>
                </c:pt>
                <c:pt idx="10">
                  <c:v>-0.08341611079646438</c:v>
                </c:pt>
                <c:pt idx="11">
                  <c:v>0.7170927135438293</c:v>
                </c:pt>
                <c:pt idx="12">
                  <c:v>-0.11171624013702745</c:v>
                </c:pt>
                <c:pt idx="13">
                  <c:v>0.3469502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0"/>
          <c:order val="18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2"/>
          <c:order val="1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sheet'!$C$88:$C$103</c:f>
              <c:numCache>
                <c:ptCount val="16"/>
                <c:pt idx="0">
                  <c:v>1.4172981052916351</c:v>
                </c:pt>
                <c:pt idx="1">
                  <c:v>-0.9337188577353431</c:v>
                </c:pt>
                <c:pt idx="2">
                  <c:v>0.7463462613550523</c:v>
                </c:pt>
                <c:pt idx="3">
                  <c:v>0.015704200218793127</c:v>
                </c:pt>
                <c:pt idx="4">
                  <c:v>-0.15709174103757795</c:v>
                </c:pt>
                <c:pt idx="5">
                  <c:v>0.014083137631226463</c:v>
                </c:pt>
                <c:pt idx="6">
                  <c:v>0.027852771350646906</c:v>
                </c:pt>
                <c:pt idx="7">
                  <c:v>-0.06067635634507931</c:v>
                </c:pt>
                <c:pt idx="8">
                  <c:v>0.00043267019561316414</c:v>
                </c:pt>
                <c:pt idx="9">
                  <c:v>-0.10205446206583567</c:v>
                </c:pt>
                <c:pt idx="10">
                  <c:v>-0.0986639506960448</c:v>
                </c:pt>
                <c:pt idx="11">
                  <c:v>-0.17723961586162407</c:v>
                </c:pt>
                <c:pt idx="12">
                  <c:v>-0.20555656581709458</c:v>
                </c:pt>
                <c:pt idx="13">
                  <c:v>-0.16127989999999998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3"/>
          <c:order val="2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sheet'!$D$88:$D$103</c:f>
              <c:numCache>
                <c:ptCount val="16"/>
                <c:pt idx="0">
                  <c:v>2.1521481911629605</c:v>
                </c:pt>
                <c:pt idx="1">
                  <c:v>-0.37233655729251885</c:v>
                </c:pt>
                <c:pt idx="2">
                  <c:v>0.6976477008430563</c:v>
                </c:pt>
                <c:pt idx="3">
                  <c:v>0.10518478331841126</c:v>
                </c:pt>
                <c:pt idx="4">
                  <c:v>-0.0222806355110622</c:v>
                </c:pt>
                <c:pt idx="5">
                  <c:v>-0.025702227644136377</c:v>
                </c:pt>
                <c:pt idx="6">
                  <c:v>0.030473704241391824</c:v>
                </c:pt>
                <c:pt idx="7">
                  <c:v>-0.04985111088661362</c:v>
                </c:pt>
                <c:pt idx="8">
                  <c:v>0.009265650322494094</c:v>
                </c:pt>
                <c:pt idx="9">
                  <c:v>-0.09154194819919004</c:v>
                </c:pt>
                <c:pt idx="10">
                  <c:v>-0.05737321701016162</c:v>
                </c:pt>
                <c:pt idx="11">
                  <c:v>-0.12727571434655413</c:v>
                </c:pt>
                <c:pt idx="12">
                  <c:v>-0.19085565755464132</c:v>
                </c:pt>
                <c:pt idx="13">
                  <c:v>-0.09509353999999999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4"/>
          <c:order val="2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sheet'!$E$88:$E$103</c:f>
              <c:numCache>
                <c:ptCount val="16"/>
                <c:pt idx="0">
                  <c:v>2.2386195556092097</c:v>
                </c:pt>
                <c:pt idx="1">
                  <c:v>-0.6757859368139132</c:v>
                </c:pt>
                <c:pt idx="2">
                  <c:v>0.6436515615132009</c:v>
                </c:pt>
                <c:pt idx="3">
                  <c:v>0.01728941147916173</c:v>
                </c:pt>
                <c:pt idx="4">
                  <c:v>0.017030574166006132</c:v>
                </c:pt>
                <c:pt idx="5">
                  <c:v>-0.044107763678069366</c:v>
                </c:pt>
                <c:pt idx="6">
                  <c:v>0.029983050192907375</c:v>
                </c:pt>
                <c:pt idx="7">
                  <c:v>-0.04021396384671314</c:v>
                </c:pt>
                <c:pt idx="8">
                  <c:v>0.0034850383955149014</c:v>
                </c:pt>
                <c:pt idx="9">
                  <c:v>-0.09190134943403326</c:v>
                </c:pt>
                <c:pt idx="10">
                  <c:v>-0.06447363302815952</c:v>
                </c:pt>
                <c:pt idx="11">
                  <c:v>-0.13714472285854107</c:v>
                </c:pt>
                <c:pt idx="12">
                  <c:v>-0.21713433469998106</c:v>
                </c:pt>
                <c:pt idx="13">
                  <c:v>-0.1427485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5"/>
          <c:order val="2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sheet'!$F$88:$F$103</c:f>
              <c:numCache>
                <c:ptCount val="16"/>
                <c:pt idx="0">
                  <c:v>2.425492894714469</c:v>
                </c:pt>
                <c:pt idx="1">
                  <c:v>-0.07892688553080414</c:v>
                </c:pt>
                <c:pt idx="2">
                  <c:v>0.534708112054209</c:v>
                </c:pt>
                <c:pt idx="3">
                  <c:v>0.1426963651396647</c:v>
                </c:pt>
                <c:pt idx="4">
                  <c:v>0.026203468180923582</c:v>
                </c:pt>
                <c:pt idx="5">
                  <c:v>-0.013384073917994368</c:v>
                </c:pt>
                <c:pt idx="6">
                  <c:v>0.035124926733915214</c:v>
                </c:pt>
                <c:pt idx="7">
                  <c:v>-0.004773119385535814</c:v>
                </c:pt>
                <c:pt idx="8">
                  <c:v>0.020814651090690944</c:v>
                </c:pt>
                <c:pt idx="9">
                  <c:v>-0.09040996204494904</c:v>
                </c:pt>
                <c:pt idx="10">
                  <c:v>-0.04908443910572113</c:v>
                </c:pt>
                <c:pt idx="11">
                  <c:v>-0.06800538258342892</c:v>
                </c:pt>
                <c:pt idx="12">
                  <c:v>-0.22437797767856996</c:v>
                </c:pt>
                <c:pt idx="13">
                  <c:v>0.02359194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6"/>
          <c:order val="2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sheet'!$G$88:$G$103</c:f>
              <c:numCache>
                <c:ptCount val="16"/>
                <c:pt idx="0">
                  <c:v>1.9277437294916329</c:v>
                </c:pt>
                <c:pt idx="1">
                  <c:v>-0.3704399756121095</c:v>
                </c:pt>
                <c:pt idx="2">
                  <c:v>0.6077015443577217</c:v>
                </c:pt>
                <c:pt idx="3">
                  <c:v>0.11489800154657918</c:v>
                </c:pt>
                <c:pt idx="4">
                  <c:v>-0.04147418894684099</c:v>
                </c:pt>
                <c:pt idx="5">
                  <c:v>-0.02176687279344612</c:v>
                </c:pt>
                <c:pt idx="6">
                  <c:v>-0.0018064692163731126</c:v>
                </c:pt>
                <c:pt idx="7">
                  <c:v>-0.035678869560471754</c:v>
                </c:pt>
                <c:pt idx="8">
                  <c:v>0.008676362750299146</c:v>
                </c:pt>
                <c:pt idx="9">
                  <c:v>-0.10247799559479637</c:v>
                </c:pt>
                <c:pt idx="10">
                  <c:v>-0.04627395942333204</c:v>
                </c:pt>
                <c:pt idx="11">
                  <c:v>-0.11749770708112703</c:v>
                </c:pt>
                <c:pt idx="12">
                  <c:v>-0.19569834373765582</c:v>
                </c:pt>
                <c:pt idx="13">
                  <c:v>-0.100689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7"/>
          <c:order val="2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sheet'!$H$88:$H$103</c:f>
              <c:numCache>
                <c:ptCount val="16"/>
                <c:pt idx="0">
                  <c:v>1.8852086156454904</c:v>
                </c:pt>
                <c:pt idx="1">
                  <c:v>-0.4292660008826909</c:v>
                </c:pt>
                <c:pt idx="2">
                  <c:v>0.5148673503431106</c:v>
                </c:pt>
                <c:pt idx="3">
                  <c:v>-0.007436485957025208</c:v>
                </c:pt>
                <c:pt idx="4">
                  <c:v>-0.06489161426932952</c:v>
                </c:pt>
                <c:pt idx="5">
                  <c:v>-0.022437797337804696</c:v>
                </c:pt>
                <c:pt idx="6">
                  <c:v>-0.019106081204849766</c:v>
                </c:pt>
                <c:pt idx="7">
                  <c:v>-0.003136270467787505</c:v>
                </c:pt>
                <c:pt idx="8">
                  <c:v>-0.01318263740829695</c:v>
                </c:pt>
                <c:pt idx="9">
                  <c:v>-0.09311141024966821</c:v>
                </c:pt>
                <c:pt idx="10">
                  <c:v>-0.07556991264090479</c:v>
                </c:pt>
                <c:pt idx="11">
                  <c:v>-0.14607416223394185</c:v>
                </c:pt>
                <c:pt idx="12">
                  <c:v>-0.2408489540845249</c:v>
                </c:pt>
                <c:pt idx="13">
                  <c:v>-0.3078428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8"/>
          <c:order val="2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sheet'!$I$88:$I$103</c:f>
              <c:numCache>
                <c:ptCount val="16"/>
                <c:pt idx="0">
                  <c:v>1.6165001442156977</c:v>
                </c:pt>
                <c:pt idx="1">
                  <c:v>-0.5450267023031203</c:v>
                </c:pt>
                <c:pt idx="2">
                  <c:v>0.8241868916891971</c:v>
                </c:pt>
                <c:pt idx="3">
                  <c:v>0.0045667044603251526</c:v>
                </c:pt>
                <c:pt idx="4">
                  <c:v>-0.023542322123938156</c:v>
                </c:pt>
                <c:pt idx="5">
                  <c:v>-0.05860350272613796</c:v>
                </c:pt>
                <c:pt idx="6">
                  <c:v>-0.032673759999925986</c:v>
                </c:pt>
                <c:pt idx="7">
                  <c:v>-0.013522195627296642</c:v>
                </c:pt>
                <c:pt idx="8">
                  <c:v>0.00312091322026066</c:v>
                </c:pt>
                <c:pt idx="9">
                  <c:v>-0.10307189830268657</c:v>
                </c:pt>
                <c:pt idx="10">
                  <c:v>-0.0613192945127341</c:v>
                </c:pt>
                <c:pt idx="11">
                  <c:v>-0.14320308886898206</c:v>
                </c:pt>
                <c:pt idx="12">
                  <c:v>-0.1879052153884224</c:v>
                </c:pt>
                <c:pt idx="13">
                  <c:v>-0.1699676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9"/>
          <c:order val="2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sheet'!$J$88:$J$103</c:f>
              <c:numCache>
                <c:ptCount val="16"/>
                <c:pt idx="0">
                  <c:v>2.069316072851729</c:v>
                </c:pt>
                <c:pt idx="1">
                  <c:v>-0.5664321028945853</c:v>
                </c:pt>
                <c:pt idx="2">
                  <c:v>0.801004485272446</c:v>
                </c:pt>
                <c:pt idx="3">
                  <c:v>-0.1444919338786934</c:v>
                </c:pt>
                <c:pt idx="4">
                  <c:v>-0.0034002234339350103</c:v>
                </c:pt>
                <c:pt idx="5">
                  <c:v>-0.010484506554899586</c:v>
                </c:pt>
                <c:pt idx="6">
                  <c:v>0.010997067463628244</c:v>
                </c:pt>
                <c:pt idx="7">
                  <c:v>-0.03990521906252549</c:v>
                </c:pt>
                <c:pt idx="8">
                  <c:v>0.006233914722245763</c:v>
                </c:pt>
                <c:pt idx="9">
                  <c:v>-0.11117457750896716</c:v>
                </c:pt>
                <c:pt idx="10">
                  <c:v>-0.05023792711969261</c:v>
                </c:pt>
                <c:pt idx="11">
                  <c:v>-0.162554096077141</c:v>
                </c:pt>
                <c:pt idx="12">
                  <c:v>-0.1834062553828974</c:v>
                </c:pt>
                <c:pt idx="13">
                  <c:v>-0.1434549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0"/>
          <c:order val="2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sheet'!$K$88:$K$103</c:f>
              <c:numCache>
                <c:ptCount val="16"/>
                <c:pt idx="0">
                  <c:v>4.106403985979846</c:v>
                </c:pt>
                <c:pt idx="1">
                  <c:v>-0.09919745616552328</c:v>
                </c:pt>
                <c:pt idx="2">
                  <c:v>0.552030662620942</c:v>
                </c:pt>
                <c:pt idx="3">
                  <c:v>0.10938700453221248</c:v>
                </c:pt>
                <c:pt idx="4">
                  <c:v>0.06955408583214083</c:v>
                </c:pt>
                <c:pt idx="5">
                  <c:v>0.049963054957600526</c:v>
                </c:pt>
                <c:pt idx="6">
                  <c:v>-0.012207337503533353</c:v>
                </c:pt>
                <c:pt idx="7">
                  <c:v>-0.03598153276663724</c:v>
                </c:pt>
                <c:pt idx="8">
                  <c:v>0.006965776733395603</c:v>
                </c:pt>
                <c:pt idx="9">
                  <c:v>-0.09237172349837684</c:v>
                </c:pt>
                <c:pt idx="10">
                  <c:v>-0.021503687991312914</c:v>
                </c:pt>
                <c:pt idx="11">
                  <c:v>-0.13240841976224527</c:v>
                </c:pt>
                <c:pt idx="12">
                  <c:v>-0.19726398890087846</c:v>
                </c:pt>
                <c:pt idx="13">
                  <c:v>-0.10929049999999998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1"/>
          <c:order val="2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sheet'!$L$88:$L$103</c:f>
              <c:numCache>
                <c:ptCount val="16"/>
                <c:pt idx="0">
                  <c:v>1.4452986527270866</c:v>
                </c:pt>
                <c:pt idx="1">
                  <c:v>-0.5921065974425951</c:v>
                </c:pt>
                <c:pt idx="2">
                  <c:v>0.5780081506022057</c:v>
                </c:pt>
                <c:pt idx="3">
                  <c:v>-0.1118468340459609</c:v>
                </c:pt>
                <c:pt idx="4">
                  <c:v>0.024883912812118464</c:v>
                </c:pt>
                <c:pt idx="5">
                  <c:v>0.04935471951012564</c:v>
                </c:pt>
                <c:pt idx="6">
                  <c:v>0.009649598906550923</c:v>
                </c:pt>
                <c:pt idx="7">
                  <c:v>-0.01494397903435374</c:v>
                </c:pt>
                <c:pt idx="8">
                  <c:v>-0.0038562409093144748</c:v>
                </c:pt>
                <c:pt idx="9">
                  <c:v>-0.10195753032574802</c:v>
                </c:pt>
                <c:pt idx="10">
                  <c:v>-0.085304221298582</c:v>
                </c:pt>
                <c:pt idx="11">
                  <c:v>-0.14935750944653267</c:v>
                </c:pt>
                <c:pt idx="12">
                  <c:v>-0.22666863361053785</c:v>
                </c:pt>
                <c:pt idx="13">
                  <c:v>-0.1871863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2"/>
          <c:order val="2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sheet'!$M$88:$M$103</c:f>
              <c:numCache>
                <c:ptCount val="16"/>
                <c:pt idx="0">
                  <c:v>1.4493699119684091</c:v>
                </c:pt>
                <c:pt idx="1">
                  <c:v>-0.19884636173617012</c:v>
                </c:pt>
                <c:pt idx="2">
                  <c:v>0.7216107917145246</c:v>
                </c:pt>
                <c:pt idx="3">
                  <c:v>0.0930519904230324</c:v>
                </c:pt>
                <c:pt idx="4">
                  <c:v>0.06537801591180209</c:v>
                </c:pt>
                <c:pt idx="5">
                  <c:v>0.009435019022608501</c:v>
                </c:pt>
                <c:pt idx="6">
                  <c:v>-0.01445816601065395</c:v>
                </c:pt>
                <c:pt idx="7">
                  <c:v>-0.033523478295121735</c:v>
                </c:pt>
                <c:pt idx="8">
                  <c:v>-0.0026593971031004075</c:v>
                </c:pt>
                <c:pt idx="9">
                  <c:v>-0.10133982515619165</c:v>
                </c:pt>
                <c:pt idx="10">
                  <c:v>-0.060683056878459096</c:v>
                </c:pt>
                <c:pt idx="11">
                  <c:v>-0.15094216665989413</c:v>
                </c:pt>
                <c:pt idx="12">
                  <c:v>-0.21744548110248643</c:v>
                </c:pt>
                <c:pt idx="13">
                  <c:v>-0.1920046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3"/>
          <c:order val="3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sheet'!$N$88:$N$103</c:f>
              <c:numCache>
                <c:ptCount val="16"/>
                <c:pt idx="0">
                  <c:v>1.7007333621904177</c:v>
                </c:pt>
                <c:pt idx="1">
                  <c:v>-0.9625831858739343</c:v>
                </c:pt>
                <c:pt idx="2">
                  <c:v>0.5531250482420669</c:v>
                </c:pt>
                <c:pt idx="3">
                  <c:v>-0.12283977105987597</c:v>
                </c:pt>
                <c:pt idx="4">
                  <c:v>-0.03049208832165358</c:v>
                </c:pt>
                <c:pt idx="5">
                  <c:v>-0.06675165854300948</c:v>
                </c:pt>
                <c:pt idx="6">
                  <c:v>-0.037003268139142224</c:v>
                </c:pt>
                <c:pt idx="7">
                  <c:v>-0.037064837633059504</c:v>
                </c:pt>
                <c:pt idx="8">
                  <c:v>-0.017255682329926452</c:v>
                </c:pt>
                <c:pt idx="9">
                  <c:v>-0.11276341156336564</c:v>
                </c:pt>
                <c:pt idx="10">
                  <c:v>-0.06664882779385464</c:v>
                </c:pt>
                <c:pt idx="11">
                  <c:v>-0.17151113207665908</c:v>
                </c:pt>
                <c:pt idx="12">
                  <c:v>-0.2452771145316942</c:v>
                </c:pt>
                <c:pt idx="13">
                  <c:v>-0.3201368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4"/>
          <c:order val="3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sheet'!$O$88:$O$103</c:f>
              <c:numCache>
                <c:ptCount val="16"/>
                <c:pt idx="0">
                  <c:v>2.7358676533455926</c:v>
                </c:pt>
                <c:pt idx="1">
                  <c:v>-1.009271621267299</c:v>
                </c:pt>
                <c:pt idx="2">
                  <c:v>0.6133195359366901</c:v>
                </c:pt>
                <c:pt idx="3">
                  <c:v>-0.2681484270188362</c:v>
                </c:pt>
                <c:pt idx="4">
                  <c:v>-0.06588602156998845</c:v>
                </c:pt>
                <c:pt idx="5">
                  <c:v>-0.048416214717239364</c:v>
                </c:pt>
                <c:pt idx="6">
                  <c:v>-0.045720188927949046</c:v>
                </c:pt>
                <c:pt idx="7">
                  <c:v>-0.0358190393171353</c:v>
                </c:pt>
                <c:pt idx="8">
                  <c:v>-0.005096782408386524</c:v>
                </c:pt>
                <c:pt idx="9">
                  <c:v>-0.11118669945625526</c:v>
                </c:pt>
                <c:pt idx="10">
                  <c:v>-0.07064466728224633</c:v>
                </c:pt>
                <c:pt idx="11">
                  <c:v>-0.1497015085907792</c:v>
                </c:pt>
                <c:pt idx="12">
                  <c:v>-0.2013375088992306</c:v>
                </c:pt>
                <c:pt idx="13">
                  <c:v>-0.20825380000000002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5"/>
          <c:order val="3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sheet'!$P$88:$P$103</c:f>
              <c:numCache>
                <c:ptCount val="16"/>
                <c:pt idx="0">
                  <c:v>2.520422072981843</c:v>
                </c:pt>
                <c:pt idx="1">
                  <c:v>-0.38460456065819837</c:v>
                </c:pt>
                <c:pt idx="2">
                  <c:v>0.3418960152238004</c:v>
                </c:pt>
                <c:pt idx="3">
                  <c:v>-0.02886007650788689</c:v>
                </c:pt>
                <c:pt idx="4">
                  <c:v>-0.016551071404639815</c:v>
                </c:pt>
                <c:pt idx="5">
                  <c:v>-0.0047080151049126205</c:v>
                </c:pt>
                <c:pt idx="6">
                  <c:v>-0.014235375758331824</c:v>
                </c:pt>
                <c:pt idx="7">
                  <c:v>-0.025787278164114726</c:v>
                </c:pt>
                <c:pt idx="8">
                  <c:v>-0.006477164713165461</c:v>
                </c:pt>
                <c:pt idx="9">
                  <c:v>-0.100114783535753</c:v>
                </c:pt>
                <c:pt idx="10">
                  <c:v>-0.03977508311689243</c:v>
                </c:pt>
                <c:pt idx="11">
                  <c:v>-0.13596030752509047</c:v>
                </c:pt>
                <c:pt idx="12">
                  <c:v>-0.21564902087257648</c:v>
                </c:pt>
                <c:pt idx="13">
                  <c:v>-0.20710240000000002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6"/>
          <c:order val="3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sheet'!$Q$88:$Q$103</c:f>
              <c:numCache>
                <c:ptCount val="16"/>
                <c:pt idx="0">
                  <c:v>2.635310022312237</c:v>
                </c:pt>
                <c:pt idx="1">
                  <c:v>-0.38010051750556423</c:v>
                </c:pt>
                <c:pt idx="2">
                  <c:v>0.4589514039010485</c:v>
                </c:pt>
                <c:pt idx="3">
                  <c:v>0.03493570647116371</c:v>
                </c:pt>
                <c:pt idx="4">
                  <c:v>-0.0482302568975926</c:v>
                </c:pt>
                <c:pt idx="5">
                  <c:v>-0.03259654996347097</c:v>
                </c:pt>
                <c:pt idx="6">
                  <c:v>-0.02189793709804963</c:v>
                </c:pt>
                <c:pt idx="7">
                  <c:v>-0.02761566263115173</c:v>
                </c:pt>
                <c:pt idx="8">
                  <c:v>-0.005231262232954118</c:v>
                </c:pt>
                <c:pt idx="9">
                  <c:v>-0.09682165426534237</c:v>
                </c:pt>
                <c:pt idx="10">
                  <c:v>-0.07271104400714973</c:v>
                </c:pt>
                <c:pt idx="11">
                  <c:v>-0.1527598800404969</c:v>
                </c:pt>
                <c:pt idx="12">
                  <c:v>-0.21254021323262648</c:v>
                </c:pt>
                <c:pt idx="13">
                  <c:v>-0.2126078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7"/>
          <c:order val="3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sheet'!$R$88:$R$103</c:f>
              <c:numCache>
                <c:ptCount val="16"/>
                <c:pt idx="0">
                  <c:v>1.6946969397543472</c:v>
                </c:pt>
                <c:pt idx="1">
                  <c:v>-0.10478966936270617</c:v>
                </c:pt>
                <c:pt idx="2">
                  <c:v>0.4291328146352296</c:v>
                </c:pt>
                <c:pt idx="3">
                  <c:v>-0.006472697008138477</c:v>
                </c:pt>
                <c:pt idx="4">
                  <c:v>-0.0585181472255923</c:v>
                </c:pt>
                <c:pt idx="5">
                  <c:v>-0.022975086093538807</c:v>
                </c:pt>
                <c:pt idx="6">
                  <c:v>-0.01056804172469118</c:v>
                </c:pt>
                <c:pt idx="7">
                  <c:v>-0.01506491691661157</c:v>
                </c:pt>
                <c:pt idx="8">
                  <c:v>-0.010773365007891843</c:v>
                </c:pt>
                <c:pt idx="9">
                  <c:v>-0.09417492756386629</c:v>
                </c:pt>
                <c:pt idx="10">
                  <c:v>-0.06296508234133803</c:v>
                </c:pt>
                <c:pt idx="11">
                  <c:v>-0.1253790771758451</c:v>
                </c:pt>
                <c:pt idx="12">
                  <c:v>-0.22710715892693323</c:v>
                </c:pt>
                <c:pt idx="13">
                  <c:v>-0.2509034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8"/>
          <c:order val="3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sheet'!$S$88:$S$103</c:f>
              <c:numCache>
                <c:ptCount val="16"/>
                <c:pt idx="0">
                  <c:v>2.735150744945085</c:v>
                </c:pt>
                <c:pt idx="1">
                  <c:v>0.10471804466336873</c:v>
                </c:pt>
                <c:pt idx="2">
                  <c:v>0.3781329149810161</c:v>
                </c:pt>
                <c:pt idx="3">
                  <c:v>-0.08214886245249411</c:v>
                </c:pt>
                <c:pt idx="4">
                  <c:v>0.020299227377894656</c:v>
                </c:pt>
                <c:pt idx="5">
                  <c:v>-0.03905468653943298</c:v>
                </c:pt>
                <c:pt idx="6">
                  <c:v>0.011498749048496553</c:v>
                </c:pt>
                <c:pt idx="7">
                  <c:v>-0.020690560629330817</c:v>
                </c:pt>
                <c:pt idx="8">
                  <c:v>0.009231612812436065</c:v>
                </c:pt>
                <c:pt idx="9">
                  <c:v>-0.09618394250572936</c:v>
                </c:pt>
                <c:pt idx="10">
                  <c:v>-0.031888581610129405</c:v>
                </c:pt>
                <c:pt idx="11">
                  <c:v>-0.09376939157087565</c:v>
                </c:pt>
                <c:pt idx="12">
                  <c:v>-0.20003930350159682</c:v>
                </c:pt>
                <c:pt idx="13">
                  <c:v>-0.08658027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9"/>
          <c:order val="3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sheet'!$T$88:$T$103</c:f>
              <c:numCache>
                <c:ptCount val="16"/>
                <c:pt idx="0">
                  <c:v>2.761310945880246</c:v>
                </c:pt>
                <c:pt idx="1">
                  <c:v>-0.41349635663404416</c:v>
                </c:pt>
                <c:pt idx="2">
                  <c:v>0.21041624655386346</c:v>
                </c:pt>
                <c:pt idx="3">
                  <c:v>-0.34267063938807546</c:v>
                </c:pt>
                <c:pt idx="4">
                  <c:v>-0.026472443985052968</c:v>
                </c:pt>
                <c:pt idx="5">
                  <c:v>0.06070210736776026</c:v>
                </c:pt>
                <c:pt idx="6">
                  <c:v>-0.02529298219749348</c:v>
                </c:pt>
                <c:pt idx="7">
                  <c:v>-0.024692744371943</c:v>
                </c:pt>
                <c:pt idx="8">
                  <c:v>-0.009155779183663434</c:v>
                </c:pt>
                <c:pt idx="9">
                  <c:v>-0.09488313688227847</c:v>
                </c:pt>
                <c:pt idx="10">
                  <c:v>-0.08208188383431139</c:v>
                </c:pt>
                <c:pt idx="11">
                  <c:v>-0.15236812591228582</c:v>
                </c:pt>
                <c:pt idx="12">
                  <c:v>-0.23429199419410152</c:v>
                </c:pt>
                <c:pt idx="13">
                  <c:v>-0.1937743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1"/>
          <c:order val="3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3"/>
          <c:order val="3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sheet'!$C$108:$C$123</c:f>
              <c:numCache>
                <c:ptCount val="16"/>
                <c:pt idx="0">
                  <c:v>2.0150354677312317</c:v>
                </c:pt>
                <c:pt idx="1">
                  <c:v>-0.5698931926110032</c:v>
                </c:pt>
                <c:pt idx="2">
                  <c:v>0.21954228591171812</c:v>
                </c:pt>
                <c:pt idx="3">
                  <c:v>0.8145939224743349</c:v>
                </c:pt>
                <c:pt idx="4">
                  <c:v>0.04608673758329426</c:v>
                </c:pt>
                <c:pt idx="5">
                  <c:v>1.2942934740751029</c:v>
                </c:pt>
                <c:pt idx="6">
                  <c:v>-0.0051287984586381175</c:v>
                </c:pt>
                <c:pt idx="7">
                  <c:v>0.5642513786865804</c:v>
                </c:pt>
                <c:pt idx="8">
                  <c:v>0.0024653284436740586</c:v>
                </c:pt>
                <c:pt idx="9">
                  <c:v>0.771101261827721</c:v>
                </c:pt>
                <c:pt idx="10">
                  <c:v>0.042200369555719895</c:v>
                </c:pt>
                <c:pt idx="11">
                  <c:v>0.7425367438691002</c:v>
                </c:pt>
                <c:pt idx="12">
                  <c:v>-0.08254161551378973</c:v>
                </c:pt>
                <c:pt idx="13">
                  <c:v>0.4734486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4"/>
          <c:order val="3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sheet'!$D$108:$D$123</c:f>
              <c:numCache>
                <c:ptCount val="16"/>
                <c:pt idx="0">
                  <c:v>1.6805993008552491</c:v>
                </c:pt>
                <c:pt idx="1">
                  <c:v>-1.3257566682357345</c:v>
                </c:pt>
                <c:pt idx="2">
                  <c:v>0.19534505185777754</c:v>
                </c:pt>
                <c:pt idx="3">
                  <c:v>0.5458808046420002</c:v>
                </c:pt>
                <c:pt idx="4">
                  <c:v>0.04358672554598206</c:v>
                </c:pt>
                <c:pt idx="5">
                  <c:v>1.2553135272339437</c:v>
                </c:pt>
                <c:pt idx="6">
                  <c:v>-0.007953156320305903</c:v>
                </c:pt>
                <c:pt idx="7">
                  <c:v>0.5430916978893268</c:v>
                </c:pt>
                <c:pt idx="8">
                  <c:v>0.0008547589024225505</c:v>
                </c:pt>
                <c:pt idx="9">
                  <c:v>0.7699025589038878</c:v>
                </c:pt>
                <c:pt idx="10">
                  <c:v>-0.008188048914204611</c:v>
                </c:pt>
                <c:pt idx="11">
                  <c:v>0.7587906651030013</c:v>
                </c:pt>
                <c:pt idx="12">
                  <c:v>-0.08107755805838335</c:v>
                </c:pt>
                <c:pt idx="13">
                  <c:v>0.46053829999999996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5"/>
          <c:order val="4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sheet'!$E$108:$E$123</c:f>
              <c:numCache>
                <c:ptCount val="16"/>
                <c:pt idx="0">
                  <c:v>1.951571056743793</c:v>
                </c:pt>
                <c:pt idx="1">
                  <c:v>-1.85555709085838</c:v>
                </c:pt>
                <c:pt idx="2">
                  <c:v>0.14227168998201128</c:v>
                </c:pt>
                <c:pt idx="3">
                  <c:v>0.5830035377853933</c:v>
                </c:pt>
                <c:pt idx="4">
                  <c:v>0.09297621015938021</c:v>
                </c:pt>
                <c:pt idx="5">
                  <c:v>1.2678832314724633</c:v>
                </c:pt>
                <c:pt idx="6">
                  <c:v>-0.010844831190115353</c:v>
                </c:pt>
                <c:pt idx="7">
                  <c:v>0.5316393781334213</c:v>
                </c:pt>
                <c:pt idx="8">
                  <c:v>0.003547042980658832</c:v>
                </c:pt>
                <c:pt idx="9">
                  <c:v>0.7632462828584095</c:v>
                </c:pt>
                <c:pt idx="10">
                  <c:v>0.009047017779774229</c:v>
                </c:pt>
                <c:pt idx="11">
                  <c:v>0.758518993434983</c:v>
                </c:pt>
                <c:pt idx="12">
                  <c:v>-0.0743524508339505</c:v>
                </c:pt>
                <c:pt idx="13">
                  <c:v>0.5031121000000001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6"/>
          <c:order val="4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sheet'!$F$108:$F$123</c:f>
              <c:numCache>
                <c:ptCount val="16"/>
                <c:pt idx="0">
                  <c:v>1.3917878807098432</c:v>
                </c:pt>
                <c:pt idx="1">
                  <c:v>-1.9388698092360606</c:v>
                </c:pt>
                <c:pt idx="2">
                  <c:v>0.22377201054429102</c:v>
                </c:pt>
                <c:pt idx="3">
                  <c:v>0.4250289296845783</c:v>
                </c:pt>
                <c:pt idx="4">
                  <c:v>0.060217172848137115</c:v>
                </c:pt>
                <c:pt idx="5">
                  <c:v>1.2525631756233706</c:v>
                </c:pt>
                <c:pt idx="6">
                  <c:v>-0.00472079566939623</c:v>
                </c:pt>
                <c:pt idx="7">
                  <c:v>0.5257137993121423</c:v>
                </c:pt>
                <c:pt idx="8">
                  <c:v>0.004966476655759009</c:v>
                </c:pt>
                <c:pt idx="9">
                  <c:v>0.754989811743479</c:v>
                </c:pt>
                <c:pt idx="10">
                  <c:v>0.01555068829450515</c:v>
                </c:pt>
                <c:pt idx="11">
                  <c:v>0.7635915267450933</c:v>
                </c:pt>
                <c:pt idx="12">
                  <c:v>-0.07042817826919652</c:v>
                </c:pt>
                <c:pt idx="13">
                  <c:v>0.464546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7"/>
          <c:order val="4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sheet'!$G$108:$G$123</c:f>
              <c:numCache>
                <c:ptCount val="16"/>
                <c:pt idx="0">
                  <c:v>-0.010407200318548152</c:v>
                </c:pt>
                <c:pt idx="1">
                  <c:v>-2.150362540465977</c:v>
                </c:pt>
                <c:pt idx="2">
                  <c:v>0.1789384617845087</c:v>
                </c:pt>
                <c:pt idx="3">
                  <c:v>0.6650550484994365</c:v>
                </c:pt>
                <c:pt idx="4">
                  <c:v>0.07550362878528095</c:v>
                </c:pt>
                <c:pt idx="5">
                  <c:v>1.1918885345835883</c:v>
                </c:pt>
                <c:pt idx="6">
                  <c:v>0.007766914961887569</c:v>
                </c:pt>
                <c:pt idx="7">
                  <c:v>0.5059238346974463</c:v>
                </c:pt>
                <c:pt idx="8">
                  <c:v>-0.0035523177986241383</c:v>
                </c:pt>
                <c:pt idx="9">
                  <c:v>0.7562397790847745</c:v>
                </c:pt>
                <c:pt idx="10">
                  <c:v>-0.031026718983413193</c:v>
                </c:pt>
                <c:pt idx="11">
                  <c:v>0.6966333225295909</c:v>
                </c:pt>
                <c:pt idx="12">
                  <c:v>-0.10633823205212513</c:v>
                </c:pt>
                <c:pt idx="13">
                  <c:v>0.34046809999999994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8"/>
          <c:order val="4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sheet'!$H$108:$H$123</c:f>
              <c:numCache>
                <c:ptCount val="16"/>
                <c:pt idx="0">
                  <c:v>0.5636136096797317</c:v>
                </c:pt>
                <c:pt idx="1">
                  <c:v>-1.8894780182126565</c:v>
                </c:pt>
                <c:pt idx="2">
                  <c:v>0.030688178858474757</c:v>
                </c:pt>
                <c:pt idx="3">
                  <c:v>0.652799922972298</c:v>
                </c:pt>
                <c:pt idx="4">
                  <c:v>0.047291976973406355</c:v>
                </c:pt>
                <c:pt idx="5">
                  <c:v>1.2598140452910702</c:v>
                </c:pt>
                <c:pt idx="6">
                  <c:v>-0.014030197121881985</c:v>
                </c:pt>
                <c:pt idx="7">
                  <c:v>0.5297287824501589</c:v>
                </c:pt>
                <c:pt idx="8">
                  <c:v>-0.0070490365993150506</c:v>
                </c:pt>
                <c:pt idx="9">
                  <c:v>0.7544867326360345</c:v>
                </c:pt>
                <c:pt idx="10">
                  <c:v>-0.03483173213691529</c:v>
                </c:pt>
                <c:pt idx="11">
                  <c:v>0.6969147582782693</c:v>
                </c:pt>
                <c:pt idx="12">
                  <c:v>-0.09903903345752295</c:v>
                </c:pt>
                <c:pt idx="13">
                  <c:v>0.3433173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9"/>
          <c:order val="4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sheet'!$I$108:$I$123</c:f>
              <c:numCache>
                <c:ptCount val="16"/>
                <c:pt idx="0">
                  <c:v>0.982888507869677</c:v>
                </c:pt>
                <c:pt idx="1">
                  <c:v>-1.8398244312199408</c:v>
                </c:pt>
                <c:pt idx="2">
                  <c:v>0.19702779881674334</c:v>
                </c:pt>
                <c:pt idx="3">
                  <c:v>0.5797355439623145</c:v>
                </c:pt>
                <c:pt idx="4">
                  <c:v>0.04580195242089213</c:v>
                </c:pt>
                <c:pt idx="5">
                  <c:v>1.2829310543476404</c:v>
                </c:pt>
                <c:pt idx="6">
                  <c:v>0.007558577736242196</c:v>
                </c:pt>
                <c:pt idx="7">
                  <c:v>0.5308623494761165</c:v>
                </c:pt>
                <c:pt idx="8">
                  <c:v>-0.001972555921761418</c:v>
                </c:pt>
                <c:pt idx="9">
                  <c:v>0.7539654494076199</c:v>
                </c:pt>
                <c:pt idx="10">
                  <c:v>-0.014364706329553917</c:v>
                </c:pt>
                <c:pt idx="11">
                  <c:v>0.7007408874294274</c:v>
                </c:pt>
                <c:pt idx="12">
                  <c:v>-0.09086490157343183</c:v>
                </c:pt>
                <c:pt idx="13">
                  <c:v>0.38121700000000003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0"/>
          <c:order val="4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sheet'!$J$108:$J$123</c:f>
              <c:numCache>
                <c:ptCount val="16"/>
                <c:pt idx="0">
                  <c:v>0.5086506448713525</c:v>
                </c:pt>
                <c:pt idx="1">
                  <c:v>-1.4033110258773287</c:v>
                </c:pt>
                <c:pt idx="2">
                  <c:v>0.2570203169048946</c:v>
                </c:pt>
                <c:pt idx="3">
                  <c:v>0.7741087504956011</c:v>
                </c:pt>
                <c:pt idx="4">
                  <c:v>-0.00738764548677362</c:v>
                </c:pt>
                <c:pt idx="5">
                  <c:v>1.2292176102133834</c:v>
                </c:pt>
                <c:pt idx="6">
                  <c:v>0.02915603355085719</c:v>
                </c:pt>
                <c:pt idx="7">
                  <c:v>0.5724141005345427</c:v>
                </c:pt>
                <c:pt idx="8">
                  <c:v>0.007915205940874916</c:v>
                </c:pt>
                <c:pt idx="9">
                  <c:v>0.7648783013003673</c:v>
                </c:pt>
                <c:pt idx="10">
                  <c:v>-0.010383797934436254</c:v>
                </c:pt>
                <c:pt idx="11">
                  <c:v>0.7320410561490238</c:v>
                </c:pt>
                <c:pt idx="12">
                  <c:v>-0.06202828135599726</c:v>
                </c:pt>
                <c:pt idx="13">
                  <c:v>0.4952776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1"/>
          <c:order val="4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sheet'!$K$108:$K$123</c:f>
              <c:numCache>
                <c:ptCount val="16"/>
                <c:pt idx="0">
                  <c:v>-1.3898933303016356</c:v>
                </c:pt>
                <c:pt idx="1">
                  <c:v>-2.839248485295725</c:v>
                </c:pt>
                <c:pt idx="2">
                  <c:v>0.17777341650535292</c:v>
                </c:pt>
                <c:pt idx="3">
                  <c:v>0.5307671472627266</c:v>
                </c:pt>
                <c:pt idx="4">
                  <c:v>-0.08547551593589887</c:v>
                </c:pt>
                <c:pt idx="5">
                  <c:v>1.2084785495739032</c:v>
                </c:pt>
                <c:pt idx="6">
                  <c:v>0.04679263791095996</c:v>
                </c:pt>
                <c:pt idx="7">
                  <c:v>0.5310096128253861</c:v>
                </c:pt>
                <c:pt idx="8">
                  <c:v>0.0012102214608105816</c:v>
                </c:pt>
                <c:pt idx="9">
                  <c:v>0.7529520274054381</c:v>
                </c:pt>
                <c:pt idx="10">
                  <c:v>-0.011520588724552827</c:v>
                </c:pt>
                <c:pt idx="11">
                  <c:v>0.7409601952835726</c:v>
                </c:pt>
                <c:pt idx="12">
                  <c:v>-0.07997704264367446</c:v>
                </c:pt>
                <c:pt idx="13">
                  <c:v>0.4418653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2"/>
          <c:order val="4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sheet'!$L$108:$L$123</c:f>
              <c:numCache>
                <c:ptCount val="16"/>
                <c:pt idx="0">
                  <c:v>0.6443784211066151</c:v>
                </c:pt>
                <c:pt idx="1">
                  <c:v>-3.4705230640955493</c:v>
                </c:pt>
                <c:pt idx="2">
                  <c:v>0.032147430738740684</c:v>
                </c:pt>
                <c:pt idx="3">
                  <c:v>0.8721697053181106</c:v>
                </c:pt>
                <c:pt idx="4">
                  <c:v>-0.04261103584242332</c:v>
                </c:pt>
                <c:pt idx="5">
                  <c:v>1.2072877887007845</c:v>
                </c:pt>
                <c:pt idx="6">
                  <c:v>0.038702413406328615</c:v>
                </c:pt>
                <c:pt idx="7">
                  <c:v>0.5236441831896296</c:v>
                </c:pt>
                <c:pt idx="8">
                  <c:v>-0.010845733023904819</c:v>
                </c:pt>
                <c:pt idx="9">
                  <c:v>0.7630218806560826</c:v>
                </c:pt>
                <c:pt idx="10">
                  <c:v>0.007110763713316847</c:v>
                </c:pt>
                <c:pt idx="11">
                  <c:v>0.7161934766558642</c:v>
                </c:pt>
                <c:pt idx="12">
                  <c:v>-0.10456256368630029</c:v>
                </c:pt>
                <c:pt idx="13">
                  <c:v>0.3972432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3"/>
          <c:order val="4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sheet'!$M$108:$M$123</c:f>
              <c:numCache>
                <c:ptCount val="16"/>
                <c:pt idx="0">
                  <c:v>0.1776817843811443</c:v>
                </c:pt>
                <c:pt idx="1">
                  <c:v>-3.295557314315286</c:v>
                </c:pt>
                <c:pt idx="2">
                  <c:v>0.02331736197678782</c:v>
                </c:pt>
                <c:pt idx="3">
                  <c:v>0.6227955725241631</c:v>
                </c:pt>
                <c:pt idx="4">
                  <c:v>0.04269254749654976</c:v>
                </c:pt>
                <c:pt idx="5">
                  <c:v>1.1750509230372097</c:v>
                </c:pt>
                <c:pt idx="6">
                  <c:v>0.004192222633313571</c:v>
                </c:pt>
                <c:pt idx="7">
                  <c:v>0.5097563068657137</c:v>
                </c:pt>
                <c:pt idx="8">
                  <c:v>-0.003399715114521161</c:v>
                </c:pt>
                <c:pt idx="9">
                  <c:v>0.7545160963737633</c:v>
                </c:pt>
                <c:pt idx="10">
                  <c:v>-0.0088070398639159</c:v>
                </c:pt>
                <c:pt idx="11">
                  <c:v>0.7206840236153342</c:v>
                </c:pt>
                <c:pt idx="12">
                  <c:v>-0.0942882491836716</c:v>
                </c:pt>
                <c:pt idx="13">
                  <c:v>0.4286777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4"/>
          <c:order val="4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sheet'!$N$108:$N$123</c:f>
              <c:numCache>
                <c:ptCount val="16"/>
                <c:pt idx="0">
                  <c:v>-0.9011961527661185</c:v>
                </c:pt>
                <c:pt idx="1">
                  <c:v>-2.175115483084439</c:v>
                </c:pt>
                <c:pt idx="2">
                  <c:v>0.0006732096480861786</c:v>
                </c:pt>
                <c:pt idx="3">
                  <c:v>0.5734962722031406</c:v>
                </c:pt>
                <c:pt idx="4">
                  <c:v>-0.04271212462513629</c:v>
                </c:pt>
                <c:pt idx="5">
                  <c:v>1.269692547691723</c:v>
                </c:pt>
                <c:pt idx="6">
                  <c:v>0.00641063307879354</c:v>
                </c:pt>
                <c:pt idx="7">
                  <c:v>0.5373088269947717</c:v>
                </c:pt>
                <c:pt idx="8">
                  <c:v>0.005591869332441759</c:v>
                </c:pt>
                <c:pt idx="9">
                  <c:v>0.7596230072593361</c:v>
                </c:pt>
                <c:pt idx="10">
                  <c:v>-0.025103764458000735</c:v>
                </c:pt>
                <c:pt idx="11">
                  <c:v>0.7234971831035366</c:v>
                </c:pt>
                <c:pt idx="12">
                  <c:v>-0.07725178691403929</c:v>
                </c:pt>
                <c:pt idx="13">
                  <c:v>0.4785446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5"/>
          <c:order val="5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sheet'!$O$108:$O$123</c:f>
              <c:numCache>
                <c:ptCount val="16"/>
                <c:pt idx="0">
                  <c:v>-0.5899789646477439</c:v>
                </c:pt>
                <c:pt idx="1">
                  <c:v>-2.2052936101508718</c:v>
                </c:pt>
                <c:pt idx="2">
                  <c:v>0.019397015563285505</c:v>
                </c:pt>
                <c:pt idx="3">
                  <c:v>0.7316968449030011</c:v>
                </c:pt>
                <c:pt idx="4">
                  <c:v>-0.05359083579813326</c:v>
                </c:pt>
                <c:pt idx="5">
                  <c:v>1.2652112154121768</c:v>
                </c:pt>
                <c:pt idx="6">
                  <c:v>-0.003891129059508447</c:v>
                </c:pt>
                <c:pt idx="7">
                  <c:v>0.5297338495961516</c:v>
                </c:pt>
                <c:pt idx="8">
                  <c:v>-0.0033394299335544053</c:v>
                </c:pt>
                <c:pt idx="9">
                  <c:v>0.7629480086143339</c:v>
                </c:pt>
                <c:pt idx="10">
                  <c:v>-0.0292864138037173</c:v>
                </c:pt>
                <c:pt idx="11">
                  <c:v>0.6946278359012946</c:v>
                </c:pt>
                <c:pt idx="12">
                  <c:v>-0.10930273867848611</c:v>
                </c:pt>
                <c:pt idx="13">
                  <c:v>0.35077450000000004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6"/>
          <c:order val="51"/>
          <c:spPr>
            <a:pattFill prst="pct50">
              <a:fgClr>
                <a:srgbClr val="0000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sheet'!$P$108:$P$123</c:f>
              <c:numCache>
                <c:ptCount val="16"/>
                <c:pt idx="0">
                  <c:v>-0.12480023814832943</c:v>
                </c:pt>
                <c:pt idx="1">
                  <c:v>-1.8359453697295995</c:v>
                </c:pt>
                <c:pt idx="2">
                  <c:v>0.09492367240826673</c:v>
                </c:pt>
                <c:pt idx="3">
                  <c:v>0.6054366119928671</c:v>
                </c:pt>
                <c:pt idx="4">
                  <c:v>-0.06518020971618381</c:v>
                </c:pt>
                <c:pt idx="5">
                  <c:v>1.2021516598894557</c:v>
                </c:pt>
                <c:pt idx="6">
                  <c:v>-0.0002094731131901187</c:v>
                </c:pt>
                <c:pt idx="7">
                  <c:v>0.5182692663837676</c:v>
                </c:pt>
                <c:pt idx="8">
                  <c:v>-0.0004729464053541063</c:v>
                </c:pt>
                <c:pt idx="9">
                  <c:v>0.7705953852867197</c:v>
                </c:pt>
                <c:pt idx="10">
                  <c:v>-0.029532368851669905</c:v>
                </c:pt>
                <c:pt idx="11">
                  <c:v>0.7420834632213951</c:v>
                </c:pt>
                <c:pt idx="12">
                  <c:v>-0.09274181643244041</c:v>
                </c:pt>
                <c:pt idx="13">
                  <c:v>0.44646230000000003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7"/>
          <c:order val="52"/>
          <c:spPr>
            <a:pattFill prst="pct50">
              <a:fgClr>
                <a:srgbClr val="0000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sheet'!$Q$108:$Q$123</c:f>
              <c:numCache>
                <c:ptCount val="16"/>
                <c:pt idx="0">
                  <c:v>-0.2808748152492103</c:v>
                </c:pt>
                <c:pt idx="1">
                  <c:v>-2.061593894763337</c:v>
                </c:pt>
                <c:pt idx="2">
                  <c:v>0.11235137188003988</c:v>
                </c:pt>
                <c:pt idx="3">
                  <c:v>0.7805580072053243</c:v>
                </c:pt>
                <c:pt idx="4">
                  <c:v>0.001260562363822831</c:v>
                </c:pt>
                <c:pt idx="5">
                  <c:v>1.2209924592046262</c:v>
                </c:pt>
                <c:pt idx="6">
                  <c:v>-0.0063622250351056155</c:v>
                </c:pt>
                <c:pt idx="7">
                  <c:v>0.5568368340583244</c:v>
                </c:pt>
                <c:pt idx="8">
                  <c:v>0.004008538823095032</c:v>
                </c:pt>
                <c:pt idx="9">
                  <c:v>0.7740465663811839</c:v>
                </c:pt>
                <c:pt idx="10">
                  <c:v>-0.008818385841070165</c:v>
                </c:pt>
                <c:pt idx="11">
                  <c:v>0.723094569570444</c:v>
                </c:pt>
                <c:pt idx="12">
                  <c:v>-0.07480681929582521</c:v>
                </c:pt>
                <c:pt idx="13">
                  <c:v>0.4773958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8"/>
          <c:order val="53"/>
          <c:spPr>
            <a:pattFill prst="pct50">
              <a:fgClr>
                <a:srgbClr val="0000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sheet'!$R$108:$R$123</c:f>
              <c:numCache>
                <c:ptCount val="16"/>
                <c:pt idx="0">
                  <c:v>0.2483979161982847</c:v>
                </c:pt>
                <c:pt idx="1">
                  <c:v>-0.8835030323976366</c:v>
                </c:pt>
                <c:pt idx="2">
                  <c:v>0.03849520163694754</c:v>
                </c:pt>
                <c:pt idx="3">
                  <c:v>0.5539979528677207</c:v>
                </c:pt>
                <c:pt idx="4">
                  <c:v>-0.009421262217670368</c:v>
                </c:pt>
                <c:pt idx="5">
                  <c:v>1.2812052193488634</c:v>
                </c:pt>
                <c:pt idx="6">
                  <c:v>0.003853324907431538</c:v>
                </c:pt>
                <c:pt idx="7">
                  <c:v>0.5434275054494262</c:v>
                </c:pt>
                <c:pt idx="8">
                  <c:v>0.000828539502433237</c:v>
                </c:pt>
                <c:pt idx="9">
                  <c:v>0.7628828887451576</c:v>
                </c:pt>
                <c:pt idx="10">
                  <c:v>-0.011088848083042474</c:v>
                </c:pt>
                <c:pt idx="11">
                  <c:v>0.7462884370465521</c:v>
                </c:pt>
                <c:pt idx="12">
                  <c:v>-0.08262245835685272</c:v>
                </c:pt>
                <c:pt idx="13">
                  <c:v>0.4404695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9"/>
          <c:order val="54"/>
          <c:spPr>
            <a:pattFill prst="pct50">
              <a:fgClr>
                <a:srgbClr val="0000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sheet'!$S$108:$S$123</c:f>
              <c:numCache>
                <c:ptCount val="16"/>
                <c:pt idx="0">
                  <c:v>1.2127227191662016</c:v>
                </c:pt>
                <c:pt idx="1">
                  <c:v>-1.7486436158627696</c:v>
                </c:pt>
                <c:pt idx="2">
                  <c:v>0.028856213855502313</c:v>
                </c:pt>
                <c:pt idx="3">
                  <c:v>0.673350293712</c:v>
                </c:pt>
                <c:pt idx="4">
                  <c:v>0.08365396084485925</c:v>
                </c:pt>
                <c:pt idx="5">
                  <c:v>1.2364420884612468</c:v>
                </c:pt>
                <c:pt idx="6">
                  <c:v>-0.03271861442642439</c:v>
                </c:pt>
                <c:pt idx="7">
                  <c:v>0.5469468715977309</c:v>
                </c:pt>
                <c:pt idx="8">
                  <c:v>0.00029931960492829424</c:v>
                </c:pt>
                <c:pt idx="9">
                  <c:v>0.7701853139991737</c:v>
                </c:pt>
                <c:pt idx="10">
                  <c:v>0.0051562150580974735</c:v>
                </c:pt>
                <c:pt idx="11">
                  <c:v>0.7436769146498032</c:v>
                </c:pt>
                <c:pt idx="12">
                  <c:v>-0.0813003500978974</c:v>
                </c:pt>
                <c:pt idx="13">
                  <c:v>0.4416858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0"/>
          <c:order val="55"/>
          <c:spPr>
            <a:pattFill prst="pct50">
              <a:fgClr>
                <a:srgbClr val="0000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sheet'!$T$108:$T$123</c:f>
              <c:numCache>
                <c:ptCount val="16"/>
                <c:pt idx="0">
                  <c:v>1.0841925984069467</c:v>
                </c:pt>
                <c:pt idx="1">
                  <c:v>-1.5746998952209028</c:v>
                </c:pt>
                <c:pt idx="2">
                  <c:v>0.03886247340248933</c:v>
                </c:pt>
                <c:pt idx="3">
                  <c:v>0.8176251764934388</c:v>
                </c:pt>
                <c:pt idx="4">
                  <c:v>0.0769296421151269</c:v>
                </c:pt>
                <c:pt idx="5">
                  <c:v>1.299654956514655</c:v>
                </c:pt>
                <c:pt idx="6">
                  <c:v>0.0036847575325226894</c:v>
                </c:pt>
                <c:pt idx="7">
                  <c:v>0.5408526007202766</c:v>
                </c:pt>
                <c:pt idx="8">
                  <c:v>-0.006335513552334929</c:v>
                </c:pt>
                <c:pt idx="9">
                  <c:v>0.7608344660625069</c:v>
                </c:pt>
                <c:pt idx="10">
                  <c:v>-0.0014978657308310772</c:v>
                </c:pt>
                <c:pt idx="11">
                  <c:v>0.7206642620976749</c:v>
                </c:pt>
                <c:pt idx="12">
                  <c:v>-0.08894251349376679</c:v>
                </c:pt>
                <c:pt idx="13">
                  <c:v>0.39115999999999995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2"/>
          <c:order val="56"/>
          <c:spPr>
            <a:pattFill prst="pct5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4"/>
          <c:order val="57"/>
          <c:spPr>
            <a:pattFill prst="pct5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sheet'!$C$128:$C$143</c:f>
              <c:numCache>
                <c:ptCount val="16"/>
                <c:pt idx="0">
                  <c:v>-0.4223533273330478</c:v>
                </c:pt>
                <c:pt idx="1">
                  <c:v>-0.917728292197626</c:v>
                </c:pt>
                <c:pt idx="2">
                  <c:v>0.4600060699717521</c:v>
                </c:pt>
                <c:pt idx="3">
                  <c:v>-0.19658937188750275</c:v>
                </c:pt>
                <c:pt idx="4">
                  <c:v>0.030872892385079228</c:v>
                </c:pt>
                <c:pt idx="5">
                  <c:v>-0.03134919085982735</c:v>
                </c:pt>
                <c:pt idx="6">
                  <c:v>0.01251519456877434</c:v>
                </c:pt>
                <c:pt idx="7">
                  <c:v>-0.047157419856182756</c:v>
                </c:pt>
                <c:pt idx="8">
                  <c:v>0.012541895515741124</c:v>
                </c:pt>
                <c:pt idx="9">
                  <c:v>-0.09043945461869958</c:v>
                </c:pt>
                <c:pt idx="10">
                  <c:v>-0.04623298563856132</c:v>
                </c:pt>
                <c:pt idx="11">
                  <c:v>-0.11696265737392261</c:v>
                </c:pt>
                <c:pt idx="12">
                  <c:v>-0.17394830824663063</c:v>
                </c:pt>
                <c:pt idx="13">
                  <c:v>-0.03889166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5"/>
          <c:order val="58"/>
          <c:spPr>
            <a:pattFill prst="pct5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sheet'!$D$128:$D$143</c:f>
              <c:numCache>
                <c:ptCount val="16"/>
                <c:pt idx="0">
                  <c:v>0.05272634813155625</c:v>
                </c:pt>
                <c:pt idx="1">
                  <c:v>-0.7102349527095922</c:v>
                </c:pt>
                <c:pt idx="2">
                  <c:v>0.5819511212615966</c:v>
                </c:pt>
                <c:pt idx="3">
                  <c:v>-0.12896459859843915</c:v>
                </c:pt>
                <c:pt idx="4">
                  <c:v>0.060188000816988205</c:v>
                </c:pt>
                <c:pt idx="5">
                  <c:v>-0.05207952682543733</c:v>
                </c:pt>
                <c:pt idx="6">
                  <c:v>0.013957858716048191</c:v>
                </c:pt>
                <c:pt idx="7">
                  <c:v>-0.04624525216767801</c:v>
                </c:pt>
                <c:pt idx="8">
                  <c:v>0.009533160128325604</c:v>
                </c:pt>
                <c:pt idx="9">
                  <c:v>-0.08637688805042756</c:v>
                </c:pt>
                <c:pt idx="10">
                  <c:v>-0.020243336699144816</c:v>
                </c:pt>
                <c:pt idx="11">
                  <c:v>-0.10972249959877022</c:v>
                </c:pt>
                <c:pt idx="12">
                  <c:v>-0.18509001211025727</c:v>
                </c:pt>
                <c:pt idx="13">
                  <c:v>-0.0641192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6"/>
          <c:order val="59"/>
          <c:spPr>
            <a:pattFill prst="pct5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sheet'!$E$128:$E$143</c:f>
              <c:numCache>
                <c:ptCount val="16"/>
                <c:pt idx="0">
                  <c:v>0.19750316897141018</c:v>
                </c:pt>
                <c:pt idx="1">
                  <c:v>-0.5098927416063281</c:v>
                </c:pt>
                <c:pt idx="2">
                  <c:v>0.752059418662119</c:v>
                </c:pt>
                <c:pt idx="3">
                  <c:v>-0.1272020997367293</c:v>
                </c:pt>
                <c:pt idx="4">
                  <c:v>0.11594460320009498</c:v>
                </c:pt>
                <c:pt idx="5">
                  <c:v>-0.05985845647051211</c:v>
                </c:pt>
                <c:pt idx="6">
                  <c:v>0.04747916165279262</c:v>
                </c:pt>
                <c:pt idx="7">
                  <c:v>-0.03663487882344342</c:v>
                </c:pt>
                <c:pt idx="8">
                  <c:v>0.012935489160519453</c:v>
                </c:pt>
                <c:pt idx="9">
                  <c:v>-0.09718627677436167</c:v>
                </c:pt>
                <c:pt idx="10">
                  <c:v>0.031045995176428982</c:v>
                </c:pt>
                <c:pt idx="11">
                  <c:v>-0.10887816398475803</c:v>
                </c:pt>
                <c:pt idx="12">
                  <c:v>-0.18248433416374635</c:v>
                </c:pt>
                <c:pt idx="13">
                  <c:v>-0.051483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7"/>
          <c:order val="60"/>
          <c:spPr>
            <a:pattFill prst="pct5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sheet'!$F$128:$F$143</c:f>
              <c:numCache>
                <c:ptCount val="16"/>
                <c:pt idx="0">
                  <c:v>-0.5269766726637556</c:v>
                </c:pt>
                <c:pt idx="1">
                  <c:v>-0.055485788315734134</c:v>
                </c:pt>
                <c:pt idx="2">
                  <c:v>0.4761000721525908</c:v>
                </c:pt>
                <c:pt idx="3">
                  <c:v>-0.02195867866713175</c:v>
                </c:pt>
                <c:pt idx="4">
                  <c:v>0.06453962594067277</c:v>
                </c:pt>
                <c:pt idx="5">
                  <c:v>-0.041209931909473876</c:v>
                </c:pt>
                <c:pt idx="6">
                  <c:v>0.014293315736787212</c:v>
                </c:pt>
                <c:pt idx="7">
                  <c:v>-0.021732003402241316</c:v>
                </c:pt>
                <c:pt idx="8">
                  <c:v>0.001675778323475756</c:v>
                </c:pt>
                <c:pt idx="9">
                  <c:v>-0.09770998390962794</c:v>
                </c:pt>
                <c:pt idx="10">
                  <c:v>-0.012119337063300978</c:v>
                </c:pt>
                <c:pt idx="11">
                  <c:v>-0.12037255995764604</c:v>
                </c:pt>
                <c:pt idx="12">
                  <c:v>-0.19526659069660152</c:v>
                </c:pt>
                <c:pt idx="13">
                  <c:v>-0.12591170000000002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8"/>
          <c:order val="61"/>
          <c:spPr>
            <a:pattFill prst="pct5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sheet'!$G$128:$G$143</c:f>
              <c:numCache>
                <c:ptCount val="16"/>
                <c:pt idx="0">
                  <c:v>-0.25695439413573307</c:v>
                </c:pt>
                <c:pt idx="1">
                  <c:v>-0.8684866655496485</c:v>
                </c:pt>
                <c:pt idx="2">
                  <c:v>0.48363748477171953</c:v>
                </c:pt>
                <c:pt idx="3">
                  <c:v>-0.07804929476808363</c:v>
                </c:pt>
                <c:pt idx="4">
                  <c:v>0.030781335133049058</c:v>
                </c:pt>
                <c:pt idx="5">
                  <c:v>-0.021773505238772632</c:v>
                </c:pt>
                <c:pt idx="6">
                  <c:v>0.02264101429654588</c:v>
                </c:pt>
                <c:pt idx="7">
                  <c:v>-0.04354422087543845</c:v>
                </c:pt>
                <c:pt idx="8">
                  <c:v>-0.02206248542174606</c:v>
                </c:pt>
                <c:pt idx="9">
                  <c:v>-0.10216450767602281</c:v>
                </c:pt>
                <c:pt idx="10">
                  <c:v>-0.032501996887700356</c:v>
                </c:pt>
                <c:pt idx="11">
                  <c:v>-0.13715639386972062</c:v>
                </c:pt>
                <c:pt idx="12">
                  <c:v>-0.23031709097784464</c:v>
                </c:pt>
                <c:pt idx="13">
                  <c:v>-0.2862112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9"/>
          <c:order val="62"/>
          <c:spPr>
            <a:pattFill prst="pct5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sheet'!$H$128:$H$143</c:f>
              <c:numCache>
                <c:ptCount val="16"/>
                <c:pt idx="0">
                  <c:v>-0.3126003853035832</c:v>
                </c:pt>
                <c:pt idx="1">
                  <c:v>-0.4678945663007028</c:v>
                </c:pt>
                <c:pt idx="2">
                  <c:v>0.5497208615826386</c:v>
                </c:pt>
                <c:pt idx="3">
                  <c:v>-0.14857216403594936</c:v>
                </c:pt>
                <c:pt idx="4">
                  <c:v>0.04115863222775683</c:v>
                </c:pt>
                <c:pt idx="5">
                  <c:v>0.001890585473024834</c:v>
                </c:pt>
                <c:pt idx="6">
                  <c:v>0.015997972079484703</c:v>
                </c:pt>
                <c:pt idx="7">
                  <c:v>-0.04652137229050379</c:v>
                </c:pt>
                <c:pt idx="8">
                  <c:v>-0.015443317602065264</c:v>
                </c:pt>
                <c:pt idx="9">
                  <c:v>-0.10019735113979639</c:v>
                </c:pt>
                <c:pt idx="10">
                  <c:v>-0.02177722093723482</c:v>
                </c:pt>
                <c:pt idx="11">
                  <c:v>-0.13738420061050807</c:v>
                </c:pt>
                <c:pt idx="12">
                  <c:v>-0.20154834997136334</c:v>
                </c:pt>
                <c:pt idx="13">
                  <c:v>-0.2323207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0"/>
          <c:order val="63"/>
          <c:spPr>
            <a:pattFill prst="pct5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sheet'!$I$128:$I$143</c:f>
              <c:numCache>
                <c:ptCount val="16"/>
                <c:pt idx="0">
                  <c:v>-0.699155700706022</c:v>
                </c:pt>
                <c:pt idx="1">
                  <c:v>-0.4079877359410816</c:v>
                </c:pt>
                <c:pt idx="2">
                  <c:v>0.5077127849376499</c:v>
                </c:pt>
                <c:pt idx="3">
                  <c:v>-0.08094066663831491</c:v>
                </c:pt>
                <c:pt idx="4">
                  <c:v>0.012888393251791055</c:v>
                </c:pt>
                <c:pt idx="5">
                  <c:v>-0.06652287556473917</c:v>
                </c:pt>
                <c:pt idx="6">
                  <c:v>0.016023714554652763</c:v>
                </c:pt>
                <c:pt idx="7">
                  <c:v>-0.04249074940705907</c:v>
                </c:pt>
                <c:pt idx="8">
                  <c:v>-0.013799335624792384</c:v>
                </c:pt>
                <c:pt idx="9">
                  <c:v>-0.11216258632304595</c:v>
                </c:pt>
                <c:pt idx="10">
                  <c:v>-0.04414405656802726</c:v>
                </c:pt>
                <c:pt idx="11">
                  <c:v>-0.1638872836232877</c:v>
                </c:pt>
                <c:pt idx="12">
                  <c:v>-0.18720677988331513</c:v>
                </c:pt>
                <c:pt idx="13">
                  <c:v>-0.2257418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1"/>
          <c:order val="64"/>
          <c:spPr>
            <a:pattFill prst="pct5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sheet'!$J$128:$J$143</c:f>
              <c:numCache>
                <c:ptCount val="16"/>
                <c:pt idx="0">
                  <c:v>-0.13627390067937492</c:v>
                </c:pt>
                <c:pt idx="1">
                  <c:v>-0.2926528206127282</c:v>
                </c:pt>
                <c:pt idx="2">
                  <c:v>0.4974074990134674</c:v>
                </c:pt>
                <c:pt idx="3">
                  <c:v>-0.16948441775486014</c:v>
                </c:pt>
                <c:pt idx="4">
                  <c:v>0.06428390325614564</c:v>
                </c:pt>
                <c:pt idx="5">
                  <c:v>-0.0362730347254862</c:v>
                </c:pt>
                <c:pt idx="6">
                  <c:v>0.015293435497570597</c:v>
                </c:pt>
                <c:pt idx="7">
                  <c:v>-0.052149192826857246</c:v>
                </c:pt>
                <c:pt idx="8">
                  <c:v>-0.0010500844424740155</c:v>
                </c:pt>
                <c:pt idx="9">
                  <c:v>-0.11160291995298725</c:v>
                </c:pt>
                <c:pt idx="10">
                  <c:v>-0.002176409796749608</c:v>
                </c:pt>
                <c:pt idx="11">
                  <c:v>-0.13486006221884306</c:v>
                </c:pt>
                <c:pt idx="12">
                  <c:v>-0.17469953176548456</c:v>
                </c:pt>
                <c:pt idx="13">
                  <c:v>-0.1733902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2"/>
          <c:order val="65"/>
          <c:spPr>
            <a:pattFill prst="pct5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sheet'!$K$128:$K$143</c:f>
              <c:numCache>
                <c:ptCount val="16"/>
                <c:pt idx="0">
                  <c:v>1.9493801033563583</c:v>
                </c:pt>
                <c:pt idx="1">
                  <c:v>0.2201569396058939</c:v>
                </c:pt>
                <c:pt idx="2">
                  <c:v>0.2890201028816995</c:v>
                </c:pt>
                <c:pt idx="3">
                  <c:v>0.01572844649900519</c:v>
                </c:pt>
                <c:pt idx="4">
                  <c:v>0.07750493739314823</c:v>
                </c:pt>
                <c:pt idx="5">
                  <c:v>0.01844624939618555</c:v>
                </c:pt>
                <c:pt idx="6">
                  <c:v>-0.013417863449790388</c:v>
                </c:pt>
                <c:pt idx="7">
                  <c:v>-0.03603581733868889</c:v>
                </c:pt>
                <c:pt idx="8">
                  <c:v>0.0032025662775856355</c:v>
                </c:pt>
                <c:pt idx="9">
                  <c:v>-0.09923562944086284</c:v>
                </c:pt>
                <c:pt idx="10">
                  <c:v>-0.03214378136595298</c:v>
                </c:pt>
                <c:pt idx="11">
                  <c:v>-0.11782437442697831</c:v>
                </c:pt>
                <c:pt idx="12">
                  <c:v>-0.15802430110165158</c:v>
                </c:pt>
                <c:pt idx="13">
                  <c:v>-0.1149791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3"/>
          <c:order val="66"/>
          <c:spPr>
            <a:pattFill prst="pct5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sheet'!$L$128:$L$143</c:f>
              <c:numCache>
                <c:ptCount val="16"/>
                <c:pt idx="0">
                  <c:v>-0.15566875323371615</c:v>
                </c:pt>
                <c:pt idx="1">
                  <c:v>-0.6808634493348896</c:v>
                </c:pt>
                <c:pt idx="2">
                  <c:v>-0.07346193391688795</c:v>
                </c:pt>
                <c:pt idx="3">
                  <c:v>-0.151007882528957</c:v>
                </c:pt>
                <c:pt idx="4">
                  <c:v>0.06857251586578762</c:v>
                </c:pt>
                <c:pt idx="5">
                  <c:v>-0.04337529087207459</c:v>
                </c:pt>
                <c:pt idx="6">
                  <c:v>-0.011688592835968879</c:v>
                </c:pt>
                <c:pt idx="7">
                  <c:v>-0.03618882199797702</c:v>
                </c:pt>
                <c:pt idx="8">
                  <c:v>0.0014791052357109175</c:v>
                </c:pt>
                <c:pt idx="9">
                  <c:v>-0.10627692106868292</c:v>
                </c:pt>
                <c:pt idx="10">
                  <c:v>-0.04582912815369326</c:v>
                </c:pt>
                <c:pt idx="11">
                  <c:v>-0.12281726478855079</c:v>
                </c:pt>
                <c:pt idx="12">
                  <c:v>-0.21275297581947217</c:v>
                </c:pt>
                <c:pt idx="13">
                  <c:v>-0.1280332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4"/>
          <c:order val="67"/>
          <c:spPr>
            <a:pattFill prst="pct5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sheet'!$M$128:$M$143</c:f>
              <c:numCache>
                <c:ptCount val="16"/>
                <c:pt idx="0">
                  <c:v>-1.055881548575779</c:v>
                </c:pt>
                <c:pt idx="1">
                  <c:v>-0.5053493916975558</c:v>
                </c:pt>
                <c:pt idx="2">
                  <c:v>0.21345933970353456</c:v>
                </c:pt>
                <c:pt idx="3">
                  <c:v>-0.04978213574794145</c:v>
                </c:pt>
                <c:pt idx="4">
                  <c:v>0.009853302336354217</c:v>
                </c:pt>
                <c:pt idx="5">
                  <c:v>-0.024393346019164847</c:v>
                </c:pt>
                <c:pt idx="6">
                  <c:v>0.023350876402363982</c:v>
                </c:pt>
                <c:pt idx="7">
                  <c:v>-0.04350802554586223</c:v>
                </c:pt>
                <c:pt idx="8">
                  <c:v>-0.006182343084002936</c:v>
                </c:pt>
                <c:pt idx="9">
                  <c:v>-0.10957017693779622</c:v>
                </c:pt>
                <c:pt idx="10">
                  <c:v>-0.019365544963854824</c:v>
                </c:pt>
                <c:pt idx="11">
                  <c:v>-0.12991026848339668</c:v>
                </c:pt>
                <c:pt idx="12">
                  <c:v>-0.20198165844803767</c:v>
                </c:pt>
                <c:pt idx="13">
                  <c:v>-0.1830975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5"/>
          <c:order val="68"/>
          <c:spPr>
            <a:pattFill prst="pct5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sheet'!$N$128:$N$143</c:f>
              <c:numCache>
                <c:ptCount val="16"/>
                <c:pt idx="0">
                  <c:v>-0.4773256360661007</c:v>
                </c:pt>
                <c:pt idx="1">
                  <c:v>-0.25668204698081704</c:v>
                </c:pt>
                <c:pt idx="2">
                  <c:v>0.6314402366610191</c:v>
                </c:pt>
                <c:pt idx="3">
                  <c:v>-0.13605333767017275</c:v>
                </c:pt>
                <c:pt idx="4">
                  <c:v>0.08450181339349742</c:v>
                </c:pt>
                <c:pt idx="5">
                  <c:v>-0.026097204893170533</c:v>
                </c:pt>
                <c:pt idx="6">
                  <c:v>0.020155475637078896</c:v>
                </c:pt>
                <c:pt idx="7">
                  <c:v>-0.058664606277409825</c:v>
                </c:pt>
                <c:pt idx="8">
                  <c:v>-0.0015031447060043987</c:v>
                </c:pt>
                <c:pt idx="9">
                  <c:v>-0.11729334045493978</c:v>
                </c:pt>
                <c:pt idx="10">
                  <c:v>-0.01417288477950457</c:v>
                </c:pt>
                <c:pt idx="11">
                  <c:v>-0.13542581207529647</c:v>
                </c:pt>
                <c:pt idx="12">
                  <c:v>-0.16370462605289904</c:v>
                </c:pt>
                <c:pt idx="13">
                  <c:v>-0.17070849999999999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6"/>
          <c:order val="69"/>
          <c:spPr>
            <a:pattFill prst="pct5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sheet'!$O$128:$O$143</c:f>
              <c:numCache>
                <c:ptCount val="16"/>
                <c:pt idx="0">
                  <c:v>-0.17496399961830228</c:v>
                </c:pt>
                <c:pt idx="1">
                  <c:v>-0.17155841938713584</c:v>
                </c:pt>
                <c:pt idx="2">
                  <c:v>0.6124214548999171</c:v>
                </c:pt>
                <c:pt idx="3">
                  <c:v>-0.1681941330798591</c:v>
                </c:pt>
                <c:pt idx="4">
                  <c:v>0.05031020264522499</c:v>
                </c:pt>
                <c:pt idx="5">
                  <c:v>-0.019789987808857126</c:v>
                </c:pt>
                <c:pt idx="6">
                  <c:v>0.009982945785139873</c:v>
                </c:pt>
                <c:pt idx="7">
                  <c:v>-0.05178494663504106</c:v>
                </c:pt>
                <c:pt idx="8">
                  <c:v>-0.020902475254239584</c:v>
                </c:pt>
                <c:pt idx="9">
                  <c:v>-0.10921015313211864</c:v>
                </c:pt>
                <c:pt idx="10">
                  <c:v>-0.04257008252989739</c:v>
                </c:pt>
                <c:pt idx="11">
                  <c:v>-0.14388648002481702</c:v>
                </c:pt>
                <c:pt idx="12">
                  <c:v>-0.2075245663893246</c:v>
                </c:pt>
                <c:pt idx="13">
                  <c:v>-0.2860743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7"/>
          <c:order val="70"/>
          <c:spPr>
            <a:pattFill prst="pct5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sheet'!$P$128:$P$143</c:f>
              <c:numCache>
                <c:ptCount val="16"/>
                <c:pt idx="0">
                  <c:v>0.3641955084194144</c:v>
                </c:pt>
                <c:pt idx="1">
                  <c:v>0.06022929498493073</c:v>
                </c:pt>
                <c:pt idx="2">
                  <c:v>0.7487950347609207</c:v>
                </c:pt>
                <c:pt idx="3">
                  <c:v>0.07658708459783227</c:v>
                </c:pt>
                <c:pt idx="4">
                  <c:v>0.05244332393868869</c:v>
                </c:pt>
                <c:pt idx="5">
                  <c:v>0.004895833691562473</c:v>
                </c:pt>
                <c:pt idx="6">
                  <c:v>0.0168248276020455</c:v>
                </c:pt>
                <c:pt idx="7">
                  <c:v>-0.04183778857039111</c:v>
                </c:pt>
                <c:pt idx="8">
                  <c:v>0.00406857943955983</c:v>
                </c:pt>
                <c:pt idx="9">
                  <c:v>-0.10947889334585559</c:v>
                </c:pt>
                <c:pt idx="10">
                  <c:v>-0.03340502674336735</c:v>
                </c:pt>
                <c:pt idx="11">
                  <c:v>-0.1049526504408371</c:v>
                </c:pt>
                <c:pt idx="12">
                  <c:v>-0.17937699685803912</c:v>
                </c:pt>
                <c:pt idx="13">
                  <c:v>-0.12633919999999998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8"/>
          <c:order val="71"/>
          <c:spPr>
            <a:pattFill prst="pct5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sheet'!$Q$128:$Q$143</c:f>
              <c:numCache>
                <c:ptCount val="16"/>
                <c:pt idx="0">
                  <c:v>0.872332780640667</c:v>
                </c:pt>
                <c:pt idx="1">
                  <c:v>-0.4634872033325113</c:v>
                </c:pt>
                <c:pt idx="2">
                  <c:v>0.47050201251239415</c:v>
                </c:pt>
                <c:pt idx="3">
                  <c:v>0.014445558300825504</c:v>
                </c:pt>
                <c:pt idx="4">
                  <c:v>0.0016225963566144502</c:v>
                </c:pt>
                <c:pt idx="5">
                  <c:v>-0.013259792461928488</c:v>
                </c:pt>
                <c:pt idx="6">
                  <c:v>-0.0067911972426892425</c:v>
                </c:pt>
                <c:pt idx="7">
                  <c:v>-0.03739221479142638</c:v>
                </c:pt>
                <c:pt idx="8">
                  <c:v>-0.0014896022640092516</c:v>
                </c:pt>
                <c:pt idx="9">
                  <c:v>-0.09501652204868065</c:v>
                </c:pt>
                <c:pt idx="10">
                  <c:v>-0.06665760853801767</c:v>
                </c:pt>
                <c:pt idx="11">
                  <c:v>-0.11371739421856847</c:v>
                </c:pt>
                <c:pt idx="12">
                  <c:v>-0.18409662640184618</c:v>
                </c:pt>
                <c:pt idx="13">
                  <c:v>-0.16103900000000002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9"/>
          <c:order val="72"/>
          <c:spPr>
            <a:pattFill prst="pct5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sheet'!$R$128:$R$143</c:f>
              <c:numCache>
                <c:ptCount val="16"/>
                <c:pt idx="0">
                  <c:v>-0.03912381402803732</c:v>
                </c:pt>
                <c:pt idx="1">
                  <c:v>-0.7030084961705406</c:v>
                </c:pt>
                <c:pt idx="2">
                  <c:v>0.8499485591515122</c:v>
                </c:pt>
                <c:pt idx="3">
                  <c:v>-0.1354005088633391</c:v>
                </c:pt>
                <c:pt idx="4">
                  <c:v>0.16344489318754268</c:v>
                </c:pt>
                <c:pt idx="5">
                  <c:v>-0.0457953060300453</c:v>
                </c:pt>
                <c:pt idx="6">
                  <c:v>0.03518448497564486</c:v>
                </c:pt>
                <c:pt idx="7">
                  <c:v>-0.04458630770927694</c:v>
                </c:pt>
                <c:pt idx="8">
                  <c:v>-0.008867562856111089</c:v>
                </c:pt>
                <c:pt idx="9">
                  <c:v>-0.09778640823137937</c:v>
                </c:pt>
                <c:pt idx="10">
                  <c:v>0.017028417834295928</c:v>
                </c:pt>
                <c:pt idx="11">
                  <c:v>-0.14150883436754633</c:v>
                </c:pt>
                <c:pt idx="12">
                  <c:v>-0.18548432419122907</c:v>
                </c:pt>
                <c:pt idx="13">
                  <c:v>-0.2313393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0"/>
          <c:order val="73"/>
          <c:spPr>
            <a:pattFill prst="pct5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sheet'!$S$128:$S$143</c:f>
              <c:numCache>
                <c:ptCount val="16"/>
                <c:pt idx="0">
                  <c:v>0.38967415307503783</c:v>
                </c:pt>
                <c:pt idx="1">
                  <c:v>-0.7200158774160643</c:v>
                </c:pt>
                <c:pt idx="2">
                  <c:v>0.2756212048883297</c:v>
                </c:pt>
                <c:pt idx="3">
                  <c:v>-0.2707449400209669</c:v>
                </c:pt>
                <c:pt idx="4">
                  <c:v>0.07859019558341337</c:v>
                </c:pt>
                <c:pt idx="5">
                  <c:v>-0.043594164821958784</c:v>
                </c:pt>
                <c:pt idx="6">
                  <c:v>0.0048487571094827315</c:v>
                </c:pt>
                <c:pt idx="7">
                  <c:v>-0.029903464735335956</c:v>
                </c:pt>
                <c:pt idx="8">
                  <c:v>0.010186069967644231</c:v>
                </c:pt>
                <c:pt idx="9">
                  <c:v>-0.10130042557844293</c:v>
                </c:pt>
                <c:pt idx="10">
                  <c:v>-0.01150040000492957</c:v>
                </c:pt>
                <c:pt idx="11">
                  <c:v>-0.11917940420669085</c:v>
                </c:pt>
                <c:pt idx="12">
                  <c:v>-0.18292101967755478</c:v>
                </c:pt>
                <c:pt idx="13">
                  <c:v>-0.08019333000000001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1"/>
          <c:order val="74"/>
          <c:spPr>
            <a:pattFill prst="pct5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sheet'!$T$128:$T$143</c:f>
              <c:numCache>
                <c:ptCount val="16"/>
                <c:pt idx="0">
                  <c:v>-0.8286334570083164</c:v>
                </c:pt>
                <c:pt idx="1">
                  <c:v>-1.0709153003075322</c:v>
                </c:pt>
                <c:pt idx="2">
                  <c:v>0.47850179828796063</c:v>
                </c:pt>
                <c:pt idx="3">
                  <c:v>-0.2877705470334303</c:v>
                </c:pt>
                <c:pt idx="4">
                  <c:v>0.00742000491666165</c:v>
                </c:pt>
                <c:pt idx="5">
                  <c:v>-0.09586216747294174</c:v>
                </c:pt>
                <c:pt idx="6">
                  <c:v>-0.02269246454469632</c:v>
                </c:pt>
                <c:pt idx="7">
                  <c:v>-0.04709222757954692</c:v>
                </c:pt>
                <c:pt idx="8">
                  <c:v>0.00659903394055103</c:v>
                </c:pt>
                <c:pt idx="9">
                  <c:v>-0.10888794211500882</c:v>
                </c:pt>
                <c:pt idx="10">
                  <c:v>-0.03194864068241405</c:v>
                </c:pt>
                <c:pt idx="11">
                  <c:v>-0.14459507505605157</c:v>
                </c:pt>
                <c:pt idx="12">
                  <c:v>-0.16839183541798128</c:v>
                </c:pt>
                <c:pt idx="13">
                  <c:v>-0.09557825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3"/>
          <c:order val="75"/>
          <c:spPr>
            <a:pattFill prst="pct50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51628252"/>
        <c:axId val="62001085"/>
      </c:barChart>
      <c:catAx>
        <c:axId val="51628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01085"/>
        <c:crosses val="autoZero"/>
        <c:auto val="1"/>
        <c:lblOffset val="100"/>
        <c:tickLblSkip val="1"/>
        <c:noMultiLvlLbl val="0"/>
      </c:catAx>
      <c:valAx>
        <c:axId val="62001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Harmonics (units)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282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HCMB__A001-4000001 (CERN 01) - Collared coils - Harmonics sigma</a:t>
            </a:r>
          </a:p>
        </c:rich>
      </c:tx>
      <c:layout>
        <c:manualLayout>
          <c:xMode val="factor"/>
          <c:yMode val="factor"/>
          <c:x val="-0.01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8075"/>
          <c:w val="0.88"/>
          <c:h val="0.7905"/>
        </c:manualLayout>
      </c:layout>
      <c:scatterChart>
        <c:scatterStyle val="lineMarker"/>
        <c:varyColors val="0"/>
        <c:ser>
          <c:idx val="0"/>
          <c:order val="0"/>
          <c:tx>
            <c:v>d = 0.1 mm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sheet'!$B$48:$B$63</c:f>
              <c:numCache>
                <c:ptCount val="16"/>
                <c:pt idx="0">
                  <c:v>3.3410116437469553</c:v>
                </c:pt>
                <c:pt idx="1">
                  <c:v>2.0304010659480287</c:v>
                </c:pt>
                <c:pt idx="2">
                  <c:v>1.2189083650602912</c:v>
                </c:pt>
                <c:pt idx="3">
                  <c:v>0.7228458025239507</c:v>
                </c:pt>
                <c:pt idx="4">
                  <c:v>0.42345342571316125</c:v>
                </c:pt>
                <c:pt idx="5">
                  <c:v>0.2450479191459952</c:v>
                </c:pt>
                <c:pt idx="6">
                  <c:v>0.14008181771880288</c:v>
                </c:pt>
                <c:pt idx="7">
                  <c:v>0.07910390066014288</c:v>
                </c:pt>
                <c:pt idx="8">
                  <c:v>0.04412649284937639</c:v>
                </c:pt>
                <c:pt idx="9">
                  <c:v>0.024315673570575656</c:v>
                </c:pt>
                <c:pt idx="10">
                  <c:v>0.013236055480324402</c:v>
                </c:pt>
                <c:pt idx="11">
                  <c:v>0.007117315771841553</c:v>
                </c:pt>
                <c:pt idx="12">
                  <c:v>0.0037805873014642786</c:v>
                </c:pt>
                <c:pt idx="13">
                  <c:v>0.001983753423480922</c:v>
                </c:pt>
                <c:pt idx="14">
                  <c:v>0.0010282565589946036</c:v>
                </c:pt>
                <c:pt idx="15">
                  <c:v>0.0005265027802305776</c:v>
                </c:pt>
              </c:numCache>
            </c:numRef>
          </c:yVal>
          <c:smooth val="0"/>
        </c:ser>
        <c:ser>
          <c:idx val="1"/>
          <c:order val="1"/>
          <c:tx>
            <c:v>d = 0.025 mm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sheet'!$C$48:$C$63</c:f>
              <c:numCache>
                <c:ptCount val="16"/>
                <c:pt idx="0">
                  <c:v>0.8352529109367388</c:v>
                </c:pt>
                <c:pt idx="1">
                  <c:v>0.5076002664870072</c:v>
                </c:pt>
                <c:pt idx="2">
                  <c:v>0.3047270912650728</c:v>
                </c:pt>
                <c:pt idx="3">
                  <c:v>0.18071145063098767</c:v>
                </c:pt>
                <c:pt idx="4">
                  <c:v>0.10586335642829031</c:v>
                </c:pt>
                <c:pt idx="5">
                  <c:v>0.0612619797864988</c:v>
                </c:pt>
                <c:pt idx="6">
                  <c:v>0.03502045442970072</c:v>
                </c:pt>
                <c:pt idx="7">
                  <c:v>0.01977597516503572</c:v>
                </c:pt>
                <c:pt idx="8">
                  <c:v>0.011031623212344098</c:v>
                </c:pt>
                <c:pt idx="9">
                  <c:v>0.006078918392643914</c:v>
                </c:pt>
                <c:pt idx="10">
                  <c:v>0.0033090138700811005</c:v>
                </c:pt>
                <c:pt idx="11">
                  <c:v>0.0017793289429603883</c:v>
                </c:pt>
                <c:pt idx="12">
                  <c:v>0.0009451468253660697</c:v>
                </c:pt>
                <c:pt idx="13">
                  <c:v>0.0004959383558702305</c:v>
                </c:pt>
                <c:pt idx="14">
                  <c:v>0.0002570641397486509</c:v>
                </c:pt>
                <c:pt idx="15">
                  <c:v>0.0001316256950576444</c:v>
                </c:pt>
              </c:numCache>
            </c:numRef>
          </c:yVal>
          <c:smooth val="0"/>
        </c:ser>
        <c:ser>
          <c:idx val="2"/>
          <c:order val="2"/>
          <c:tx>
            <c:v>d = 0.006 mm</c:v>
          </c:tx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sheet'!$D$48:$D$63</c:f>
              <c:numCache>
                <c:ptCount val="16"/>
                <c:pt idx="0">
                  <c:v>0.2004606986248173</c:v>
                </c:pt>
                <c:pt idx="1">
                  <c:v>0.12182406395688174</c:v>
                </c:pt>
                <c:pt idx="2">
                  <c:v>0.07313450190361748</c:v>
                </c:pt>
                <c:pt idx="3">
                  <c:v>0.04337074815143704</c:v>
                </c:pt>
                <c:pt idx="4">
                  <c:v>0.025407205542789676</c:v>
                </c:pt>
                <c:pt idx="5">
                  <c:v>0.014702875148759712</c:v>
                </c:pt>
                <c:pt idx="6">
                  <c:v>0.008404909063128171</c:v>
                </c:pt>
                <c:pt idx="7">
                  <c:v>0.004746234039608573</c:v>
                </c:pt>
                <c:pt idx="8">
                  <c:v>0.0026475895709625837</c:v>
                </c:pt>
                <c:pt idx="9">
                  <c:v>0.0014589404142345394</c:v>
                </c:pt>
                <c:pt idx="10">
                  <c:v>0.0007941633288194641</c:v>
                </c:pt>
                <c:pt idx="11">
                  <c:v>0.00042703894631049326</c:v>
                </c:pt>
                <c:pt idx="12">
                  <c:v>0.00022683523808785671</c:v>
                </c:pt>
                <c:pt idx="13">
                  <c:v>0.00011902520540885532</c:v>
                </c:pt>
                <c:pt idx="14">
                  <c:v>6.169539353967623E-05</c:v>
                </c:pt>
                <c:pt idx="15">
                  <c:v>3.159016681383465E-05</c:v>
                </c:pt>
              </c:numCache>
            </c:numRef>
          </c:yVal>
          <c:smooth val="0"/>
        </c:ser>
        <c:ser>
          <c:idx val="3"/>
          <c:order val="3"/>
          <c:tx>
            <c:v>Ap. 1 -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sheet'!$E$6:$E$19</c:f>
              <c:numCache>
                <c:ptCount val="14"/>
                <c:pt idx="0">
                  <c:v>0.6934010566173227</c:v>
                </c:pt>
                <c:pt idx="1">
                  <c:v>0.510211481284135</c:v>
                </c:pt>
                <c:pt idx="2">
                  <c:v>0.1130278323445368</c:v>
                </c:pt>
                <c:pt idx="3">
                  <c:v>0.1659721325746121</c:v>
                </c:pt>
                <c:pt idx="4">
                  <c:v>0.041849962828257196</c:v>
                </c:pt>
                <c:pt idx="5">
                  <c:v>0.027258190130685353</c:v>
                </c:pt>
                <c:pt idx="6">
                  <c:v>0.020000765677466503</c:v>
                </c:pt>
                <c:pt idx="7">
                  <c:v>0.014140319930939688</c:v>
                </c:pt>
                <c:pt idx="8">
                  <c:v>0.005538379184978658</c:v>
                </c:pt>
                <c:pt idx="9">
                  <c:v>0.005088061609991808</c:v>
                </c:pt>
                <c:pt idx="10">
                  <c:v>0.002546622188023329</c:v>
                </c:pt>
                <c:pt idx="11">
                  <c:v>0.00217310487406854</c:v>
                </c:pt>
                <c:pt idx="12">
                  <c:v>0.001069166153463244</c:v>
                </c:pt>
                <c:pt idx="13">
                  <c:v>0.004972507239251906</c:v>
                </c:pt>
              </c:numCache>
            </c:numRef>
          </c:yVal>
          <c:smooth val="0"/>
        </c:ser>
        <c:ser>
          <c:idx val="4"/>
          <c:order val="4"/>
          <c:tx>
            <c:v>Ap. 1 -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sheet'!$I$6:$I$19</c:f>
              <c:numCache>
                <c:ptCount val="14"/>
                <c:pt idx="0">
                  <c:v>0.670838107780817</c:v>
                </c:pt>
                <c:pt idx="1">
                  <c:v>0.3140669245533343</c:v>
                </c:pt>
                <c:pt idx="2">
                  <c:v>0.16309396607780635</c:v>
                </c:pt>
                <c:pt idx="3">
                  <c:v>0.13281346409656677</c:v>
                </c:pt>
                <c:pt idx="4">
                  <c:v>0.05343186880692793</c:v>
                </c:pt>
                <c:pt idx="5">
                  <c:v>0.03700135591111284</c:v>
                </c:pt>
                <c:pt idx="6">
                  <c:v>0.024876620894069078</c:v>
                </c:pt>
                <c:pt idx="7">
                  <c:v>0.015136052319249681</c:v>
                </c:pt>
                <c:pt idx="8">
                  <c:v>0.009628625654520747</c:v>
                </c:pt>
                <c:pt idx="9">
                  <c:v>0.007067945905064949</c:v>
                </c:pt>
                <c:pt idx="10">
                  <c:v>0.0019235249137919339</c:v>
                </c:pt>
                <c:pt idx="11">
                  <c:v>0.0026343171806749734</c:v>
                </c:pt>
                <c:pt idx="12">
                  <c:v>0.0018352993658158935</c:v>
                </c:pt>
                <c:pt idx="13">
                  <c:v>0.008194197738297219</c:v>
                </c:pt>
              </c:numCache>
            </c:numRef>
          </c:yVal>
          <c:smooth val="0"/>
        </c:ser>
        <c:ser>
          <c:idx val="5"/>
          <c:order val="5"/>
          <c:tx>
            <c:v>Ap. 2 -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sheet'!$M$6:$M$19</c:f>
              <c:numCache>
                <c:ptCount val="14"/>
                <c:pt idx="0">
                  <c:v>0.9655337924860746</c:v>
                </c:pt>
                <c:pt idx="1">
                  <c:v>0.7288814819074655</c:v>
                </c:pt>
                <c:pt idx="2">
                  <c:v>0.08703134409471242</c:v>
                </c:pt>
                <c:pt idx="3">
                  <c:v>0.12047996042151121</c:v>
                </c:pt>
                <c:pt idx="4">
                  <c:v>0.05633617070615743</c:v>
                </c:pt>
                <c:pt idx="5">
                  <c:v>0.03701382412245701</c:v>
                </c:pt>
                <c:pt idx="6">
                  <c:v>0.0189102950011889</c:v>
                </c:pt>
                <c:pt idx="7">
                  <c:v>0.01735699415405714</c:v>
                </c:pt>
                <c:pt idx="8">
                  <c:v>0.004860626415818171</c:v>
                </c:pt>
                <c:pt idx="9">
                  <c:v>0.00682111526142917</c:v>
                </c:pt>
                <c:pt idx="10">
                  <c:v>0.0019308416046619268</c:v>
                </c:pt>
                <c:pt idx="11">
                  <c:v>0.0022230507635916837</c:v>
                </c:pt>
                <c:pt idx="12">
                  <c:v>0.0013009456201505468</c:v>
                </c:pt>
                <c:pt idx="13">
                  <c:v>0.005181202898942102</c:v>
                </c:pt>
              </c:numCache>
            </c:numRef>
          </c:yVal>
          <c:smooth val="0"/>
        </c:ser>
        <c:ser>
          <c:idx val="6"/>
          <c:order val="6"/>
          <c:tx>
            <c:v>Ap. 2 -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sheet'!$A$6:$A$19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'Work sheet'!$Q$6:$Q$19</c:f>
              <c:numCache>
                <c:ptCount val="14"/>
                <c:pt idx="0">
                  <c:v>0.6865112416290124</c:v>
                </c:pt>
                <c:pt idx="1">
                  <c:v>0.3465082174807627</c:v>
                </c:pt>
                <c:pt idx="2">
                  <c:v>0.21618942517812853</c:v>
                </c:pt>
                <c:pt idx="3">
                  <c:v>0.095836127042463</c:v>
                </c:pt>
                <c:pt idx="4">
                  <c:v>0.04063834504488747</c:v>
                </c:pt>
                <c:pt idx="5">
                  <c:v>0.027372337704840738</c:v>
                </c:pt>
                <c:pt idx="6">
                  <c:v>0.017148838118470865</c:v>
                </c:pt>
                <c:pt idx="7">
                  <c:v>0.00858331443869948</c:v>
                </c:pt>
                <c:pt idx="8">
                  <c:v>0.01090779713415924</c:v>
                </c:pt>
                <c:pt idx="9">
                  <c:v>0.008201651560345375</c:v>
                </c:pt>
                <c:pt idx="10">
                  <c:v>0.0023583288247234903</c:v>
                </c:pt>
                <c:pt idx="11">
                  <c:v>0.0015527885814641228</c:v>
                </c:pt>
                <c:pt idx="12">
                  <c:v>0.0018183214668514157</c:v>
                </c:pt>
                <c:pt idx="13">
                  <c:v>0.007599777015766926</c:v>
                </c:pt>
              </c:numCache>
            </c:numRef>
          </c:yVal>
          <c:smooth val="0"/>
        </c:ser>
        <c:axId val="21138854"/>
        <c:axId val="56031959"/>
      </c:scatterChart>
      <c:valAx>
        <c:axId val="21138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31959"/>
        <c:crossesAt val="0.001"/>
        <c:crossBetween val="midCat"/>
        <c:dispUnits/>
      </c:valAx>
      <c:valAx>
        <c:axId val="56031959"/>
        <c:scaling>
          <c:logBase val="10"/>
          <c:orientation val="minMax"/>
          <c:max val="1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Sigma (units)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388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725"/>
          <c:y val="0.18225"/>
          <c:w val="0.18125"/>
          <c:h val="0.3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HCMB__A001-4000001 (CERN 01) 
Collared coils - Magnetic centre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275"/>
          <c:w val="0.94325"/>
          <c:h val="0.83725"/>
        </c:manualLayout>
      </c:layout>
      <c:lineChart>
        <c:grouping val="standard"/>
        <c:varyColors val="0"/>
        <c:ser>
          <c:idx val="0"/>
          <c:order val="0"/>
          <c:tx>
            <c:v>Aperture 2 -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Data'!$Y$39:$AR$39</c:f>
              <c:numCache>
                <c:ptCount val="20"/>
                <c:pt idx="0">
                  <c:v>0.47001037710836646</c:v>
                </c:pt>
                <c:pt idx="1">
                  <c:v>0.2309572714196786</c:v>
                </c:pt>
                <c:pt idx="2">
                  <c:v>0.18618749610858604</c:v>
                </c:pt>
                <c:pt idx="3">
                  <c:v>0.22432104961575333</c:v>
                </c:pt>
                <c:pt idx="4">
                  <c:v>0.02908323077591708</c:v>
                </c:pt>
                <c:pt idx="5">
                  <c:v>-0.3619607218804968</c:v>
                </c:pt>
                <c:pt idx="6">
                  <c:v>-0.25633063457211847</c:v>
                </c:pt>
                <c:pt idx="7">
                  <c:v>-0.208909730462723</c:v>
                </c:pt>
                <c:pt idx="8">
                  <c:v>-0.016037325352800298</c:v>
                </c:pt>
                <c:pt idx="9">
                  <c:v>0.0547585981756622</c:v>
                </c:pt>
                <c:pt idx="10">
                  <c:v>0.023765555021417535</c:v>
                </c:pt>
                <c:pt idx="11">
                  <c:v>-0.09567184997250909</c:v>
                </c:pt>
                <c:pt idx="12">
                  <c:v>-0.021842356297674663</c:v>
                </c:pt>
                <c:pt idx="13">
                  <c:v>-0.3226827162454396</c:v>
                </c:pt>
                <c:pt idx="14">
                  <c:v>0.06309687732683544</c:v>
                </c:pt>
                <c:pt idx="15">
                  <c:v>-0.02673666704411081</c:v>
                </c:pt>
                <c:pt idx="16">
                  <c:v>-0.15394832286531496</c:v>
                </c:pt>
                <c:pt idx="17">
                  <c:v>0.1703056312629902</c:v>
                </c:pt>
                <c:pt idx="18">
                  <c:v>0.10345764853867045</c:v>
                </c:pt>
                <c:pt idx="19">
                  <c:v>0.21917250044548026</c:v>
                </c:pt>
              </c:numCache>
            </c:numRef>
          </c:val>
          <c:smooth val="0"/>
        </c:ser>
        <c:ser>
          <c:idx val="1"/>
          <c:order val="1"/>
          <c:tx>
            <c:v>Aperture 2 -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Data'!$Y$40:$AR$40</c:f>
              <c:numCache>
                <c:ptCount val="20"/>
                <c:pt idx="0">
                  <c:v>-0.04324753927212334</c:v>
                </c:pt>
                <c:pt idx="1">
                  <c:v>-0.04539868234348286</c:v>
                </c:pt>
                <c:pt idx="2">
                  <c:v>-0.01669387880580288</c:v>
                </c:pt>
                <c:pt idx="3">
                  <c:v>-0.06151111833343509</c:v>
                </c:pt>
                <c:pt idx="4">
                  <c:v>-0.08619349271868845</c:v>
                </c:pt>
                <c:pt idx="5">
                  <c:v>0.058279903200369784</c:v>
                </c:pt>
                <c:pt idx="6">
                  <c:v>0.1170010273170109</c:v>
                </c:pt>
                <c:pt idx="7">
                  <c:v>0.029862751160096335</c:v>
                </c:pt>
                <c:pt idx="8">
                  <c:v>-0.12088430965528682</c:v>
                </c:pt>
                <c:pt idx="9">
                  <c:v>-0.020692789760482118</c:v>
                </c:pt>
                <c:pt idx="10">
                  <c:v>0.17426404741467144</c:v>
                </c:pt>
                <c:pt idx="11">
                  <c:v>0.052610641299955616</c:v>
                </c:pt>
                <c:pt idx="12">
                  <c:v>-0.08125605062595725</c:v>
                </c:pt>
                <c:pt idx="13">
                  <c:v>0.05155257014128521</c:v>
                </c:pt>
                <c:pt idx="14">
                  <c:v>0.007334609478345071</c:v>
                </c:pt>
                <c:pt idx="15">
                  <c:v>-0.07194871438904979</c:v>
                </c:pt>
                <c:pt idx="16">
                  <c:v>-0.014384140140530136</c:v>
                </c:pt>
                <c:pt idx="17">
                  <c:v>-0.00500446339251804</c:v>
                </c:pt>
                <c:pt idx="18">
                  <c:v>0.0993262559814505</c:v>
                </c:pt>
                <c:pt idx="19">
                  <c:v>-0.0762868060514831</c:v>
                </c:pt>
              </c:numCache>
            </c:numRef>
          </c:val>
          <c:smooth val="0"/>
        </c:ser>
        <c:marker val="1"/>
        <c:axId val="45108890"/>
        <c:axId val="3326827"/>
      </c:lineChart>
      <c:catAx>
        <c:axId val="45108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6827"/>
        <c:crosses val="autoZero"/>
        <c:auto val="1"/>
        <c:lblOffset val="100"/>
        <c:tickLblSkip val="2"/>
        <c:noMultiLvlLbl val="0"/>
      </c:catAx>
      <c:valAx>
        <c:axId val="3326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889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5"/>
          <c:y val="0.175"/>
          <c:w val="0.418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HCMB__A001-4000001 (CERN 01) Collared coils - Magnetic centre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775"/>
          <c:w val="0.7965"/>
          <c:h val="0.8435"/>
        </c:manualLayout>
      </c:layout>
      <c:lineChart>
        <c:grouping val="standard"/>
        <c:varyColors val="0"/>
        <c:ser>
          <c:idx val="0"/>
          <c:order val="0"/>
          <c:tx>
            <c:v>Aperture 1 -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Data'!$B$39:$U$39</c:f>
              <c:numCache>
                <c:ptCount val="20"/>
                <c:pt idx="0">
                  <c:v>0.21771600364903074</c:v>
                </c:pt>
                <c:pt idx="1">
                  <c:v>0.007201567836437503</c:v>
                </c:pt>
                <c:pt idx="2">
                  <c:v>0.16797605906097357</c:v>
                </c:pt>
                <c:pt idx="3">
                  <c:v>0.06402753648027532</c:v>
                </c:pt>
                <c:pt idx="4">
                  <c:v>0.36842568333252446</c:v>
                </c:pt>
                <c:pt idx="5">
                  <c:v>0.1432577377186145</c:v>
                </c:pt>
                <c:pt idx="6">
                  <c:v>-0.24513689516270146</c:v>
                </c:pt>
                <c:pt idx="7">
                  <c:v>0.0513515270232198</c:v>
                </c:pt>
                <c:pt idx="8">
                  <c:v>0.0946608829868168</c:v>
                </c:pt>
                <c:pt idx="9">
                  <c:v>0.12786254089862886</c:v>
                </c:pt>
                <c:pt idx="10">
                  <c:v>-0.06406047553600702</c:v>
                </c:pt>
                <c:pt idx="11">
                  <c:v>-0.04465173798313173</c:v>
                </c:pt>
                <c:pt idx="12">
                  <c:v>-0.2642785967519975</c:v>
                </c:pt>
                <c:pt idx="13">
                  <c:v>-0.07798183140122089</c:v>
                </c:pt>
                <c:pt idx="14">
                  <c:v>-0.10951962749793147</c:v>
                </c:pt>
                <c:pt idx="15">
                  <c:v>-0.09251992658058178</c:v>
                </c:pt>
                <c:pt idx="16">
                  <c:v>-0.19552069309237358</c:v>
                </c:pt>
                <c:pt idx="17">
                  <c:v>0.1621742011584404</c:v>
                </c:pt>
                <c:pt idx="18">
                  <c:v>-0.1587590017544555</c:v>
                </c:pt>
                <c:pt idx="19">
                  <c:v>-0.0858208556893835</c:v>
                </c:pt>
              </c:numCache>
            </c:numRef>
          </c:val>
          <c:smooth val="0"/>
        </c:ser>
        <c:ser>
          <c:idx val="1"/>
          <c:order val="1"/>
          <c:tx>
            <c:v>Aperture 1 -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Data'!$B$40:$U$40</c:f>
              <c:numCache>
                <c:ptCount val="20"/>
                <c:pt idx="0">
                  <c:v>0.08533827372219187</c:v>
                </c:pt>
                <c:pt idx="1">
                  <c:v>0.02966525332663561</c:v>
                </c:pt>
                <c:pt idx="2">
                  <c:v>-0.1280221807204323</c:v>
                </c:pt>
                <c:pt idx="3">
                  <c:v>-0.0801161948406933</c:v>
                </c:pt>
                <c:pt idx="4">
                  <c:v>-0.15041249734617668</c:v>
                </c:pt>
                <c:pt idx="5">
                  <c:v>0.010129040783578177</c:v>
                </c:pt>
                <c:pt idx="6">
                  <c:v>-0.035722110739174515</c:v>
                </c:pt>
                <c:pt idx="7">
                  <c:v>-0.1281082747865362</c:v>
                </c:pt>
                <c:pt idx="8">
                  <c:v>-0.07464036166634876</c:v>
                </c:pt>
                <c:pt idx="9">
                  <c:v>0.0057032640139480836</c:v>
                </c:pt>
                <c:pt idx="10">
                  <c:v>0.08894814748762764</c:v>
                </c:pt>
                <c:pt idx="11">
                  <c:v>0.012542915737363922</c:v>
                </c:pt>
                <c:pt idx="12">
                  <c:v>-0.04501116139903941</c:v>
                </c:pt>
                <c:pt idx="13">
                  <c:v>0.031946594359246586</c:v>
                </c:pt>
                <c:pt idx="14">
                  <c:v>0.06555215557584597</c:v>
                </c:pt>
                <c:pt idx="15">
                  <c:v>-0.036782044176429184</c:v>
                </c:pt>
                <c:pt idx="16">
                  <c:v>0.007347979029031412</c:v>
                </c:pt>
                <c:pt idx="17">
                  <c:v>-0.009893530920719927</c:v>
                </c:pt>
                <c:pt idx="18">
                  <c:v>0.26379092512584723</c:v>
                </c:pt>
                <c:pt idx="19">
                  <c:v>0.24602222977542895</c:v>
                </c:pt>
              </c:numCache>
            </c:numRef>
          </c:val>
          <c:smooth val="0"/>
        </c:ser>
        <c:marker val="1"/>
        <c:axId val="29941444"/>
        <c:axId val="1037541"/>
      </c:lineChart>
      <c:catAx>
        <c:axId val="29941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541"/>
        <c:crosses val="autoZero"/>
        <c:auto val="1"/>
        <c:lblOffset val="100"/>
        <c:tickLblSkip val="2"/>
        <c:noMultiLvlLbl val="0"/>
      </c:catAx>
      <c:valAx>
        <c:axId val="1037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41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191"/>
          <c:w val="0.4712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145"/>
          <c:w val="0.39275"/>
          <c:h val="0.824"/>
        </c:manualLayout>
      </c:layout>
      <c:lineChart>
        <c:grouping val="standard"/>
        <c:varyColors val="0"/>
        <c:marker val="1"/>
        <c:axId val="34525584"/>
        <c:axId val="42294801"/>
      </c:lineChart>
      <c:catAx>
        <c:axId val="34525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4801"/>
        <c:crosses val="autoZero"/>
        <c:auto val="1"/>
        <c:lblOffset val="100"/>
        <c:tickLblSkip val="1"/>
        <c:noMultiLvlLbl val="0"/>
      </c:catAx>
      <c:valAx>
        <c:axId val="42294801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25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pageSetup horizontalDpi="409" verticalDpi="409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pageSetup horizontalDpi="409" verticalDpi="409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6"/>
  </sheetViews>
  <pageMargins left="0.75" right="0.75" top="1" bottom="1" header="0.5" footer="0.5"/>
  <pageSetup horizontalDpi="409" verticalDpi="409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6"/>
  </sheetViews>
  <pageMargins left="0.75" right="0.75" top="1" bottom="1" header="0.5" footer="0.5"/>
  <pageSetup horizontalDpi="409" verticalDpi="409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0.8395</cdr:x>
      <cdr:y>0.19375</cdr:y>
    </cdr:from>
    <cdr:to>
      <cdr:x>0.90125</cdr:x>
      <cdr:y>0.294</cdr:y>
    </cdr:to>
    <cdr:sp>
      <cdr:nvSpPr>
        <cdr:cNvPr id="1" name="Text Box 1"/>
        <cdr:cNvSpPr txBox="1">
          <a:spLocks noChangeArrowheads="1"/>
        </cdr:cNvSpPr>
      </cdr:nvSpPr>
      <cdr:spPr>
        <a:xfrm>
          <a:off x="7800975" y="1104900"/>
          <a:ext cx="5715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Normal: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Skew: </a:t>
          </a:r>
        </a:p>
      </cdr:txBody>
    </cdr:sp>
  </cdr:relSizeAnchor>
  <cdr:relSizeAnchor xmlns:cdr="http://schemas.openxmlformats.org/drawingml/2006/chartDrawing">
    <cdr:from>
      <cdr:x>0.89925</cdr:x>
      <cdr:y>0.2015</cdr:y>
    </cdr:from>
    <cdr:to>
      <cdr:x>0.933</cdr:x>
      <cdr:y>0.216</cdr:y>
    </cdr:to>
    <cdr:sp>
      <cdr:nvSpPr>
        <cdr:cNvPr id="2" name="Rectangle 2"/>
        <cdr:cNvSpPr>
          <a:spLocks/>
        </cdr:cNvSpPr>
      </cdr:nvSpPr>
      <cdr:spPr>
        <a:xfrm>
          <a:off x="8353425" y="1143000"/>
          <a:ext cx="314325" cy="857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0.89925</cdr:x>
      <cdr:y>0.2465</cdr:y>
    </cdr:from>
    <cdr:to>
      <cdr:x>0.933</cdr:x>
      <cdr:y>0.261</cdr:y>
    </cdr:to>
    <cdr:sp>
      <cdr:nvSpPr>
        <cdr:cNvPr id="3" name="Rectangle 3"/>
        <cdr:cNvSpPr>
          <a:spLocks/>
        </cdr:cNvSpPr>
      </cdr:nvSpPr>
      <cdr:spPr>
        <a:xfrm>
          <a:off x="8353425" y="1400175"/>
          <a:ext cx="314325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0.64875</cdr:x>
      <cdr:y>0.138</cdr:y>
    </cdr:from>
    <cdr:to>
      <cdr:x>0.6505</cdr:x>
      <cdr:y>0.90325</cdr:y>
    </cdr:to>
    <cdr:sp>
      <cdr:nvSpPr>
        <cdr:cNvPr id="4" name="Line 4"/>
        <cdr:cNvSpPr>
          <a:spLocks/>
        </cdr:cNvSpPr>
      </cdr:nvSpPr>
      <cdr:spPr>
        <a:xfrm flipH="1">
          <a:off x="6029325" y="781050"/>
          <a:ext cx="19050" cy="43624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0.654</cdr:x>
      <cdr:y>0.213</cdr:y>
    </cdr:from>
    <cdr:to>
      <cdr:x>0.704</cdr:x>
      <cdr:y>0.28325</cdr:y>
    </cdr:to>
    <cdr:sp>
      <cdr:nvSpPr>
        <cdr:cNvPr id="5" name="Text Box 5"/>
        <cdr:cNvSpPr txBox="1">
          <a:spLocks noChangeArrowheads="1"/>
        </cdr:cNvSpPr>
      </cdr:nvSpPr>
      <cdr:spPr>
        <a:xfrm>
          <a:off x="6076950" y="1209675"/>
          <a:ext cx="4667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0.07225</cdr:x>
      <cdr:y>0.2905</cdr:y>
    </cdr:from>
    <cdr:to>
      <cdr:x>0.0945</cdr:x>
      <cdr:y>0.3105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3850" y="1466850"/>
          <a:ext cx="1047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0.2895</cdr:y>
    </cdr:from>
    <cdr:to>
      <cdr:x>0.05975</cdr:x>
      <cdr:y>0.30825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1925" y="152400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0.50775</cdr:x>
      <cdr:y>0.03975</cdr:y>
    </cdr:from>
    <cdr:to>
      <cdr:x>0.99875</cdr:x>
      <cdr:y>0.92575</cdr:y>
    </cdr:to>
    <cdr:graphicFrame>
      <cdr:nvGraphicFramePr>
        <cdr:cNvPr id="1" name="Chart 128"/>
        <cdr:cNvGraphicFramePr/>
      </cdr:nvGraphicFramePr>
      <cdr:xfrm>
        <a:off x="4724400" y="219075"/>
        <a:ext cx="4572000" cy="50673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0.02575</cdr:x>
      <cdr:y>0.02725</cdr:y>
    </cdr:from>
    <cdr:to>
      <cdr:x>0.50225</cdr:x>
      <cdr:y>0.94825</cdr:y>
    </cdr:to>
    <cdr:graphicFrame>
      <cdr:nvGraphicFramePr>
        <cdr:cNvPr id="2" name="Chart 129"/>
        <cdr:cNvGraphicFramePr/>
      </cdr:nvGraphicFramePr>
      <cdr:xfrm>
        <a:off x="238125" y="152400"/>
        <a:ext cx="4438650" cy="5267325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0.18275</cdr:x>
      <cdr:y>0.28</cdr:y>
    </cdr:from>
    <cdr:to>
      <cdr:x>0.193</cdr:x>
      <cdr:y>0.29725</cdr:y>
    </cdr:to>
    <cdr:sp fLocksText="0">
      <cdr:nvSpPr>
        <cdr:cNvPr id="3" name="Text Box 4"/>
        <cdr:cNvSpPr txBox="1">
          <a:spLocks noChangeArrowheads="1"/>
        </cdr:cNvSpPr>
      </cdr:nvSpPr>
      <cdr:spPr>
        <a:xfrm>
          <a:off x="1695450" y="160020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4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6.00390625" style="194" bestFit="1" customWidth="1"/>
    <col min="2" max="2" width="14.28125" style="194" bestFit="1" customWidth="1"/>
    <col min="3" max="3" width="14.7109375" style="194" bestFit="1" customWidth="1"/>
    <col min="4" max="4" width="8.421875" style="194" bestFit="1" customWidth="1"/>
    <col min="5" max="5" width="9.421875" style="194" bestFit="1" customWidth="1"/>
    <col min="6" max="6" width="16.00390625" style="194" bestFit="1" customWidth="1"/>
    <col min="7" max="7" width="14.28125" style="194" bestFit="1" customWidth="1"/>
    <col min="8" max="8" width="14.7109375" style="194" bestFit="1" customWidth="1"/>
    <col min="9" max="9" width="8.421875" style="194" bestFit="1" customWidth="1"/>
    <col min="10" max="10" width="9.421875" style="194" bestFit="1" customWidth="1"/>
    <col min="11" max="16384" width="9.140625" style="194" customWidth="1"/>
  </cols>
  <sheetData>
    <row r="1" spans="1:10" ht="13.5" thickBot="1">
      <c r="A1" s="285" t="s">
        <v>96</v>
      </c>
      <c r="B1" s="427" t="str">
        <f>'Original data'!C1</f>
        <v>HCMB__A001-04000001_cc.xls</v>
      </c>
      <c r="C1" s="428"/>
      <c r="D1" s="428"/>
      <c r="E1" s="428"/>
      <c r="F1" s="428"/>
      <c r="G1" s="428"/>
      <c r="H1" s="428"/>
      <c r="I1" s="428"/>
      <c r="J1" s="429"/>
    </row>
    <row r="2" spans="1:10" ht="13.5" thickBot="1">
      <c r="A2" s="285" t="s">
        <v>97</v>
      </c>
      <c r="B2" s="430" t="str">
        <f>'Original data'!C2</f>
        <v>HCMB__A001</v>
      </c>
      <c r="C2" s="415"/>
      <c r="D2" s="415"/>
      <c r="E2" s="416"/>
      <c r="F2" s="285" t="s">
        <v>98</v>
      </c>
      <c r="G2" s="430">
        <f>'Original data'!I2</f>
        <v>4000001</v>
      </c>
      <c r="H2" s="415"/>
      <c r="I2" s="415"/>
      <c r="J2" s="416"/>
    </row>
    <row r="3" spans="1:10" ht="13.5" thickBot="1">
      <c r="A3" s="286" t="s">
        <v>157</v>
      </c>
      <c r="B3" s="431">
        <f>'Original data'!C9</f>
        <v>42020</v>
      </c>
      <c r="C3" s="432"/>
      <c r="D3" s="432"/>
      <c r="E3" s="433"/>
      <c r="F3" s="286" t="s">
        <v>158</v>
      </c>
      <c r="G3" s="431">
        <f>'Original data'!O9</f>
        <v>42019</v>
      </c>
      <c r="H3" s="432"/>
      <c r="I3" s="432"/>
      <c r="J3" s="433"/>
    </row>
    <row r="4" spans="1:10" ht="13.5" thickBot="1">
      <c r="A4" s="266"/>
      <c r="B4" s="417" t="s">
        <v>130</v>
      </c>
      <c r="C4" s="418"/>
      <c r="D4" s="418"/>
      <c r="E4" s="419"/>
      <c r="F4" s="99"/>
      <c r="G4" s="417" t="s">
        <v>131</v>
      </c>
      <c r="H4" s="418"/>
      <c r="I4" s="418"/>
      <c r="J4" s="419"/>
    </row>
    <row r="5" spans="1:10" ht="13.5" thickBot="1">
      <c r="A5" s="287" t="s">
        <v>128</v>
      </c>
      <c r="B5" s="420" t="s">
        <v>362</v>
      </c>
      <c r="C5" s="421"/>
      <c r="D5" s="421"/>
      <c r="E5" s="422"/>
      <c r="F5" s="287" t="s">
        <v>128</v>
      </c>
      <c r="G5" s="420" t="s">
        <v>362</v>
      </c>
      <c r="H5" s="421"/>
      <c r="I5" s="421"/>
      <c r="J5" s="422"/>
    </row>
    <row r="6" spans="1:10" ht="12.75">
      <c r="A6" s="266"/>
      <c r="B6" s="288" t="s">
        <v>278</v>
      </c>
      <c r="C6" s="288" t="s">
        <v>279</v>
      </c>
      <c r="D6" s="288" t="s">
        <v>159</v>
      </c>
      <c r="E6" s="288" t="s">
        <v>160</v>
      </c>
      <c r="F6" s="289"/>
      <c r="G6" s="288" t="s">
        <v>278</v>
      </c>
      <c r="H6" s="288" t="s">
        <v>279</v>
      </c>
      <c r="I6" s="288" t="s">
        <v>159</v>
      </c>
      <c r="J6" s="290" t="s">
        <v>160</v>
      </c>
    </row>
    <row r="7" spans="1:10" ht="13.5" thickBot="1">
      <c r="A7" s="291"/>
      <c r="B7" s="111" t="s">
        <v>161</v>
      </c>
      <c r="C7" s="108" t="s">
        <v>161</v>
      </c>
      <c r="D7" s="108" t="s">
        <v>71</v>
      </c>
      <c r="E7" s="111" t="s">
        <v>94</v>
      </c>
      <c r="F7" s="289"/>
      <c r="G7" s="111" t="s">
        <v>161</v>
      </c>
      <c r="H7" s="108" t="s">
        <v>161</v>
      </c>
      <c r="I7" s="108" t="s">
        <v>71</v>
      </c>
      <c r="J7" s="108" t="s">
        <v>94</v>
      </c>
    </row>
    <row r="8" spans="1:10" ht="12.75">
      <c r="A8" s="266" t="s">
        <v>162</v>
      </c>
      <c r="B8" s="394" t="s">
        <v>361</v>
      </c>
      <c r="C8" s="395" t="s">
        <v>361</v>
      </c>
      <c r="D8" s="395" t="s">
        <v>361</v>
      </c>
      <c r="E8" s="396" t="s">
        <v>361</v>
      </c>
      <c r="F8" s="99" t="s">
        <v>162</v>
      </c>
      <c r="G8" s="394" t="s">
        <v>361</v>
      </c>
      <c r="H8" s="395" t="s">
        <v>361</v>
      </c>
      <c r="I8" s="395" t="s">
        <v>361</v>
      </c>
      <c r="J8" s="396" t="s">
        <v>361</v>
      </c>
    </row>
    <row r="9" spans="1:10" ht="13.5" thickBot="1">
      <c r="A9" s="267" t="s">
        <v>163</v>
      </c>
      <c r="B9" s="375"/>
      <c r="C9" s="397" t="s">
        <v>361</v>
      </c>
      <c r="D9" s="397" t="s">
        <v>361</v>
      </c>
      <c r="E9" s="398" t="s">
        <v>361</v>
      </c>
      <c r="F9" s="100" t="s">
        <v>163</v>
      </c>
      <c r="G9" s="375"/>
      <c r="H9" s="397" t="s">
        <v>361</v>
      </c>
      <c r="I9" s="397" t="s">
        <v>361</v>
      </c>
      <c r="J9" s="398" t="s">
        <v>361</v>
      </c>
    </row>
    <row r="10" spans="1:10" ht="12.75">
      <c r="A10" s="292" t="s">
        <v>23</v>
      </c>
      <c r="B10" s="399" t="s">
        <v>361</v>
      </c>
      <c r="C10" s="400" t="s">
        <v>361</v>
      </c>
      <c r="D10" s="400" t="s">
        <v>361</v>
      </c>
      <c r="E10" s="401" t="s">
        <v>361</v>
      </c>
      <c r="F10" s="293" t="s">
        <v>23</v>
      </c>
      <c r="G10" s="399" t="s">
        <v>361</v>
      </c>
      <c r="H10" s="400" t="s">
        <v>361</v>
      </c>
      <c r="I10" s="400" t="s">
        <v>361</v>
      </c>
      <c r="J10" s="401" t="s">
        <v>361</v>
      </c>
    </row>
    <row r="11" spans="1:10" ht="12.75">
      <c r="A11" s="292" t="s">
        <v>24</v>
      </c>
      <c r="B11" s="399" t="s">
        <v>361</v>
      </c>
      <c r="C11" s="400" t="s">
        <v>361</v>
      </c>
      <c r="D11" s="400" t="s">
        <v>361</v>
      </c>
      <c r="E11" s="401" t="s">
        <v>361</v>
      </c>
      <c r="F11" s="294" t="s">
        <v>24</v>
      </c>
      <c r="G11" s="399" t="s">
        <v>361</v>
      </c>
      <c r="H11" s="400" t="s">
        <v>361</v>
      </c>
      <c r="I11" s="400" t="s">
        <v>361</v>
      </c>
      <c r="J11" s="401" t="s">
        <v>361</v>
      </c>
    </row>
    <row r="12" spans="1:10" ht="12.75">
      <c r="A12" s="292" t="s">
        <v>25</v>
      </c>
      <c r="B12" s="399" t="s">
        <v>361</v>
      </c>
      <c r="C12" s="400" t="s">
        <v>361</v>
      </c>
      <c r="D12" s="400" t="s">
        <v>361</v>
      </c>
      <c r="E12" s="401" t="s">
        <v>361</v>
      </c>
      <c r="F12" s="294" t="s">
        <v>25</v>
      </c>
      <c r="G12" s="399" t="s">
        <v>361</v>
      </c>
      <c r="H12" s="400" t="s">
        <v>361</v>
      </c>
      <c r="I12" s="400" t="s">
        <v>361</v>
      </c>
      <c r="J12" s="401" t="s">
        <v>361</v>
      </c>
    </row>
    <row r="13" spans="1:10" ht="12.75">
      <c r="A13" s="292" t="s">
        <v>26</v>
      </c>
      <c r="B13" s="399" t="s">
        <v>361</v>
      </c>
      <c r="C13" s="400" t="s">
        <v>361</v>
      </c>
      <c r="D13" s="403" t="s">
        <v>362</v>
      </c>
      <c r="E13" s="401" t="s">
        <v>361</v>
      </c>
      <c r="F13" s="294" t="s">
        <v>26</v>
      </c>
      <c r="G13" s="399" t="s">
        <v>361</v>
      </c>
      <c r="H13" s="400" t="s">
        <v>361</v>
      </c>
      <c r="I13" s="403" t="s">
        <v>362</v>
      </c>
      <c r="J13" s="401" t="s">
        <v>361</v>
      </c>
    </row>
    <row r="14" spans="1:10" ht="12.75">
      <c r="A14" s="292" t="s">
        <v>27</v>
      </c>
      <c r="B14" s="399" t="s">
        <v>361</v>
      </c>
      <c r="C14" s="400" t="s">
        <v>361</v>
      </c>
      <c r="D14" s="400" t="s">
        <v>361</v>
      </c>
      <c r="E14" s="401" t="s">
        <v>361</v>
      </c>
      <c r="F14" s="294" t="s">
        <v>27</v>
      </c>
      <c r="G14" s="399" t="s">
        <v>361</v>
      </c>
      <c r="H14" s="400" t="s">
        <v>361</v>
      </c>
      <c r="I14" s="400" t="s">
        <v>361</v>
      </c>
      <c r="J14" s="401" t="s">
        <v>361</v>
      </c>
    </row>
    <row r="15" spans="1:10" ht="12.75">
      <c r="A15" s="292" t="s">
        <v>28</v>
      </c>
      <c r="B15" s="399" t="s">
        <v>361</v>
      </c>
      <c r="C15" s="400" t="s">
        <v>361</v>
      </c>
      <c r="D15" s="400" t="s">
        <v>361</v>
      </c>
      <c r="E15" s="401" t="s">
        <v>361</v>
      </c>
      <c r="F15" s="294" t="s">
        <v>28</v>
      </c>
      <c r="G15" s="399" t="s">
        <v>361</v>
      </c>
      <c r="H15" s="400" t="s">
        <v>361</v>
      </c>
      <c r="I15" s="400" t="s">
        <v>361</v>
      </c>
      <c r="J15" s="401" t="s">
        <v>361</v>
      </c>
    </row>
    <row r="16" spans="1:10" ht="12.75">
      <c r="A16" s="292" t="s">
        <v>29</v>
      </c>
      <c r="B16" s="399" t="s">
        <v>361</v>
      </c>
      <c r="C16" s="400" t="s">
        <v>361</v>
      </c>
      <c r="D16" s="400" t="s">
        <v>361</v>
      </c>
      <c r="E16" s="401" t="s">
        <v>361</v>
      </c>
      <c r="F16" s="294" t="s">
        <v>29</v>
      </c>
      <c r="G16" s="399" t="s">
        <v>361</v>
      </c>
      <c r="H16" s="400" t="s">
        <v>361</v>
      </c>
      <c r="I16" s="400" t="s">
        <v>361</v>
      </c>
      <c r="J16" s="401" t="s">
        <v>361</v>
      </c>
    </row>
    <row r="17" spans="1:10" ht="12.75">
      <c r="A17" s="292" t="s">
        <v>30</v>
      </c>
      <c r="B17" s="413" t="s">
        <v>362</v>
      </c>
      <c r="C17" s="400" t="s">
        <v>361</v>
      </c>
      <c r="D17" s="400" t="s">
        <v>361</v>
      </c>
      <c r="E17" s="401" t="s">
        <v>361</v>
      </c>
      <c r="F17" s="294" t="s">
        <v>30</v>
      </c>
      <c r="G17" s="399" t="s">
        <v>361</v>
      </c>
      <c r="H17" s="400" t="s">
        <v>361</v>
      </c>
      <c r="I17" s="400" t="s">
        <v>361</v>
      </c>
      <c r="J17" s="401" t="s">
        <v>361</v>
      </c>
    </row>
    <row r="18" spans="1:10" ht="12.75">
      <c r="A18" s="292" t="s">
        <v>31</v>
      </c>
      <c r="B18" s="399" t="s">
        <v>361</v>
      </c>
      <c r="C18" s="400" t="s">
        <v>361</v>
      </c>
      <c r="D18" s="400" t="s">
        <v>361</v>
      </c>
      <c r="E18" s="401" t="s">
        <v>361</v>
      </c>
      <c r="F18" s="294" t="s">
        <v>31</v>
      </c>
      <c r="G18" s="399" t="s">
        <v>361</v>
      </c>
      <c r="H18" s="400" t="s">
        <v>361</v>
      </c>
      <c r="I18" s="400" t="s">
        <v>361</v>
      </c>
      <c r="J18" s="401" t="s">
        <v>361</v>
      </c>
    </row>
    <row r="19" spans="1:10" ht="12.75">
      <c r="A19" s="292" t="s">
        <v>32</v>
      </c>
      <c r="B19" s="399" t="s">
        <v>361</v>
      </c>
      <c r="C19" s="400" t="s">
        <v>361</v>
      </c>
      <c r="D19" s="400" t="s">
        <v>361</v>
      </c>
      <c r="E19" s="401" t="s">
        <v>361</v>
      </c>
      <c r="F19" s="294" t="s">
        <v>32</v>
      </c>
      <c r="G19" s="399" t="s">
        <v>361</v>
      </c>
      <c r="H19" s="400" t="s">
        <v>361</v>
      </c>
      <c r="I19" s="400" t="s">
        <v>361</v>
      </c>
      <c r="J19" s="401" t="s">
        <v>361</v>
      </c>
    </row>
    <row r="20" spans="1:10" ht="12.75">
      <c r="A20" s="292" t="s">
        <v>33</v>
      </c>
      <c r="B20" s="399" t="s">
        <v>361</v>
      </c>
      <c r="C20" s="400" t="s">
        <v>361</v>
      </c>
      <c r="D20" s="400" t="s">
        <v>361</v>
      </c>
      <c r="E20" s="401" t="s">
        <v>361</v>
      </c>
      <c r="F20" s="294" t="s">
        <v>33</v>
      </c>
      <c r="G20" s="399" t="s">
        <v>361</v>
      </c>
      <c r="H20" s="400" t="s">
        <v>361</v>
      </c>
      <c r="I20" s="400" t="s">
        <v>361</v>
      </c>
      <c r="J20" s="401" t="s">
        <v>361</v>
      </c>
    </row>
    <row r="21" spans="1:10" ht="12.75">
      <c r="A21" s="292" t="s">
        <v>34</v>
      </c>
      <c r="B21" s="399" t="s">
        <v>361</v>
      </c>
      <c r="C21" s="400" t="s">
        <v>361</v>
      </c>
      <c r="D21" s="400" t="s">
        <v>361</v>
      </c>
      <c r="E21" s="401" t="s">
        <v>361</v>
      </c>
      <c r="F21" s="294" t="s">
        <v>34</v>
      </c>
      <c r="G21" s="399" t="s">
        <v>361</v>
      </c>
      <c r="H21" s="400" t="s">
        <v>361</v>
      </c>
      <c r="I21" s="400" t="s">
        <v>361</v>
      </c>
      <c r="J21" s="401" t="s">
        <v>361</v>
      </c>
    </row>
    <row r="22" spans="1:10" ht="12.75">
      <c r="A22" s="292" t="s">
        <v>35</v>
      </c>
      <c r="B22" s="413" t="s">
        <v>362</v>
      </c>
      <c r="C22" s="400" t="s">
        <v>361</v>
      </c>
      <c r="D22" s="400" t="s">
        <v>361</v>
      </c>
      <c r="E22" s="401" t="s">
        <v>361</v>
      </c>
      <c r="F22" s="294" t="s">
        <v>35</v>
      </c>
      <c r="G22" s="399" t="s">
        <v>361</v>
      </c>
      <c r="H22" s="400" t="s">
        <v>361</v>
      </c>
      <c r="I22" s="400" t="s">
        <v>361</v>
      </c>
      <c r="J22" s="401" t="s">
        <v>361</v>
      </c>
    </row>
    <row r="23" spans="1:10" ht="13.5" thickBot="1">
      <c r="A23" s="295" t="s">
        <v>36</v>
      </c>
      <c r="B23" s="254" t="s">
        <v>362</v>
      </c>
      <c r="C23" s="406" t="s">
        <v>362</v>
      </c>
      <c r="D23" s="397" t="s">
        <v>361</v>
      </c>
      <c r="E23" s="398" t="s">
        <v>361</v>
      </c>
      <c r="F23" s="296" t="s">
        <v>36</v>
      </c>
      <c r="G23" s="254" t="s">
        <v>362</v>
      </c>
      <c r="H23" s="397" t="s">
        <v>361</v>
      </c>
      <c r="I23" s="406" t="s">
        <v>362</v>
      </c>
      <c r="J23" s="398" t="s">
        <v>361</v>
      </c>
    </row>
    <row r="24" spans="1:10" ht="12.75">
      <c r="A24" s="292" t="s">
        <v>40</v>
      </c>
      <c r="B24" s="399" t="s">
        <v>361</v>
      </c>
      <c r="C24" s="400" t="s">
        <v>361</v>
      </c>
      <c r="D24" s="403" t="s">
        <v>362</v>
      </c>
      <c r="E24" s="401" t="s">
        <v>361</v>
      </c>
      <c r="F24" s="294" t="s">
        <v>40</v>
      </c>
      <c r="G24" s="399" t="s">
        <v>361</v>
      </c>
      <c r="H24" s="400" t="s">
        <v>361</v>
      </c>
      <c r="I24" s="400" t="s">
        <v>361</v>
      </c>
      <c r="J24" s="407" t="s">
        <v>362</v>
      </c>
    </row>
    <row r="25" spans="1:10" ht="12.75">
      <c r="A25" s="292" t="s">
        <v>41</v>
      </c>
      <c r="B25" s="399" t="s">
        <v>361</v>
      </c>
      <c r="C25" s="400" t="s">
        <v>361</v>
      </c>
      <c r="D25" s="400" t="s">
        <v>361</v>
      </c>
      <c r="E25" s="401" t="s">
        <v>361</v>
      </c>
      <c r="F25" s="294" t="s">
        <v>41</v>
      </c>
      <c r="G25" s="399" t="s">
        <v>361</v>
      </c>
      <c r="H25" s="400" t="s">
        <v>361</v>
      </c>
      <c r="I25" s="400" t="s">
        <v>361</v>
      </c>
      <c r="J25" s="401" t="s">
        <v>361</v>
      </c>
    </row>
    <row r="26" spans="1:10" ht="12.75">
      <c r="A26" s="292" t="s">
        <v>42</v>
      </c>
      <c r="B26" s="399" t="s">
        <v>361</v>
      </c>
      <c r="C26" s="400" t="s">
        <v>361</v>
      </c>
      <c r="D26" s="400" t="s">
        <v>361</v>
      </c>
      <c r="E26" s="401" t="s">
        <v>361</v>
      </c>
      <c r="F26" s="294" t="s">
        <v>42</v>
      </c>
      <c r="G26" s="399" t="s">
        <v>361</v>
      </c>
      <c r="H26" s="400" t="s">
        <v>361</v>
      </c>
      <c r="I26" s="400" t="s">
        <v>361</v>
      </c>
      <c r="J26" s="401" t="s">
        <v>361</v>
      </c>
    </row>
    <row r="27" spans="1:10" ht="12.75">
      <c r="A27" s="292" t="s">
        <v>43</v>
      </c>
      <c r="B27" s="399" t="s">
        <v>361</v>
      </c>
      <c r="C27" s="400" t="s">
        <v>361</v>
      </c>
      <c r="D27" s="400" t="s">
        <v>361</v>
      </c>
      <c r="E27" s="401" t="s">
        <v>361</v>
      </c>
      <c r="F27" s="294" t="s">
        <v>43</v>
      </c>
      <c r="G27" s="399" t="s">
        <v>361</v>
      </c>
      <c r="H27" s="400" t="s">
        <v>361</v>
      </c>
      <c r="I27" s="400" t="s">
        <v>361</v>
      </c>
      <c r="J27" s="407" t="s">
        <v>362</v>
      </c>
    </row>
    <row r="28" spans="1:10" ht="12.75">
      <c r="A28" s="292" t="s">
        <v>44</v>
      </c>
      <c r="B28" s="399" t="s">
        <v>361</v>
      </c>
      <c r="C28" s="400" t="s">
        <v>361</v>
      </c>
      <c r="D28" s="400" t="s">
        <v>361</v>
      </c>
      <c r="E28" s="401" t="s">
        <v>361</v>
      </c>
      <c r="F28" s="294" t="s">
        <v>44</v>
      </c>
      <c r="G28" s="399" t="s">
        <v>361</v>
      </c>
      <c r="H28" s="400" t="s">
        <v>361</v>
      </c>
      <c r="I28" s="400" t="s">
        <v>361</v>
      </c>
      <c r="J28" s="401" t="s">
        <v>361</v>
      </c>
    </row>
    <row r="29" spans="1:10" ht="12.75">
      <c r="A29" s="292" t="s">
        <v>45</v>
      </c>
      <c r="B29" s="399" t="s">
        <v>361</v>
      </c>
      <c r="C29" s="400" t="s">
        <v>361</v>
      </c>
      <c r="D29" s="400" t="s">
        <v>361</v>
      </c>
      <c r="E29" s="401" t="s">
        <v>361</v>
      </c>
      <c r="F29" s="294" t="s">
        <v>45</v>
      </c>
      <c r="G29" s="399" t="s">
        <v>361</v>
      </c>
      <c r="H29" s="400" t="s">
        <v>361</v>
      </c>
      <c r="I29" s="400" t="s">
        <v>361</v>
      </c>
      <c r="J29" s="401" t="s">
        <v>361</v>
      </c>
    </row>
    <row r="30" spans="1:10" ht="12.75">
      <c r="A30" s="292" t="s">
        <v>46</v>
      </c>
      <c r="B30" s="399" t="s">
        <v>361</v>
      </c>
      <c r="C30" s="400" t="s">
        <v>361</v>
      </c>
      <c r="D30" s="400" t="s">
        <v>361</v>
      </c>
      <c r="E30" s="401" t="s">
        <v>361</v>
      </c>
      <c r="F30" s="294" t="s">
        <v>46</v>
      </c>
      <c r="G30" s="399" t="s">
        <v>361</v>
      </c>
      <c r="H30" s="400" t="s">
        <v>361</v>
      </c>
      <c r="I30" s="400" t="s">
        <v>361</v>
      </c>
      <c r="J30" s="401" t="s">
        <v>361</v>
      </c>
    </row>
    <row r="31" spans="1:10" ht="12.75">
      <c r="A31" s="292" t="s">
        <v>47</v>
      </c>
      <c r="B31" s="399" t="s">
        <v>361</v>
      </c>
      <c r="C31" s="400" t="s">
        <v>361</v>
      </c>
      <c r="D31" s="400" t="s">
        <v>361</v>
      </c>
      <c r="E31" s="401" t="s">
        <v>361</v>
      </c>
      <c r="F31" s="294" t="s">
        <v>47</v>
      </c>
      <c r="G31" s="399" t="s">
        <v>361</v>
      </c>
      <c r="H31" s="400" t="s">
        <v>361</v>
      </c>
      <c r="I31" s="400" t="s">
        <v>361</v>
      </c>
      <c r="J31" s="401" t="s">
        <v>361</v>
      </c>
    </row>
    <row r="32" spans="1:10" ht="12.75">
      <c r="A32" s="292" t="s">
        <v>48</v>
      </c>
      <c r="B32" s="399" t="s">
        <v>361</v>
      </c>
      <c r="C32" s="400" t="s">
        <v>361</v>
      </c>
      <c r="D32" s="400" t="s">
        <v>361</v>
      </c>
      <c r="E32" s="401" t="s">
        <v>361</v>
      </c>
      <c r="F32" s="294" t="s">
        <v>48</v>
      </c>
      <c r="G32" s="399" t="s">
        <v>361</v>
      </c>
      <c r="H32" s="400" t="s">
        <v>361</v>
      </c>
      <c r="I32" s="400" t="s">
        <v>361</v>
      </c>
      <c r="J32" s="401" t="s">
        <v>361</v>
      </c>
    </row>
    <row r="33" spans="1:10" ht="12.75">
      <c r="A33" s="292" t="s">
        <v>49</v>
      </c>
      <c r="B33" s="399" t="s">
        <v>361</v>
      </c>
      <c r="C33" s="400" t="s">
        <v>361</v>
      </c>
      <c r="D33" s="400" t="s">
        <v>361</v>
      </c>
      <c r="E33" s="401" t="s">
        <v>361</v>
      </c>
      <c r="F33" s="294" t="s">
        <v>49</v>
      </c>
      <c r="G33" s="399" t="s">
        <v>361</v>
      </c>
      <c r="H33" s="400" t="s">
        <v>361</v>
      </c>
      <c r="I33" s="400" t="s">
        <v>361</v>
      </c>
      <c r="J33" s="401" t="s">
        <v>361</v>
      </c>
    </row>
    <row r="34" spans="1:10" ht="12.75">
      <c r="A34" s="292" t="s">
        <v>50</v>
      </c>
      <c r="B34" s="399" t="s">
        <v>361</v>
      </c>
      <c r="C34" s="400" t="s">
        <v>361</v>
      </c>
      <c r="D34" s="400" t="s">
        <v>361</v>
      </c>
      <c r="E34" s="401" t="s">
        <v>361</v>
      </c>
      <c r="F34" s="294" t="s">
        <v>50</v>
      </c>
      <c r="G34" s="399" t="s">
        <v>361</v>
      </c>
      <c r="H34" s="400" t="s">
        <v>361</v>
      </c>
      <c r="I34" s="400" t="s">
        <v>361</v>
      </c>
      <c r="J34" s="401" t="s">
        <v>361</v>
      </c>
    </row>
    <row r="35" spans="1:10" ht="12.75">
      <c r="A35" s="292" t="s">
        <v>51</v>
      </c>
      <c r="B35" s="399" t="s">
        <v>361</v>
      </c>
      <c r="C35" s="400" t="s">
        <v>361</v>
      </c>
      <c r="D35" s="403" t="s">
        <v>362</v>
      </c>
      <c r="E35" s="407" t="s">
        <v>362</v>
      </c>
      <c r="F35" s="294" t="s">
        <v>51</v>
      </c>
      <c r="G35" s="399" t="s">
        <v>361</v>
      </c>
      <c r="H35" s="400" t="s">
        <v>361</v>
      </c>
      <c r="I35" s="400" t="s">
        <v>361</v>
      </c>
      <c r="J35" s="401" t="s">
        <v>361</v>
      </c>
    </row>
    <row r="36" spans="1:10" ht="12.75">
      <c r="A36" s="292" t="s">
        <v>52</v>
      </c>
      <c r="B36" s="413" t="s">
        <v>362</v>
      </c>
      <c r="C36" s="400" t="s">
        <v>361</v>
      </c>
      <c r="D36" s="400" t="s">
        <v>361</v>
      </c>
      <c r="E36" s="407" t="s">
        <v>362</v>
      </c>
      <c r="F36" s="294" t="s">
        <v>52</v>
      </c>
      <c r="G36" s="399" t="s">
        <v>361</v>
      </c>
      <c r="H36" s="400" t="s">
        <v>361</v>
      </c>
      <c r="I36" s="400" t="s">
        <v>361</v>
      </c>
      <c r="J36" s="401" t="s">
        <v>361</v>
      </c>
    </row>
    <row r="37" spans="1:10" ht="13.5" thickBot="1">
      <c r="A37" s="295" t="s">
        <v>53</v>
      </c>
      <c r="B37" s="402" t="s">
        <v>361</v>
      </c>
      <c r="C37" s="406" t="s">
        <v>362</v>
      </c>
      <c r="D37" s="397" t="s">
        <v>361</v>
      </c>
      <c r="E37" s="398" t="s">
        <v>361</v>
      </c>
      <c r="F37" s="296" t="s">
        <v>53</v>
      </c>
      <c r="G37" s="402" t="s">
        <v>361</v>
      </c>
      <c r="H37" s="397" t="s">
        <v>361</v>
      </c>
      <c r="I37" s="397" t="s">
        <v>361</v>
      </c>
      <c r="J37" s="398" t="s">
        <v>361</v>
      </c>
    </row>
    <row r="38" spans="1:10" ht="13.5" thickBot="1">
      <c r="A38" s="297" t="s">
        <v>164</v>
      </c>
      <c r="B38" s="414" t="s">
        <v>361</v>
      </c>
      <c r="C38" s="415"/>
      <c r="D38" s="415"/>
      <c r="E38" s="416"/>
      <c r="F38" s="298" t="s">
        <v>164</v>
      </c>
      <c r="G38" s="414" t="s">
        <v>361</v>
      </c>
      <c r="H38" s="415"/>
      <c r="I38" s="415"/>
      <c r="J38" s="416"/>
    </row>
    <row r="39" spans="1:10" ht="13.5" thickBot="1">
      <c r="A39" s="297" t="s">
        <v>165</v>
      </c>
      <c r="B39" s="424"/>
      <c r="C39" s="425"/>
      <c r="D39" s="425"/>
      <c r="E39" s="425"/>
      <c r="F39" s="425"/>
      <c r="G39" s="425"/>
      <c r="H39" s="425"/>
      <c r="I39" s="425"/>
      <c r="J39" s="426"/>
    </row>
    <row r="40" spans="1:10" ht="13.5" thickBot="1">
      <c r="A40" s="298" t="s">
        <v>342</v>
      </c>
      <c r="B40" s="414" t="s">
        <v>361</v>
      </c>
      <c r="C40" s="415"/>
      <c r="D40" s="415"/>
      <c r="E40" s="415"/>
      <c r="F40" s="298" t="s">
        <v>342</v>
      </c>
      <c r="G40" s="423" t="s">
        <v>361</v>
      </c>
      <c r="H40" s="415"/>
      <c r="I40" s="415"/>
      <c r="J40" s="416"/>
    </row>
  </sheetData>
  <sheetProtection/>
  <mergeCells count="14">
    <mergeCell ref="B1:J1"/>
    <mergeCell ref="B2:E2"/>
    <mergeCell ref="G2:J2"/>
    <mergeCell ref="B3:E3"/>
    <mergeCell ref="G3:J3"/>
    <mergeCell ref="B38:E38"/>
    <mergeCell ref="G38:J38"/>
    <mergeCell ref="B4:E4"/>
    <mergeCell ref="G4:J4"/>
    <mergeCell ref="B5:E5"/>
    <mergeCell ref="G5:J5"/>
    <mergeCell ref="B40:E40"/>
    <mergeCell ref="G40:J40"/>
    <mergeCell ref="B39:J39"/>
  </mergeCells>
  <printOptions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Q61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9.140625" style="201" customWidth="1"/>
    <col min="2" max="2" width="11.7109375" style="201" customWidth="1"/>
    <col min="3" max="3" width="8.7109375" style="201" bestFit="1" customWidth="1"/>
    <col min="4" max="4" width="6.28125" style="201" customWidth="1"/>
    <col min="5" max="5" width="7.00390625" style="201" customWidth="1"/>
    <col min="6" max="6" width="9.7109375" style="201" bestFit="1" customWidth="1"/>
    <col min="7" max="7" width="6.28125" style="201" customWidth="1"/>
    <col min="8" max="8" width="6.7109375" style="201" customWidth="1"/>
    <col min="9" max="9" width="8.7109375" style="201" bestFit="1" customWidth="1"/>
    <col min="10" max="10" width="5.28125" style="201" customWidth="1"/>
    <col min="11" max="11" width="6.28125" style="201" customWidth="1"/>
    <col min="12" max="12" width="13.00390625" style="201" customWidth="1"/>
    <col min="13" max="13" width="10.00390625" style="201" bestFit="1" customWidth="1"/>
    <col min="14" max="14" width="6.140625" style="201" customWidth="1"/>
    <col min="15" max="15" width="5.7109375" style="201" customWidth="1"/>
    <col min="16" max="16" width="6.00390625" style="201" customWidth="1"/>
    <col min="17" max="17" width="10.00390625" style="201" bestFit="1" customWidth="1"/>
    <col min="18" max="16384" width="9.140625" style="201" customWidth="1"/>
  </cols>
  <sheetData>
    <row r="1" spans="1:13" ht="12" thickBot="1">
      <c r="A1" s="245" t="s">
        <v>298</v>
      </c>
      <c r="B1" s="450" t="s">
        <v>271</v>
      </c>
      <c r="C1" s="439"/>
      <c r="E1" s="450" t="s">
        <v>272</v>
      </c>
      <c r="F1" s="439"/>
      <c r="H1" s="450" t="s">
        <v>273</v>
      </c>
      <c r="I1" s="439"/>
      <c r="L1" s="265"/>
      <c r="M1" s="265"/>
    </row>
    <row r="2" spans="1:9" ht="12" thickBot="1">
      <c r="A2" s="391">
        <v>1279</v>
      </c>
      <c r="B2" s="199" t="str">
        <f>'Original data'!C2</f>
        <v>HCMB__A001</v>
      </c>
      <c r="C2" s="200">
        <f>'Original data'!I2</f>
        <v>4000001</v>
      </c>
      <c r="E2" s="254">
        <v>3</v>
      </c>
      <c r="F2" s="198"/>
      <c r="H2" s="254">
        <v>3</v>
      </c>
      <c r="I2" s="204" t="s">
        <v>108</v>
      </c>
    </row>
    <row r="3" ht="12" thickBot="1"/>
    <row r="4" spans="2:17" ht="13.5" thickBot="1">
      <c r="B4" s="262" t="s">
        <v>287</v>
      </c>
      <c r="C4" s="428" t="s">
        <v>370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6"/>
    </row>
    <row r="5" spans="2:17" ht="12" thickBot="1">
      <c r="B5" s="255" t="s">
        <v>286</v>
      </c>
      <c r="C5" s="381" t="s">
        <v>365</v>
      </c>
      <c r="D5" s="451" t="s">
        <v>294</v>
      </c>
      <c r="E5" s="421"/>
      <c r="F5" s="392">
        <v>42020</v>
      </c>
      <c r="G5" s="451" t="s">
        <v>295</v>
      </c>
      <c r="H5" s="421"/>
      <c r="I5" s="382" t="s">
        <v>338</v>
      </c>
      <c r="J5" s="451" t="s">
        <v>296</v>
      </c>
      <c r="K5" s="421"/>
      <c r="L5" s="421"/>
      <c r="M5" s="392">
        <v>42023</v>
      </c>
      <c r="N5" s="451" t="s">
        <v>297</v>
      </c>
      <c r="O5" s="421"/>
      <c r="P5" s="421"/>
      <c r="Q5" s="392">
        <v>42023</v>
      </c>
    </row>
    <row r="6" ht="12" thickBot="1"/>
    <row r="7" spans="2:17" ht="11.25">
      <c r="B7" s="452" t="s">
        <v>265</v>
      </c>
      <c r="C7" s="453"/>
      <c r="D7" s="453"/>
      <c r="E7" s="453"/>
      <c r="F7" s="453"/>
      <c r="G7" s="454"/>
      <c r="I7" s="455" t="s">
        <v>258</v>
      </c>
      <c r="J7" s="456"/>
      <c r="K7" s="456"/>
      <c r="L7" s="456"/>
      <c r="M7" s="456"/>
      <c r="N7" s="456"/>
      <c r="O7" s="456"/>
      <c r="P7" s="456"/>
      <c r="Q7" s="457"/>
    </row>
    <row r="8" spans="2:17" ht="11.25">
      <c r="B8" s="458" t="s">
        <v>266</v>
      </c>
      <c r="C8" s="436"/>
      <c r="D8" s="436"/>
      <c r="E8" s="459" t="s">
        <v>267</v>
      </c>
      <c r="F8" s="460"/>
      <c r="G8" s="461"/>
      <c r="I8" s="462" t="s">
        <v>130</v>
      </c>
      <c r="J8" s="463"/>
      <c r="K8" s="463"/>
      <c r="L8" s="464"/>
      <c r="M8" s="161"/>
      <c r="N8" s="465" t="s">
        <v>131</v>
      </c>
      <c r="O8" s="463"/>
      <c r="P8" s="463"/>
      <c r="Q8" s="466"/>
    </row>
    <row r="9" spans="2:17" ht="11.25">
      <c r="B9" s="162" t="s">
        <v>268</v>
      </c>
      <c r="C9" s="109" t="s">
        <v>269</v>
      </c>
      <c r="D9" s="109" t="s">
        <v>270</v>
      </c>
      <c r="E9" s="163" t="s">
        <v>268</v>
      </c>
      <c r="F9" s="109" t="s">
        <v>269</v>
      </c>
      <c r="G9" s="164" t="s">
        <v>270</v>
      </c>
      <c r="I9" s="458" t="s">
        <v>259</v>
      </c>
      <c r="J9" s="436"/>
      <c r="K9" s="436" t="s">
        <v>260</v>
      </c>
      <c r="L9" s="447"/>
      <c r="M9" s="109"/>
      <c r="N9" s="448" t="s">
        <v>259</v>
      </c>
      <c r="O9" s="436"/>
      <c r="P9" s="436" t="s">
        <v>260</v>
      </c>
      <c r="Q9" s="437"/>
    </row>
    <row r="10" spans="2:17" ht="12" thickBot="1">
      <c r="B10" s="170">
        <f>(AVERAGE(J11:K12)+AVERAGE(O11:P12))/2</f>
        <v>0.2</v>
      </c>
      <c r="C10" s="171">
        <v>0.2</v>
      </c>
      <c r="D10" s="171">
        <f>B10-C10</f>
        <v>0</v>
      </c>
      <c r="E10" s="172">
        <f>(AVERAGE(I11:I12)+AVERAGE(L11:L12)+AVERAGE(N11:N12)+AVERAGE(Q11:Q12))/4</f>
        <v>0.8</v>
      </c>
      <c r="F10" s="171">
        <v>0.8</v>
      </c>
      <c r="G10" s="173">
        <f>E10-F10</f>
        <v>0</v>
      </c>
      <c r="I10" s="165" t="s">
        <v>261</v>
      </c>
      <c r="J10" s="166" t="s">
        <v>262</v>
      </c>
      <c r="K10" s="166" t="s">
        <v>262</v>
      </c>
      <c r="L10" s="167" t="s">
        <v>261</v>
      </c>
      <c r="M10" s="166"/>
      <c r="N10" s="168" t="s">
        <v>261</v>
      </c>
      <c r="O10" s="166" t="s">
        <v>262</v>
      </c>
      <c r="P10" s="166" t="s">
        <v>262</v>
      </c>
      <c r="Q10" s="169" t="s">
        <v>261</v>
      </c>
    </row>
    <row r="11" spans="2:17" ht="11.25">
      <c r="B11" s="161"/>
      <c r="C11" s="161"/>
      <c r="D11" s="161"/>
      <c r="E11" s="161"/>
      <c r="F11" s="161"/>
      <c r="G11" s="161"/>
      <c r="I11" s="256">
        <v>0.8</v>
      </c>
      <c r="J11" s="257">
        <v>0.2</v>
      </c>
      <c r="K11" s="257">
        <v>0.2</v>
      </c>
      <c r="L11" s="258">
        <v>0.8</v>
      </c>
      <c r="M11" s="252" t="s">
        <v>263</v>
      </c>
      <c r="N11" s="256">
        <v>0.8</v>
      </c>
      <c r="O11" s="257">
        <v>0.2</v>
      </c>
      <c r="P11" s="257">
        <v>0.2</v>
      </c>
      <c r="Q11" s="258">
        <v>0.8</v>
      </c>
    </row>
    <row r="12" spans="2:17" ht="12" thickBot="1">
      <c r="B12" s="109"/>
      <c r="C12" s="109"/>
      <c r="D12" s="109"/>
      <c r="E12" s="109"/>
      <c r="F12" s="109"/>
      <c r="G12" s="109"/>
      <c r="I12" s="259">
        <v>0.8</v>
      </c>
      <c r="J12" s="260">
        <v>0.2</v>
      </c>
      <c r="K12" s="260">
        <v>0.2</v>
      </c>
      <c r="L12" s="261">
        <v>0.8</v>
      </c>
      <c r="M12" s="253" t="s">
        <v>264</v>
      </c>
      <c r="N12" s="259">
        <v>0.8</v>
      </c>
      <c r="O12" s="260">
        <v>0.2</v>
      </c>
      <c r="P12" s="260">
        <v>0.2</v>
      </c>
      <c r="Q12" s="261">
        <v>0.8</v>
      </c>
    </row>
    <row r="13" spans="2:17" ht="12" thickBot="1">
      <c r="B13" s="109"/>
      <c r="C13" s="109"/>
      <c r="D13" s="109"/>
      <c r="E13" s="109"/>
      <c r="F13" s="109"/>
      <c r="G13" s="109"/>
      <c r="I13" s="449" t="s">
        <v>332</v>
      </c>
      <c r="J13" s="434"/>
      <c r="K13" s="434"/>
      <c r="L13" s="434"/>
      <c r="M13" s="434"/>
      <c r="N13" s="434"/>
      <c r="O13" s="434"/>
      <c r="P13" s="434"/>
      <c r="Q13" s="435"/>
    </row>
    <row r="14" spans="2:7" ht="11.25">
      <c r="B14" s="109"/>
      <c r="C14" s="109"/>
      <c r="D14" s="109"/>
      <c r="E14" s="109"/>
      <c r="F14" s="109"/>
      <c r="G14" s="109"/>
    </row>
    <row r="15" spans="2:7" ht="11.25">
      <c r="B15" s="263"/>
      <c r="C15" s="264"/>
      <c r="D15" s="264"/>
      <c r="E15" s="263"/>
      <c r="F15" s="264"/>
      <c r="G15" s="264"/>
    </row>
    <row r="16" spans="2:7" ht="11.25">
      <c r="B16" s="109"/>
      <c r="C16" s="109"/>
      <c r="D16" s="109"/>
      <c r="E16" s="109"/>
      <c r="F16" s="109"/>
      <c r="G16" s="252"/>
    </row>
    <row r="19" ht="12" thickBot="1"/>
    <row r="20" spans="2:14" ht="13.5" customHeight="1" thickBot="1">
      <c r="B20" s="445" t="s">
        <v>325</v>
      </c>
      <c r="C20" s="446"/>
      <c r="D20" s="446"/>
      <c r="E20" s="446"/>
      <c r="F20" s="446"/>
      <c r="G20" s="446"/>
      <c r="H20" s="446"/>
      <c r="I20" s="446"/>
      <c r="J20" s="446"/>
      <c r="K20" s="445" t="s">
        <v>277</v>
      </c>
      <c r="L20" s="446"/>
      <c r="M20" s="443" t="s">
        <v>321</v>
      </c>
      <c r="N20" s="444"/>
    </row>
    <row r="21" spans="1:15" ht="11.25">
      <c r="A21" s="205">
        <v>1</v>
      </c>
      <c r="B21" s="438" t="s">
        <v>301</v>
      </c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9"/>
      <c r="O21" s="440" t="s">
        <v>302</v>
      </c>
    </row>
    <row r="22" spans="1:15" ht="11.25">
      <c r="A22" s="162">
        <v>2</v>
      </c>
      <c r="B22" s="436" t="s">
        <v>274</v>
      </c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7"/>
      <c r="O22" s="441"/>
    </row>
    <row r="23" spans="1:15" ht="11.25">
      <c r="A23" s="162">
        <v>3</v>
      </c>
      <c r="B23" s="436" t="s">
        <v>275</v>
      </c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7"/>
      <c r="O23" s="441"/>
    </row>
    <row r="24" spans="1:15" ht="12" thickBot="1">
      <c r="A24" s="197">
        <v>4</v>
      </c>
      <c r="B24" s="434" t="s">
        <v>276</v>
      </c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5"/>
      <c r="O24" s="442"/>
    </row>
    <row r="25" spans="1:15" ht="11.25">
      <c r="A25" s="205">
        <v>1</v>
      </c>
      <c r="B25" s="438" t="s">
        <v>303</v>
      </c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9"/>
      <c r="O25" s="440" t="s">
        <v>304</v>
      </c>
    </row>
    <row r="26" spans="1:15" ht="11.25">
      <c r="A26" s="162">
        <v>2</v>
      </c>
      <c r="B26" s="436" t="s">
        <v>305</v>
      </c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7"/>
      <c r="O26" s="441"/>
    </row>
    <row r="27" spans="1:15" ht="11.25">
      <c r="A27" s="162">
        <v>3</v>
      </c>
      <c r="B27" s="436" t="s">
        <v>306</v>
      </c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7"/>
      <c r="O27" s="441"/>
    </row>
    <row r="28" spans="1:15" ht="12" thickBot="1">
      <c r="A28" s="197">
        <v>4</v>
      </c>
      <c r="B28" s="434" t="s">
        <v>307</v>
      </c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5"/>
      <c r="O28" s="442"/>
    </row>
    <row r="29" spans="1:15" ht="11.25">
      <c r="A29" s="205">
        <v>1</v>
      </c>
      <c r="B29" s="438" t="s">
        <v>308</v>
      </c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9"/>
      <c r="O29" s="440" t="s">
        <v>309</v>
      </c>
    </row>
    <row r="30" spans="1:15" ht="11.25">
      <c r="A30" s="162">
        <v>2</v>
      </c>
      <c r="B30" s="436" t="s">
        <v>310</v>
      </c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7"/>
      <c r="O30" s="441"/>
    </row>
    <row r="31" spans="1:15" ht="11.25">
      <c r="A31" s="162">
        <v>3</v>
      </c>
      <c r="B31" s="436" t="s">
        <v>311</v>
      </c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7"/>
      <c r="O31" s="441"/>
    </row>
    <row r="32" spans="1:15" ht="12" thickBot="1">
      <c r="A32" s="197">
        <v>4</v>
      </c>
      <c r="B32" s="434" t="s">
        <v>312</v>
      </c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5"/>
      <c r="O32" s="442"/>
    </row>
    <row r="33" spans="1:15" ht="11.25">
      <c r="A33" s="205">
        <v>1</v>
      </c>
      <c r="B33" s="438" t="s">
        <v>313</v>
      </c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9"/>
      <c r="O33" s="440" t="s">
        <v>314</v>
      </c>
    </row>
    <row r="34" spans="1:15" ht="11.25">
      <c r="A34" s="162">
        <v>2</v>
      </c>
      <c r="B34" s="436" t="s">
        <v>315</v>
      </c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7"/>
      <c r="O34" s="441"/>
    </row>
    <row r="35" spans="1:15" ht="11.25">
      <c r="A35" s="162">
        <v>3</v>
      </c>
      <c r="B35" s="436" t="s">
        <v>316</v>
      </c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7"/>
      <c r="O35" s="441"/>
    </row>
    <row r="36" spans="1:15" ht="12" thickBot="1">
      <c r="A36" s="197">
        <v>4</v>
      </c>
      <c r="B36" s="434" t="s">
        <v>317</v>
      </c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5"/>
      <c r="O36" s="442"/>
    </row>
    <row r="39" ht="12" thickBot="1"/>
    <row r="40" spans="2:17" ht="11.25">
      <c r="B40" s="246" t="s">
        <v>318</v>
      </c>
      <c r="C40" s="247" t="s">
        <v>319</v>
      </c>
      <c r="D40" s="438" t="s">
        <v>320</v>
      </c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  <c r="Q40" s="439"/>
    </row>
    <row r="41" spans="2:17" ht="11.25">
      <c r="B41" s="379">
        <v>37447</v>
      </c>
      <c r="C41" s="109" t="s">
        <v>285</v>
      </c>
      <c r="D41" s="436" t="s">
        <v>322</v>
      </c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7"/>
    </row>
    <row r="42" spans="2:17" ht="11.25">
      <c r="B42" s="379">
        <v>37549</v>
      </c>
      <c r="C42" s="109" t="s">
        <v>285</v>
      </c>
      <c r="D42" s="436" t="s">
        <v>324</v>
      </c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7"/>
    </row>
    <row r="43" spans="2:17" ht="11.25">
      <c r="B43" s="379">
        <v>37591</v>
      </c>
      <c r="C43" s="109" t="s">
        <v>326</v>
      </c>
      <c r="D43" s="436" t="s">
        <v>327</v>
      </c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7"/>
    </row>
    <row r="44" spans="2:17" ht="11.25">
      <c r="B44" s="379">
        <v>37610</v>
      </c>
      <c r="C44" s="109" t="s">
        <v>285</v>
      </c>
      <c r="D44" s="436" t="s">
        <v>328</v>
      </c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7"/>
    </row>
    <row r="45" spans="2:17" ht="11.25">
      <c r="B45" s="379">
        <v>37685</v>
      </c>
      <c r="C45" s="109" t="s">
        <v>285</v>
      </c>
      <c r="D45" s="436" t="s">
        <v>329</v>
      </c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7"/>
    </row>
    <row r="46" spans="2:17" ht="11.25">
      <c r="B46" s="379">
        <v>37766</v>
      </c>
      <c r="C46" s="109" t="s">
        <v>285</v>
      </c>
      <c r="D46" s="436" t="s">
        <v>330</v>
      </c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7"/>
    </row>
    <row r="47" spans="2:17" ht="11.25">
      <c r="B47" s="379">
        <v>37957</v>
      </c>
      <c r="C47" s="109" t="s">
        <v>285</v>
      </c>
      <c r="D47" s="436" t="s">
        <v>331</v>
      </c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7"/>
    </row>
    <row r="48" spans="2:17" ht="11.25">
      <c r="B48" s="379">
        <v>37972</v>
      </c>
      <c r="C48" s="380" t="s">
        <v>338</v>
      </c>
      <c r="D48" s="436" t="s">
        <v>343</v>
      </c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7"/>
    </row>
    <row r="49" spans="2:17" ht="11.25">
      <c r="B49" s="379">
        <v>38005</v>
      </c>
      <c r="C49" s="109" t="s">
        <v>285</v>
      </c>
      <c r="D49" s="436" t="s">
        <v>341</v>
      </c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7"/>
    </row>
    <row r="50" spans="2:17" ht="11.25">
      <c r="B50" s="379">
        <v>38005</v>
      </c>
      <c r="C50" s="109" t="s">
        <v>285</v>
      </c>
      <c r="D50" s="436" t="s">
        <v>344</v>
      </c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7"/>
    </row>
    <row r="51" spans="2:17" ht="11.25">
      <c r="B51" s="379">
        <v>38005</v>
      </c>
      <c r="C51" s="109" t="s">
        <v>285</v>
      </c>
      <c r="D51" s="436" t="s">
        <v>340</v>
      </c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7"/>
    </row>
    <row r="52" spans="2:17" ht="11.25">
      <c r="B52" s="379">
        <v>38005</v>
      </c>
      <c r="C52" s="109" t="s">
        <v>285</v>
      </c>
      <c r="D52" s="436" t="s">
        <v>339</v>
      </c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7"/>
    </row>
    <row r="53" spans="2:17" ht="13.5" customHeight="1">
      <c r="B53" s="379">
        <v>38006</v>
      </c>
      <c r="C53" s="109" t="s">
        <v>338</v>
      </c>
      <c r="D53" s="436" t="s">
        <v>352</v>
      </c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7"/>
    </row>
    <row r="54" spans="2:17" ht="11.25" customHeight="1">
      <c r="B54" s="379">
        <v>38006</v>
      </c>
      <c r="C54" s="109" t="s">
        <v>338</v>
      </c>
      <c r="D54" s="436" t="s">
        <v>353</v>
      </c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7"/>
    </row>
    <row r="55" spans="2:17" ht="11.25">
      <c r="B55" s="379">
        <v>38006</v>
      </c>
      <c r="C55" s="109" t="s">
        <v>338</v>
      </c>
      <c r="D55" s="436" t="s">
        <v>355</v>
      </c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7"/>
    </row>
    <row r="56" spans="2:17" ht="11.25">
      <c r="B56" s="379">
        <v>38006</v>
      </c>
      <c r="C56" s="109" t="s">
        <v>338</v>
      </c>
      <c r="D56" s="436" t="s">
        <v>354</v>
      </c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7"/>
    </row>
    <row r="57" spans="2:17" ht="11.25">
      <c r="B57" s="379">
        <v>38006</v>
      </c>
      <c r="C57" s="109" t="s">
        <v>338</v>
      </c>
      <c r="D57" s="436" t="s">
        <v>356</v>
      </c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7"/>
    </row>
    <row r="58" spans="2:17" ht="11.25">
      <c r="B58" s="379">
        <v>38006</v>
      </c>
      <c r="C58" s="109" t="s">
        <v>338</v>
      </c>
      <c r="D58" s="436" t="s">
        <v>357</v>
      </c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7"/>
    </row>
    <row r="59" spans="2:17" ht="11.25">
      <c r="B59" s="379">
        <v>38006</v>
      </c>
      <c r="C59" s="109" t="s">
        <v>338</v>
      </c>
      <c r="D59" s="436" t="s">
        <v>358</v>
      </c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7"/>
    </row>
    <row r="60" spans="2:17" ht="11.25">
      <c r="B60" s="379">
        <v>38007</v>
      </c>
      <c r="C60" s="109" t="s">
        <v>338</v>
      </c>
      <c r="D60" s="436" t="s">
        <v>359</v>
      </c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36"/>
      <c r="P60" s="436"/>
      <c r="Q60" s="437"/>
    </row>
    <row r="61" spans="2:17" ht="12" thickBot="1">
      <c r="B61" s="393">
        <v>41960</v>
      </c>
      <c r="C61" s="112" t="s">
        <v>338</v>
      </c>
      <c r="D61" s="434" t="s">
        <v>367</v>
      </c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5"/>
    </row>
  </sheetData>
  <sheetProtection/>
  <mergeCells count="64">
    <mergeCell ref="N8:Q8"/>
    <mergeCell ref="I9:J9"/>
    <mergeCell ref="D60:Q60"/>
    <mergeCell ref="B23:N23"/>
    <mergeCell ref="D54:Q54"/>
    <mergeCell ref="B24:N24"/>
    <mergeCell ref="B25:N25"/>
    <mergeCell ref="O25:O28"/>
    <mergeCell ref="B26:N26"/>
    <mergeCell ref="B27:N27"/>
    <mergeCell ref="J5:L5"/>
    <mergeCell ref="N5:P5"/>
    <mergeCell ref="B21:N21"/>
    <mergeCell ref="O21:O24"/>
    <mergeCell ref="B22:N22"/>
    <mergeCell ref="B7:G7"/>
    <mergeCell ref="I7:Q7"/>
    <mergeCell ref="B8:D8"/>
    <mergeCell ref="E8:G8"/>
    <mergeCell ref="I8:L8"/>
    <mergeCell ref="K9:L9"/>
    <mergeCell ref="N9:O9"/>
    <mergeCell ref="I13:Q13"/>
    <mergeCell ref="P9:Q9"/>
    <mergeCell ref="B1:C1"/>
    <mergeCell ref="E1:F1"/>
    <mergeCell ref="H1:I1"/>
    <mergeCell ref="C4:Q4"/>
    <mergeCell ref="D5:E5"/>
    <mergeCell ref="G5:H5"/>
    <mergeCell ref="O29:O32"/>
    <mergeCell ref="B30:N30"/>
    <mergeCell ref="B31:N31"/>
    <mergeCell ref="B32:N32"/>
    <mergeCell ref="M20:N20"/>
    <mergeCell ref="K20:L20"/>
    <mergeCell ref="B20:J20"/>
    <mergeCell ref="B28:N28"/>
    <mergeCell ref="B29:N29"/>
    <mergeCell ref="D42:Q42"/>
    <mergeCell ref="B33:N33"/>
    <mergeCell ref="O33:O36"/>
    <mergeCell ref="B34:N34"/>
    <mergeCell ref="B35:N35"/>
    <mergeCell ref="B36:N36"/>
    <mergeCell ref="D40:Q40"/>
    <mergeCell ref="D41:Q41"/>
    <mergeCell ref="D57:Q57"/>
    <mergeCell ref="D43:Q43"/>
    <mergeCell ref="D44:Q44"/>
    <mergeCell ref="D50:Q50"/>
    <mergeCell ref="D51:Q51"/>
    <mergeCell ref="D46:Q46"/>
    <mergeCell ref="D45:Q45"/>
    <mergeCell ref="D61:Q61"/>
    <mergeCell ref="D58:Q58"/>
    <mergeCell ref="D59:Q59"/>
    <mergeCell ref="D52:Q52"/>
    <mergeCell ref="D47:Q47"/>
    <mergeCell ref="D48:Q48"/>
    <mergeCell ref="D49:Q49"/>
    <mergeCell ref="D53:Q53"/>
    <mergeCell ref="D55:Q55"/>
    <mergeCell ref="D56:Q56"/>
  </mergeCells>
  <printOptions gridLines="1" headings="1"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T64"/>
  <sheetViews>
    <sheetView zoomScalePageLayoutView="0" workbookViewId="0" topLeftCell="A1">
      <selection activeCell="O11" sqref="O11:Q11"/>
    </sheetView>
  </sheetViews>
  <sheetFormatPr defaultColWidth="9.140625" defaultRowHeight="12.75"/>
  <cols>
    <col min="1" max="1" width="15.28125" style="1" bestFit="1" customWidth="1"/>
    <col min="2" max="2" width="9.57421875" style="1" customWidth="1"/>
    <col min="3" max="3" width="11.57421875" style="1" bestFit="1" customWidth="1"/>
    <col min="4" max="7" width="10.421875" style="1" bestFit="1" customWidth="1"/>
    <col min="8" max="8" width="9.57421875" style="1" bestFit="1" customWidth="1"/>
    <col min="9" max="12" width="10.421875" style="1" bestFit="1" customWidth="1"/>
    <col min="13" max="14" width="9.57421875" style="1" bestFit="1" customWidth="1"/>
    <col min="15" max="17" width="10.421875" style="1" bestFit="1" customWidth="1"/>
    <col min="18" max="19" width="9.57421875" style="1" bestFit="1" customWidth="1"/>
    <col min="20" max="21" width="10.421875" style="1" bestFit="1" customWidth="1"/>
    <col min="22" max="22" width="13.28125" style="1" bestFit="1" customWidth="1"/>
    <col min="23" max="23" width="9.140625" style="1" customWidth="1"/>
    <col min="24" max="24" width="15.28125" style="1" bestFit="1" customWidth="1"/>
    <col min="25" max="25" width="10.421875" style="1" bestFit="1" customWidth="1"/>
    <col min="26" max="26" width="13.8515625" style="1" bestFit="1" customWidth="1"/>
    <col min="27" max="30" width="10.421875" style="1" bestFit="1" customWidth="1"/>
    <col min="31" max="32" width="9.57421875" style="1" bestFit="1" customWidth="1"/>
    <col min="33" max="36" width="10.421875" style="1" bestFit="1" customWidth="1"/>
    <col min="37" max="37" width="9.57421875" style="1" bestFit="1" customWidth="1"/>
    <col min="38" max="44" width="10.421875" style="1" bestFit="1" customWidth="1"/>
    <col min="45" max="45" width="13.28125" style="1" bestFit="1" customWidth="1"/>
    <col min="46" max="16384" width="9.140625" style="1" customWidth="1"/>
  </cols>
  <sheetData>
    <row r="1" spans="1:11" ht="13.5" thickBot="1">
      <c r="A1" s="478" t="s">
        <v>96</v>
      </c>
      <c r="B1" s="479"/>
      <c r="C1" s="467" t="str">
        <f>C2&amp;"-0"&amp;I2&amp;"_cc.xls"</f>
        <v>HCMB__A001-04000001_cc.xls</v>
      </c>
      <c r="D1" s="467"/>
      <c r="E1" s="467"/>
      <c r="F1" s="467"/>
      <c r="G1" s="467"/>
      <c r="H1" s="467"/>
      <c r="I1" s="467"/>
      <c r="J1" s="467"/>
      <c r="K1" s="468"/>
    </row>
    <row r="2" spans="1:21" ht="12.75">
      <c r="A2" s="480" t="s">
        <v>97</v>
      </c>
      <c r="B2" s="475"/>
      <c r="C2" s="469" t="s">
        <v>360</v>
      </c>
      <c r="D2" s="469"/>
      <c r="E2" s="469"/>
      <c r="F2" s="475" t="s">
        <v>98</v>
      </c>
      <c r="G2" s="475"/>
      <c r="H2" s="475"/>
      <c r="I2" s="472">
        <v>4000001</v>
      </c>
      <c r="J2" s="473"/>
      <c r="K2" s="474"/>
      <c r="L2" s="68"/>
      <c r="N2" s="68"/>
      <c r="O2" s="68"/>
      <c r="P2" s="68"/>
      <c r="Q2" s="68"/>
      <c r="R2" s="68"/>
      <c r="S2" s="68"/>
      <c r="T2" s="92"/>
      <c r="U2" s="93" t="s">
        <v>153</v>
      </c>
    </row>
    <row r="3" spans="1:21" ht="13.5" thickBot="1">
      <c r="A3" s="480" t="s">
        <v>116</v>
      </c>
      <c r="B3" s="475"/>
      <c r="C3" s="476" t="s">
        <v>117</v>
      </c>
      <c r="D3" s="476"/>
      <c r="E3" s="476"/>
      <c r="F3" s="476"/>
      <c r="G3" s="476"/>
      <c r="H3" s="476"/>
      <c r="I3" s="476"/>
      <c r="J3" s="476"/>
      <c r="K3" s="477"/>
      <c r="L3" s="68"/>
      <c r="M3" s="68"/>
      <c r="N3" s="68"/>
      <c r="O3" s="68"/>
      <c r="P3" s="68"/>
      <c r="Q3" s="68"/>
      <c r="R3" s="68"/>
      <c r="S3" s="68"/>
      <c r="T3" s="91" t="s">
        <v>154</v>
      </c>
      <c r="U3" s="94">
        <v>1</v>
      </c>
    </row>
    <row r="4" spans="1:23" ht="12.75">
      <c r="A4" s="480" t="s">
        <v>99</v>
      </c>
      <c r="B4" s="475"/>
      <c r="C4" s="470" t="s">
        <v>363</v>
      </c>
      <c r="D4" s="471"/>
      <c r="E4" s="471"/>
      <c r="F4" s="475"/>
      <c r="G4" s="476"/>
      <c r="H4" s="476"/>
      <c r="I4" s="476"/>
      <c r="J4" s="476"/>
      <c r="K4" s="477"/>
      <c r="M4" s="487" t="s">
        <v>135</v>
      </c>
      <c r="N4" s="488"/>
      <c r="O4" s="488"/>
      <c r="P4" s="481" t="s">
        <v>368</v>
      </c>
      <c r="Q4" s="482"/>
      <c r="R4" s="483"/>
      <c r="S4" s="89"/>
      <c r="T4" s="248" t="s">
        <v>155</v>
      </c>
      <c r="U4" s="249">
        <v>1</v>
      </c>
      <c r="V4" s="89"/>
      <c r="W4" s="89"/>
    </row>
    <row r="5" spans="1:23" ht="13.5" thickBot="1">
      <c r="A5" s="480" t="s">
        <v>104</v>
      </c>
      <c r="B5" s="475"/>
      <c r="C5" s="476" t="s">
        <v>106</v>
      </c>
      <c r="D5" s="476"/>
      <c r="E5" s="476"/>
      <c r="F5" s="475" t="s">
        <v>105</v>
      </c>
      <c r="G5" s="475"/>
      <c r="H5" s="475"/>
      <c r="I5" s="497">
        <v>21</v>
      </c>
      <c r="J5" s="497"/>
      <c r="K5" s="498"/>
      <c r="M5" s="489" t="s">
        <v>136</v>
      </c>
      <c r="N5" s="490"/>
      <c r="O5" s="490"/>
      <c r="P5" s="484" t="s">
        <v>369</v>
      </c>
      <c r="Q5" s="485"/>
      <c r="R5" s="486"/>
      <c r="S5" s="89"/>
      <c r="T5" s="250" t="s">
        <v>156</v>
      </c>
      <c r="U5" s="251">
        <v>1</v>
      </c>
      <c r="V5" s="89"/>
      <c r="W5" s="89"/>
    </row>
    <row r="6" spans="1:23" ht="13.5" thickBot="1">
      <c r="A6" s="489" t="s">
        <v>100</v>
      </c>
      <c r="B6" s="490"/>
      <c r="C6" s="484" t="s">
        <v>371</v>
      </c>
      <c r="D6" s="485"/>
      <c r="E6" s="485"/>
      <c r="F6" s="490" t="s">
        <v>101</v>
      </c>
      <c r="G6" s="490"/>
      <c r="H6" s="490"/>
      <c r="I6" s="526" t="s">
        <v>364</v>
      </c>
      <c r="J6" s="527"/>
      <c r="K6" s="528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</row>
    <row r="7" spans="1:23" ht="13.5" thickBo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</row>
    <row r="8" spans="1:23" ht="12.75">
      <c r="A8" s="505" t="s">
        <v>130</v>
      </c>
      <c r="B8" s="506"/>
      <c r="C8" s="506"/>
      <c r="D8" s="506"/>
      <c r="E8" s="506"/>
      <c r="F8" s="506"/>
      <c r="G8" s="506"/>
      <c r="H8" s="506"/>
      <c r="I8" s="506"/>
      <c r="J8" s="506"/>
      <c r="K8" s="507"/>
      <c r="M8" s="505" t="s">
        <v>131</v>
      </c>
      <c r="N8" s="506"/>
      <c r="O8" s="506"/>
      <c r="P8" s="506"/>
      <c r="Q8" s="506"/>
      <c r="R8" s="506"/>
      <c r="S8" s="506"/>
      <c r="T8" s="506"/>
      <c r="U8" s="506"/>
      <c r="V8" s="506"/>
      <c r="W8" s="507"/>
    </row>
    <row r="9" spans="1:23" ht="12.75">
      <c r="A9" s="495" t="s">
        <v>102</v>
      </c>
      <c r="B9" s="491"/>
      <c r="C9" s="493">
        <v>42020</v>
      </c>
      <c r="D9" s="494"/>
      <c r="E9" s="494"/>
      <c r="F9" s="491" t="s">
        <v>103</v>
      </c>
      <c r="G9" s="491"/>
      <c r="H9" s="491"/>
      <c r="I9" s="492">
        <v>0.3541666666666667</v>
      </c>
      <c r="J9" s="473"/>
      <c r="K9" s="474"/>
      <c r="M9" s="495" t="s">
        <v>102</v>
      </c>
      <c r="N9" s="491"/>
      <c r="O9" s="493">
        <v>42019</v>
      </c>
      <c r="P9" s="494"/>
      <c r="Q9" s="494"/>
      <c r="R9" s="491" t="s">
        <v>103</v>
      </c>
      <c r="S9" s="491"/>
      <c r="T9" s="491"/>
      <c r="U9" s="492">
        <v>0.3541666666666667</v>
      </c>
      <c r="V9" s="473"/>
      <c r="W9" s="474"/>
    </row>
    <row r="10" spans="1:23" ht="12.75">
      <c r="A10" s="495" t="s">
        <v>118</v>
      </c>
      <c r="B10" s="491"/>
      <c r="C10" s="472" t="s">
        <v>372</v>
      </c>
      <c r="D10" s="473"/>
      <c r="E10" s="473"/>
      <c r="F10" s="491"/>
      <c r="G10" s="491"/>
      <c r="H10" s="491"/>
      <c r="I10" s="521"/>
      <c r="J10" s="522"/>
      <c r="K10" s="523"/>
      <c r="M10" s="495" t="s">
        <v>118</v>
      </c>
      <c r="N10" s="491"/>
      <c r="O10" s="472" t="s">
        <v>372</v>
      </c>
      <c r="P10" s="473"/>
      <c r="Q10" s="473"/>
      <c r="R10" s="491"/>
      <c r="S10" s="491"/>
      <c r="T10" s="491"/>
      <c r="U10" s="496">
        <v>0</v>
      </c>
      <c r="V10" s="497"/>
      <c r="W10" s="498"/>
    </row>
    <row r="11" spans="1:23" ht="12.75">
      <c r="A11" s="480" t="s">
        <v>323</v>
      </c>
      <c r="B11" s="475"/>
      <c r="C11" s="497">
        <v>0.7499</v>
      </c>
      <c r="D11" s="497"/>
      <c r="E11" s="497"/>
      <c r="F11" s="475" t="s">
        <v>119</v>
      </c>
      <c r="G11" s="475"/>
      <c r="H11" s="475"/>
      <c r="I11" s="473">
        <v>23</v>
      </c>
      <c r="J11" s="473"/>
      <c r="K11" s="474"/>
      <c r="M11" s="495" t="s">
        <v>323</v>
      </c>
      <c r="N11" s="491"/>
      <c r="O11" s="497">
        <v>0.7499</v>
      </c>
      <c r="P11" s="497"/>
      <c r="Q11" s="497"/>
      <c r="R11" s="491" t="s">
        <v>119</v>
      </c>
      <c r="S11" s="491"/>
      <c r="T11" s="491"/>
      <c r="U11" s="473">
        <v>23</v>
      </c>
      <c r="V11" s="473"/>
      <c r="W11" s="474"/>
    </row>
    <row r="12" spans="1:23" ht="12.75">
      <c r="A12" s="480" t="s">
        <v>147</v>
      </c>
      <c r="B12" s="475"/>
      <c r="C12" s="529">
        <v>10</v>
      </c>
      <c r="D12" s="529"/>
      <c r="E12" s="529"/>
      <c r="F12" s="475" t="s">
        <v>120</v>
      </c>
      <c r="G12" s="475"/>
      <c r="H12" s="475"/>
      <c r="I12" s="497" t="s">
        <v>121</v>
      </c>
      <c r="J12" s="497"/>
      <c r="K12" s="498"/>
      <c r="M12" s="480" t="s">
        <v>147</v>
      </c>
      <c r="N12" s="475"/>
      <c r="O12" s="529">
        <v>10</v>
      </c>
      <c r="P12" s="529"/>
      <c r="Q12" s="529"/>
      <c r="R12" s="475" t="s">
        <v>120</v>
      </c>
      <c r="S12" s="475"/>
      <c r="T12" s="475"/>
      <c r="U12" s="497" t="s">
        <v>121</v>
      </c>
      <c r="V12" s="497"/>
      <c r="W12" s="498"/>
    </row>
    <row r="13" spans="1:23" ht="12.75">
      <c r="A13" s="480" t="s">
        <v>122</v>
      </c>
      <c r="B13" s="475"/>
      <c r="C13" s="497">
        <v>20</v>
      </c>
      <c r="D13" s="497"/>
      <c r="E13" s="497"/>
      <c r="F13" s="475" t="s">
        <v>123</v>
      </c>
      <c r="G13" s="475"/>
      <c r="H13" s="475"/>
      <c r="I13" s="497">
        <v>3</v>
      </c>
      <c r="J13" s="497"/>
      <c r="K13" s="498"/>
      <c r="M13" s="480" t="s">
        <v>122</v>
      </c>
      <c r="N13" s="475"/>
      <c r="O13" s="497">
        <v>20</v>
      </c>
      <c r="P13" s="497"/>
      <c r="Q13" s="497"/>
      <c r="R13" s="475" t="s">
        <v>123</v>
      </c>
      <c r="S13" s="475"/>
      <c r="T13" s="475"/>
      <c r="U13" s="497">
        <v>3</v>
      </c>
      <c r="V13" s="497"/>
      <c r="W13" s="498"/>
    </row>
    <row r="14" spans="1:25" ht="12.75">
      <c r="A14" s="518" t="s">
        <v>124</v>
      </c>
      <c r="B14" s="519"/>
      <c r="C14" s="509">
        <v>0.5</v>
      </c>
      <c r="D14" s="510"/>
      <c r="E14" s="510"/>
      <c r="F14" s="519" t="s">
        <v>125</v>
      </c>
      <c r="G14" s="519"/>
      <c r="H14" s="519"/>
      <c r="I14" s="510">
        <v>100</v>
      </c>
      <c r="J14" s="510"/>
      <c r="K14" s="520"/>
      <c r="M14" s="518" t="s">
        <v>124</v>
      </c>
      <c r="N14" s="519"/>
      <c r="O14" s="509">
        <v>0.5</v>
      </c>
      <c r="P14" s="510"/>
      <c r="Q14" s="510"/>
      <c r="R14" s="519" t="s">
        <v>125</v>
      </c>
      <c r="S14" s="519"/>
      <c r="T14" s="519"/>
      <c r="U14" s="510">
        <v>100</v>
      </c>
      <c r="V14" s="510"/>
      <c r="W14" s="520"/>
      <c r="Y14" s="85"/>
    </row>
    <row r="15" spans="1:23" ht="12.75">
      <c r="A15" s="513" t="s">
        <v>126</v>
      </c>
      <c r="B15" s="514"/>
      <c r="C15" s="524">
        <f>V57</f>
        <v>0.0001130521</v>
      </c>
      <c r="D15" s="524"/>
      <c r="E15" s="524"/>
      <c r="F15" s="514" t="s">
        <v>127</v>
      </c>
      <c r="G15" s="514"/>
      <c r="H15" s="514"/>
      <c r="I15" s="524">
        <f>V58</f>
        <v>0.0009153618</v>
      </c>
      <c r="J15" s="524"/>
      <c r="K15" s="525"/>
      <c r="M15" s="513" t="s">
        <v>126</v>
      </c>
      <c r="N15" s="514"/>
      <c r="O15" s="524">
        <f>AS57</f>
        <v>9.780394E-05</v>
      </c>
      <c r="P15" s="524"/>
      <c r="Q15" s="524"/>
      <c r="R15" s="514" t="s">
        <v>127</v>
      </c>
      <c r="S15" s="514"/>
      <c r="T15" s="514"/>
      <c r="U15" s="524">
        <f>AS58</f>
        <v>0.0008313358</v>
      </c>
      <c r="V15" s="524"/>
      <c r="W15" s="525"/>
    </row>
    <row r="16" spans="1:23" ht="12.75">
      <c r="A16" s="480" t="s">
        <v>128</v>
      </c>
      <c r="B16" s="475"/>
      <c r="C16" s="502">
        <f>C59</f>
        <v>14.441312</v>
      </c>
      <c r="D16" s="502"/>
      <c r="E16" s="502"/>
      <c r="F16" s="475" t="s">
        <v>150</v>
      </c>
      <c r="G16" s="475"/>
      <c r="H16" s="475"/>
      <c r="I16" s="503">
        <f>C60</f>
        <v>596.25</v>
      </c>
      <c r="J16" s="503"/>
      <c r="K16" s="504"/>
      <c r="M16" s="480" t="s">
        <v>128</v>
      </c>
      <c r="N16" s="475"/>
      <c r="O16" s="502">
        <f>Z59</f>
        <v>14.440879</v>
      </c>
      <c r="P16" s="502"/>
      <c r="Q16" s="502"/>
      <c r="R16" s="475" t="s">
        <v>150</v>
      </c>
      <c r="S16" s="475"/>
      <c r="T16" s="475"/>
      <c r="U16" s="503">
        <f>Z60</f>
        <v>595.9777777777778</v>
      </c>
      <c r="V16" s="503"/>
      <c r="W16" s="504"/>
    </row>
    <row r="17" spans="1:23" ht="13.5" thickBot="1">
      <c r="A17" s="499" t="s">
        <v>129</v>
      </c>
      <c r="B17" s="500"/>
      <c r="C17" s="508">
        <f>V21</f>
        <v>-23.427449</v>
      </c>
      <c r="D17" s="508"/>
      <c r="E17" s="508"/>
      <c r="F17" s="500" t="s">
        <v>132</v>
      </c>
      <c r="G17" s="500"/>
      <c r="H17" s="500"/>
      <c r="I17" s="516">
        <f>V20</f>
        <v>86.105</v>
      </c>
      <c r="J17" s="516"/>
      <c r="K17" s="517"/>
      <c r="M17" s="499" t="s">
        <v>129</v>
      </c>
      <c r="N17" s="500"/>
      <c r="O17" s="508">
        <f>AS21</f>
        <v>-23.337584</v>
      </c>
      <c r="P17" s="508"/>
      <c r="Q17" s="508"/>
      <c r="R17" s="500" t="s">
        <v>132</v>
      </c>
      <c r="S17" s="500"/>
      <c r="T17" s="500"/>
      <c r="U17" s="516">
        <f>AS20</f>
        <v>86.065</v>
      </c>
      <c r="V17" s="516"/>
      <c r="W17" s="517"/>
    </row>
    <row r="18" ht="13.5" thickBot="1"/>
    <row r="19" spans="1:45" ht="13.5" thickBot="1">
      <c r="A19" s="2" t="s">
        <v>0</v>
      </c>
      <c r="B19" s="479" t="s">
        <v>114</v>
      </c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501"/>
      <c r="V19" s="209" t="s">
        <v>56</v>
      </c>
      <c r="X19" s="2" t="s">
        <v>0</v>
      </c>
      <c r="Y19" s="479" t="s">
        <v>115</v>
      </c>
      <c r="Z19" s="479"/>
      <c r="AA19" s="479"/>
      <c r="AB19" s="479"/>
      <c r="AC19" s="479"/>
      <c r="AD19" s="479"/>
      <c r="AE19" s="479"/>
      <c r="AF19" s="479"/>
      <c r="AG19" s="479"/>
      <c r="AH19" s="479"/>
      <c r="AI19" s="479"/>
      <c r="AJ19" s="479"/>
      <c r="AK19" s="479"/>
      <c r="AL19" s="479"/>
      <c r="AM19" s="479"/>
      <c r="AN19" s="479"/>
      <c r="AO19" s="479"/>
      <c r="AP19" s="479"/>
      <c r="AQ19" s="479"/>
      <c r="AR19" s="501"/>
      <c r="AS19" s="209" t="s">
        <v>56</v>
      </c>
    </row>
    <row r="20" spans="1:45" ht="12.75">
      <c r="A20" s="2" t="s">
        <v>366</v>
      </c>
      <c r="B20" s="220">
        <v>3.79</v>
      </c>
      <c r="C20" s="221">
        <v>5.9670000000000005</v>
      </c>
      <c r="D20" s="221">
        <v>5.962000000000001</v>
      </c>
      <c r="E20" s="221">
        <v>5.963</v>
      </c>
      <c r="F20" s="221">
        <v>5.962000000000001</v>
      </c>
      <c r="G20" s="221">
        <v>5.961</v>
      </c>
      <c r="H20" s="13">
        <v>5.963</v>
      </c>
      <c r="I20" s="13">
        <v>5.963</v>
      </c>
      <c r="J20" s="13">
        <v>5.961</v>
      </c>
      <c r="K20" s="13">
        <v>5.96</v>
      </c>
      <c r="L20" s="13">
        <v>5.962000000000001</v>
      </c>
      <c r="M20" s="13">
        <v>5.961</v>
      </c>
      <c r="N20" s="13">
        <v>5.963</v>
      </c>
      <c r="O20" s="13">
        <v>5.9639999999999995</v>
      </c>
      <c r="P20" s="13">
        <v>5.9639999999999995</v>
      </c>
      <c r="Q20" s="13">
        <v>5.961</v>
      </c>
      <c r="R20" s="13">
        <v>5.961</v>
      </c>
      <c r="S20" s="13">
        <v>5.961</v>
      </c>
      <c r="T20" s="13">
        <v>5.966</v>
      </c>
      <c r="U20" s="14">
        <v>3.709</v>
      </c>
      <c r="V20" s="21">
        <v>86.105</v>
      </c>
      <c r="W20" s="15"/>
      <c r="X20" s="2" t="s">
        <v>366</v>
      </c>
      <c r="Y20" s="12">
        <v>3.806</v>
      </c>
      <c r="Z20" s="13">
        <v>5.9670000000000005</v>
      </c>
      <c r="AA20" s="13">
        <v>5.96</v>
      </c>
      <c r="AB20" s="13">
        <v>5.96</v>
      </c>
      <c r="AC20" s="13">
        <v>5.959</v>
      </c>
      <c r="AD20" s="13">
        <v>5.959</v>
      </c>
      <c r="AE20" s="13">
        <v>5.958</v>
      </c>
      <c r="AF20" s="13">
        <v>5.958</v>
      </c>
      <c r="AG20" s="13">
        <v>5.957</v>
      </c>
      <c r="AH20" s="13">
        <v>5.957</v>
      </c>
      <c r="AI20" s="13">
        <v>5.959</v>
      </c>
      <c r="AJ20" s="13">
        <v>5.958</v>
      </c>
      <c r="AK20" s="13">
        <v>5.959</v>
      </c>
      <c r="AL20" s="13">
        <v>5.96</v>
      </c>
      <c r="AM20" s="13">
        <v>5.962000000000001</v>
      </c>
      <c r="AN20" s="13">
        <v>5.96</v>
      </c>
      <c r="AO20" s="13">
        <v>5.959</v>
      </c>
      <c r="AP20" s="13">
        <v>5.96</v>
      </c>
      <c r="AQ20" s="13">
        <v>5.9639999999999995</v>
      </c>
      <c r="AR20" s="14">
        <v>3.686</v>
      </c>
      <c r="AS20" s="14">
        <v>86.065</v>
      </c>
    </row>
    <row r="21" spans="1:45" ht="13.5" thickBot="1">
      <c r="A21" s="76" t="s">
        <v>59</v>
      </c>
      <c r="B21" s="222">
        <v>4.524149</v>
      </c>
      <c r="C21" s="223">
        <v>0.06842</v>
      </c>
      <c r="D21" s="223">
        <v>0.400554</v>
      </c>
      <c r="E21" s="223">
        <v>0.615728</v>
      </c>
      <c r="F21" s="223">
        <v>0.152837</v>
      </c>
      <c r="G21" s="223">
        <v>-0.471138</v>
      </c>
      <c r="H21" s="17">
        <v>0.105555</v>
      </c>
      <c r="I21" s="17">
        <v>-0.785481</v>
      </c>
      <c r="J21" s="17">
        <v>-0.991774</v>
      </c>
      <c r="K21" s="17">
        <v>0.165137</v>
      </c>
      <c r="L21" s="17">
        <v>-0.79</v>
      </c>
      <c r="M21" s="17">
        <v>-0.918944</v>
      </c>
      <c r="N21" s="17">
        <v>-0.814511</v>
      </c>
      <c r="O21" s="17">
        <v>-0.805119</v>
      </c>
      <c r="P21" s="17">
        <v>-0.030968</v>
      </c>
      <c r="Q21" s="17">
        <v>0.383518</v>
      </c>
      <c r="R21" s="17">
        <v>0.306464</v>
      </c>
      <c r="S21" s="17">
        <v>0.218655</v>
      </c>
      <c r="T21" s="17">
        <v>0.15079</v>
      </c>
      <c r="U21" s="18">
        <v>0.249297</v>
      </c>
      <c r="V21" s="22">
        <v>-23.427449</v>
      </c>
      <c r="W21" s="15"/>
      <c r="X21" s="20" t="s">
        <v>59</v>
      </c>
      <c r="Y21" s="16">
        <v>3.714066</v>
      </c>
      <c r="Z21" s="17">
        <v>0.820286</v>
      </c>
      <c r="AA21" s="17">
        <v>1.728338</v>
      </c>
      <c r="AB21" s="17">
        <v>0.911766</v>
      </c>
      <c r="AC21" s="17">
        <v>0.75086</v>
      </c>
      <c r="AD21" s="17">
        <v>-0.023591</v>
      </c>
      <c r="AE21" s="17">
        <v>-0.36086</v>
      </c>
      <c r="AF21" s="17">
        <v>-1.264918</v>
      </c>
      <c r="AG21" s="17">
        <v>-1.033059</v>
      </c>
      <c r="AH21" s="17">
        <v>0.483254</v>
      </c>
      <c r="AI21" s="17">
        <v>-0.627291</v>
      </c>
      <c r="AJ21" s="17">
        <v>-0.993617</v>
      </c>
      <c r="AK21" s="17">
        <v>-1.50523</v>
      </c>
      <c r="AL21" s="17">
        <v>-1.19553</v>
      </c>
      <c r="AM21" s="17">
        <v>-0.741003</v>
      </c>
      <c r="AN21" s="17">
        <v>0.184142</v>
      </c>
      <c r="AO21" s="17">
        <v>0.429337</v>
      </c>
      <c r="AP21" s="17">
        <v>0.317373</v>
      </c>
      <c r="AQ21" s="17">
        <v>-0.207377</v>
      </c>
      <c r="AR21" s="18">
        <v>-0.038505</v>
      </c>
      <c r="AS21" s="18">
        <v>-23.337584</v>
      </c>
    </row>
    <row r="22" spans="1:45" ht="13.5" thickBot="1">
      <c r="A22" s="7" t="s">
        <v>1</v>
      </c>
      <c r="B22" s="224" t="s">
        <v>2</v>
      </c>
      <c r="C22" s="224" t="s">
        <v>3</v>
      </c>
      <c r="D22" s="224" t="s">
        <v>4</v>
      </c>
      <c r="E22" s="224" t="s">
        <v>5</v>
      </c>
      <c r="F22" s="224" t="s">
        <v>6</v>
      </c>
      <c r="G22" s="224" t="s">
        <v>7</v>
      </c>
      <c r="H22" s="8" t="s">
        <v>8</v>
      </c>
      <c r="I22" s="8" t="s">
        <v>9</v>
      </c>
      <c r="J22" s="8" t="s">
        <v>10</v>
      </c>
      <c r="K22" s="8" t="s">
        <v>11</v>
      </c>
      <c r="L22" s="8" t="s">
        <v>12</v>
      </c>
      <c r="M22" s="8" t="s">
        <v>13</v>
      </c>
      <c r="N22" s="8" t="s">
        <v>14</v>
      </c>
      <c r="O22" s="8" t="s">
        <v>15</v>
      </c>
      <c r="P22" s="8" t="s">
        <v>16</v>
      </c>
      <c r="Q22" s="8" t="s">
        <v>17</v>
      </c>
      <c r="R22" s="8" t="s">
        <v>18</v>
      </c>
      <c r="S22" s="8" t="s">
        <v>19</v>
      </c>
      <c r="T22" s="8" t="s">
        <v>20</v>
      </c>
      <c r="U22" s="9" t="s">
        <v>21</v>
      </c>
      <c r="V22" s="26"/>
      <c r="X22" s="7" t="s">
        <v>1</v>
      </c>
      <c r="Y22" s="8" t="s">
        <v>2</v>
      </c>
      <c r="Z22" s="8" t="s">
        <v>3</v>
      </c>
      <c r="AA22" s="8" t="s">
        <v>4</v>
      </c>
      <c r="AB22" s="8" t="s">
        <v>5</v>
      </c>
      <c r="AC22" s="8" t="s">
        <v>6</v>
      </c>
      <c r="AD22" s="8" t="s">
        <v>7</v>
      </c>
      <c r="AE22" s="8" t="s">
        <v>8</v>
      </c>
      <c r="AF22" s="8" t="s">
        <v>9</v>
      </c>
      <c r="AG22" s="8" t="s">
        <v>10</v>
      </c>
      <c r="AH22" s="8" t="s">
        <v>11</v>
      </c>
      <c r="AI22" s="8" t="s">
        <v>12</v>
      </c>
      <c r="AJ22" s="8" t="s">
        <v>13</v>
      </c>
      <c r="AK22" s="8" t="s">
        <v>14</v>
      </c>
      <c r="AL22" s="8" t="s">
        <v>15</v>
      </c>
      <c r="AM22" s="8" t="s">
        <v>16</v>
      </c>
      <c r="AN22" s="8" t="s">
        <v>17</v>
      </c>
      <c r="AO22" s="8" t="s">
        <v>18</v>
      </c>
      <c r="AP22" s="8" t="s">
        <v>19</v>
      </c>
      <c r="AQ22" s="8" t="s">
        <v>20</v>
      </c>
      <c r="AR22" s="9" t="s">
        <v>21</v>
      </c>
      <c r="AS22" s="27"/>
    </row>
    <row r="23" spans="1:46" ht="12.75">
      <c r="A23" s="3" t="s">
        <v>22</v>
      </c>
      <c r="B23" s="225">
        <v>10000</v>
      </c>
      <c r="C23" s="225">
        <v>10000</v>
      </c>
      <c r="D23" s="225">
        <v>10000</v>
      </c>
      <c r="E23" s="225">
        <v>10000</v>
      </c>
      <c r="F23" s="225">
        <v>10000</v>
      </c>
      <c r="G23" s="225">
        <v>10000</v>
      </c>
      <c r="H23" s="77">
        <v>10000</v>
      </c>
      <c r="I23" s="77">
        <v>10000</v>
      </c>
      <c r="J23" s="77">
        <v>10000</v>
      </c>
      <c r="K23" s="77">
        <v>10000</v>
      </c>
      <c r="L23" s="77">
        <v>10000</v>
      </c>
      <c r="M23" s="77">
        <v>10000</v>
      </c>
      <c r="N23" s="77">
        <v>10000</v>
      </c>
      <c r="O23" s="77">
        <v>10000</v>
      </c>
      <c r="P23" s="77">
        <v>10000</v>
      </c>
      <c r="Q23" s="77">
        <v>10000</v>
      </c>
      <c r="R23" s="77">
        <v>10000</v>
      </c>
      <c r="S23" s="77">
        <v>10000</v>
      </c>
      <c r="T23" s="77">
        <v>10000</v>
      </c>
      <c r="U23" s="77">
        <v>10000</v>
      </c>
      <c r="V23" s="19">
        <v>10000</v>
      </c>
      <c r="W23" s="86"/>
      <c r="X23" s="19" t="s">
        <v>22</v>
      </c>
      <c r="Y23" s="77">
        <v>10000</v>
      </c>
      <c r="Z23" s="77">
        <v>10000</v>
      </c>
      <c r="AA23" s="77">
        <v>10000</v>
      </c>
      <c r="AB23" s="77">
        <v>10000</v>
      </c>
      <c r="AC23" s="77">
        <v>10000</v>
      </c>
      <c r="AD23" s="77">
        <v>10000</v>
      </c>
      <c r="AE23" s="77">
        <v>10000</v>
      </c>
      <c r="AF23" s="77">
        <v>10000</v>
      </c>
      <c r="AG23" s="77">
        <v>10000</v>
      </c>
      <c r="AH23" s="77">
        <v>10000</v>
      </c>
      <c r="AI23" s="77">
        <v>10000</v>
      </c>
      <c r="AJ23" s="77">
        <v>10000</v>
      </c>
      <c r="AK23" s="77">
        <v>10000</v>
      </c>
      <c r="AL23" s="77">
        <v>10000</v>
      </c>
      <c r="AM23" s="77">
        <v>10000</v>
      </c>
      <c r="AN23" s="77">
        <v>10000</v>
      </c>
      <c r="AO23" s="77">
        <v>10000</v>
      </c>
      <c r="AP23" s="77">
        <v>10000</v>
      </c>
      <c r="AQ23" s="77">
        <v>10000</v>
      </c>
      <c r="AR23" s="77">
        <v>10000</v>
      </c>
      <c r="AS23" s="19">
        <v>10000</v>
      </c>
      <c r="AT23" s="87"/>
    </row>
    <row r="24" spans="1:45" ht="12.75">
      <c r="A24" s="3" t="s">
        <v>23</v>
      </c>
      <c r="B24" s="226">
        <v>-6.445112</v>
      </c>
      <c r="C24" s="226">
        <v>0.3945202</v>
      </c>
      <c r="D24" s="226">
        <v>0.01809222</v>
      </c>
      <c r="E24" s="226">
        <v>1.649636</v>
      </c>
      <c r="F24" s="226">
        <v>1.268564</v>
      </c>
      <c r="G24" s="226">
        <v>0.1790227</v>
      </c>
      <c r="H24" s="10">
        <v>-0.002059424</v>
      </c>
      <c r="I24" s="10">
        <v>-0.01943118</v>
      </c>
      <c r="J24" s="10">
        <v>0.09976881</v>
      </c>
      <c r="K24" s="10">
        <v>-0.8014303</v>
      </c>
      <c r="L24" s="10">
        <v>0.155802</v>
      </c>
      <c r="M24" s="10">
        <v>-0.01929635</v>
      </c>
      <c r="N24" s="10">
        <v>-0.4137408</v>
      </c>
      <c r="O24" s="10">
        <v>-0.1379129</v>
      </c>
      <c r="P24" s="10">
        <v>-0.6360968</v>
      </c>
      <c r="Q24" s="10">
        <v>-1.377967</v>
      </c>
      <c r="R24" s="10">
        <v>-0.04115725</v>
      </c>
      <c r="S24" s="10">
        <v>-0.4303398</v>
      </c>
      <c r="T24" s="10">
        <v>-0.1103046</v>
      </c>
      <c r="U24" s="10">
        <v>-2.721091</v>
      </c>
      <c r="V24" s="24">
        <v>-0.3122179</v>
      </c>
      <c r="W24" s="83"/>
      <c r="X24" s="4" t="s">
        <v>23</v>
      </c>
      <c r="Y24" s="10">
        <v>0.08242218</v>
      </c>
      <c r="Z24" s="10">
        <v>1.99512</v>
      </c>
      <c r="AA24" s="10">
        <v>1.650395</v>
      </c>
      <c r="AB24" s="10">
        <v>1.8995</v>
      </c>
      <c r="AC24" s="10">
        <v>1.384609</v>
      </c>
      <c r="AD24" s="10">
        <v>0.08788136</v>
      </c>
      <c r="AE24" s="10">
        <v>0.6277483</v>
      </c>
      <c r="AF24" s="10">
        <v>1.029824</v>
      </c>
      <c r="AG24" s="10">
        <v>0.5070237</v>
      </c>
      <c r="AH24" s="10">
        <v>-1.407625</v>
      </c>
      <c r="AI24" s="10">
        <v>0.6486138</v>
      </c>
      <c r="AJ24" s="10">
        <v>0.2179506</v>
      </c>
      <c r="AK24" s="10">
        <v>-0.8981057</v>
      </c>
      <c r="AL24" s="10">
        <v>-0.5048554</v>
      </c>
      <c r="AM24" s="10">
        <v>-0.1384867</v>
      </c>
      <c r="AN24" s="10">
        <v>-0.2783598</v>
      </c>
      <c r="AO24" s="10">
        <v>0.2631401</v>
      </c>
      <c r="AP24" s="10">
        <v>1.177306</v>
      </c>
      <c r="AQ24" s="10">
        <v>1.077332</v>
      </c>
      <c r="AR24" s="10">
        <v>0.2704441</v>
      </c>
      <c r="AS24" s="24">
        <v>0.4965293</v>
      </c>
    </row>
    <row r="25" spans="1:45" ht="12.75">
      <c r="A25" s="3" t="s">
        <v>24</v>
      </c>
      <c r="B25" s="226">
        <v>32.01514</v>
      </c>
      <c r="C25" s="226">
        <v>-0.5287397</v>
      </c>
      <c r="D25" s="226">
        <v>-0.9374121</v>
      </c>
      <c r="E25" s="226">
        <v>-1.089196</v>
      </c>
      <c r="F25" s="226">
        <v>-1.429443</v>
      </c>
      <c r="G25" s="226">
        <v>-1.639997</v>
      </c>
      <c r="H25" s="10">
        <v>-1.245507</v>
      </c>
      <c r="I25" s="10">
        <v>-1.811741</v>
      </c>
      <c r="J25" s="10">
        <v>-1.14215</v>
      </c>
      <c r="K25" s="10">
        <v>-2.125817</v>
      </c>
      <c r="L25" s="10">
        <v>-1.437583</v>
      </c>
      <c r="M25" s="10">
        <v>-1.247514</v>
      </c>
      <c r="N25" s="10">
        <v>-1.088877</v>
      </c>
      <c r="O25" s="10">
        <v>-1.00491</v>
      </c>
      <c r="P25" s="10">
        <v>-0.9608609</v>
      </c>
      <c r="Q25" s="10">
        <v>-2.541892</v>
      </c>
      <c r="R25" s="10">
        <v>-1.671788</v>
      </c>
      <c r="S25" s="10">
        <v>-1.414357</v>
      </c>
      <c r="T25" s="10">
        <v>-2.218891</v>
      </c>
      <c r="U25" s="10">
        <v>-1.893875</v>
      </c>
      <c r="V25" s="24">
        <v>-0.3306466</v>
      </c>
      <c r="W25" s="83"/>
      <c r="X25" s="4" t="s">
        <v>24</v>
      </c>
      <c r="Y25" s="10">
        <v>30.65368</v>
      </c>
      <c r="Z25" s="10">
        <v>-0.5556758</v>
      </c>
      <c r="AA25" s="10">
        <v>-1.316867</v>
      </c>
      <c r="AB25" s="10">
        <v>-1.840751</v>
      </c>
      <c r="AC25" s="10">
        <v>-1.930601</v>
      </c>
      <c r="AD25" s="10">
        <v>-2.163354</v>
      </c>
      <c r="AE25" s="10">
        <v>-1.901196</v>
      </c>
      <c r="AF25" s="10">
        <v>-1.848773</v>
      </c>
      <c r="AG25" s="10">
        <v>-1.393862</v>
      </c>
      <c r="AH25" s="10">
        <v>-2.836417</v>
      </c>
      <c r="AI25" s="10">
        <v>-3.469147</v>
      </c>
      <c r="AJ25" s="10">
        <v>-3.297789</v>
      </c>
      <c r="AK25" s="10">
        <v>-2.16619</v>
      </c>
      <c r="AL25" s="10">
        <v>-2.209059</v>
      </c>
      <c r="AM25" s="10">
        <v>-1.835762</v>
      </c>
      <c r="AN25" s="10">
        <v>-2.056297</v>
      </c>
      <c r="AO25" s="10">
        <v>-0.8818206</v>
      </c>
      <c r="AP25" s="10">
        <v>-1.746732</v>
      </c>
      <c r="AQ25" s="10">
        <v>-1.582108</v>
      </c>
      <c r="AR25" s="10">
        <v>0.3003715</v>
      </c>
      <c r="AS25" s="24">
        <v>-0.7928789</v>
      </c>
    </row>
    <row r="26" spans="1:45" ht="12.75">
      <c r="A26" s="3" t="s">
        <v>25</v>
      </c>
      <c r="B26" s="10">
        <v>-2.056507</v>
      </c>
      <c r="C26" s="10">
        <v>0.1110516</v>
      </c>
      <c r="D26" s="10">
        <v>-0.1154631</v>
      </c>
      <c r="E26" s="10">
        <v>-0.09225334</v>
      </c>
      <c r="F26" s="10">
        <v>-0.02834638</v>
      </c>
      <c r="G26" s="10">
        <v>-0.02840906</v>
      </c>
      <c r="H26" s="10">
        <v>0.004627887</v>
      </c>
      <c r="I26" s="10">
        <v>-0.03551857</v>
      </c>
      <c r="J26" s="10">
        <v>0.201633</v>
      </c>
      <c r="K26" s="10">
        <v>0.2688824</v>
      </c>
      <c r="L26" s="10">
        <v>0.1955576</v>
      </c>
      <c r="M26" s="10">
        <v>0.122103</v>
      </c>
      <c r="N26" s="10">
        <v>0.07017026</v>
      </c>
      <c r="O26" s="10">
        <v>0.120507</v>
      </c>
      <c r="P26" s="10">
        <v>0.01834612</v>
      </c>
      <c r="Q26" s="10">
        <v>0.1406342</v>
      </c>
      <c r="R26" s="10">
        <v>0.02144558</v>
      </c>
      <c r="S26" s="10">
        <v>-0.06447646</v>
      </c>
      <c r="T26" s="10">
        <v>-0.08078261</v>
      </c>
      <c r="U26" s="10">
        <v>-0.4360327</v>
      </c>
      <c r="V26" s="24">
        <v>-0.038878</v>
      </c>
      <c r="W26" s="83"/>
      <c r="X26" s="4" t="s">
        <v>25</v>
      </c>
      <c r="Y26" s="10">
        <v>-0.9618733</v>
      </c>
      <c r="Z26" s="10">
        <v>0.262258</v>
      </c>
      <c r="AA26" s="10">
        <v>0.2190739</v>
      </c>
      <c r="AB26" s="10">
        <v>0.1719821</v>
      </c>
      <c r="AC26" s="10">
        <v>0.2262115</v>
      </c>
      <c r="AD26" s="10">
        <v>0.1228565</v>
      </c>
      <c r="AE26" s="10">
        <v>-0.004444277</v>
      </c>
      <c r="AF26" s="10">
        <v>0.1689838</v>
      </c>
      <c r="AG26" s="10">
        <v>0.2492911</v>
      </c>
      <c r="AH26" s="10">
        <v>0.1846884</v>
      </c>
      <c r="AI26" s="10">
        <v>0.04319671</v>
      </c>
      <c r="AJ26" s="10">
        <v>0.009938079</v>
      </c>
      <c r="AK26" s="10">
        <v>-0.004864708</v>
      </c>
      <c r="AL26" s="10">
        <v>-0.03533447</v>
      </c>
      <c r="AM26" s="10">
        <v>0.103766</v>
      </c>
      <c r="AN26" s="10">
        <v>0.1076965</v>
      </c>
      <c r="AO26" s="10">
        <v>0.01779139</v>
      </c>
      <c r="AP26" s="10">
        <v>0.0558453</v>
      </c>
      <c r="AQ26" s="10">
        <v>0.06542825</v>
      </c>
      <c r="AR26" s="10">
        <v>0.01493069</v>
      </c>
      <c r="AS26" s="24">
        <v>0.07059513</v>
      </c>
    </row>
    <row r="27" spans="1:45" ht="12.75">
      <c r="A27" s="3" t="s">
        <v>26</v>
      </c>
      <c r="B27" s="10">
        <v>-6.015229</v>
      </c>
      <c r="C27" s="10">
        <v>0.3788272</v>
      </c>
      <c r="D27" s="10">
        <v>-0.02948493</v>
      </c>
      <c r="E27" s="10">
        <v>-0.08174733</v>
      </c>
      <c r="F27" s="10">
        <v>-0.286839</v>
      </c>
      <c r="G27" s="10">
        <v>0.2156066</v>
      </c>
      <c r="H27" s="10">
        <v>0.1073846</v>
      </c>
      <c r="I27" s="10">
        <v>0.1132181</v>
      </c>
      <c r="J27" s="10">
        <v>0.08101963</v>
      </c>
      <c r="K27" s="10">
        <v>-0.03523483</v>
      </c>
      <c r="L27" s="10">
        <v>0.1312431</v>
      </c>
      <c r="M27" s="10">
        <v>-0.1053826</v>
      </c>
      <c r="N27" s="10">
        <v>-0.01602357</v>
      </c>
      <c r="O27" s="10">
        <v>0.008538431</v>
      </c>
      <c r="P27" s="10">
        <v>0.002391122</v>
      </c>
      <c r="Q27" s="10">
        <v>0.1200314</v>
      </c>
      <c r="R27" s="10">
        <v>-0.163111</v>
      </c>
      <c r="S27" s="10">
        <v>-0.1193002</v>
      </c>
      <c r="T27" s="10">
        <v>0.2895788</v>
      </c>
      <c r="U27" s="10">
        <v>-2.620803</v>
      </c>
      <c r="V27" s="24">
        <v>-0.2514345</v>
      </c>
      <c r="W27" s="83"/>
      <c r="X27" s="4" t="s">
        <v>26</v>
      </c>
      <c r="Y27" s="10">
        <v>-5.792304</v>
      </c>
      <c r="Z27" s="10">
        <v>0.8249829</v>
      </c>
      <c r="AA27" s="10">
        <v>0.5530217</v>
      </c>
      <c r="AB27" s="10">
        <v>0.5972162</v>
      </c>
      <c r="AC27" s="10">
        <v>0.4263028</v>
      </c>
      <c r="AD27" s="10">
        <v>0.6722921</v>
      </c>
      <c r="AE27" s="10">
        <v>0.6546042</v>
      </c>
      <c r="AF27" s="10">
        <v>0.5824272</v>
      </c>
      <c r="AG27" s="10">
        <v>0.7746138</v>
      </c>
      <c r="AH27" s="10">
        <v>0.5301891</v>
      </c>
      <c r="AI27" s="10">
        <v>0.8646616</v>
      </c>
      <c r="AJ27" s="10">
        <v>0.6221931</v>
      </c>
      <c r="AK27" s="10">
        <v>0.5749924</v>
      </c>
      <c r="AL27" s="10">
        <v>0.7493707</v>
      </c>
      <c r="AM27" s="10">
        <v>0.6046036</v>
      </c>
      <c r="AN27" s="10">
        <v>0.7800222</v>
      </c>
      <c r="AO27" s="10">
        <v>0.5582686</v>
      </c>
      <c r="AP27" s="10">
        <v>0.6813704</v>
      </c>
      <c r="AQ27" s="10">
        <v>0.8200641</v>
      </c>
      <c r="AR27" s="10">
        <v>-2.138187</v>
      </c>
      <c r="AS27" s="24">
        <v>0.35572</v>
      </c>
    </row>
    <row r="28" spans="1:45" ht="12.75">
      <c r="A28" s="3" t="s">
        <v>27</v>
      </c>
      <c r="B28" s="10">
        <v>-0.2220581</v>
      </c>
      <c r="C28" s="10">
        <v>-0.06598335</v>
      </c>
      <c r="D28" s="10">
        <v>0.0006941805</v>
      </c>
      <c r="E28" s="10">
        <v>0.0458736</v>
      </c>
      <c r="F28" s="10">
        <v>0.0925425</v>
      </c>
      <c r="G28" s="10">
        <v>-0.03888059</v>
      </c>
      <c r="H28" s="10">
        <v>-0.08408454</v>
      </c>
      <c r="I28" s="10">
        <v>-0.0602938</v>
      </c>
      <c r="J28" s="10">
        <v>-0.001333989</v>
      </c>
      <c r="K28" s="10">
        <v>-0.02330837</v>
      </c>
      <c r="L28" s="10">
        <v>0.004088424</v>
      </c>
      <c r="M28" s="10">
        <v>0.01022052</v>
      </c>
      <c r="N28" s="10">
        <v>-0.09446075</v>
      </c>
      <c r="O28" s="10">
        <v>-0.1180365</v>
      </c>
      <c r="P28" s="10">
        <v>-0.03068902</v>
      </c>
      <c r="Q28" s="10">
        <v>-0.03772589</v>
      </c>
      <c r="R28" s="10">
        <v>-0.03717144</v>
      </c>
      <c r="S28" s="10">
        <v>0.03458069</v>
      </c>
      <c r="T28" s="10">
        <v>-0.02208642</v>
      </c>
      <c r="U28" s="10">
        <v>0.1281236</v>
      </c>
      <c r="V28" s="24">
        <v>-0.02531821</v>
      </c>
      <c r="W28" s="83"/>
      <c r="X28" s="4" t="s">
        <v>27</v>
      </c>
      <c r="Y28" s="10">
        <v>0.463957</v>
      </c>
      <c r="Z28" s="10">
        <v>0.1514917</v>
      </c>
      <c r="AA28" s="10">
        <v>0.1259753</v>
      </c>
      <c r="AB28" s="10">
        <v>0.1924725</v>
      </c>
      <c r="AC28" s="10">
        <v>0.0718139</v>
      </c>
      <c r="AD28" s="10">
        <v>-0.07755094</v>
      </c>
      <c r="AE28" s="10">
        <v>-0.06687268</v>
      </c>
      <c r="AF28" s="10">
        <v>-0.0483196</v>
      </c>
      <c r="AG28" s="10">
        <v>-0.01592928</v>
      </c>
      <c r="AH28" s="10">
        <v>-0.06196903</v>
      </c>
      <c r="AI28" s="10">
        <v>-0.03005797</v>
      </c>
      <c r="AJ28" s="10">
        <v>0.003507382</v>
      </c>
      <c r="AK28" s="10">
        <v>-0.05324767</v>
      </c>
      <c r="AL28" s="10">
        <v>-0.1984425</v>
      </c>
      <c r="AM28" s="10">
        <v>-0.03841516</v>
      </c>
      <c r="AN28" s="10">
        <v>-0.01057449</v>
      </c>
      <c r="AO28" s="10">
        <v>-0.07941359</v>
      </c>
      <c r="AP28" s="10">
        <v>0.157946</v>
      </c>
      <c r="AQ28" s="10">
        <v>0.1277487</v>
      </c>
      <c r="AR28" s="10">
        <v>0.08472663</v>
      </c>
      <c r="AS28" s="24">
        <v>0.02592373</v>
      </c>
    </row>
    <row r="29" spans="1:45" ht="12.75">
      <c r="A29" s="3" t="s">
        <v>28</v>
      </c>
      <c r="B29" s="10">
        <v>2.29051</v>
      </c>
      <c r="C29" s="10">
        <v>0.8214123</v>
      </c>
      <c r="D29" s="10">
        <v>0.8805746</v>
      </c>
      <c r="E29" s="10">
        <v>0.8985918</v>
      </c>
      <c r="F29" s="10">
        <v>0.899128</v>
      </c>
      <c r="G29" s="10">
        <v>0.8903203</v>
      </c>
      <c r="H29" s="10">
        <v>0.9172961</v>
      </c>
      <c r="I29" s="10">
        <v>0.9301111</v>
      </c>
      <c r="J29" s="10">
        <v>0.8499399</v>
      </c>
      <c r="K29" s="10">
        <v>0.85181</v>
      </c>
      <c r="L29" s="10">
        <v>0.88053</v>
      </c>
      <c r="M29" s="10">
        <v>0.8989579</v>
      </c>
      <c r="N29" s="10">
        <v>0.9011197</v>
      </c>
      <c r="O29" s="10">
        <v>0.8954564</v>
      </c>
      <c r="P29" s="10">
        <v>0.881242</v>
      </c>
      <c r="Q29" s="10">
        <v>0.8584526</v>
      </c>
      <c r="R29" s="10">
        <v>0.9231204</v>
      </c>
      <c r="S29" s="10">
        <v>0.8839017</v>
      </c>
      <c r="T29" s="10">
        <v>0.8982605</v>
      </c>
      <c r="U29" s="10">
        <v>0.7534095</v>
      </c>
      <c r="V29" s="24">
        <v>0.9287013</v>
      </c>
      <c r="W29" s="83"/>
      <c r="X29" s="4" t="s">
        <v>28</v>
      </c>
      <c r="Y29" s="10">
        <v>2.564671</v>
      </c>
      <c r="Z29" s="10">
        <v>1.299557</v>
      </c>
      <c r="AA29" s="10">
        <v>1.258416</v>
      </c>
      <c r="AB29" s="10">
        <v>1.272747</v>
      </c>
      <c r="AC29" s="10">
        <v>1.252323</v>
      </c>
      <c r="AD29" s="10">
        <v>1.203009</v>
      </c>
      <c r="AE29" s="10">
        <v>1.265282</v>
      </c>
      <c r="AF29" s="10">
        <v>1.286455</v>
      </c>
      <c r="AG29" s="10">
        <v>1.228242</v>
      </c>
      <c r="AH29" s="10">
        <v>1.209668</v>
      </c>
      <c r="AI29" s="10">
        <v>1.205577</v>
      </c>
      <c r="AJ29" s="10">
        <v>1.174923</v>
      </c>
      <c r="AK29" s="10">
        <v>1.269713</v>
      </c>
      <c r="AL29" s="10">
        <v>1.276023</v>
      </c>
      <c r="AM29" s="10">
        <v>1.202498</v>
      </c>
      <c r="AN29" s="10">
        <v>1.220408</v>
      </c>
      <c r="AO29" s="10">
        <v>1.283706</v>
      </c>
      <c r="AP29" s="10">
        <v>1.237258</v>
      </c>
      <c r="AQ29" s="10">
        <v>1.300996</v>
      </c>
      <c r="AR29" s="10">
        <v>0.9089925</v>
      </c>
      <c r="AS29" s="24">
        <v>1.279888</v>
      </c>
    </row>
    <row r="30" spans="1:45" ht="12.75">
      <c r="A30" s="3" t="s">
        <v>29</v>
      </c>
      <c r="B30" s="10">
        <v>0.03755043</v>
      </c>
      <c r="C30" s="10">
        <v>0.06198271</v>
      </c>
      <c r="D30" s="10">
        <v>0.03932615</v>
      </c>
      <c r="E30" s="10">
        <v>-0.01272379</v>
      </c>
      <c r="F30" s="10">
        <v>0.08910582</v>
      </c>
      <c r="G30" s="10">
        <v>0.03777191</v>
      </c>
      <c r="H30" s="10">
        <v>-0.05167172</v>
      </c>
      <c r="I30" s="10">
        <v>0.01975071</v>
      </c>
      <c r="J30" s="10">
        <v>0.04442755</v>
      </c>
      <c r="K30" s="10">
        <v>0.04918627</v>
      </c>
      <c r="L30" s="10">
        <v>0.003932988</v>
      </c>
      <c r="M30" s="10">
        <v>0.01379643</v>
      </c>
      <c r="N30" s="10">
        <v>-0.02038534</v>
      </c>
      <c r="O30" s="10">
        <v>0.01636115</v>
      </c>
      <c r="P30" s="10">
        <v>-0.01484639</v>
      </c>
      <c r="Q30" s="10">
        <v>-0.0104481</v>
      </c>
      <c r="R30" s="10">
        <v>-0.03309648</v>
      </c>
      <c r="S30" s="10">
        <v>0.04286383</v>
      </c>
      <c r="T30" s="10">
        <v>-0.05361897</v>
      </c>
      <c r="U30" s="10">
        <v>-0.06149759</v>
      </c>
      <c r="V30" s="24">
        <v>0.01076323</v>
      </c>
      <c r="W30" s="83"/>
      <c r="X30" s="4" t="s">
        <v>29</v>
      </c>
      <c r="Y30" s="10">
        <v>0.06614361</v>
      </c>
      <c r="Z30" s="10">
        <v>0.05642393</v>
      </c>
      <c r="AA30" s="10">
        <v>0.03997958</v>
      </c>
      <c r="AB30" s="10">
        <v>0.045196</v>
      </c>
      <c r="AC30" s="10">
        <v>0.001523785</v>
      </c>
      <c r="AD30" s="10">
        <v>-0.08209437</v>
      </c>
      <c r="AE30" s="10">
        <v>-0.0760682</v>
      </c>
      <c r="AF30" s="10">
        <v>-0.04498132</v>
      </c>
      <c r="AG30" s="10">
        <v>0.02194774</v>
      </c>
      <c r="AH30" s="10">
        <v>0.06013554</v>
      </c>
      <c r="AI30" s="10">
        <v>0.04728599</v>
      </c>
      <c r="AJ30" s="10">
        <v>-0.01768987</v>
      </c>
      <c r="AK30" s="10">
        <v>-0.001308469</v>
      </c>
      <c r="AL30" s="10">
        <v>-0.08656263</v>
      </c>
      <c r="AM30" s="10">
        <v>0.01535094</v>
      </c>
      <c r="AN30" s="10">
        <v>-0.01458945</v>
      </c>
      <c r="AO30" s="10">
        <v>-0.03621551</v>
      </c>
      <c r="AP30" s="10">
        <v>0.0116022</v>
      </c>
      <c r="AQ30" s="10">
        <v>0.0319998</v>
      </c>
      <c r="AR30" s="10">
        <v>0.02199758</v>
      </c>
      <c r="AS30" s="24">
        <v>0.001448725</v>
      </c>
    </row>
    <row r="31" spans="1:45" ht="12.75">
      <c r="A31" s="3" t="s">
        <v>30</v>
      </c>
      <c r="B31" s="10">
        <v>0.2615009</v>
      </c>
      <c r="C31" s="10">
        <v>0.4988948</v>
      </c>
      <c r="D31" s="10">
        <v>0.4760134</v>
      </c>
      <c r="E31" s="10">
        <v>0.4693153</v>
      </c>
      <c r="F31" s="10">
        <v>0.4642792</v>
      </c>
      <c r="G31" s="10">
        <v>0.4667512</v>
      </c>
      <c r="H31" s="10">
        <v>0.4634437</v>
      </c>
      <c r="I31" s="10">
        <v>0.4447315</v>
      </c>
      <c r="J31" s="10">
        <v>0.4758432</v>
      </c>
      <c r="K31" s="10">
        <v>0.4636725</v>
      </c>
      <c r="L31" s="10">
        <v>0.4716373</v>
      </c>
      <c r="M31" s="10">
        <v>0.4643463</v>
      </c>
      <c r="N31" s="10">
        <v>0.4666209</v>
      </c>
      <c r="O31" s="10">
        <v>0.4786428</v>
      </c>
      <c r="P31" s="10">
        <v>0.4749779</v>
      </c>
      <c r="Q31" s="10">
        <v>0.4778135</v>
      </c>
      <c r="R31" s="10">
        <v>0.4651889</v>
      </c>
      <c r="S31" s="10">
        <v>0.4700584</v>
      </c>
      <c r="T31" s="10">
        <v>0.4513632</v>
      </c>
      <c r="U31" s="10">
        <v>0.3462312</v>
      </c>
      <c r="V31" s="24">
        <v>0.4582699</v>
      </c>
      <c r="W31" s="83"/>
      <c r="X31" s="4" t="s">
        <v>30</v>
      </c>
      <c r="Y31" s="10">
        <v>0.3453122</v>
      </c>
      <c r="Z31" s="10">
        <v>0.5765987</v>
      </c>
      <c r="AA31" s="10">
        <v>0.5513474</v>
      </c>
      <c r="AB31" s="10">
        <v>0.5427247</v>
      </c>
      <c r="AC31" s="10">
        <v>0.5241665</v>
      </c>
      <c r="AD31" s="10">
        <v>0.5361795</v>
      </c>
      <c r="AE31" s="10">
        <v>0.5419853</v>
      </c>
      <c r="AF31" s="10">
        <v>0.5409219</v>
      </c>
      <c r="AG31" s="10">
        <v>0.5689966</v>
      </c>
      <c r="AH31" s="10">
        <v>0.5316123</v>
      </c>
      <c r="AI31" s="10">
        <v>0.5165663</v>
      </c>
      <c r="AJ31" s="10">
        <v>0.5112572</v>
      </c>
      <c r="AK31" s="10">
        <v>0.5358602</v>
      </c>
      <c r="AL31" s="10">
        <v>0.5539691</v>
      </c>
      <c r="AM31" s="10">
        <v>0.5192118</v>
      </c>
      <c r="AN31" s="10">
        <v>0.5557619</v>
      </c>
      <c r="AO31" s="10">
        <v>0.549016</v>
      </c>
      <c r="AP31" s="10">
        <v>0.5539067</v>
      </c>
      <c r="AQ31" s="10">
        <v>0.5410512</v>
      </c>
      <c r="AR31" s="10">
        <v>0.4139501</v>
      </c>
      <c r="AS31" s="24">
        <v>0.5311135</v>
      </c>
    </row>
    <row r="32" spans="1:45" ht="12.75">
      <c r="A32" s="3" t="s">
        <v>31</v>
      </c>
      <c r="B32" s="10">
        <v>0.0816064</v>
      </c>
      <c r="C32" s="10">
        <v>0.003272062</v>
      </c>
      <c r="D32" s="10">
        <v>0.07638818</v>
      </c>
      <c r="E32" s="10">
        <v>0.02891934</v>
      </c>
      <c r="F32" s="10">
        <v>0.1656752</v>
      </c>
      <c r="G32" s="10">
        <v>0.06545998</v>
      </c>
      <c r="H32" s="10">
        <v>-0.1112514</v>
      </c>
      <c r="I32" s="10">
        <v>0.02314819</v>
      </c>
      <c r="J32" s="10">
        <v>0.04317587</v>
      </c>
      <c r="K32" s="10">
        <v>0.05758191</v>
      </c>
      <c r="L32" s="10">
        <v>-0.02915884</v>
      </c>
      <c r="M32" s="10">
        <v>-0.02019103</v>
      </c>
      <c r="N32" s="10">
        <v>-0.1208618</v>
      </c>
      <c r="O32" s="10">
        <v>-0.0357665</v>
      </c>
      <c r="P32" s="10">
        <v>-0.05008837</v>
      </c>
      <c r="Q32" s="10">
        <v>-0.04195875</v>
      </c>
      <c r="R32" s="10">
        <v>-0.0877255</v>
      </c>
      <c r="S32" s="10">
        <v>0.07336157</v>
      </c>
      <c r="T32" s="10">
        <v>-0.07162474</v>
      </c>
      <c r="U32" s="10">
        <v>-0.03228937</v>
      </c>
      <c r="V32" s="24">
        <v>0</v>
      </c>
      <c r="W32" s="83"/>
      <c r="X32" s="4" t="s">
        <v>31</v>
      </c>
      <c r="Y32" s="10">
        <v>0.1757102</v>
      </c>
      <c r="Z32" s="10">
        <v>0.1050415</v>
      </c>
      <c r="AA32" s="10">
        <v>0.08443362</v>
      </c>
      <c r="AB32" s="10">
        <v>0.1009329</v>
      </c>
      <c r="AC32" s="10">
        <v>0.01291123</v>
      </c>
      <c r="AD32" s="10">
        <v>-0.1620911</v>
      </c>
      <c r="AE32" s="10">
        <v>-0.1140869</v>
      </c>
      <c r="AF32" s="10">
        <v>-0.09285224</v>
      </c>
      <c r="AG32" s="10">
        <v>-0.007211389</v>
      </c>
      <c r="AH32" s="10">
        <v>0.02425296</v>
      </c>
      <c r="AI32" s="10">
        <v>0.01066094</v>
      </c>
      <c r="AJ32" s="10">
        <v>-0.04247802</v>
      </c>
      <c r="AK32" s="10">
        <v>-0.009757172</v>
      </c>
      <c r="AL32" s="10">
        <v>-0.1455818</v>
      </c>
      <c r="AM32" s="10">
        <v>0.02860249</v>
      </c>
      <c r="AN32" s="10">
        <v>-0.01216714</v>
      </c>
      <c r="AO32" s="10">
        <v>-0.06917264</v>
      </c>
      <c r="AP32" s="10">
        <v>0.07725936</v>
      </c>
      <c r="AQ32" s="10">
        <v>0.04632514</v>
      </c>
      <c r="AR32" s="10">
        <v>0.08486853</v>
      </c>
      <c r="AS32" s="24">
        <v>0</v>
      </c>
    </row>
    <row r="33" spans="1:45" ht="12.75">
      <c r="A33" s="3" t="s">
        <v>32</v>
      </c>
      <c r="B33" s="10">
        <v>0.6372103</v>
      </c>
      <c r="C33" s="10">
        <v>0.772402</v>
      </c>
      <c r="D33" s="10">
        <v>0.7730858</v>
      </c>
      <c r="E33" s="10">
        <v>0.7678396</v>
      </c>
      <c r="F33" s="10">
        <v>0.7644631</v>
      </c>
      <c r="G33" s="10">
        <v>0.7767955</v>
      </c>
      <c r="H33" s="10">
        <v>0.7715174</v>
      </c>
      <c r="I33" s="10">
        <v>0.7663243</v>
      </c>
      <c r="J33" s="10">
        <v>0.7753887</v>
      </c>
      <c r="K33" s="10">
        <v>0.7655819</v>
      </c>
      <c r="L33" s="10">
        <v>0.7738005</v>
      </c>
      <c r="M33" s="10">
        <v>0.7687215</v>
      </c>
      <c r="N33" s="10">
        <v>0.7774563</v>
      </c>
      <c r="O33" s="10">
        <v>0.7797079</v>
      </c>
      <c r="P33" s="10">
        <v>0.7774883</v>
      </c>
      <c r="Q33" s="10">
        <v>0.7709677</v>
      </c>
      <c r="R33" s="10">
        <v>0.7627497</v>
      </c>
      <c r="S33" s="10">
        <v>0.7690167</v>
      </c>
      <c r="T33" s="10">
        <v>0.7669616</v>
      </c>
      <c r="U33" s="10">
        <v>0.6396106</v>
      </c>
      <c r="V33" s="24">
        <v>0.7624589</v>
      </c>
      <c r="W33" s="83"/>
      <c r="X33" s="4" t="s">
        <v>32</v>
      </c>
      <c r="Y33" s="10">
        <v>0.6355335</v>
      </c>
      <c r="Z33" s="10">
        <v>0.7731757</v>
      </c>
      <c r="AA33" s="10">
        <v>0.770928</v>
      </c>
      <c r="AB33" s="10">
        <v>0.7649123</v>
      </c>
      <c r="AC33" s="10">
        <v>0.7546992</v>
      </c>
      <c r="AD33" s="10">
        <v>0.7612839</v>
      </c>
      <c r="AE33" s="10">
        <v>0.7566311</v>
      </c>
      <c r="AF33" s="10">
        <v>0.7555838</v>
      </c>
      <c r="AG33" s="10">
        <v>0.7644268</v>
      </c>
      <c r="AH33" s="10">
        <v>0.7529417</v>
      </c>
      <c r="AI33" s="10">
        <v>0.7625994</v>
      </c>
      <c r="AJ33" s="10">
        <v>0.754795</v>
      </c>
      <c r="AK33" s="10">
        <v>0.7594049</v>
      </c>
      <c r="AL33" s="10">
        <v>0.7669734</v>
      </c>
      <c r="AM33" s="10">
        <v>0.7706282</v>
      </c>
      <c r="AN33" s="10">
        <v>0.7736244</v>
      </c>
      <c r="AO33" s="10">
        <v>0.7638504</v>
      </c>
      <c r="AP33" s="10">
        <v>0.7712071</v>
      </c>
      <c r="AQ33" s="10">
        <v>0.7612075</v>
      </c>
      <c r="AR33" s="10">
        <v>0.6582783</v>
      </c>
      <c r="AS33" s="24">
        <v>0.7556627</v>
      </c>
    </row>
    <row r="34" spans="1:45" ht="12.75">
      <c r="A34" s="3" t="s">
        <v>33</v>
      </c>
      <c r="B34" s="10">
        <v>0.01343396</v>
      </c>
      <c r="C34" s="10">
        <v>-0.00221377</v>
      </c>
      <c r="D34" s="10">
        <v>0.007891531</v>
      </c>
      <c r="E34" s="10">
        <v>0.003114276</v>
      </c>
      <c r="F34" s="10">
        <v>0.01584296</v>
      </c>
      <c r="G34" s="10">
        <v>0.004306086</v>
      </c>
      <c r="H34" s="10">
        <v>-0.02080175</v>
      </c>
      <c r="I34" s="10">
        <v>-0.002352147</v>
      </c>
      <c r="J34" s="10">
        <v>0.003312914</v>
      </c>
      <c r="K34" s="10">
        <v>0.006499851</v>
      </c>
      <c r="L34" s="10">
        <v>-0.008779753</v>
      </c>
      <c r="M34" s="10">
        <v>-0.006468175</v>
      </c>
      <c r="N34" s="10">
        <v>-0.02068065</v>
      </c>
      <c r="O34" s="10">
        <v>-0.007327445</v>
      </c>
      <c r="P34" s="10">
        <v>-0.009095256</v>
      </c>
      <c r="Q34" s="10">
        <v>-0.00840403</v>
      </c>
      <c r="R34" s="10">
        <v>-0.01461212</v>
      </c>
      <c r="S34" s="10">
        <v>0.008094575</v>
      </c>
      <c r="T34" s="10">
        <v>-0.01386906</v>
      </c>
      <c r="U34" s="10">
        <v>-0.01552124</v>
      </c>
      <c r="V34" s="24">
        <v>-0.003462414</v>
      </c>
      <c r="W34" s="83"/>
      <c r="X34" s="4" t="s">
        <v>33</v>
      </c>
      <c r="Y34" s="10">
        <v>0.02203122</v>
      </c>
      <c r="Z34" s="10">
        <v>0.01574214</v>
      </c>
      <c r="AA34" s="10">
        <v>0.008935828</v>
      </c>
      <c r="AB34" s="10">
        <v>0.01215885</v>
      </c>
      <c r="AC34" s="10">
        <v>0.002351961</v>
      </c>
      <c r="AD34" s="10">
        <v>-0.02196758</v>
      </c>
      <c r="AE34" s="10">
        <v>-0.01576385</v>
      </c>
      <c r="AF34" s="10">
        <v>-0.01186637</v>
      </c>
      <c r="AG34" s="10">
        <v>-0.002904931</v>
      </c>
      <c r="AH34" s="10">
        <v>0.001510392</v>
      </c>
      <c r="AI34" s="10">
        <v>0.003620217</v>
      </c>
      <c r="AJ34" s="10">
        <v>-0.005398487</v>
      </c>
      <c r="AK34" s="10">
        <v>-0.004333558</v>
      </c>
      <c r="AL34" s="10">
        <v>-0.0194791</v>
      </c>
      <c r="AM34" s="10">
        <v>0.0004008386</v>
      </c>
      <c r="AN34" s="10">
        <v>-0.002757854</v>
      </c>
      <c r="AO34" s="10">
        <v>-0.009502929</v>
      </c>
      <c r="AP34" s="10">
        <v>0.009364864</v>
      </c>
      <c r="AQ34" s="10">
        <v>0.00628513</v>
      </c>
      <c r="AR34" s="10">
        <v>0.01094919</v>
      </c>
      <c r="AS34" s="24">
        <v>-0.0006607692</v>
      </c>
    </row>
    <row r="35" spans="1:45" ht="12.75">
      <c r="A35" s="3" t="s">
        <v>34</v>
      </c>
      <c r="B35" s="10">
        <v>0.08127854</v>
      </c>
      <c r="C35" s="10">
        <v>0.07541547</v>
      </c>
      <c r="D35" s="10">
        <v>0.07634565</v>
      </c>
      <c r="E35" s="10">
        <v>0.07433122</v>
      </c>
      <c r="F35" s="10">
        <v>0.07759748</v>
      </c>
      <c r="G35" s="10">
        <v>0.07555179</v>
      </c>
      <c r="H35" s="10">
        <v>0.07458754</v>
      </c>
      <c r="I35" s="10">
        <v>0.07331328</v>
      </c>
      <c r="J35" s="10">
        <v>0.07439793</v>
      </c>
      <c r="K35" s="10">
        <v>0.07831891</v>
      </c>
      <c r="L35" s="10">
        <v>0.07600124</v>
      </c>
      <c r="M35" s="10">
        <v>0.07625705</v>
      </c>
      <c r="N35" s="10">
        <v>0.07758306</v>
      </c>
      <c r="O35" s="10">
        <v>0.0776335</v>
      </c>
      <c r="P35" s="10">
        <v>0.07691769</v>
      </c>
      <c r="Q35" s="10">
        <v>0.075513</v>
      </c>
      <c r="R35" s="10">
        <v>0.07819966</v>
      </c>
      <c r="S35" s="10">
        <v>0.07638526</v>
      </c>
      <c r="T35" s="10">
        <v>0.07579993</v>
      </c>
      <c r="U35" s="10">
        <v>0.06220638</v>
      </c>
      <c r="V35" s="24">
        <v>0.07584027</v>
      </c>
      <c r="W35" s="83"/>
      <c r="X35" s="4" t="s">
        <v>34</v>
      </c>
      <c r="Y35" s="10">
        <v>0.08750626</v>
      </c>
      <c r="Z35" s="10">
        <v>0.07366958</v>
      </c>
      <c r="AA35" s="10">
        <v>0.07546063</v>
      </c>
      <c r="AB35" s="10">
        <v>0.07510307</v>
      </c>
      <c r="AC35" s="10">
        <v>0.07468311</v>
      </c>
      <c r="AD35" s="10">
        <v>0.07560902</v>
      </c>
      <c r="AE35" s="10">
        <v>0.07368315</v>
      </c>
      <c r="AF35" s="10">
        <v>0.07280218</v>
      </c>
      <c r="AG35" s="10">
        <v>0.07125981</v>
      </c>
      <c r="AH35" s="10">
        <v>0.07356618</v>
      </c>
      <c r="AI35" s="10">
        <v>0.07358569</v>
      </c>
      <c r="AJ35" s="10">
        <v>0.07362713</v>
      </c>
      <c r="AK35" s="10">
        <v>0.0713151</v>
      </c>
      <c r="AL35" s="10">
        <v>0.07462006</v>
      </c>
      <c r="AM35" s="10">
        <v>0.07397926</v>
      </c>
      <c r="AN35" s="10">
        <v>0.07135439</v>
      </c>
      <c r="AO35" s="10">
        <v>0.07611369</v>
      </c>
      <c r="AP35" s="10">
        <v>0.07403634</v>
      </c>
      <c r="AQ35" s="10">
        <v>0.07278613</v>
      </c>
      <c r="AR35" s="10">
        <v>0.06326477</v>
      </c>
      <c r="AS35" s="24">
        <v>0.07385647</v>
      </c>
    </row>
    <row r="36" spans="1:45" ht="12.75">
      <c r="A36" s="3" t="s">
        <v>35</v>
      </c>
      <c r="B36" s="10">
        <v>0.007960064</v>
      </c>
      <c r="C36" s="10">
        <v>-0.009193716</v>
      </c>
      <c r="D36" s="10">
        <v>-0.002770091</v>
      </c>
      <c r="E36" s="10">
        <v>-0.005197274</v>
      </c>
      <c r="F36" s="10">
        <v>0.005512432</v>
      </c>
      <c r="G36" s="10">
        <v>-0.004242975</v>
      </c>
      <c r="H36" s="10">
        <v>-0.02069533</v>
      </c>
      <c r="I36" s="10">
        <v>-0.009240501</v>
      </c>
      <c r="J36" s="10">
        <v>-0.007342875</v>
      </c>
      <c r="K36" s="10">
        <v>-0.00524047</v>
      </c>
      <c r="L36" s="10">
        <v>-0.01057195</v>
      </c>
      <c r="M36" s="10">
        <v>-0.01067225</v>
      </c>
      <c r="N36" s="10">
        <v>-0.02187673</v>
      </c>
      <c r="O36" s="10">
        <v>-0.01333362</v>
      </c>
      <c r="P36" s="10">
        <v>-0.01195397</v>
      </c>
      <c r="Q36" s="10">
        <v>-0.01319364</v>
      </c>
      <c r="R36" s="10">
        <v>-0.01573576</v>
      </c>
      <c r="S36" s="10">
        <v>-0.002539031</v>
      </c>
      <c r="T36" s="10">
        <v>-0.0114982</v>
      </c>
      <c r="U36" s="10">
        <v>-0.004346202</v>
      </c>
      <c r="V36" s="24">
        <v>-0.008694587</v>
      </c>
      <c r="W36" s="83"/>
      <c r="X36" s="4" t="s">
        <v>35</v>
      </c>
      <c r="Y36" s="10">
        <v>0.003071547</v>
      </c>
      <c r="Z36" s="10">
        <v>0.000605431</v>
      </c>
      <c r="AA36" s="10">
        <v>-0.001134432</v>
      </c>
      <c r="AB36" s="10">
        <v>0.001598202</v>
      </c>
      <c r="AC36" s="10">
        <v>-0.006823946</v>
      </c>
      <c r="AD36" s="10">
        <v>-0.019409</v>
      </c>
      <c r="AE36" s="10">
        <v>-0.01491269</v>
      </c>
      <c r="AF36" s="10">
        <v>-0.01508991</v>
      </c>
      <c r="AG36" s="10">
        <v>-0.008583082</v>
      </c>
      <c r="AH36" s="10">
        <v>-0.006201036</v>
      </c>
      <c r="AI36" s="10">
        <v>-0.007841362</v>
      </c>
      <c r="AJ36" s="10">
        <v>-0.01201302</v>
      </c>
      <c r="AK36" s="10">
        <v>-0.009728302</v>
      </c>
      <c r="AL36" s="10">
        <v>-0.01903718</v>
      </c>
      <c r="AM36" s="10">
        <v>-0.006877956</v>
      </c>
      <c r="AN36" s="10">
        <v>-0.009486019</v>
      </c>
      <c r="AO36" s="10">
        <v>-0.0141206</v>
      </c>
      <c r="AP36" s="10">
        <v>-0.001968367</v>
      </c>
      <c r="AQ36" s="10">
        <v>-0.00477974</v>
      </c>
      <c r="AR36" s="10">
        <v>-0.0009090518</v>
      </c>
      <c r="AS36" s="24">
        <v>-0.008017206</v>
      </c>
    </row>
    <row r="37" spans="1:45" ht="12.75">
      <c r="A37" s="3" t="s">
        <v>36</v>
      </c>
      <c r="B37" s="10">
        <v>0.0112929</v>
      </c>
      <c r="C37" s="10">
        <v>0.04683574</v>
      </c>
      <c r="D37" s="10">
        <v>0.05428894</v>
      </c>
      <c r="E37" s="10">
        <v>0.05253436</v>
      </c>
      <c r="F37" s="10">
        <v>0.05411796</v>
      </c>
      <c r="G37" s="10">
        <v>0.04725884</v>
      </c>
      <c r="H37" s="10">
        <v>0.04479696</v>
      </c>
      <c r="I37" s="10">
        <v>0.05284488</v>
      </c>
      <c r="J37" s="10">
        <v>0.05124715</v>
      </c>
      <c r="K37" s="10">
        <v>0.04882726</v>
      </c>
      <c r="L37" s="10">
        <v>0.04402221</v>
      </c>
      <c r="M37" s="10">
        <v>0.04572731</v>
      </c>
      <c r="N37" s="10">
        <v>0.04495774</v>
      </c>
      <c r="O37" s="10">
        <v>0.04320726</v>
      </c>
      <c r="P37" s="10">
        <v>0.04230486</v>
      </c>
      <c r="Q37" s="10">
        <v>0.04847229</v>
      </c>
      <c r="R37" s="10">
        <v>0.04268084</v>
      </c>
      <c r="S37" s="10">
        <v>0.04848351</v>
      </c>
      <c r="T37" s="10">
        <v>0.03469502</v>
      </c>
      <c r="U37" s="10">
        <v>0.02220692</v>
      </c>
      <c r="V37" s="24">
        <v>0.04508788</v>
      </c>
      <c r="W37" s="83"/>
      <c r="X37" s="4" t="s">
        <v>36</v>
      </c>
      <c r="Y37" s="10">
        <v>0.01850528</v>
      </c>
      <c r="Z37" s="10">
        <v>0.04734486</v>
      </c>
      <c r="AA37" s="10">
        <v>0.04605383</v>
      </c>
      <c r="AB37" s="10">
        <v>0.05031121</v>
      </c>
      <c r="AC37" s="10">
        <v>0.0464546</v>
      </c>
      <c r="AD37" s="10">
        <v>0.03404681</v>
      </c>
      <c r="AE37" s="10">
        <v>0.03433173</v>
      </c>
      <c r="AF37" s="10">
        <v>0.0381217</v>
      </c>
      <c r="AG37" s="10">
        <v>0.04952776</v>
      </c>
      <c r="AH37" s="10">
        <v>0.04418653</v>
      </c>
      <c r="AI37" s="10">
        <v>0.03972432</v>
      </c>
      <c r="AJ37" s="10">
        <v>0.04286777</v>
      </c>
      <c r="AK37" s="10">
        <v>0.04785446</v>
      </c>
      <c r="AL37" s="10">
        <v>0.03507745</v>
      </c>
      <c r="AM37" s="10">
        <v>0.04464623</v>
      </c>
      <c r="AN37" s="10">
        <v>0.04773958</v>
      </c>
      <c r="AO37" s="10">
        <v>0.04404695</v>
      </c>
      <c r="AP37" s="10">
        <v>0.04416858</v>
      </c>
      <c r="AQ37" s="10">
        <v>0.039116</v>
      </c>
      <c r="AR37" s="10">
        <v>0.02742347</v>
      </c>
      <c r="AS37" s="24">
        <v>0.04177157</v>
      </c>
    </row>
    <row r="38" spans="1:45" ht="12.75">
      <c r="A38" s="3" t="s">
        <v>37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4"/>
      <c r="W38" s="83"/>
      <c r="X38" s="4" t="s">
        <v>37</v>
      </c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24"/>
    </row>
    <row r="39" spans="1:45" ht="13.5" thickBot="1">
      <c r="A39" s="6" t="s">
        <v>38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5"/>
      <c r="W39" s="83"/>
      <c r="X39" s="5" t="s">
        <v>38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25"/>
    </row>
    <row r="40" spans="1:45" ht="12.75">
      <c r="A40" s="66" t="s">
        <v>39</v>
      </c>
      <c r="B40" s="75">
        <v>45.2418</v>
      </c>
      <c r="C40" s="75">
        <v>0.6842017</v>
      </c>
      <c r="D40" s="75">
        <v>4.005536</v>
      </c>
      <c r="E40" s="75">
        <v>6.157284</v>
      </c>
      <c r="F40" s="75">
        <v>1.528374</v>
      </c>
      <c r="G40" s="75">
        <v>-4.71138</v>
      </c>
      <c r="H40" s="75">
        <v>1.055554</v>
      </c>
      <c r="I40" s="75">
        <v>-7.854816</v>
      </c>
      <c r="J40" s="75">
        <v>-9.917743</v>
      </c>
      <c r="K40" s="75">
        <v>1.651373</v>
      </c>
      <c r="L40" s="75">
        <v>-7.900003</v>
      </c>
      <c r="M40" s="75">
        <v>-9.18944</v>
      </c>
      <c r="N40" s="75">
        <v>-8.145108</v>
      </c>
      <c r="O40" s="75">
        <v>-8.051191</v>
      </c>
      <c r="P40" s="75">
        <v>-0.3096819</v>
      </c>
      <c r="Q40" s="75">
        <v>3.835181</v>
      </c>
      <c r="R40" s="75">
        <v>3.064636</v>
      </c>
      <c r="S40" s="75">
        <v>2.186551</v>
      </c>
      <c r="T40" s="75">
        <v>1.507896</v>
      </c>
      <c r="U40" s="75">
        <v>2.49297</v>
      </c>
      <c r="V40" s="23">
        <v>0</v>
      </c>
      <c r="W40" s="83"/>
      <c r="X40" s="4" t="s">
        <v>39</v>
      </c>
      <c r="Y40" s="10">
        <v>37.14083</v>
      </c>
      <c r="Z40" s="10">
        <v>8.202862</v>
      </c>
      <c r="AA40" s="10">
        <v>17.2834</v>
      </c>
      <c r="AB40" s="10">
        <v>9.117659</v>
      </c>
      <c r="AC40" s="10">
        <v>7.508598</v>
      </c>
      <c r="AD40" s="10">
        <v>-0.2359061</v>
      </c>
      <c r="AE40" s="10">
        <v>-3.608595</v>
      </c>
      <c r="AF40" s="10">
        <v>-12.64919</v>
      </c>
      <c r="AG40" s="10">
        <v>-10.33059</v>
      </c>
      <c r="AH40" s="10">
        <v>4.83254</v>
      </c>
      <c r="AI40" s="10">
        <v>-6.272906</v>
      </c>
      <c r="AJ40" s="10">
        <v>-9.936177</v>
      </c>
      <c r="AK40" s="10">
        <v>-15.05231</v>
      </c>
      <c r="AL40" s="10">
        <v>-11.95531</v>
      </c>
      <c r="AM40" s="10">
        <v>-7.410029</v>
      </c>
      <c r="AN40" s="10">
        <v>1.841424</v>
      </c>
      <c r="AO40" s="10">
        <v>4.293371</v>
      </c>
      <c r="AP40" s="10">
        <v>3.173732</v>
      </c>
      <c r="AQ40" s="10">
        <v>-2.073774</v>
      </c>
      <c r="AR40" s="10">
        <v>-0.3850465</v>
      </c>
      <c r="AS40" s="23">
        <v>0</v>
      </c>
    </row>
    <row r="41" spans="1:45" ht="12.75">
      <c r="A41" s="3" t="s">
        <v>40</v>
      </c>
      <c r="B41" s="10">
        <v>13.11639</v>
      </c>
      <c r="C41" s="10">
        <v>1.414663</v>
      </c>
      <c r="D41" s="10">
        <v>2.159372</v>
      </c>
      <c r="E41" s="10">
        <v>2.24386</v>
      </c>
      <c r="F41" s="10">
        <v>2.448968</v>
      </c>
      <c r="G41" s="10">
        <v>1.919806</v>
      </c>
      <c r="H41" s="10">
        <v>1.903465</v>
      </c>
      <c r="I41" s="10">
        <v>1.640563</v>
      </c>
      <c r="J41" s="10">
        <v>2.073156</v>
      </c>
      <c r="K41" s="10">
        <v>4.103678</v>
      </c>
      <c r="L41" s="10">
        <v>1.434744</v>
      </c>
      <c r="M41" s="10">
        <v>1.448602</v>
      </c>
      <c r="N41" s="10">
        <v>1.737258</v>
      </c>
      <c r="O41" s="10">
        <v>2.741422</v>
      </c>
      <c r="P41" s="10">
        <v>2.51805</v>
      </c>
      <c r="Q41" s="10">
        <v>2.650538</v>
      </c>
      <c r="R41" s="10">
        <v>1.696002</v>
      </c>
      <c r="S41" s="10">
        <v>2.739002</v>
      </c>
      <c r="T41" s="10">
        <v>2.700369</v>
      </c>
      <c r="U41" s="10">
        <v>-3.349882</v>
      </c>
      <c r="V41" s="24">
        <v>2.379551</v>
      </c>
      <c r="W41" s="83"/>
      <c r="X41" s="4" t="s">
        <v>40</v>
      </c>
      <c r="Y41" s="10">
        <v>6.065763</v>
      </c>
      <c r="Z41" s="10">
        <v>-0.4438908</v>
      </c>
      <c r="AA41" s="10">
        <v>0.04015451</v>
      </c>
      <c r="AB41" s="10">
        <v>0.198088</v>
      </c>
      <c r="AC41" s="10">
        <v>-0.507593</v>
      </c>
      <c r="AD41" s="10">
        <v>-0.2334974</v>
      </c>
      <c r="AE41" s="10">
        <v>-0.3238697</v>
      </c>
      <c r="AF41" s="10">
        <v>-0.695178</v>
      </c>
      <c r="AG41" s="10">
        <v>-0.1158861</v>
      </c>
      <c r="AH41" s="10">
        <v>1.957717</v>
      </c>
      <c r="AI41" s="10">
        <v>-0.2286924</v>
      </c>
      <c r="AJ41" s="10">
        <v>-1.070564</v>
      </c>
      <c r="AK41" s="10">
        <v>-0.4559523</v>
      </c>
      <c r="AL41" s="10">
        <v>-0.1804641</v>
      </c>
      <c r="AM41" s="10">
        <v>0.3631216</v>
      </c>
      <c r="AN41" s="10">
        <v>0.8912074</v>
      </c>
      <c r="AO41" s="10">
        <v>-0.02447833</v>
      </c>
      <c r="AP41" s="10">
        <v>0.3764344</v>
      </c>
      <c r="AQ41" s="10">
        <v>-0.8600327</v>
      </c>
      <c r="AR41" s="10">
        <v>-14.5274</v>
      </c>
      <c r="AS41" s="24">
        <v>-0.3336989</v>
      </c>
    </row>
    <row r="42" spans="1:45" ht="12.75">
      <c r="A42" s="3" t="s">
        <v>41</v>
      </c>
      <c r="B42" s="10">
        <v>0.8674325</v>
      </c>
      <c r="C42" s="10">
        <v>-0.9321856</v>
      </c>
      <c r="D42" s="10">
        <v>-0.3489019</v>
      </c>
      <c r="E42" s="10">
        <v>-0.6671889</v>
      </c>
      <c r="F42" s="10">
        <v>-0.04198322</v>
      </c>
      <c r="G42" s="10">
        <v>-0.3550182</v>
      </c>
      <c r="H42" s="10">
        <v>-0.4515319</v>
      </c>
      <c r="I42" s="10">
        <v>-0.5367852</v>
      </c>
      <c r="J42" s="10">
        <v>-0.5557851</v>
      </c>
      <c r="K42" s="10">
        <v>-0.08639579</v>
      </c>
      <c r="L42" s="10">
        <v>-0.5956215</v>
      </c>
      <c r="M42" s="10">
        <v>-0.2042521</v>
      </c>
      <c r="N42" s="10">
        <v>-0.9892886</v>
      </c>
      <c r="O42" s="10">
        <v>-1.017101</v>
      </c>
      <c r="P42" s="10">
        <v>-0.3910156</v>
      </c>
      <c r="Q42" s="10">
        <v>-0.3884766</v>
      </c>
      <c r="R42" s="10">
        <v>-0.1195642</v>
      </c>
      <c r="S42" s="10">
        <v>0.1155713</v>
      </c>
      <c r="T42" s="10">
        <v>-0.4240186</v>
      </c>
      <c r="U42" s="10">
        <v>0.172461</v>
      </c>
      <c r="V42" s="24">
        <v>-0.3807293</v>
      </c>
      <c r="W42" s="83"/>
      <c r="X42" s="4" t="s">
        <v>41</v>
      </c>
      <c r="Y42" s="10">
        <v>0.08983737</v>
      </c>
      <c r="Z42" s="10">
        <v>-0.9018788</v>
      </c>
      <c r="AA42" s="10">
        <v>-0.6920134</v>
      </c>
      <c r="AB42" s="10">
        <v>-0.4825922</v>
      </c>
      <c r="AC42" s="10">
        <v>-0.0565283</v>
      </c>
      <c r="AD42" s="10">
        <v>-0.8991708</v>
      </c>
      <c r="AE42" s="10">
        <v>-0.494099</v>
      </c>
      <c r="AF42" s="10">
        <v>-0.4261166</v>
      </c>
      <c r="AG42" s="10">
        <v>-0.299318</v>
      </c>
      <c r="AH42" s="10">
        <v>0.2222526</v>
      </c>
      <c r="AI42" s="10">
        <v>-0.679698</v>
      </c>
      <c r="AJ42" s="10">
        <v>-0.5090103</v>
      </c>
      <c r="AK42" s="10">
        <v>-0.2590065</v>
      </c>
      <c r="AL42" s="10">
        <v>-0.2080428</v>
      </c>
      <c r="AM42" s="10">
        <v>0.06872568</v>
      </c>
      <c r="AN42" s="10">
        <v>-0.4670118</v>
      </c>
      <c r="AO42" s="10">
        <v>-0.7262332</v>
      </c>
      <c r="AP42" s="10">
        <v>-0.7121277</v>
      </c>
      <c r="AQ42" s="10">
        <v>-1.060808</v>
      </c>
      <c r="AR42" s="10">
        <v>0.4155315</v>
      </c>
      <c r="AS42" s="24">
        <v>-0.4294224</v>
      </c>
    </row>
    <row r="43" spans="1:45" ht="12.75">
      <c r="A43" s="3" t="s">
        <v>42</v>
      </c>
      <c r="B43" s="10">
        <v>0.8519216</v>
      </c>
      <c r="C43" s="10">
        <v>0.7490156</v>
      </c>
      <c r="D43" s="10">
        <v>0.7025677</v>
      </c>
      <c r="E43" s="10">
        <v>0.6454341</v>
      </c>
      <c r="F43" s="10">
        <v>0.556649</v>
      </c>
      <c r="G43" s="10">
        <v>0.6120285</v>
      </c>
      <c r="H43" s="10">
        <v>0.5140316</v>
      </c>
      <c r="I43" s="10">
        <v>0.8208446</v>
      </c>
      <c r="J43" s="10">
        <v>0.7963477</v>
      </c>
      <c r="K43" s="10">
        <v>0.5553563</v>
      </c>
      <c r="L43" s="10">
        <v>0.5824538</v>
      </c>
      <c r="M43" s="10">
        <v>0.7203313</v>
      </c>
      <c r="N43" s="10">
        <v>0.5606668</v>
      </c>
      <c r="O43" s="10">
        <v>0.6183013</v>
      </c>
      <c r="P43" s="10">
        <v>0.3426952</v>
      </c>
      <c r="Q43" s="10">
        <v>0.4571086</v>
      </c>
      <c r="R43" s="10">
        <v>0.4290079</v>
      </c>
      <c r="S43" s="10">
        <v>0.3752994</v>
      </c>
      <c r="T43" s="10">
        <v>0.241349</v>
      </c>
      <c r="U43" s="10">
        <v>-0.08379374</v>
      </c>
      <c r="V43" s="24">
        <v>0.5591906</v>
      </c>
      <c r="W43" s="83"/>
      <c r="X43" s="4" t="s">
        <v>42</v>
      </c>
      <c r="Y43" s="10">
        <v>0.6211214</v>
      </c>
      <c r="Z43" s="10">
        <v>0.4404276</v>
      </c>
      <c r="AA43" s="10">
        <v>0.5742204</v>
      </c>
      <c r="AB43" s="10">
        <v>0.7368095</v>
      </c>
      <c r="AC43" s="10">
        <v>0.4672931</v>
      </c>
      <c r="AD43" s="10">
        <v>0.500156</v>
      </c>
      <c r="AE43" s="10">
        <v>0.5772693</v>
      </c>
      <c r="AF43" s="10">
        <v>0.5159001</v>
      </c>
      <c r="AG43" s="10">
        <v>0.4760125</v>
      </c>
      <c r="AH43" s="10">
        <v>0.2866605</v>
      </c>
      <c r="AI43" s="10">
        <v>-0.03885542</v>
      </c>
      <c r="AJ43" s="10">
        <v>0.2223015</v>
      </c>
      <c r="AK43" s="10">
        <v>0.6211412</v>
      </c>
      <c r="AL43" s="10">
        <v>0.6350611</v>
      </c>
      <c r="AM43" s="10">
        <v>0.7509896</v>
      </c>
      <c r="AN43" s="10">
        <v>0.4572032</v>
      </c>
      <c r="AO43" s="10">
        <v>0.8532132</v>
      </c>
      <c r="AP43" s="10">
        <v>0.2641084</v>
      </c>
      <c r="AQ43" s="10">
        <v>0.4907898</v>
      </c>
      <c r="AR43" s="10">
        <v>-0.884106</v>
      </c>
      <c r="AS43" s="24">
        <v>0.4507796</v>
      </c>
    </row>
    <row r="44" spans="1:45" ht="12.75">
      <c r="A44" s="3" t="s">
        <v>43</v>
      </c>
      <c r="B44" s="10">
        <v>3.217903</v>
      </c>
      <c r="C44" s="10">
        <v>0.01481405</v>
      </c>
      <c r="D44" s="10">
        <v>0.1020102</v>
      </c>
      <c r="E44" s="10">
        <v>0.01603222</v>
      </c>
      <c r="F44" s="10">
        <v>0.1359965</v>
      </c>
      <c r="G44" s="10">
        <v>0.1131225</v>
      </c>
      <c r="H44" s="10">
        <v>-0.001158804</v>
      </c>
      <c r="I44" s="10">
        <v>0.005831098</v>
      </c>
      <c r="J44" s="10">
        <v>-0.145192</v>
      </c>
      <c r="K44" s="10">
        <v>0.1121119</v>
      </c>
      <c r="L44" s="10">
        <v>-0.1127088</v>
      </c>
      <c r="M44" s="10">
        <v>0.09218084</v>
      </c>
      <c r="N44" s="10">
        <v>-0.1185537</v>
      </c>
      <c r="O44" s="10">
        <v>-0.2680076</v>
      </c>
      <c r="P44" s="10">
        <v>-0.02958184</v>
      </c>
      <c r="Q44" s="10">
        <v>0.03693168</v>
      </c>
      <c r="R44" s="10">
        <v>-0.003414723</v>
      </c>
      <c r="S44" s="10">
        <v>-0.08153417</v>
      </c>
      <c r="T44" s="10">
        <v>-0.3469154</v>
      </c>
      <c r="U44" s="10">
        <v>0.004302186</v>
      </c>
      <c r="V44" s="24">
        <v>0.08149298</v>
      </c>
      <c r="W44" s="83"/>
      <c r="X44" s="4" t="s">
        <v>43</v>
      </c>
      <c r="Y44" s="10">
        <v>2.623383</v>
      </c>
      <c r="Z44" s="10">
        <v>-0.1981118</v>
      </c>
      <c r="AA44" s="10">
        <v>-0.1268801</v>
      </c>
      <c r="AB44" s="10">
        <v>-0.1251631</v>
      </c>
      <c r="AC44" s="10">
        <v>-0.02355668</v>
      </c>
      <c r="AD44" s="10">
        <v>-0.08570701</v>
      </c>
      <c r="AE44" s="10">
        <v>-0.1579659</v>
      </c>
      <c r="AF44" s="10">
        <v>-0.08330493</v>
      </c>
      <c r="AG44" s="10">
        <v>-0.1689751</v>
      </c>
      <c r="AH44" s="10">
        <v>0.01721701</v>
      </c>
      <c r="AI44" s="10">
        <v>-0.1515532</v>
      </c>
      <c r="AJ44" s="10">
        <v>-0.05064398</v>
      </c>
      <c r="AK44" s="10">
        <v>-0.135091</v>
      </c>
      <c r="AL44" s="10">
        <v>-0.1784617</v>
      </c>
      <c r="AM44" s="10">
        <v>0.07753745</v>
      </c>
      <c r="AN44" s="10">
        <v>0.01489934</v>
      </c>
      <c r="AO44" s="10">
        <v>-0.1422876</v>
      </c>
      <c r="AP44" s="10">
        <v>-0.2672814</v>
      </c>
      <c r="AQ44" s="10">
        <v>-0.28253</v>
      </c>
      <c r="AR44" s="10">
        <v>0.5279943</v>
      </c>
      <c r="AS44" s="24">
        <v>-0.003440405</v>
      </c>
    </row>
    <row r="45" spans="1:45" ht="12.75">
      <c r="A45" s="3" t="s">
        <v>44</v>
      </c>
      <c r="B45" s="10">
        <v>-0.1506366</v>
      </c>
      <c r="C45" s="10">
        <v>-0.1484535</v>
      </c>
      <c r="D45" s="10">
        <v>-0.06372761</v>
      </c>
      <c r="E45" s="10">
        <v>-0.009358985</v>
      </c>
      <c r="F45" s="10">
        <v>-0.02404825</v>
      </c>
      <c r="G45" s="10">
        <v>-0.03938972</v>
      </c>
      <c r="H45" s="10">
        <v>-0.07481714</v>
      </c>
      <c r="I45" s="10">
        <v>-0.06670097</v>
      </c>
      <c r="J45" s="10">
        <v>-0.02619661</v>
      </c>
      <c r="K45" s="10">
        <v>0.07349751</v>
      </c>
      <c r="L45" s="10">
        <v>0.0514255</v>
      </c>
      <c r="M45" s="10">
        <v>0.06920462</v>
      </c>
      <c r="N45" s="10">
        <v>-0.03905293</v>
      </c>
      <c r="O45" s="10">
        <v>-0.05449572</v>
      </c>
      <c r="P45" s="10">
        <v>0.004038221</v>
      </c>
      <c r="Q45" s="10">
        <v>-0.05835148</v>
      </c>
      <c r="R45" s="10">
        <v>-0.05457349</v>
      </c>
      <c r="S45" s="10">
        <v>0.01499671</v>
      </c>
      <c r="T45" s="10">
        <v>0.05420788</v>
      </c>
      <c r="U45" s="10">
        <v>-0.01067231</v>
      </c>
      <c r="V45" s="24">
        <v>-0.02566625</v>
      </c>
      <c r="W45" s="83"/>
      <c r="X45" s="4" t="s">
        <v>44</v>
      </c>
      <c r="Y45" s="10">
        <v>-0.09648549</v>
      </c>
      <c r="Z45" s="10">
        <v>0.007366159</v>
      </c>
      <c r="AA45" s="10">
        <v>0.04936052</v>
      </c>
      <c r="AB45" s="10">
        <v>0.08368273</v>
      </c>
      <c r="AC45" s="10">
        <v>0.02601796</v>
      </c>
      <c r="AD45" s="10">
        <v>0.05944449</v>
      </c>
      <c r="AE45" s="10">
        <v>0.09407588</v>
      </c>
      <c r="AF45" s="10">
        <v>0.03157124</v>
      </c>
      <c r="AG45" s="10">
        <v>0.01209177</v>
      </c>
      <c r="AH45" s="10">
        <v>0.06900841</v>
      </c>
      <c r="AI45" s="10">
        <v>0.1423886</v>
      </c>
      <c r="AJ45" s="10">
        <v>0.03255708</v>
      </c>
      <c r="AK45" s="10">
        <v>0.04828908</v>
      </c>
      <c r="AL45" s="10">
        <v>0.07648227</v>
      </c>
      <c r="AM45" s="10">
        <v>0.05567633</v>
      </c>
      <c r="AN45" s="10">
        <v>-0.0292496</v>
      </c>
      <c r="AO45" s="10">
        <v>0.1595237</v>
      </c>
      <c r="AP45" s="10">
        <v>0.07378776</v>
      </c>
      <c r="AQ45" s="10">
        <v>0.04957642</v>
      </c>
      <c r="AR45" s="10">
        <v>0.07848179</v>
      </c>
      <c r="AS45" s="24">
        <v>0.05340959</v>
      </c>
    </row>
    <row r="46" spans="1:45" ht="12.75">
      <c r="A46" s="3" t="s">
        <v>45</v>
      </c>
      <c r="B46" s="10">
        <v>1.411693</v>
      </c>
      <c r="C46" s="10">
        <v>0.0149429</v>
      </c>
      <c r="D46" s="10">
        <v>-0.02798026</v>
      </c>
      <c r="E46" s="10">
        <v>-0.04339792</v>
      </c>
      <c r="F46" s="10">
        <v>-0.01937916</v>
      </c>
      <c r="G46" s="10">
        <v>-0.02172375</v>
      </c>
      <c r="H46" s="10">
        <v>-0.01895035</v>
      </c>
      <c r="I46" s="10">
        <v>-0.06091167</v>
      </c>
      <c r="J46" s="10">
        <v>-0.012148</v>
      </c>
      <c r="K46" s="10">
        <v>0.04938849</v>
      </c>
      <c r="L46" s="10">
        <v>0.04870942</v>
      </c>
      <c r="M46" s="10">
        <v>0.009708654</v>
      </c>
      <c r="N46" s="10">
        <v>-0.06169522</v>
      </c>
      <c r="O46" s="10">
        <v>-0.0470076</v>
      </c>
      <c r="P46" s="10">
        <v>-0.00519556</v>
      </c>
      <c r="Q46" s="10">
        <v>-0.03133209</v>
      </c>
      <c r="R46" s="10">
        <v>-0.02247056</v>
      </c>
      <c r="S46" s="10">
        <v>-0.03871695</v>
      </c>
      <c r="T46" s="10">
        <v>0.05265035</v>
      </c>
      <c r="U46" s="10">
        <v>0.02627024</v>
      </c>
      <c r="V46" s="24">
        <v>0.03521143</v>
      </c>
      <c r="W46" s="83"/>
      <c r="X46" s="4" t="s">
        <v>45</v>
      </c>
      <c r="Y46" s="10">
        <v>1.374733</v>
      </c>
      <c r="Z46" s="10">
        <v>-0.03292486</v>
      </c>
      <c r="AA46" s="10">
        <v>-0.05193699</v>
      </c>
      <c r="AB46" s="10">
        <v>-0.05849005</v>
      </c>
      <c r="AC46" s="10">
        <v>-0.04135121</v>
      </c>
      <c r="AD46" s="10">
        <v>-0.03066914</v>
      </c>
      <c r="AE46" s="10">
        <v>-0.007384635</v>
      </c>
      <c r="AF46" s="10">
        <v>-0.06949244</v>
      </c>
      <c r="AG46" s="10">
        <v>-0.0372553</v>
      </c>
      <c r="AH46" s="10">
        <v>0.01749335</v>
      </c>
      <c r="AI46" s="10">
        <v>-0.03968583</v>
      </c>
      <c r="AJ46" s="10">
        <v>-0.02627646</v>
      </c>
      <c r="AK46" s="10">
        <v>-0.02605576</v>
      </c>
      <c r="AL46" s="10">
        <v>-0.02594476</v>
      </c>
      <c r="AM46" s="10">
        <v>0.005393779</v>
      </c>
      <c r="AN46" s="10">
        <v>-0.01255069</v>
      </c>
      <c r="AO46" s="10">
        <v>-0.04777551</v>
      </c>
      <c r="AP46" s="10">
        <v>-0.04353989</v>
      </c>
      <c r="AQ46" s="10">
        <v>-0.09453033</v>
      </c>
      <c r="AR46" s="10">
        <v>-0.01766743</v>
      </c>
      <c r="AS46" s="24">
        <v>0.01265779</v>
      </c>
    </row>
    <row r="47" spans="1:45" ht="12.75">
      <c r="A47" s="3" t="s">
        <v>46</v>
      </c>
      <c r="B47" s="10">
        <v>-0.06839953</v>
      </c>
      <c r="C47" s="10">
        <v>0.03461212</v>
      </c>
      <c r="D47" s="10">
        <v>-0.002963189</v>
      </c>
      <c r="E47" s="10">
        <v>0.01100346</v>
      </c>
      <c r="F47" s="10">
        <v>-0.003140025</v>
      </c>
      <c r="G47" s="10">
        <v>-0.001939626</v>
      </c>
      <c r="H47" s="10">
        <v>-0.02702038</v>
      </c>
      <c r="I47" s="10">
        <v>-0.0598876</v>
      </c>
      <c r="J47" s="10">
        <v>-0.007646498</v>
      </c>
      <c r="K47" s="10">
        <v>-0.013107</v>
      </c>
      <c r="L47" s="10">
        <v>0.02992466</v>
      </c>
      <c r="M47" s="10">
        <v>-0.01100729</v>
      </c>
      <c r="N47" s="10">
        <v>-0.04299385</v>
      </c>
      <c r="O47" s="10">
        <v>-0.03716556</v>
      </c>
      <c r="P47" s="10">
        <v>0.001924995</v>
      </c>
      <c r="Q47" s="10">
        <v>-0.0290373</v>
      </c>
      <c r="R47" s="10">
        <v>-0.00751056</v>
      </c>
      <c r="S47" s="10">
        <v>0.007672564</v>
      </c>
      <c r="T47" s="10">
        <v>0.03407725</v>
      </c>
      <c r="U47" s="10">
        <v>0.02981798</v>
      </c>
      <c r="V47" s="24">
        <v>-0.007741207</v>
      </c>
      <c r="W47" s="83"/>
      <c r="X47" s="4" t="s">
        <v>46</v>
      </c>
      <c r="Y47" s="10">
        <v>-0.08346223</v>
      </c>
      <c r="Z47" s="10">
        <v>-0.005477433</v>
      </c>
      <c r="AA47" s="10">
        <v>0.005443841</v>
      </c>
      <c r="AB47" s="10">
        <v>0.02720801</v>
      </c>
      <c r="AC47" s="10">
        <v>-0.007281295</v>
      </c>
      <c r="AD47" s="10">
        <v>0.04646701</v>
      </c>
      <c r="AE47" s="10">
        <v>0.05315587</v>
      </c>
      <c r="AF47" s="10">
        <v>0.02809124</v>
      </c>
      <c r="AG47" s="10">
        <v>-0.01668832</v>
      </c>
      <c r="AH47" s="10">
        <v>-0.01953688</v>
      </c>
      <c r="AI47" s="10">
        <v>0.03029053</v>
      </c>
      <c r="AJ47" s="10">
        <v>0.03807391</v>
      </c>
      <c r="AK47" s="10">
        <v>0.000259548</v>
      </c>
      <c r="AL47" s="10">
        <v>0.03249253</v>
      </c>
      <c r="AM47" s="10">
        <v>0.01738125</v>
      </c>
      <c r="AN47" s="10">
        <v>-0.0251495</v>
      </c>
      <c r="AO47" s="10">
        <v>0.03462198</v>
      </c>
      <c r="AP47" s="10">
        <v>0.001114896</v>
      </c>
      <c r="AQ47" s="10">
        <v>0.0005416913</v>
      </c>
      <c r="AR47" s="10">
        <v>-0.01004911</v>
      </c>
      <c r="AS47" s="24">
        <v>0.009423236</v>
      </c>
    </row>
    <row r="48" spans="1:45" ht="12.75">
      <c r="A48" s="3" t="s">
        <v>47</v>
      </c>
      <c r="B48" s="10">
        <v>-0.2207038</v>
      </c>
      <c r="C48" s="10">
        <v>-0.06057358</v>
      </c>
      <c r="D48" s="10">
        <v>-0.06020575</v>
      </c>
      <c r="E48" s="10">
        <v>-0.04266716</v>
      </c>
      <c r="F48" s="10">
        <v>-0.0311586</v>
      </c>
      <c r="G48" s="10">
        <v>-0.03497682</v>
      </c>
      <c r="H48" s="10">
        <v>0.001071637</v>
      </c>
      <c r="I48" s="10">
        <v>-0.01666211</v>
      </c>
      <c r="J48" s="10">
        <v>-0.04331745</v>
      </c>
      <c r="K48" s="10">
        <v>-0.03563381</v>
      </c>
      <c r="L48" s="10">
        <v>-0.01769017</v>
      </c>
      <c r="M48" s="10">
        <v>-0.03379163</v>
      </c>
      <c r="N48" s="10">
        <v>-0.0313047</v>
      </c>
      <c r="O48" s="10">
        <v>-0.03702887</v>
      </c>
      <c r="P48" s="10">
        <v>-0.02926382</v>
      </c>
      <c r="Q48" s="10">
        <v>-0.02598155</v>
      </c>
      <c r="R48" s="10">
        <v>-0.01574744</v>
      </c>
      <c r="S48" s="10">
        <v>-0.02145906</v>
      </c>
      <c r="T48" s="10">
        <v>-0.04469811</v>
      </c>
      <c r="U48" s="10">
        <v>-0.06456245</v>
      </c>
      <c r="V48" s="24">
        <v>-0.03954313</v>
      </c>
      <c r="W48" s="83"/>
      <c r="X48" s="4" t="s">
        <v>47</v>
      </c>
      <c r="Y48" s="10">
        <v>-0.2878134</v>
      </c>
      <c r="Z48" s="10">
        <v>-0.05220668</v>
      </c>
      <c r="AA48" s="10">
        <v>-0.04773769</v>
      </c>
      <c r="AB48" s="10">
        <v>-0.04320858</v>
      </c>
      <c r="AC48" s="10">
        <v>-0.02291033</v>
      </c>
      <c r="AD48" s="10">
        <v>-0.05354656</v>
      </c>
      <c r="AE48" s="10">
        <v>-0.06065485</v>
      </c>
      <c r="AF48" s="10">
        <v>-0.04542668</v>
      </c>
      <c r="AG48" s="10">
        <v>-0.05122617</v>
      </c>
      <c r="AH48" s="10">
        <v>-0.0365672</v>
      </c>
      <c r="AI48" s="10">
        <v>-0.03422172</v>
      </c>
      <c r="AJ48" s="10">
        <v>-0.04587428</v>
      </c>
      <c r="AK48" s="10">
        <v>-0.05782514</v>
      </c>
      <c r="AL48" s="10">
        <v>-0.05973154</v>
      </c>
      <c r="AM48" s="10">
        <v>-0.04161566</v>
      </c>
      <c r="AN48" s="10">
        <v>-0.03646531</v>
      </c>
      <c r="AO48" s="10">
        <v>-0.04353279</v>
      </c>
      <c r="AP48" s="10">
        <v>-0.03031285</v>
      </c>
      <c r="AQ48" s="10">
        <v>-0.04222026</v>
      </c>
      <c r="AR48" s="10">
        <v>-0.04423564</v>
      </c>
      <c r="AS48" s="24">
        <v>-0.05278842</v>
      </c>
    </row>
    <row r="49" spans="1:45" ht="12.75">
      <c r="A49" s="3" t="s">
        <v>48</v>
      </c>
      <c r="B49" s="10">
        <v>0.03198731</v>
      </c>
      <c r="C49" s="10">
        <v>0.01347853</v>
      </c>
      <c r="D49" s="10">
        <v>-0.0582189</v>
      </c>
      <c r="E49" s="10">
        <v>-0.03618611</v>
      </c>
      <c r="F49" s="10">
        <v>-0.06763812</v>
      </c>
      <c r="G49" s="10">
        <v>0.004628349</v>
      </c>
      <c r="H49" s="10">
        <v>-0.0162119</v>
      </c>
      <c r="I49" s="10">
        <v>-0.05774852</v>
      </c>
      <c r="J49" s="10">
        <v>-0.03404429</v>
      </c>
      <c r="K49" s="10">
        <v>0.002568421</v>
      </c>
      <c r="L49" s="10">
        <v>0.04048713</v>
      </c>
      <c r="M49" s="10">
        <v>0.00567177</v>
      </c>
      <c r="N49" s="10">
        <v>-0.02058483</v>
      </c>
      <c r="O49" s="10">
        <v>0.01465236</v>
      </c>
      <c r="P49" s="10">
        <v>0.02998002</v>
      </c>
      <c r="Q49" s="10">
        <v>-0.01668104</v>
      </c>
      <c r="R49" s="10">
        <v>0.003296864</v>
      </c>
      <c r="S49" s="10">
        <v>-0.004475465</v>
      </c>
      <c r="T49" s="10">
        <v>0.1190103</v>
      </c>
      <c r="U49" s="10">
        <v>0.09256378</v>
      </c>
      <c r="V49" s="24">
        <v>0</v>
      </c>
      <c r="W49" s="83"/>
      <c r="X49" s="4" t="s">
        <v>48</v>
      </c>
      <c r="Y49" s="10">
        <v>-0.0161678</v>
      </c>
      <c r="Z49" s="10">
        <v>-0.02064774</v>
      </c>
      <c r="AA49" s="10">
        <v>-0.007570458</v>
      </c>
      <c r="AB49" s="10">
        <v>-0.02767683</v>
      </c>
      <c r="AC49" s="10">
        <v>-0.0382648</v>
      </c>
      <c r="AD49" s="10">
        <v>0.02609856</v>
      </c>
      <c r="AE49" s="10">
        <v>0.05207448</v>
      </c>
      <c r="AF49" s="10">
        <v>0.01327283</v>
      </c>
      <c r="AG49" s="10">
        <v>-0.05435718</v>
      </c>
      <c r="AH49" s="10">
        <v>-0.009164979</v>
      </c>
      <c r="AI49" s="10">
        <v>0.07817274</v>
      </c>
      <c r="AJ49" s="10">
        <v>0.02335897</v>
      </c>
      <c r="AK49" s="10">
        <v>-0.03629779</v>
      </c>
      <c r="AL49" s="10">
        <v>0.0232585</v>
      </c>
      <c r="AM49" s="10">
        <v>0.003324857</v>
      </c>
      <c r="AN49" s="10">
        <v>-0.03274193</v>
      </c>
      <c r="AO49" s="10">
        <v>-0.006463136</v>
      </c>
      <c r="AP49" s="10">
        <v>-0.002270281</v>
      </c>
      <c r="AQ49" s="10">
        <v>0.04447523</v>
      </c>
      <c r="AR49" s="10">
        <v>-0.02953997</v>
      </c>
      <c r="AS49" s="24">
        <v>0</v>
      </c>
    </row>
    <row r="50" spans="1:45" ht="12.75">
      <c r="A50" s="3" t="s">
        <v>49</v>
      </c>
      <c r="B50" s="10">
        <v>0.08691112</v>
      </c>
      <c r="C50" s="10">
        <v>-0.102136</v>
      </c>
      <c r="D50" s="10">
        <v>-0.09377292</v>
      </c>
      <c r="E50" s="10">
        <v>-0.09253152</v>
      </c>
      <c r="F50" s="10">
        <v>-0.09604354</v>
      </c>
      <c r="G50" s="10">
        <v>-0.10296</v>
      </c>
      <c r="H50" s="10">
        <v>-0.09142028</v>
      </c>
      <c r="I50" s="10">
        <v>-0.1033183</v>
      </c>
      <c r="J50" s="10">
        <v>-0.1119539</v>
      </c>
      <c r="K50" s="10">
        <v>-0.09261368</v>
      </c>
      <c r="L50" s="10">
        <v>-0.1023347</v>
      </c>
      <c r="M50" s="10">
        <v>-0.1012497</v>
      </c>
      <c r="N50" s="10">
        <v>-0.110999</v>
      </c>
      <c r="O50" s="10">
        <v>-0.1111096</v>
      </c>
      <c r="P50" s="10">
        <v>-0.1005407</v>
      </c>
      <c r="Q50" s="10">
        <v>-0.09612141</v>
      </c>
      <c r="R50" s="10">
        <v>-0.09367152</v>
      </c>
      <c r="S50" s="10">
        <v>-0.09677089</v>
      </c>
      <c r="T50" s="10">
        <v>-0.09804058</v>
      </c>
      <c r="U50" s="10">
        <v>-0.1001837</v>
      </c>
      <c r="V50" s="24">
        <v>-0.09370846</v>
      </c>
      <c r="W50" s="83"/>
      <c r="X50" s="4" t="s">
        <v>49</v>
      </c>
      <c r="Y50" s="10">
        <v>0.06789065</v>
      </c>
      <c r="Z50" s="10">
        <v>-0.09231674</v>
      </c>
      <c r="AA50" s="10">
        <v>-0.08704329</v>
      </c>
      <c r="AB50" s="10">
        <v>-0.09803062</v>
      </c>
      <c r="AC50" s="10">
        <v>-0.09795415</v>
      </c>
      <c r="AD50" s="10">
        <v>-0.1036196</v>
      </c>
      <c r="AE50" s="10">
        <v>-0.102421</v>
      </c>
      <c r="AF50" s="10">
        <v>-0.1122919</v>
      </c>
      <c r="AG50" s="10">
        <v>-0.1113118</v>
      </c>
      <c r="AH50" s="10">
        <v>-0.0994248</v>
      </c>
      <c r="AI50" s="10">
        <v>-0.1058035</v>
      </c>
      <c r="AJ50" s="10">
        <v>-0.1098545</v>
      </c>
      <c r="AK50" s="10">
        <v>-0.1169904</v>
      </c>
      <c r="AL50" s="10">
        <v>-0.1101212</v>
      </c>
      <c r="AM50" s="10">
        <v>-0.1096185</v>
      </c>
      <c r="AN50" s="10">
        <v>-0.09471352</v>
      </c>
      <c r="AO50" s="10">
        <v>-0.09792154</v>
      </c>
      <c r="AP50" s="10">
        <v>-0.1016779</v>
      </c>
      <c r="AQ50" s="10">
        <v>-0.1084343</v>
      </c>
      <c r="AR50" s="10">
        <v>-0.1015484</v>
      </c>
      <c r="AS50" s="24">
        <v>-0.09758347</v>
      </c>
    </row>
    <row r="51" spans="1:45" ht="12.75">
      <c r="A51" s="3" t="s">
        <v>50</v>
      </c>
      <c r="B51" s="10">
        <v>-0.002590416</v>
      </c>
      <c r="C51" s="10">
        <v>-0.008378887</v>
      </c>
      <c r="D51" s="10">
        <v>-0.01451144</v>
      </c>
      <c r="E51" s="10">
        <v>-0.01131382</v>
      </c>
      <c r="F51" s="10">
        <v>-0.01716346</v>
      </c>
      <c r="G51" s="10">
        <v>-0.005504292</v>
      </c>
      <c r="H51" s="10">
        <v>-0.007630359</v>
      </c>
      <c r="I51" s="10">
        <v>-0.01328358</v>
      </c>
      <c r="J51" s="10">
        <v>-0.01011115</v>
      </c>
      <c r="K51" s="10">
        <v>-0.003214414</v>
      </c>
      <c r="L51" s="10">
        <v>-0.003091519</v>
      </c>
      <c r="M51" s="10">
        <v>-0.004936294</v>
      </c>
      <c r="N51" s="10">
        <v>-0.006795699</v>
      </c>
      <c r="O51" s="10">
        <v>-0.004529781</v>
      </c>
      <c r="P51" s="10">
        <v>0.0005662994</v>
      </c>
      <c r="Q51" s="10">
        <v>-0.008355803</v>
      </c>
      <c r="R51" s="10">
        <v>-0.004528232</v>
      </c>
      <c r="S51" s="10">
        <v>-0.005099558</v>
      </c>
      <c r="T51" s="10">
        <v>0.007691864</v>
      </c>
      <c r="U51" s="10">
        <v>0.0006325379</v>
      </c>
      <c r="V51" s="24">
        <v>-0.006305778</v>
      </c>
      <c r="W51" s="83"/>
      <c r="X51" s="4" t="s">
        <v>50</v>
      </c>
      <c r="Y51" s="10">
        <v>-0.0244474</v>
      </c>
      <c r="Z51" s="10">
        <v>-0.009467495</v>
      </c>
      <c r="AA51" s="10">
        <v>-0.004730287</v>
      </c>
      <c r="AB51" s="10">
        <v>-0.002483002</v>
      </c>
      <c r="AC51" s="10">
        <v>-0.00600428</v>
      </c>
      <c r="AD51" s="10">
        <v>0.002675734</v>
      </c>
      <c r="AE51" s="10">
        <v>0.006211359</v>
      </c>
      <c r="AF51" s="10">
        <v>-0.0007396211</v>
      </c>
      <c r="AG51" s="10">
        <v>-0.00615764</v>
      </c>
      <c r="AH51" s="10">
        <v>-0.004768206</v>
      </c>
      <c r="AI51" s="10">
        <v>0.004240468</v>
      </c>
      <c r="AJ51" s="10">
        <v>0.001624203</v>
      </c>
      <c r="AK51" s="10">
        <v>-0.005313204</v>
      </c>
      <c r="AL51" s="10">
        <v>0.001251334</v>
      </c>
      <c r="AM51" s="10">
        <v>-0.003466031</v>
      </c>
      <c r="AN51" s="10">
        <v>-0.01009295</v>
      </c>
      <c r="AO51" s="10">
        <v>0.002244464</v>
      </c>
      <c r="AP51" s="10">
        <v>-0.003150239</v>
      </c>
      <c r="AQ51" s="10">
        <v>0.0007423795</v>
      </c>
      <c r="AR51" s="10">
        <v>-0.01045733</v>
      </c>
      <c r="AS51" s="24">
        <v>-0.003088308</v>
      </c>
    </row>
    <row r="52" spans="1:45" ht="12.75">
      <c r="A52" s="3" t="s">
        <v>51</v>
      </c>
      <c r="B52" s="10">
        <v>-0.04236581</v>
      </c>
      <c r="C52" s="10">
        <v>-0.01803995</v>
      </c>
      <c r="D52" s="10">
        <v>-0.01581216</v>
      </c>
      <c r="E52" s="10">
        <v>-0.01466576</v>
      </c>
      <c r="F52" s="10">
        <v>-0.01544312</v>
      </c>
      <c r="G52" s="10">
        <v>-0.01401346</v>
      </c>
      <c r="H52" s="10">
        <v>-0.01044513</v>
      </c>
      <c r="I52" s="10">
        <v>-0.0144001</v>
      </c>
      <c r="J52" s="10">
        <v>-0.01747291</v>
      </c>
      <c r="K52" s="10">
        <v>-0.01528259</v>
      </c>
      <c r="L52" s="10">
        <v>-0.0147508</v>
      </c>
      <c r="M52" s="10">
        <v>-0.01449434</v>
      </c>
      <c r="N52" s="10">
        <v>-0.01251248</v>
      </c>
      <c r="O52" s="10">
        <v>-0.01424279</v>
      </c>
      <c r="P52" s="10">
        <v>-0.0127369</v>
      </c>
      <c r="Q52" s="10">
        <v>-0.01341188</v>
      </c>
      <c r="R52" s="10">
        <v>-0.009873372</v>
      </c>
      <c r="S52" s="10">
        <v>-0.01203092</v>
      </c>
      <c r="T52" s="10">
        <v>-0.01593447</v>
      </c>
      <c r="U52" s="10">
        <v>-0.02285307</v>
      </c>
      <c r="V52" s="24">
        <v>-0.01540679</v>
      </c>
      <c r="W52" s="83"/>
      <c r="X52" s="4" t="s">
        <v>51</v>
      </c>
      <c r="Y52" s="10">
        <v>-0.03228402</v>
      </c>
      <c r="Z52" s="10">
        <v>-0.01523273</v>
      </c>
      <c r="AA52" s="10">
        <v>-0.01382318</v>
      </c>
      <c r="AB52" s="10">
        <v>-0.01469365</v>
      </c>
      <c r="AC52" s="10">
        <v>-0.01210179</v>
      </c>
      <c r="AD52" s="10">
        <v>-0.01101939</v>
      </c>
      <c r="AE52" s="10">
        <v>-0.01273171</v>
      </c>
      <c r="AF52" s="10">
        <v>-0.01451283</v>
      </c>
      <c r="AG52" s="10">
        <v>-0.01242067</v>
      </c>
      <c r="AH52" s="10">
        <v>-0.01239927</v>
      </c>
      <c r="AI52" s="10">
        <v>-0.01361427</v>
      </c>
      <c r="AJ52" s="10">
        <v>-0.01223804</v>
      </c>
      <c r="AK52" s="10">
        <v>-0.0126163</v>
      </c>
      <c r="AL52" s="10">
        <v>-0.01226167</v>
      </c>
      <c r="AM52" s="10">
        <v>-0.01141801</v>
      </c>
      <c r="AN52" s="10">
        <v>-0.01042284</v>
      </c>
      <c r="AO52" s="10">
        <v>-0.0120958</v>
      </c>
      <c r="AP52" s="10">
        <v>-0.01446284</v>
      </c>
      <c r="AQ52" s="10">
        <v>-0.01596607</v>
      </c>
      <c r="AR52" s="10">
        <v>-0.01824155</v>
      </c>
      <c r="AS52" s="24">
        <v>-0.01381085</v>
      </c>
    </row>
    <row r="53" spans="1:45" ht="12.75">
      <c r="A53" s="3" t="s">
        <v>52</v>
      </c>
      <c r="B53" s="10">
        <v>0.000727411</v>
      </c>
      <c r="C53" s="10">
        <v>-0.0195071</v>
      </c>
      <c r="D53" s="10">
        <v>-0.02612471</v>
      </c>
      <c r="E53" s="10">
        <v>-0.02593224</v>
      </c>
      <c r="F53" s="10">
        <v>-0.02842554</v>
      </c>
      <c r="G53" s="10">
        <v>-0.02036352</v>
      </c>
      <c r="H53" s="10">
        <v>-0.01918809</v>
      </c>
      <c r="I53" s="10">
        <v>-0.02508449</v>
      </c>
      <c r="J53" s="10">
        <v>-0.02260903</v>
      </c>
      <c r="K53" s="10">
        <v>-0.02064788</v>
      </c>
      <c r="L53" s="10">
        <v>-0.01845466</v>
      </c>
      <c r="M53" s="10">
        <v>-0.02056617</v>
      </c>
      <c r="N53" s="10">
        <v>-0.01922671</v>
      </c>
      <c r="O53" s="10">
        <v>-0.0176596</v>
      </c>
      <c r="P53" s="10">
        <v>-0.0174132</v>
      </c>
      <c r="Q53" s="10">
        <v>-0.02110238</v>
      </c>
      <c r="R53" s="10">
        <v>-0.01841247</v>
      </c>
      <c r="S53" s="10">
        <v>-0.02155528</v>
      </c>
      <c r="T53" s="10">
        <v>-0.01335861</v>
      </c>
      <c r="U53" s="10">
        <v>-0.00923567</v>
      </c>
      <c r="V53" s="24">
        <v>-0.01977961</v>
      </c>
      <c r="W53" s="83"/>
      <c r="X53" s="4" t="s">
        <v>52</v>
      </c>
      <c r="Y53" s="10">
        <v>0.005886697</v>
      </c>
      <c r="Z53" s="10">
        <v>-0.01990464</v>
      </c>
      <c r="AA53" s="10">
        <v>-0.02012529</v>
      </c>
      <c r="AB53" s="10">
        <v>-0.02174808</v>
      </c>
      <c r="AC53" s="10">
        <v>-0.02312571</v>
      </c>
      <c r="AD53" s="10">
        <v>-0.01286609</v>
      </c>
      <c r="AE53" s="10">
        <v>-0.01194265</v>
      </c>
      <c r="AF53" s="10">
        <v>-0.01389942</v>
      </c>
      <c r="AG53" s="10">
        <v>-0.02217153</v>
      </c>
      <c r="AH53" s="10">
        <v>-0.01707392</v>
      </c>
      <c r="AI53" s="10">
        <v>-0.01582498</v>
      </c>
      <c r="AJ53" s="10">
        <v>-0.01689826</v>
      </c>
      <c r="AK53" s="10">
        <v>-0.01926566</v>
      </c>
      <c r="AL53" s="10">
        <v>-0.01166114</v>
      </c>
      <c r="AM53" s="10">
        <v>-0.01832451</v>
      </c>
      <c r="AN53" s="10">
        <v>-0.02088374</v>
      </c>
      <c r="AO53" s="10">
        <v>-0.01613726</v>
      </c>
      <c r="AP53" s="10">
        <v>-0.01959886</v>
      </c>
      <c r="AQ53" s="10">
        <v>-0.0144539</v>
      </c>
      <c r="AR53" s="10">
        <v>-0.008845045</v>
      </c>
      <c r="AS53" s="24">
        <v>-0.01649348</v>
      </c>
    </row>
    <row r="54" spans="1:45" ht="12.75">
      <c r="A54" s="3" t="s">
        <v>53</v>
      </c>
      <c r="B54" s="10">
        <v>0.003824739</v>
      </c>
      <c r="C54" s="10">
        <v>-0.01612799</v>
      </c>
      <c r="D54" s="10">
        <v>-0.009509354</v>
      </c>
      <c r="E54" s="10">
        <v>-0.01427485</v>
      </c>
      <c r="F54" s="10">
        <v>0.002359194</v>
      </c>
      <c r="G54" s="10">
        <v>-0.0100689</v>
      </c>
      <c r="H54" s="10">
        <v>-0.03078428</v>
      </c>
      <c r="I54" s="10">
        <v>-0.01699676</v>
      </c>
      <c r="J54" s="10">
        <v>-0.01434549</v>
      </c>
      <c r="K54" s="10">
        <v>-0.01092905</v>
      </c>
      <c r="L54" s="10">
        <v>-0.01871863</v>
      </c>
      <c r="M54" s="10">
        <v>-0.01920046</v>
      </c>
      <c r="N54" s="10">
        <v>-0.03201368</v>
      </c>
      <c r="O54" s="10">
        <v>-0.02082538</v>
      </c>
      <c r="P54" s="10">
        <v>-0.02071024</v>
      </c>
      <c r="Q54" s="10">
        <v>-0.02126078</v>
      </c>
      <c r="R54" s="10">
        <v>-0.02509034</v>
      </c>
      <c r="S54" s="10">
        <v>-0.008658027</v>
      </c>
      <c r="T54" s="10">
        <v>-0.01937743</v>
      </c>
      <c r="U54" s="10">
        <v>-0.01340427</v>
      </c>
      <c r="V54" s="24">
        <v>-0.01622447</v>
      </c>
      <c r="W54" s="83"/>
      <c r="X54" s="4" t="s">
        <v>53</v>
      </c>
      <c r="Y54" s="10">
        <v>0.01516791</v>
      </c>
      <c r="Z54" s="10">
        <v>-0.003889166</v>
      </c>
      <c r="AA54" s="10">
        <v>-0.00641192</v>
      </c>
      <c r="AB54" s="10">
        <v>-0.0051483</v>
      </c>
      <c r="AC54" s="10">
        <v>-0.01259117</v>
      </c>
      <c r="AD54" s="10">
        <v>-0.02862112</v>
      </c>
      <c r="AE54" s="10">
        <v>-0.02323207</v>
      </c>
      <c r="AF54" s="10">
        <v>-0.02257418</v>
      </c>
      <c r="AG54" s="10">
        <v>-0.01733902</v>
      </c>
      <c r="AH54" s="10">
        <v>-0.01149791</v>
      </c>
      <c r="AI54" s="10">
        <v>-0.01280332</v>
      </c>
      <c r="AJ54" s="10">
        <v>-0.01830975</v>
      </c>
      <c r="AK54" s="10">
        <v>-0.01707085</v>
      </c>
      <c r="AL54" s="10">
        <v>-0.02860743</v>
      </c>
      <c r="AM54" s="10">
        <v>-0.01263392</v>
      </c>
      <c r="AN54" s="10">
        <v>-0.0161039</v>
      </c>
      <c r="AO54" s="10">
        <v>-0.02313393</v>
      </c>
      <c r="AP54" s="10">
        <v>-0.008019333</v>
      </c>
      <c r="AQ54" s="10">
        <v>-0.009557825</v>
      </c>
      <c r="AR54" s="10">
        <v>-0.003281402</v>
      </c>
      <c r="AS54" s="24">
        <v>-0.01401435</v>
      </c>
    </row>
    <row r="55" spans="1:45" ht="12.75">
      <c r="A55" s="3" t="s">
        <v>54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4"/>
      <c r="W55" s="83"/>
      <c r="X55" s="4" t="s">
        <v>54</v>
      </c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24"/>
    </row>
    <row r="56" spans="1:45" ht="13.5" thickBot="1">
      <c r="A56" s="6" t="s">
        <v>55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4"/>
      <c r="W56" s="83"/>
      <c r="X56" s="5" t="s">
        <v>55</v>
      </c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25"/>
    </row>
    <row r="57" spans="1:45" ht="12.75">
      <c r="A57" s="73" t="s">
        <v>133</v>
      </c>
      <c r="B57" s="210">
        <v>-0.0002253982</v>
      </c>
      <c r="C57" s="211">
        <v>0</v>
      </c>
      <c r="D57" s="211">
        <v>-0.0001807216</v>
      </c>
      <c r="E57" s="211">
        <v>-7.258662E-05</v>
      </c>
      <c r="F57" s="211">
        <v>-0.0003815001</v>
      </c>
      <c r="G57" s="211">
        <v>-0.0001395013</v>
      </c>
      <c r="H57" s="211">
        <v>0.0002377927</v>
      </c>
      <c r="I57" s="211">
        <v>-6.732906E-05</v>
      </c>
      <c r="J57" s="211">
        <v>-0.000103251</v>
      </c>
      <c r="K57" s="211">
        <v>-0.0001253728</v>
      </c>
      <c r="L57" s="211">
        <v>7.454646E-05</v>
      </c>
      <c r="M57" s="211">
        <v>4.551987E-05</v>
      </c>
      <c r="N57" s="211">
        <v>0.0002529107</v>
      </c>
      <c r="O57" s="211">
        <v>8.091264E-05</v>
      </c>
      <c r="P57" s="211">
        <v>0.0001160951</v>
      </c>
      <c r="Q57" s="211">
        <v>8.657117E-05</v>
      </c>
      <c r="R57" s="211">
        <v>0.000193651</v>
      </c>
      <c r="S57" s="211">
        <v>-0.0001609393</v>
      </c>
      <c r="T57" s="211">
        <v>0.0001892308</v>
      </c>
      <c r="U57" s="211">
        <v>0.0001212686</v>
      </c>
      <c r="V57" s="213">
        <v>0.0001130521</v>
      </c>
      <c r="X57" s="73" t="s">
        <v>133</v>
      </c>
      <c r="Y57" s="210">
        <v>-0.0004603918</v>
      </c>
      <c r="Z57" s="211">
        <v>-0.0002333165</v>
      </c>
      <c r="AA57" s="211">
        <v>-0.0001857945</v>
      </c>
      <c r="AB57" s="211">
        <v>-0.0002286299</v>
      </c>
      <c r="AC57" s="211">
        <v>-3.958671E-05</v>
      </c>
      <c r="AD57" s="211">
        <v>0.0003640378</v>
      </c>
      <c r="AE57" s="211">
        <v>0.0002675519</v>
      </c>
      <c r="AF57" s="211">
        <v>0.0002088846</v>
      </c>
      <c r="AG57" s="211">
        <v>0</v>
      </c>
      <c r="AH57" s="211">
        <v>-5.650451E-05</v>
      </c>
      <c r="AI57" s="211">
        <v>0</v>
      </c>
      <c r="AJ57" s="211">
        <v>0.0001011994</v>
      </c>
      <c r="AK57" s="211">
        <v>0</v>
      </c>
      <c r="AL57" s="211">
        <v>0.0003240211</v>
      </c>
      <c r="AM57" s="211">
        <v>-6.082556E-05</v>
      </c>
      <c r="AN57" s="211">
        <v>1.765094E-05</v>
      </c>
      <c r="AO57" s="211">
        <v>0.000149714</v>
      </c>
      <c r="AP57" s="211">
        <v>-0.0001681272</v>
      </c>
      <c r="AQ57" s="211">
        <v>-8.752512E-05</v>
      </c>
      <c r="AR57" s="212">
        <v>-0.0002257191</v>
      </c>
      <c r="AS57" s="213">
        <v>9.780394E-05</v>
      </c>
    </row>
    <row r="58" spans="1:45" ht="13.5" thickBot="1">
      <c r="A58" s="73" t="s">
        <v>134</v>
      </c>
      <c r="B58" s="219">
        <v>-5.466926E-05</v>
      </c>
      <c r="C58" s="216">
        <v>-3.009467E-05</v>
      </c>
      <c r="D58" s="216">
        <v>0.0001062887</v>
      </c>
      <c r="E58" s="216">
        <v>7.13787E-05</v>
      </c>
      <c r="F58" s="216">
        <v>0.0001035871</v>
      </c>
      <c r="G58" s="216">
        <v>-2.858177E-05</v>
      </c>
      <c r="H58" s="216">
        <v>6.426661E-05</v>
      </c>
      <c r="I58" s="216">
        <v>0.000118965</v>
      </c>
      <c r="J58" s="216">
        <v>5.976711E-05</v>
      </c>
      <c r="K58" s="216">
        <v>-2.085854E-05</v>
      </c>
      <c r="L58" s="216">
        <v>-7.912892E-05</v>
      </c>
      <c r="M58" s="216">
        <v>0</v>
      </c>
      <c r="N58" s="216">
        <v>8.153645E-05</v>
      </c>
      <c r="O58" s="216">
        <v>-2.041137E-05</v>
      </c>
      <c r="P58" s="216">
        <v>-5.057111E-05</v>
      </c>
      <c r="Q58" s="216">
        <v>4.761572E-05</v>
      </c>
      <c r="R58" s="216">
        <v>1.653775E-05</v>
      </c>
      <c r="S58" s="216">
        <v>-1.031335E-05</v>
      </c>
      <c r="T58" s="216">
        <v>-0.0002400137</v>
      </c>
      <c r="U58" s="216">
        <v>-0.0002275082</v>
      </c>
      <c r="V58" s="218">
        <v>0.0009153618</v>
      </c>
      <c r="X58" s="73" t="s">
        <v>134</v>
      </c>
      <c r="Y58" s="214">
        <v>9.498136E-05</v>
      </c>
      <c r="Z58" s="215">
        <v>1.777045E-05</v>
      </c>
      <c r="AA58" s="216">
        <v>0</v>
      </c>
      <c r="AB58" s="216">
        <v>3.228608E-05</v>
      </c>
      <c r="AC58" s="216">
        <v>8.105107E-05</v>
      </c>
      <c r="AD58" s="216">
        <v>0</v>
      </c>
      <c r="AE58" s="216">
        <v>-8.110659E-05</v>
      </c>
      <c r="AF58" s="216">
        <v>0</v>
      </c>
      <c r="AG58" s="216">
        <v>0.0001206337</v>
      </c>
      <c r="AH58" s="216">
        <v>1.323749E-05</v>
      </c>
      <c r="AI58" s="216">
        <v>-0.0001741869</v>
      </c>
      <c r="AJ58" s="216">
        <v>-3.789676E-05</v>
      </c>
      <c r="AK58" s="216">
        <v>8.264851E-05</v>
      </c>
      <c r="AL58" s="216">
        <v>0</v>
      </c>
      <c r="AM58" s="216">
        <v>-1.598103E-05</v>
      </c>
      <c r="AN58" s="216">
        <v>7.409292E-05</v>
      </c>
      <c r="AO58" s="216">
        <v>3.358358E-05</v>
      </c>
      <c r="AP58" s="216">
        <v>-1.714343E-05</v>
      </c>
      <c r="AQ58" s="216">
        <v>-0.0001118323</v>
      </c>
      <c r="AR58" s="217">
        <v>4.175305E-05</v>
      </c>
      <c r="AS58" s="218">
        <v>0.0008313358</v>
      </c>
    </row>
    <row r="59" spans="1:27" ht="12.75">
      <c r="A59" s="511" t="s">
        <v>107</v>
      </c>
      <c r="B59" s="512"/>
      <c r="C59">
        <v>14.441312</v>
      </c>
      <c r="D59" s="78"/>
      <c r="X59" s="511" t="s">
        <v>107</v>
      </c>
      <c r="Y59" s="515"/>
      <c r="Z59">
        <v>14.440879</v>
      </c>
      <c r="AA59" s="78"/>
    </row>
    <row r="60" spans="1:27" ht="12.75">
      <c r="A60" s="534" t="s">
        <v>148</v>
      </c>
      <c r="B60" s="476"/>
      <c r="C60" s="206">
        <f>AVERAGE(C20:T20)/C62*1000</f>
        <v>596.25</v>
      </c>
      <c r="D60" s="68"/>
      <c r="X60" s="534" t="s">
        <v>148</v>
      </c>
      <c r="Y60" s="476"/>
      <c r="Z60" s="206">
        <f>AVERAGE(Z20:AQ20)/Z62*1000</f>
        <v>595.9777777777778</v>
      </c>
      <c r="AA60" s="68"/>
    </row>
    <row r="61" spans="1:26" ht="12.75">
      <c r="A61" s="532" t="s">
        <v>143</v>
      </c>
      <c r="B61" s="533"/>
      <c r="C61" s="24">
        <f>'Work sheet'!P35</f>
        <v>0.015820605059910203</v>
      </c>
      <c r="D61" s="83"/>
      <c r="E61" s="83"/>
      <c r="X61" s="532" t="s">
        <v>143</v>
      </c>
      <c r="Y61" s="533"/>
      <c r="Z61" s="24">
        <f>'Work sheet'!Q35</f>
        <v>0.01525803072541387</v>
      </c>
    </row>
    <row r="62" spans="1:27" ht="13.5" thickBot="1">
      <c r="A62" s="530" t="s">
        <v>149</v>
      </c>
      <c r="B62" s="531"/>
      <c r="C62" s="207">
        <f>C12</f>
        <v>10</v>
      </c>
      <c r="D62" s="88"/>
      <c r="E62" s="88"/>
      <c r="F62" s="88"/>
      <c r="G62" s="88"/>
      <c r="H62" s="88"/>
      <c r="I62" s="88"/>
      <c r="J62" s="88"/>
      <c r="X62" s="530" t="s">
        <v>149</v>
      </c>
      <c r="Y62" s="531"/>
      <c r="Z62" s="208">
        <f>O12</f>
        <v>10</v>
      </c>
      <c r="AA62" s="83"/>
    </row>
    <row r="63" spans="2:10" ht="12.75">
      <c r="B63" s="88"/>
      <c r="C63" s="88"/>
      <c r="D63" s="88"/>
      <c r="E63" s="88"/>
      <c r="F63" s="88"/>
      <c r="G63" s="88"/>
      <c r="H63" s="88"/>
      <c r="I63" s="88"/>
      <c r="J63" s="88"/>
    </row>
    <row r="64" ht="12.75">
      <c r="I64" s="89"/>
    </row>
  </sheetData>
  <sheetProtection/>
  <mergeCells count="108">
    <mergeCell ref="A62:B62"/>
    <mergeCell ref="X62:Y62"/>
    <mergeCell ref="A61:B61"/>
    <mergeCell ref="A60:B60"/>
    <mergeCell ref="X60:Y60"/>
    <mergeCell ref="X61:Y61"/>
    <mergeCell ref="R16:T16"/>
    <mergeCell ref="U16:W16"/>
    <mergeCell ref="M17:N17"/>
    <mergeCell ref="O17:Q17"/>
    <mergeCell ref="R17:T17"/>
    <mergeCell ref="U17:W17"/>
    <mergeCell ref="M13:N13"/>
    <mergeCell ref="O13:Q13"/>
    <mergeCell ref="R13:T13"/>
    <mergeCell ref="U13:W13"/>
    <mergeCell ref="O15:Q15"/>
    <mergeCell ref="R15:T15"/>
    <mergeCell ref="U15:W15"/>
    <mergeCell ref="M11:N11"/>
    <mergeCell ref="O11:Q11"/>
    <mergeCell ref="R11:T11"/>
    <mergeCell ref="U11:W11"/>
    <mergeCell ref="M12:N12"/>
    <mergeCell ref="O12:Q12"/>
    <mergeCell ref="R12:T12"/>
    <mergeCell ref="U12:W12"/>
    <mergeCell ref="I9:K9"/>
    <mergeCell ref="A10:B10"/>
    <mergeCell ref="A14:B14"/>
    <mergeCell ref="I11:K11"/>
    <mergeCell ref="C10:E10"/>
    <mergeCell ref="C12:E12"/>
    <mergeCell ref="F10:H10"/>
    <mergeCell ref="C11:E11"/>
    <mergeCell ref="I15:K15"/>
    <mergeCell ref="C13:E13"/>
    <mergeCell ref="C15:E15"/>
    <mergeCell ref="F6:H6"/>
    <mergeCell ref="I6:K6"/>
    <mergeCell ref="F12:H12"/>
    <mergeCell ref="F14:H14"/>
    <mergeCell ref="I14:K14"/>
    <mergeCell ref="C9:E9"/>
    <mergeCell ref="F9:H9"/>
    <mergeCell ref="I5:K5"/>
    <mergeCell ref="I12:K12"/>
    <mergeCell ref="F13:H13"/>
    <mergeCell ref="I13:K13"/>
    <mergeCell ref="F11:H11"/>
    <mergeCell ref="I10:K10"/>
    <mergeCell ref="A8:K8"/>
    <mergeCell ref="A9:B9"/>
    <mergeCell ref="A12:B12"/>
    <mergeCell ref="A11:B11"/>
    <mergeCell ref="X59:Y59"/>
    <mergeCell ref="I17:K17"/>
    <mergeCell ref="M14:N14"/>
    <mergeCell ref="O14:Q14"/>
    <mergeCell ref="R14:T14"/>
    <mergeCell ref="U14:W14"/>
    <mergeCell ref="M15:N15"/>
    <mergeCell ref="Y19:AR19"/>
    <mergeCell ref="M16:N16"/>
    <mergeCell ref="O16:Q16"/>
    <mergeCell ref="F17:H17"/>
    <mergeCell ref="C17:E17"/>
    <mergeCell ref="C14:E14"/>
    <mergeCell ref="A59:B59"/>
    <mergeCell ref="A15:B15"/>
    <mergeCell ref="A6:B6"/>
    <mergeCell ref="F15:H15"/>
    <mergeCell ref="A5:B5"/>
    <mergeCell ref="A13:B13"/>
    <mergeCell ref="A16:B16"/>
    <mergeCell ref="A17:B17"/>
    <mergeCell ref="B19:U19"/>
    <mergeCell ref="C16:E16"/>
    <mergeCell ref="C6:E6"/>
    <mergeCell ref="F16:H16"/>
    <mergeCell ref="I16:K16"/>
    <mergeCell ref="M8:W8"/>
    <mergeCell ref="R9:T9"/>
    <mergeCell ref="U9:W9"/>
    <mergeCell ref="O9:Q9"/>
    <mergeCell ref="M9:N9"/>
    <mergeCell ref="M10:N10"/>
    <mergeCell ref="O10:Q10"/>
    <mergeCell ref="R10:T10"/>
    <mergeCell ref="U10:W10"/>
    <mergeCell ref="A1:B1"/>
    <mergeCell ref="A2:B2"/>
    <mergeCell ref="A4:B4"/>
    <mergeCell ref="A3:B3"/>
    <mergeCell ref="P4:R4"/>
    <mergeCell ref="P5:R5"/>
    <mergeCell ref="F5:H5"/>
    <mergeCell ref="C5:E5"/>
    <mergeCell ref="M4:O4"/>
    <mergeCell ref="M5:O5"/>
    <mergeCell ref="C1:K1"/>
    <mergeCell ref="C2:E2"/>
    <mergeCell ref="C4:E4"/>
    <mergeCell ref="I2:K2"/>
    <mergeCell ref="F2:H2"/>
    <mergeCell ref="C3:K3"/>
    <mergeCell ref="F4:H4"/>
    <mergeCell ref="I4:K4"/>
  </mergeCells>
  <printOptions/>
  <pageMargins left="0.75" right="0.75" top="1" bottom="1" header="0.5" footer="0.5"/>
  <pageSetup fitToHeight="1" fitToWidth="1" horizontalDpi="300" verticalDpi="3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T47"/>
  <sheetViews>
    <sheetView zoomScalePageLayoutView="0" workbookViewId="0" topLeftCell="A1">
      <selection activeCell="Y45" sqref="Y45"/>
    </sheetView>
  </sheetViews>
  <sheetFormatPr defaultColWidth="9.140625" defaultRowHeight="12.75"/>
  <cols>
    <col min="1" max="1" width="13.140625" style="194" bestFit="1" customWidth="1"/>
    <col min="2" max="2" width="12.00390625" style="194" bestFit="1" customWidth="1"/>
    <col min="3" max="10" width="6.28125" style="194" customWidth="1"/>
    <col min="11" max="21" width="7.00390625" style="194" customWidth="1"/>
    <col min="22" max="22" width="8.8515625" style="194" customWidth="1"/>
    <col min="23" max="23" width="9.140625" style="194" customWidth="1"/>
    <col min="24" max="24" width="13.140625" style="194" bestFit="1" customWidth="1"/>
    <col min="25" max="25" width="7.57421875" style="194" bestFit="1" customWidth="1"/>
    <col min="26" max="33" width="6.28125" style="194" customWidth="1"/>
    <col min="34" max="44" width="7.00390625" style="194" customWidth="1"/>
    <col min="45" max="45" width="8.8515625" style="194" bestFit="1" customWidth="1"/>
    <col min="46" max="16384" width="9.140625" style="194" customWidth="1"/>
  </cols>
  <sheetData>
    <row r="1" spans="1:45" ht="13.5" thickBot="1">
      <c r="A1" s="268" t="s">
        <v>0</v>
      </c>
      <c r="B1" s="488" t="str">
        <f>'Original data'!C2&amp;"-"&amp;'Original data'!I2</f>
        <v>HCMB__A001-4000001</v>
      </c>
      <c r="C1" s="488"/>
      <c r="D1" s="488"/>
      <c r="E1" s="488" t="s">
        <v>114</v>
      </c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535"/>
      <c r="V1" s="269"/>
      <c r="X1" s="268" t="s">
        <v>0</v>
      </c>
      <c r="Y1" s="418" t="str">
        <f>'Original data'!C2&amp;"-"&amp;'Original data'!I2</f>
        <v>HCMB__A001-4000001</v>
      </c>
      <c r="Z1" s="418"/>
      <c r="AA1" s="418"/>
      <c r="AB1" s="418" t="s">
        <v>137</v>
      </c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  <c r="AP1" s="418"/>
      <c r="AQ1" s="418"/>
      <c r="AR1" s="419"/>
      <c r="AS1" s="269"/>
    </row>
    <row r="2" spans="1:45" ht="12.75">
      <c r="A2" s="268" t="s">
        <v>152</v>
      </c>
      <c r="B2" s="174">
        <f>'Original data'!B20/'Original data'!$C62*1000</f>
        <v>379</v>
      </c>
      <c r="C2" s="175">
        <f>'Original data'!C20/'Original data'!$C62*1000</f>
        <v>596.7</v>
      </c>
      <c r="D2" s="175">
        <f>'Original data'!D20/'Original data'!$C62*1000</f>
        <v>596.2</v>
      </c>
      <c r="E2" s="175">
        <f>'Original data'!E20/'Original data'!$C62*1000</f>
        <v>596.3000000000001</v>
      </c>
      <c r="F2" s="175">
        <f>'Original data'!F20/'Original data'!$C62*1000</f>
        <v>596.2</v>
      </c>
      <c r="G2" s="175">
        <f>'Original data'!G20/'Original data'!$C62*1000</f>
        <v>596.1</v>
      </c>
      <c r="H2" s="175">
        <f>'Original data'!H20/'Original data'!$C62*1000</f>
        <v>596.3000000000001</v>
      </c>
      <c r="I2" s="175">
        <f>'Original data'!I20/'Original data'!$C62*1000</f>
        <v>596.3000000000001</v>
      </c>
      <c r="J2" s="175">
        <f>'Original data'!J20/'Original data'!$C62*1000</f>
        <v>596.1</v>
      </c>
      <c r="K2" s="175">
        <f>'Original data'!K20/'Original data'!$C62*1000</f>
        <v>596</v>
      </c>
      <c r="L2" s="175">
        <f>'Original data'!L20/'Original data'!$C62*1000</f>
        <v>596.2</v>
      </c>
      <c r="M2" s="175">
        <f>'Original data'!M20/'Original data'!$C62*1000</f>
        <v>596.1</v>
      </c>
      <c r="N2" s="175">
        <f>'Original data'!N20/'Original data'!$C62*1000</f>
        <v>596.3000000000001</v>
      </c>
      <c r="O2" s="175">
        <f>'Original data'!O20/'Original data'!$C62*1000</f>
        <v>596.4</v>
      </c>
      <c r="P2" s="175">
        <f>'Original data'!P20/'Original data'!$C62*1000</f>
        <v>596.4</v>
      </c>
      <c r="Q2" s="175">
        <f>'Original data'!Q20/'Original data'!$C62*1000</f>
        <v>596.1</v>
      </c>
      <c r="R2" s="175">
        <f>'Original data'!R20/'Original data'!$C62*1000</f>
        <v>596.1</v>
      </c>
      <c r="S2" s="175">
        <f>'Original data'!S20/'Original data'!$C62*1000</f>
        <v>596.1</v>
      </c>
      <c r="T2" s="175">
        <f>'Original data'!T20/'Original data'!$C62*1000</f>
        <v>596.6</v>
      </c>
      <c r="U2" s="176">
        <f>'Original data'!U20/'Original data'!$C62*1000</f>
        <v>370.90000000000003</v>
      </c>
      <c r="V2" s="176">
        <f>'Original data'!V20/'Original data'!$C62*1000</f>
        <v>8610.5</v>
      </c>
      <c r="W2" s="270"/>
      <c r="X2" s="268" t="s">
        <v>152</v>
      </c>
      <c r="Y2" s="174">
        <f>'Original data'!Y20/'Original data'!$C62*1000</f>
        <v>380.59999999999997</v>
      </c>
      <c r="Z2" s="175">
        <f>'Original data'!Z20/'Original data'!$C62*1000</f>
        <v>596.7</v>
      </c>
      <c r="AA2" s="175">
        <f>'Original data'!AA20/'Original data'!$C62*1000</f>
        <v>596</v>
      </c>
      <c r="AB2" s="175">
        <f>'Original data'!AB20/'Original data'!$C62*1000</f>
        <v>596</v>
      </c>
      <c r="AC2" s="175">
        <f>'Original data'!AC20/'Original data'!$C62*1000</f>
        <v>595.9</v>
      </c>
      <c r="AD2" s="175">
        <f>'Original data'!AD20/'Original data'!$C62*1000</f>
        <v>595.9</v>
      </c>
      <c r="AE2" s="175">
        <f>'Original data'!AE20/'Original data'!$C62*1000</f>
        <v>595.8</v>
      </c>
      <c r="AF2" s="175">
        <f>'Original data'!AF20/'Original data'!$C62*1000</f>
        <v>595.8</v>
      </c>
      <c r="AG2" s="175">
        <f>'Original data'!AG20/'Original data'!$C62*1000</f>
        <v>595.7</v>
      </c>
      <c r="AH2" s="175">
        <f>'Original data'!AH20/'Original data'!$C62*1000</f>
        <v>595.7</v>
      </c>
      <c r="AI2" s="175">
        <f>'Original data'!AI20/'Original data'!$C62*1000</f>
        <v>595.9</v>
      </c>
      <c r="AJ2" s="175">
        <f>'Original data'!AJ20/'Original data'!$C62*1000</f>
        <v>595.8</v>
      </c>
      <c r="AK2" s="175">
        <f>'Original data'!AK20/'Original data'!$C62*1000</f>
        <v>595.9</v>
      </c>
      <c r="AL2" s="175">
        <f>'Original data'!AL20/'Original data'!$C62*1000</f>
        <v>596</v>
      </c>
      <c r="AM2" s="175">
        <f>'Original data'!AM20/'Original data'!$C62*1000</f>
        <v>596.2</v>
      </c>
      <c r="AN2" s="175">
        <f>'Original data'!AN20/'Original data'!$C62*1000</f>
        <v>596</v>
      </c>
      <c r="AO2" s="175">
        <f>'Original data'!AO20/'Original data'!$C62*1000</f>
        <v>595.9</v>
      </c>
      <c r="AP2" s="175">
        <f>'Original data'!AP20/'Original data'!$C62*1000</f>
        <v>596</v>
      </c>
      <c r="AQ2" s="175">
        <f>'Original data'!AQ20/'Original data'!$C62*1000</f>
        <v>596.4</v>
      </c>
      <c r="AR2" s="176">
        <f>'Original data'!AR20/'Original data'!$C62*1000</f>
        <v>368.59999999999997</v>
      </c>
      <c r="AS2" s="176">
        <f>'Original data'!AS20/'Original data'!$C62*1000</f>
        <v>8606.5</v>
      </c>
    </row>
    <row r="3" spans="1:45" ht="13.5" thickBot="1">
      <c r="A3" s="271" t="s">
        <v>59</v>
      </c>
      <c r="B3" s="227">
        <f>'Original data'!B21*'Original data'!$U4</f>
        <v>4.524149</v>
      </c>
      <c r="C3" s="177">
        <f>'Original data'!C21*'Original data'!$U4</f>
        <v>0.06842</v>
      </c>
      <c r="D3" s="177">
        <f>'Original data'!D21*'Original data'!$U4</f>
        <v>0.400554</v>
      </c>
      <c r="E3" s="177">
        <f>'Original data'!E21*'Original data'!$U4</f>
        <v>0.615728</v>
      </c>
      <c r="F3" s="177">
        <f>'Original data'!F21*'Original data'!$U4</f>
        <v>0.152837</v>
      </c>
      <c r="G3" s="177">
        <f>'Original data'!G21*'Original data'!$U4</f>
        <v>-0.471138</v>
      </c>
      <c r="H3" s="177">
        <f>'Original data'!H21*'Original data'!$U4</f>
        <v>0.105555</v>
      </c>
      <c r="I3" s="177">
        <f>'Original data'!I21*'Original data'!$U4</f>
        <v>-0.785481</v>
      </c>
      <c r="J3" s="177">
        <f>'Original data'!J21*'Original data'!$U4</f>
        <v>-0.991774</v>
      </c>
      <c r="K3" s="177">
        <f>'Original data'!K21*'Original data'!$U4</f>
        <v>0.165137</v>
      </c>
      <c r="L3" s="177">
        <f>'Original data'!L21*'Original data'!$U4</f>
        <v>-0.79</v>
      </c>
      <c r="M3" s="177">
        <f>'Original data'!M21*'Original data'!$U4</f>
        <v>-0.918944</v>
      </c>
      <c r="N3" s="177">
        <f>'Original data'!N21*'Original data'!$U4</f>
        <v>-0.814511</v>
      </c>
      <c r="O3" s="177">
        <f>'Original data'!O21*'Original data'!$U4</f>
        <v>-0.805119</v>
      </c>
      <c r="P3" s="177">
        <f>'Original data'!P21*'Original data'!$U4</f>
        <v>-0.030968</v>
      </c>
      <c r="Q3" s="177">
        <f>'Original data'!Q21*'Original data'!$U4</f>
        <v>0.383518</v>
      </c>
      <c r="R3" s="177">
        <f>'Original data'!R21*'Original data'!$U4</f>
        <v>0.306464</v>
      </c>
      <c r="S3" s="177">
        <f>'Original data'!S21*'Original data'!$U4</f>
        <v>0.218655</v>
      </c>
      <c r="T3" s="177">
        <f>'Original data'!T21*'Original data'!$U4</f>
        <v>0.15079</v>
      </c>
      <c r="U3" s="178">
        <f>'Original data'!U21*'Original data'!$U4</f>
        <v>0.249297</v>
      </c>
      <c r="V3" s="178">
        <f>'Original data'!V21*'Original data'!$U4</f>
        <v>-23.427449</v>
      </c>
      <c r="W3" s="270"/>
      <c r="X3" s="272" t="str">
        <f>'Original data'!X21</f>
        <v>Angle (mrad)</v>
      </c>
      <c r="Y3" s="227">
        <f>'Original data'!Y21*'Original data'!$U4</f>
        <v>3.714066</v>
      </c>
      <c r="Z3" s="177">
        <f>'Original data'!Z21*'Original data'!$U4</f>
        <v>0.820286</v>
      </c>
      <c r="AA3" s="177">
        <f>'Original data'!AA21*'Original data'!$U4</f>
        <v>1.728338</v>
      </c>
      <c r="AB3" s="177">
        <f>'Original data'!AB21*'Original data'!$U4</f>
        <v>0.911766</v>
      </c>
      <c r="AC3" s="177">
        <f>'Original data'!AC21*'Original data'!$U4</f>
        <v>0.75086</v>
      </c>
      <c r="AD3" s="177">
        <f>'Original data'!AD21*'Original data'!$U4</f>
        <v>-0.023591</v>
      </c>
      <c r="AE3" s="177">
        <f>'Original data'!AE21*'Original data'!$U4</f>
        <v>-0.36086</v>
      </c>
      <c r="AF3" s="177">
        <f>'Original data'!AF21*'Original data'!$U4</f>
        <v>-1.264918</v>
      </c>
      <c r="AG3" s="177">
        <f>'Original data'!AG21*'Original data'!$U4</f>
        <v>-1.033059</v>
      </c>
      <c r="AH3" s="177">
        <f>'Original data'!AH21*'Original data'!$U4</f>
        <v>0.483254</v>
      </c>
      <c r="AI3" s="177">
        <f>'Original data'!AI21*'Original data'!$U4</f>
        <v>-0.627291</v>
      </c>
      <c r="AJ3" s="177">
        <f>'Original data'!AJ21*'Original data'!$U4</f>
        <v>-0.993617</v>
      </c>
      <c r="AK3" s="177">
        <f>'Original data'!AK21*'Original data'!$U4</f>
        <v>-1.50523</v>
      </c>
      <c r="AL3" s="177">
        <f>'Original data'!AL21*'Original data'!$U4</f>
        <v>-1.19553</v>
      </c>
      <c r="AM3" s="177">
        <f>'Original data'!AM21*'Original data'!$U4</f>
        <v>-0.741003</v>
      </c>
      <c r="AN3" s="177">
        <f>'Original data'!AN21*'Original data'!$U4</f>
        <v>0.184142</v>
      </c>
      <c r="AO3" s="177">
        <f>'Original data'!AO21*'Original data'!$U4</f>
        <v>0.429337</v>
      </c>
      <c r="AP3" s="177">
        <f>'Original data'!AP21*'Original data'!$U4</f>
        <v>0.317373</v>
      </c>
      <c r="AQ3" s="177">
        <f>'Original data'!AQ21*'Original data'!$U4</f>
        <v>-0.207377</v>
      </c>
      <c r="AR3" s="178">
        <f>'Original data'!AR21*'Original data'!$U4</f>
        <v>-0.038505</v>
      </c>
      <c r="AS3" s="178">
        <f>'Original data'!AS21*'Original data'!$U4</f>
        <v>-23.337584</v>
      </c>
    </row>
    <row r="4" spans="1:45" ht="13.5" thickBot="1">
      <c r="A4" s="273" t="s">
        <v>1</v>
      </c>
      <c r="B4" s="179" t="str">
        <f>'Original data'!B22</f>
        <v>Position 1</v>
      </c>
      <c r="C4" s="179" t="str">
        <f>'Original data'!C22</f>
        <v>Position 2</v>
      </c>
      <c r="D4" s="179" t="str">
        <f>'Original data'!D22</f>
        <v>Position 3</v>
      </c>
      <c r="E4" s="179" t="str">
        <f>'Original data'!E22</f>
        <v>Position 4</v>
      </c>
      <c r="F4" s="179" t="str">
        <f>'Original data'!F22</f>
        <v>Position 5</v>
      </c>
      <c r="G4" s="179" t="str">
        <f>'Original data'!G22</f>
        <v>Position 6</v>
      </c>
      <c r="H4" s="179" t="str">
        <f>'Original data'!H22</f>
        <v>Position 7</v>
      </c>
      <c r="I4" s="179" t="str">
        <f>'Original data'!I22</f>
        <v>Position 8</v>
      </c>
      <c r="J4" s="179" t="str">
        <f>'Original data'!J22</f>
        <v>Position 9</v>
      </c>
      <c r="K4" s="179" t="str">
        <f>'Original data'!K22</f>
        <v>Position 10</v>
      </c>
      <c r="L4" s="179" t="str">
        <f>'Original data'!L22</f>
        <v>Position 11</v>
      </c>
      <c r="M4" s="179" t="str">
        <f>'Original data'!M22</f>
        <v>Position 12</v>
      </c>
      <c r="N4" s="179" t="str">
        <f>'Original data'!N22</f>
        <v>Position 13</v>
      </c>
      <c r="O4" s="179" t="str">
        <f>'Original data'!O22</f>
        <v>Position 14</v>
      </c>
      <c r="P4" s="179" t="str">
        <f>'Original data'!P22</f>
        <v>Position 15</v>
      </c>
      <c r="Q4" s="179" t="str">
        <f>'Original data'!Q22</f>
        <v>Position 16</v>
      </c>
      <c r="R4" s="179" t="str">
        <f>'Original data'!R22</f>
        <v>Position 17</v>
      </c>
      <c r="S4" s="179" t="str">
        <f>'Original data'!S22</f>
        <v>Position 18</v>
      </c>
      <c r="T4" s="179" t="str">
        <f>'Original data'!T22</f>
        <v>Position 19</v>
      </c>
      <c r="U4" s="180" t="str">
        <f>'Original data'!U22</f>
        <v>Position 20</v>
      </c>
      <c r="V4" s="181"/>
      <c r="X4" s="273" t="str">
        <f>'Original data'!X22</f>
        <v>Multipoles</v>
      </c>
      <c r="Y4" s="179" t="str">
        <f>'Original data'!Y22</f>
        <v>Position 1</v>
      </c>
      <c r="Z4" s="179" t="str">
        <f>'Original data'!Z22</f>
        <v>Position 2</v>
      </c>
      <c r="AA4" s="179" t="str">
        <f>'Original data'!AA22</f>
        <v>Position 3</v>
      </c>
      <c r="AB4" s="179" t="str">
        <f>'Original data'!AB22</f>
        <v>Position 4</v>
      </c>
      <c r="AC4" s="179" t="str">
        <f>'Original data'!AC22</f>
        <v>Position 5</v>
      </c>
      <c r="AD4" s="179" t="str">
        <f>'Original data'!AD22</f>
        <v>Position 6</v>
      </c>
      <c r="AE4" s="179" t="str">
        <f>'Original data'!AE22</f>
        <v>Position 7</v>
      </c>
      <c r="AF4" s="179" t="str">
        <f>'Original data'!AF22</f>
        <v>Position 8</v>
      </c>
      <c r="AG4" s="179" t="str">
        <f>'Original data'!AG22</f>
        <v>Position 9</v>
      </c>
      <c r="AH4" s="179" t="str">
        <f>'Original data'!AH22</f>
        <v>Position 10</v>
      </c>
      <c r="AI4" s="179" t="str">
        <f>'Original data'!AI22</f>
        <v>Position 11</v>
      </c>
      <c r="AJ4" s="179" t="str">
        <f>'Original data'!AJ22</f>
        <v>Position 12</v>
      </c>
      <c r="AK4" s="179" t="str">
        <f>'Original data'!AK22</f>
        <v>Position 13</v>
      </c>
      <c r="AL4" s="179" t="str">
        <f>'Original data'!AL22</f>
        <v>Position 14</v>
      </c>
      <c r="AM4" s="179" t="str">
        <f>'Original data'!AM22</f>
        <v>Position 15</v>
      </c>
      <c r="AN4" s="179" t="str">
        <f>'Original data'!AN22</f>
        <v>Position 16</v>
      </c>
      <c r="AO4" s="179" t="str">
        <f>'Original data'!AO22</f>
        <v>Position 17</v>
      </c>
      <c r="AP4" s="179" t="str">
        <f>'Original data'!AP22</f>
        <v>Position 18</v>
      </c>
      <c r="AQ4" s="179" t="str">
        <f>'Original data'!AQ22</f>
        <v>Position 19</v>
      </c>
      <c r="AR4" s="180" t="str">
        <f>'Original data'!AR22</f>
        <v>Position 20</v>
      </c>
      <c r="AS4" s="196"/>
    </row>
    <row r="5" spans="1:46" ht="12.75">
      <c r="A5" s="274" t="s">
        <v>22</v>
      </c>
      <c r="B5" s="182">
        <f>'Original data'!B23</f>
        <v>10000</v>
      </c>
      <c r="C5" s="182">
        <f>'Original data'!C23</f>
        <v>10000</v>
      </c>
      <c r="D5" s="182">
        <f>'Original data'!D23</f>
        <v>10000</v>
      </c>
      <c r="E5" s="182">
        <f>'Original data'!E23</f>
        <v>10000</v>
      </c>
      <c r="F5" s="182">
        <f>'Original data'!F23</f>
        <v>10000</v>
      </c>
      <c r="G5" s="182">
        <f>'Original data'!G23</f>
        <v>10000</v>
      </c>
      <c r="H5" s="182">
        <f>'Original data'!H23</f>
        <v>10000</v>
      </c>
      <c r="I5" s="182">
        <f>'Original data'!I23</f>
        <v>10000</v>
      </c>
      <c r="J5" s="182">
        <f>'Original data'!J23</f>
        <v>10000</v>
      </c>
      <c r="K5" s="182">
        <f>'Original data'!K23</f>
        <v>10000</v>
      </c>
      <c r="L5" s="182">
        <f>'Original data'!L23</f>
        <v>10000</v>
      </c>
      <c r="M5" s="182">
        <f>'Original data'!M23</f>
        <v>10000</v>
      </c>
      <c r="N5" s="182">
        <f>'Original data'!N23</f>
        <v>10000</v>
      </c>
      <c r="O5" s="182">
        <f>'Original data'!O23</f>
        <v>10000</v>
      </c>
      <c r="P5" s="182">
        <f>'Original data'!P23</f>
        <v>10000</v>
      </c>
      <c r="Q5" s="182">
        <f>'Original data'!Q23</f>
        <v>10000</v>
      </c>
      <c r="R5" s="182">
        <f>'Original data'!R23</f>
        <v>10000</v>
      </c>
      <c r="S5" s="182">
        <f>'Original data'!S23</f>
        <v>10000</v>
      </c>
      <c r="T5" s="182">
        <f>'Original data'!T23</f>
        <v>10000</v>
      </c>
      <c r="U5" s="182">
        <f>'Original data'!U23</f>
        <v>10000</v>
      </c>
      <c r="V5" s="183"/>
      <c r="W5" s="275"/>
      <c r="X5" s="183" t="str">
        <f>'Original data'!X23</f>
        <v>b1</v>
      </c>
      <c r="Y5" s="182">
        <f>'Original data'!Y23</f>
        <v>10000</v>
      </c>
      <c r="Z5" s="182">
        <f>'Original data'!Z23</f>
        <v>10000</v>
      </c>
      <c r="AA5" s="182">
        <f>'Original data'!AA23</f>
        <v>10000</v>
      </c>
      <c r="AB5" s="182">
        <f>'Original data'!AB23</f>
        <v>10000</v>
      </c>
      <c r="AC5" s="182">
        <f>'Original data'!AC23</f>
        <v>10000</v>
      </c>
      <c r="AD5" s="182">
        <f>'Original data'!AD23</f>
        <v>10000</v>
      </c>
      <c r="AE5" s="182">
        <f>'Original data'!AE23</f>
        <v>10000</v>
      </c>
      <c r="AF5" s="182">
        <f>'Original data'!AF23</f>
        <v>10000</v>
      </c>
      <c r="AG5" s="182">
        <f>'Original data'!AG23</f>
        <v>10000</v>
      </c>
      <c r="AH5" s="182">
        <f>'Original data'!AH23</f>
        <v>10000</v>
      </c>
      <c r="AI5" s="182">
        <f>'Original data'!AI23</f>
        <v>10000</v>
      </c>
      <c r="AJ5" s="182">
        <f>'Original data'!AJ23</f>
        <v>10000</v>
      </c>
      <c r="AK5" s="182">
        <f>'Original data'!AK23</f>
        <v>10000</v>
      </c>
      <c r="AL5" s="182">
        <f>'Original data'!AL23</f>
        <v>10000</v>
      </c>
      <c r="AM5" s="182">
        <f>'Original data'!AM23</f>
        <v>10000</v>
      </c>
      <c r="AN5" s="182">
        <f>'Original data'!AN23</f>
        <v>10000</v>
      </c>
      <c r="AO5" s="182">
        <f>'Original data'!AO23</f>
        <v>10000</v>
      </c>
      <c r="AP5" s="182">
        <f>'Original data'!AP23</f>
        <v>10000</v>
      </c>
      <c r="AQ5" s="182">
        <f>'Original data'!AQ23</f>
        <v>10000</v>
      </c>
      <c r="AR5" s="182">
        <f>'Original data'!AR23</f>
        <v>10000</v>
      </c>
      <c r="AS5" s="183"/>
      <c r="AT5" s="276"/>
    </row>
    <row r="6" spans="1:45" ht="12.75">
      <c r="A6" s="274" t="s">
        <v>23</v>
      </c>
      <c r="B6" s="184">
        <f>'Original data'!B24*'Original data'!$U$3</f>
        <v>-6.445112</v>
      </c>
      <c r="C6" s="184">
        <f>'Original data'!C24*'Original data'!$U$3</f>
        <v>0.3945202</v>
      </c>
      <c r="D6" s="184">
        <f>'Original data'!D24*'Original data'!$U$3</f>
        <v>0.01809222</v>
      </c>
      <c r="E6" s="184">
        <f>'Original data'!E24*'Original data'!$U$3</f>
        <v>1.649636</v>
      </c>
      <c r="F6" s="184">
        <f>'Original data'!F24*'Original data'!$U$3</f>
        <v>1.268564</v>
      </c>
      <c r="G6" s="184">
        <f>'Original data'!G24*'Original data'!$U$3</f>
        <v>0.1790227</v>
      </c>
      <c r="H6" s="184">
        <f>'Original data'!H24*'Original data'!$U$3</f>
        <v>-0.002059424</v>
      </c>
      <c r="I6" s="184">
        <f>'Original data'!I24*'Original data'!$U$3</f>
        <v>-0.01943118</v>
      </c>
      <c r="J6" s="184">
        <f>'Original data'!J24*'Original data'!$U$3</f>
        <v>0.09976881</v>
      </c>
      <c r="K6" s="184">
        <f>'Original data'!K24*'Original data'!$U$3</f>
        <v>-0.8014303</v>
      </c>
      <c r="L6" s="184">
        <f>'Original data'!L24*'Original data'!$U$3</f>
        <v>0.155802</v>
      </c>
      <c r="M6" s="184">
        <f>'Original data'!M24*'Original data'!$U$3</f>
        <v>-0.01929635</v>
      </c>
      <c r="N6" s="184">
        <f>'Original data'!N24*'Original data'!$U$3</f>
        <v>-0.4137408</v>
      </c>
      <c r="O6" s="184">
        <f>'Original data'!O24*'Original data'!$U$3</f>
        <v>-0.1379129</v>
      </c>
      <c r="P6" s="184">
        <f>'Original data'!P24*'Original data'!$U$3</f>
        <v>-0.6360968</v>
      </c>
      <c r="Q6" s="184">
        <f>'Original data'!Q24*'Original data'!$U$3</f>
        <v>-1.377967</v>
      </c>
      <c r="R6" s="184">
        <f>'Original data'!R24*'Original data'!$U$3</f>
        <v>-0.04115725</v>
      </c>
      <c r="S6" s="184">
        <f>'Original data'!S24*'Original data'!$U$3</f>
        <v>-0.4303398</v>
      </c>
      <c r="T6" s="184">
        <f>'Original data'!T24*'Original data'!$U$3</f>
        <v>-0.1103046</v>
      </c>
      <c r="U6" s="184">
        <f>'Original data'!U24*'Original data'!$U$3</f>
        <v>-2.721091</v>
      </c>
      <c r="V6" s="185"/>
      <c r="W6" s="277"/>
      <c r="X6" s="278" t="str">
        <f>'Original data'!X24</f>
        <v>b2</v>
      </c>
      <c r="Y6" s="184">
        <f>'Original data'!Y24*'Original data'!$U$3</f>
        <v>0.08242218</v>
      </c>
      <c r="Z6" s="184">
        <f>'Original data'!Z24*'Original data'!$U$3</f>
        <v>1.99512</v>
      </c>
      <c r="AA6" s="184">
        <f>'Original data'!AA24*'Original data'!$U$3</f>
        <v>1.650395</v>
      </c>
      <c r="AB6" s="184">
        <f>'Original data'!AB24*'Original data'!$U$3</f>
        <v>1.8995</v>
      </c>
      <c r="AC6" s="184">
        <f>'Original data'!AC24*'Original data'!$U$3</f>
        <v>1.384609</v>
      </c>
      <c r="AD6" s="184">
        <f>'Original data'!AD24*'Original data'!$U$3</f>
        <v>0.08788136</v>
      </c>
      <c r="AE6" s="184">
        <f>'Original data'!AE24*'Original data'!$U$3</f>
        <v>0.6277483</v>
      </c>
      <c r="AF6" s="184">
        <f>'Original data'!AF24*'Original data'!$U$3</f>
        <v>1.029824</v>
      </c>
      <c r="AG6" s="184">
        <f>'Original data'!AG24*'Original data'!$U$3</f>
        <v>0.5070237</v>
      </c>
      <c r="AH6" s="184">
        <f>'Original data'!AH24*'Original data'!$U$3</f>
        <v>-1.407625</v>
      </c>
      <c r="AI6" s="184">
        <f>'Original data'!AI24*'Original data'!$U$3</f>
        <v>0.6486138</v>
      </c>
      <c r="AJ6" s="184">
        <f>'Original data'!AJ24*'Original data'!$U$3</f>
        <v>0.2179506</v>
      </c>
      <c r="AK6" s="184">
        <f>'Original data'!AK24*'Original data'!$U$3</f>
        <v>-0.8981057</v>
      </c>
      <c r="AL6" s="184">
        <f>'Original data'!AL24*'Original data'!$U$3</f>
        <v>-0.5048554</v>
      </c>
      <c r="AM6" s="184">
        <f>'Original data'!AM24*'Original data'!$U$3</f>
        <v>-0.1384867</v>
      </c>
      <c r="AN6" s="184">
        <f>'Original data'!AN24*'Original data'!$U$3</f>
        <v>-0.2783598</v>
      </c>
      <c r="AO6" s="184">
        <f>'Original data'!AO24*'Original data'!$U$3</f>
        <v>0.2631401</v>
      </c>
      <c r="AP6" s="184">
        <f>'Original data'!AP24*'Original data'!$U$3</f>
        <v>1.177306</v>
      </c>
      <c r="AQ6" s="184">
        <f>'Original data'!AQ24*'Original data'!$U$3</f>
        <v>1.077332</v>
      </c>
      <c r="AR6" s="184">
        <f>'Original data'!AR24*'Original data'!$U$3</f>
        <v>0.2704441</v>
      </c>
      <c r="AS6" s="185"/>
    </row>
    <row r="7" spans="1:45" ht="12.75">
      <c r="A7" s="274" t="s">
        <v>24</v>
      </c>
      <c r="B7" s="184">
        <f>'Original data'!B25</f>
        <v>32.01514</v>
      </c>
      <c r="C7" s="184">
        <f>'Original data'!C25</f>
        <v>-0.5287397</v>
      </c>
      <c r="D7" s="184">
        <f>'Original data'!D25</f>
        <v>-0.9374121</v>
      </c>
      <c r="E7" s="184">
        <f>'Original data'!E25</f>
        <v>-1.089196</v>
      </c>
      <c r="F7" s="184">
        <f>'Original data'!F25</f>
        <v>-1.429443</v>
      </c>
      <c r="G7" s="184">
        <f>'Original data'!G25</f>
        <v>-1.639997</v>
      </c>
      <c r="H7" s="184">
        <f>'Original data'!H25</f>
        <v>-1.245507</v>
      </c>
      <c r="I7" s="184">
        <f>'Original data'!I25</f>
        <v>-1.811741</v>
      </c>
      <c r="J7" s="184">
        <f>'Original data'!J25</f>
        <v>-1.14215</v>
      </c>
      <c r="K7" s="184">
        <f>'Original data'!K25</f>
        <v>-2.125817</v>
      </c>
      <c r="L7" s="184">
        <f>'Original data'!L25</f>
        <v>-1.437583</v>
      </c>
      <c r="M7" s="184">
        <f>'Original data'!M25</f>
        <v>-1.247514</v>
      </c>
      <c r="N7" s="184">
        <f>'Original data'!N25</f>
        <v>-1.088877</v>
      </c>
      <c r="O7" s="184">
        <f>'Original data'!O25</f>
        <v>-1.00491</v>
      </c>
      <c r="P7" s="184">
        <f>'Original data'!P25</f>
        <v>-0.9608609</v>
      </c>
      <c r="Q7" s="184">
        <f>'Original data'!Q25</f>
        <v>-2.541892</v>
      </c>
      <c r="R7" s="184">
        <f>'Original data'!R25</f>
        <v>-1.671788</v>
      </c>
      <c r="S7" s="184">
        <f>'Original data'!S25</f>
        <v>-1.414357</v>
      </c>
      <c r="T7" s="184">
        <f>'Original data'!T25</f>
        <v>-2.218891</v>
      </c>
      <c r="U7" s="184">
        <f>'Original data'!U25</f>
        <v>-1.893875</v>
      </c>
      <c r="V7" s="185"/>
      <c r="W7" s="277"/>
      <c r="X7" s="278" t="str">
        <f>'Original data'!X25</f>
        <v>b3</v>
      </c>
      <c r="Y7" s="184">
        <f>'Original data'!Y25</f>
        <v>30.65368</v>
      </c>
      <c r="Z7" s="184">
        <f>'Original data'!Z25</f>
        <v>-0.5556758</v>
      </c>
      <c r="AA7" s="184">
        <f>'Original data'!AA25</f>
        <v>-1.316867</v>
      </c>
      <c r="AB7" s="184">
        <f>'Original data'!AB25</f>
        <v>-1.840751</v>
      </c>
      <c r="AC7" s="184">
        <f>'Original data'!AC25</f>
        <v>-1.930601</v>
      </c>
      <c r="AD7" s="184">
        <f>'Original data'!AD25</f>
        <v>-2.163354</v>
      </c>
      <c r="AE7" s="184">
        <f>'Original data'!AE25</f>
        <v>-1.901196</v>
      </c>
      <c r="AF7" s="184">
        <f>'Original data'!AF25</f>
        <v>-1.848773</v>
      </c>
      <c r="AG7" s="184">
        <f>'Original data'!AG25</f>
        <v>-1.393862</v>
      </c>
      <c r="AH7" s="184">
        <f>'Original data'!AH25</f>
        <v>-2.836417</v>
      </c>
      <c r="AI7" s="184">
        <f>'Original data'!AI25</f>
        <v>-3.469147</v>
      </c>
      <c r="AJ7" s="184">
        <f>'Original data'!AJ25</f>
        <v>-3.297789</v>
      </c>
      <c r="AK7" s="184">
        <f>'Original data'!AK25</f>
        <v>-2.16619</v>
      </c>
      <c r="AL7" s="184">
        <f>'Original data'!AL25</f>
        <v>-2.209059</v>
      </c>
      <c r="AM7" s="184">
        <f>'Original data'!AM25</f>
        <v>-1.835762</v>
      </c>
      <c r="AN7" s="184">
        <f>'Original data'!AN25</f>
        <v>-2.056297</v>
      </c>
      <c r="AO7" s="184">
        <f>'Original data'!AO25</f>
        <v>-0.8818206</v>
      </c>
      <c r="AP7" s="184">
        <f>'Original data'!AP25</f>
        <v>-1.746732</v>
      </c>
      <c r="AQ7" s="184">
        <f>'Original data'!AQ25</f>
        <v>-1.582108</v>
      </c>
      <c r="AR7" s="184">
        <f>'Original data'!AR25</f>
        <v>0.3003715</v>
      </c>
      <c r="AS7" s="185"/>
    </row>
    <row r="8" spans="1:45" ht="12.75">
      <c r="A8" s="274" t="s">
        <v>25</v>
      </c>
      <c r="B8" s="184">
        <f>'Original data'!B26*'Original data'!$U$3</f>
        <v>-2.056507</v>
      </c>
      <c r="C8" s="184">
        <f>'Original data'!C26*'Original data'!$U$3</f>
        <v>0.1110516</v>
      </c>
      <c r="D8" s="184">
        <f>'Original data'!D26*'Original data'!$U$3</f>
        <v>-0.1154631</v>
      </c>
      <c r="E8" s="184">
        <f>'Original data'!E26*'Original data'!$U$3</f>
        <v>-0.09225334</v>
      </c>
      <c r="F8" s="184">
        <f>'Original data'!F26*'Original data'!$U$3</f>
        <v>-0.02834638</v>
      </c>
      <c r="G8" s="184">
        <f>'Original data'!G26*'Original data'!$U$3</f>
        <v>-0.02840906</v>
      </c>
      <c r="H8" s="184">
        <f>'Original data'!H26*'Original data'!$U$3</f>
        <v>0.004627887</v>
      </c>
      <c r="I8" s="184">
        <f>'Original data'!I26*'Original data'!$U$3</f>
        <v>-0.03551857</v>
      </c>
      <c r="J8" s="184">
        <f>'Original data'!J26*'Original data'!$U$3</f>
        <v>0.201633</v>
      </c>
      <c r="K8" s="184">
        <f>'Original data'!K26*'Original data'!$U$3</f>
        <v>0.2688824</v>
      </c>
      <c r="L8" s="184">
        <f>'Original data'!L26*'Original data'!$U$3</f>
        <v>0.1955576</v>
      </c>
      <c r="M8" s="184">
        <f>'Original data'!M26*'Original data'!$U$3</f>
        <v>0.122103</v>
      </c>
      <c r="N8" s="184">
        <f>'Original data'!N26*'Original data'!$U$3</f>
        <v>0.07017026</v>
      </c>
      <c r="O8" s="184">
        <f>'Original data'!O26*'Original data'!$U$3</f>
        <v>0.120507</v>
      </c>
      <c r="P8" s="184">
        <f>'Original data'!P26*'Original data'!$U$3</f>
        <v>0.01834612</v>
      </c>
      <c r="Q8" s="184">
        <f>'Original data'!Q26*'Original data'!$U$3</f>
        <v>0.1406342</v>
      </c>
      <c r="R8" s="184">
        <f>'Original data'!R26*'Original data'!$U$3</f>
        <v>0.02144558</v>
      </c>
      <c r="S8" s="184">
        <f>'Original data'!S26*'Original data'!$U$3</f>
        <v>-0.06447646</v>
      </c>
      <c r="T8" s="184">
        <f>'Original data'!T26*'Original data'!$U$3</f>
        <v>-0.08078261</v>
      </c>
      <c r="U8" s="184">
        <f>'Original data'!U26*'Original data'!$U$3</f>
        <v>-0.4360327</v>
      </c>
      <c r="V8" s="185"/>
      <c r="W8" s="277"/>
      <c r="X8" s="278" t="str">
        <f>'Original data'!X26</f>
        <v>b4</v>
      </c>
      <c r="Y8" s="184">
        <f>'Original data'!Y26*'Original data'!$U$3</f>
        <v>-0.9618733</v>
      </c>
      <c r="Z8" s="184">
        <f>'Original data'!Z26*'Original data'!$U$3</f>
        <v>0.262258</v>
      </c>
      <c r="AA8" s="184">
        <f>'Original data'!AA26*'Original data'!$U$3</f>
        <v>0.2190739</v>
      </c>
      <c r="AB8" s="184">
        <f>'Original data'!AB26*'Original data'!$U$3</f>
        <v>0.1719821</v>
      </c>
      <c r="AC8" s="184">
        <f>'Original data'!AC26*'Original data'!$U$3</f>
        <v>0.2262115</v>
      </c>
      <c r="AD8" s="184">
        <f>'Original data'!AD26*'Original data'!$U$3</f>
        <v>0.1228565</v>
      </c>
      <c r="AE8" s="184">
        <f>'Original data'!AE26*'Original data'!$U$3</f>
        <v>-0.004444277</v>
      </c>
      <c r="AF8" s="184">
        <f>'Original data'!AF26*'Original data'!$U$3</f>
        <v>0.1689838</v>
      </c>
      <c r="AG8" s="184">
        <f>'Original data'!AG26*'Original data'!$U$3</f>
        <v>0.2492911</v>
      </c>
      <c r="AH8" s="184">
        <f>'Original data'!AH26*'Original data'!$U$3</f>
        <v>0.1846884</v>
      </c>
      <c r="AI8" s="184">
        <f>'Original data'!AI26*'Original data'!$U$3</f>
        <v>0.04319671</v>
      </c>
      <c r="AJ8" s="184">
        <f>'Original data'!AJ26*'Original data'!$U$3</f>
        <v>0.009938079</v>
      </c>
      <c r="AK8" s="184">
        <f>'Original data'!AK26*'Original data'!$U$3</f>
        <v>-0.004864708</v>
      </c>
      <c r="AL8" s="184">
        <f>'Original data'!AL26*'Original data'!$U$3</f>
        <v>-0.03533447</v>
      </c>
      <c r="AM8" s="184">
        <f>'Original data'!AM26*'Original data'!$U$3</f>
        <v>0.103766</v>
      </c>
      <c r="AN8" s="184">
        <f>'Original data'!AN26*'Original data'!$U$3</f>
        <v>0.1076965</v>
      </c>
      <c r="AO8" s="184">
        <f>'Original data'!AO26*'Original data'!$U$3</f>
        <v>0.01779139</v>
      </c>
      <c r="AP8" s="184">
        <f>'Original data'!AP26*'Original data'!$U$3</f>
        <v>0.0558453</v>
      </c>
      <c r="AQ8" s="184">
        <f>'Original data'!AQ26*'Original data'!$U$3</f>
        <v>0.06542825</v>
      </c>
      <c r="AR8" s="184">
        <f>'Original data'!AR26*'Original data'!$U$3</f>
        <v>0.01493069</v>
      </c>
      <c r="AS8" s="185"/>
    </row>
    <row r="9" spans="1:45" ht="12.75">
      <c r="A9" s="274" t="s">
        <v>26</v>
      </c>
      <c r="B9" s="405">
        <f>'Original data'!B27</f>
        <v>-6.015229</v>
      </c>
      <c r="C9" s="184">
        <f>'Original data'!C27</f>
        <v>0.3788272</v>
      </c>
      <c r="D9" s="184">
        <f>'Original data'!D27</f>
        <v>-0.02948493</v>
      </c>
      <c r="E9" s="184">
        <f>'Original data'!E27</f>
        <v>-0.08174733</v>
      </c>
      <c r="F9" s="184">
        <f>'Original data'!F27</f>
        <v>-0.286839</v>
      </c>
      <c r="G9" s="184">
        <f>'Original data'!G27</f>
        <v>0.2156066</v>
      </c>
      <c r="H9" s="184">
        <f>'Original data'!H27</f>
        <v>0.1073846</v>
      </c>
      <c r="I9" s="184">
        <f>'Original data'!I27</f>
        <v>0.1132181</v>
      </c>
      <c r="J9" s="184">
        <f>'Original data'!J27</f>
        <v>0.08101963</v>
      </c>
      <c r="K9" s="184">
        <f>'Original data'!K27</f>
        <v>-0.03523483</v>
      </c>
      <c r="L9" s="184">
        <f>'Original data'!L27</f>
        <v>0.1312431</v>
      </c>
      <c r="M9" s="184">
        <f>'Original data'!M27</f>
        <v>-0.1053826</v>
      </c>
      <c r="N9" s="184">
        <f>'Original data'!N27</f>
        <v>-0.01602357</v>
      </c>
      <c r="O9" s="184">
        <f>'Original data'!O27</f>
        <v>0.008538431</v>
      </c>
      <c r="P9" s="184">
        <f>'Original data'!P27</f>
        <v>0.002391122</v>
      </c>
      <c r="Q9" s="184">
        <f>'Original data'!Q27</f>
        <v>0.1200314</v>
      </c>
      <c r="R9" s="184">
        <f>'Original data'!R27</f>
        <v>-0.163111</v>
      </c>
      <c r="S9" s="184">
        <f>'Original data'!S27</f>
        <v>-0.1193002</v>
      </c>
      <c r="T9" s="184">
        <f>'Original data'!T27</f>
        <v>0.2895788</v>
      </c>
      <c r="U9" s="184">
        <f>'Original data'!U27</f>
        <v>-2.620803</v>
      </c>
      <c r="V9" s="185"/>
      <c r="W9" s="277"/>
      <c r="X9" s="278" t="str">
        <f>'Original data'!X27</f>
        <v>b5</v>
      </c>
      <c r="Y9" s="405">
        <f>'Original data'!Y27</f>
        <v>-5.792304</v>
      </c>
      <c r="Z9" s="184">
        <f>'Original data'!Z27</f>
        <v>0.8249829</v>
      </c>
      <c r="AA9" s="184">
        <f>'Original data'!AA27</f>
        <v>0.5530217</v>
      </c>
      <c r="AB9" s="184">
        <f>'Original data'!AB27</f>
        <v>0.5972162</v>
      </c>
      <c r="AC9" s="184">
        <f>'Original data'!AC27</f>
        <v>0.4263028</v>
      </c>
      <c r="AD9" s="184">
        <f>'Original data'!AD27</f>
        <v>0.6722921</v>
      </c>
      <c r="AE9" s="184">
        <f>'Original data'!AE27</f>
        <v>0.6546042</v>
      </c>
      <c r="AF9" s="184">
        <f>'Original data'!AF27</f>
        <v>0.5824272</v>
      </c>
      <c r="AG9" s="184">
        <f>'Original data'!AG27</f>
        <v>0.7746138</v>
      </c>
      <c r="AH9" s="184">
        <f>'Original data'!AH27</f>
        <v>0.5301891</v>
      </c>
      <c r="AI9" s="184">
        <f>'Original data'!AI27</f>
        <v>0.8646616</v>
      </c>
      <c r="AJ9" s="184">
        <f>'Original data'!AJ27</f>
        <v>0.6221931</v>
      </c>
      <c r="AK9" s="184">
        <f>'Original data'!AK27</f>
        <v>0.5749924</v>
      </c>
      <c r="AL9" s="184">
        <f>'Original data'!AL27</f>
        <v>0.7493707</v>
      </c>
      <c r="AM9" s="184">
        <f>'Original data'!AM27</f>
        <v>0.6046036</v>
      </c>
      <c r="AN9" s="184">
        <f>'Original data'!AN27</f>
        <v>0.7800222</v>
      </c>
      <c r="AO9" s="184">
        <f>'Original data'!AO27</f>
        <v>0.5582686</v>
      </c>
      <c r="AP9" s="184">
        <f>'Original data'!AP27</f>
        <v>0.6813704</v>
      </c>
      <c r="AQ9" s="184">
        <f>'Original data'!AQ27</f>
        <v>0.8200641</v>
      </c>
      <c r="AR9" s="184">
        <f>'Original data'!AR27</f>
        <v>-2.138187</v>
      </c>
      <c r="AS9" s="185"/>
    </row>
    <row r="10" spans="1:45" ht="12.75">
      <c r="A10" s="274" t="s">
        <v>27</v>
      </c>
      <c r="B10" s="184">
        <f>'Original data'!B28*'Original data'!$U$3</f>
        <v>-0.2220581</v>
      </c>
      <c r="C10" s="184">
        <f>'Original data'!C28*'Original data'!$U$3</f>
        <v>-0.06598335</v>
      </c>
      <c r="D10" s="184">
        <f>'Original data'!D28*'Original data'!$U$3</f>
        <v>0.0006941805</v>
      </c>
      <c r="E10" s="184">
        <f>'Original data'!E28*'Original data'!$U$3</f>
        <v>0.0458736</v>
      </c>
      <c r="F10" s="184">
        <f>'Original data'!F28*'Original data'!$U$3</f>
        <v>0.0925425</v>
      </c>
      <c r="G10" s="184">
        <f>'Original data'!G28*'Original data'!$U$3</f>
        <v>-0.03888059</v>
      </c>
      <c r="H10" s="184">
        <f>'Original data'!H28*'Original data'!$U$3</f>
        <v>-0.08408454</v>
      </c>
      <c r="I10" s="184">
        <f>'Original data'!I28*'Original data'!$U$3</f>
        <v>-0.0602938</v>
      </c>
      <c r="J10" s="184">
        <f>'Original data'!J28*'Original data'!$U$3</f>
        <v>-0.001333989</v>
      </c>
      <c r="K10" s="184">
        <f>'Original data'!K28*'Original data'!$U$3</f>
        <v>-0.02330837</v>
      </c>
      <c r="L10" s="184">
        <f>'Original data'!L28*'Original data'!$U$3</f>
        <v>0.004088424</v>
      </c>
      <c r="M10" s="184">
        <f>'Original data'!M28*'Original data'!$U$3</f>
        <v>0.01022052</v>
      </c>
      <c r="N10" s="184">
        <f>'Original data'!N28*'Original data'!$U$3</f>
        <v>-0.09446075</v>
      </c>
      <c r="O10" s="184">
        <f>'Original data'!O28*'Original data'!$U$3</f>
        <v>-0.1180365</v>
      </c>
      <c r="P10" s="184">
        <f>'Original data'!P28*'Original data'!$U$3</f>
        <v>-0.03068902</v>
      </c>
      <c r="Q10" s="184">
        <f>'Original data'!Q28*'Original data'!$U$3</f>
        <v>-0.03772589</v>
      </c>
      <c r="R10" s="184">
        <f>'Original data'!R28*'Original data'!$U$3</f>
        <v>-0.03717144</v>
      </c>
      <c r="S10" s="184">
        <f>'Original data'!S28*'Original data'!$U$3</f>
        <v>0.03458069</v>
      </c>
      <c r="T10" s="184">
        <f>'Original data'!T28*'Original data'!$U$3</f>
        <v>-0.02208642</v>
      </c>
      <c r="U10" s="184">
        <f>'Original data'!U28*'Original data'!$U$3</f>
        <v>0.1281236</v>
      </c>
      <c r="V10" s="185"/>
      <c r="W10" s="277"/>
      <c r="X10" s="278" t="str">
        <f>'Original data'!X28</f>
        <v>b6</v>
      </c>
      <c r="Y10" s="184">
        <f>'Original data'!Y28*'Original data'!$U$3</f>
        <v>0.463957</v>
      </c>
      <c r="Z10" s="184">
        <f>'Original data'!Z28*'Original data'!$U$3</f>
        <v>0.1514917</v>
      </c>
      <c r="AA10" s="184">
        <f>'Original data'!AA28*'Original data'!$U$3</f>
        <v>0.1259753</v>
      </c>
      <c r="AB10" s="184">
        <f>'Original data'!AB28*'Original data'!$U$3</f>
        <v>0.1924725</v>
      </c>
      <c r="AC10" s="184">
        <f>'Original data'!AC28*'Original data'!$U$3</f>
        <v>0.0718139</v>
      </c>
      <c r="AD10" s="184">
        <f>'Original data'!AD28*'Original data'!$U$3</f>
        <v>-0.07755094</v>
      </c>
      <c r="AE10" s="184">
        <f>'Original data'!AE28*'Original data'!$U$3</f>
        <v>-0.06687268</v>
      </c>
      <c r="AF10" s="184">
        <f>'Original data'!AF28*'Original data'!$U$3</f>
        <v>-0.0483196</v>
      </c>
      <c r="AG10" s="184">
        <f>'Original data'!AG28*'Original data'!$U$3</f>
        <v>-0.01592928</v>
      </c>
      <c r="AH10" s="184">
        <f>'Original data'!AH28*'Original data'!$U$3</f>
        <v>-0.06196903</v>
      </c>
      <c r="AI10" s="184">
        <f>'Original data'!AI28*'Original data'!$U$3</f>
        <v>-0.03005797</v>
      </c>
      <c r="AJ10" s="184">
        <f>'Original data'!AJ28*'Original data'!$U$3</f>
        <v>0.003507382</v>
      </c>
      <c r="AK10" s="184">
        <f>'Original data'!AK28*'Original data'!$U$3</f>
        <v>-0.05324767</v>
      </c>
      <c r="AL10" s="184">
        <f>'Original data'!AL28*'Original data'!$U$3</f>
        <v>-0.1984425</v>
      </c>
      <c r="AM10" s="184">
        <f>'Original data'!AM28*'Original data'!$U$3</f>
        <v>-0.03841516</v>
      </c>
      <c r="AN10" s="184">
        <f>'Original data'!AN28*'Original data'!$U$3</f>
        <v>-0.01057449</v>
      </c>
      <c r="AO10" s="184">
        <f>'Original data'!AO28*'Original data'!$U$3</f>
        <v>-0.07941359</v>
      </c>
      <c r="AP10" s="184">
        <f>'Original data'!AP28*'Original data'!$U$3</f>
        <v>0.157946</v>
      </c>
      <c r="AQ10" s="184">
        <f>'Original data'!AQ28*'Original data'!$U$3</f>
        <v>0.1277487</v>
      </c>
      <c r="AR10" s="184">
        <f>'Original data'!AR28*'Original data'!$U$3</f>
        <v>0.08472663</v>
      </c>
      <c r="AS10" s="185"/>
    </row>
    <row r="11" spans="1:45" ht="12.75">
      <c r="A11" s="274" t="s">
        <v>28</v>
      </c>
      <c r="B11" s="184">
        <f>'Original data'!B29</f>
        <v>2.29051</v>
      </c>
      <c r="C11" s="184">
        <f>'Original data'!C29</f>
        <v>0.8214123</v>
      </c>
      <c r="D11" s="184">
        <f>'Original data'!D29</f>
        <v>0.8805746</v>
      </c>
      <c r="E11" s="184">
        <f>'Original data'!E29</f>
        <v>0.8985918</v>
      </c>
      <c r="F11" s="184">
        <f>'Original data'!F29</f>
        <v>0.899128</v>
      </c>
      <c r="G11" s="184">
        <f>'Original data'!G29</f>
        <v>0.8903203</v>
      </c>
      <c r="H11" s="184">
        <f>'Original data'!H29</f>
        <v>0.9172961</v>
      </c>
      <c r="I11" s="184">
        <f>'Original data'!I29</f>
        <v>0.9301111</v>
      </c>
      <c r="J11" s="184">
        <f>'Original data'!J29</f>
        <v>0.8499399</v>
      </c>
      <c r="K11" s="184">
        <f>'Original data'!K29</f>
        <v>0.85181</v>
      </c>
      <c r="L11" s="184">
        <f>'Original data'!L29</f>
        <v>0.88053</v>
      </c>
      <c r="M11" s="184">
        <f>'Original data'!M29</f>
        <v>0.8989579</v>
      </c>
      <c r="N11" s="184">
        <f>'Original data'!N29</f>
        <v>0.9011197</v>
      </c>
      <c r="O11" s="184">
        <f>'Original data'!O29</f>
        <v>0.8954564</v>
      </c>
      <c r="P11" s="184">
        <f>'Original data'!P29</f>
        <v>0.881242</v>
      </c>
      <c r="Q11" s="184">
        <f>'Original data'!Q29</f>
        <v>0.8584526</v>
      </c>
      <c r="R11" s="184">
        <f>'Original data'!R29</f>
        <v>0.9231204</v>
      </c>
      <c r="S11" s="184">
        <f>'Original data'!S29</f>
        <v>0.8839017</v>
      </c>
      <c r="T11" s="184">
        <f>'Original data'!T29</f>
        <v>0.8982605</v>
      </c>
      <c r="U11" s="184">
        <f>'Original data'!U29</f>
        <v>0.7534095</v>
      </c>
      <c r="V11" s="185"/>
      <c r="W11" s="277"/>
      <c r="X11" s="278" t="str">
        <f>'Original data'!X29</f>
        <v>b7</v>
      </c>
      <c r="Y11" s="184">
        <f>'Original data'!Y29</f>
        <v>2.564671</v>
      </c>
      <c r="Z11" s="184">
        <f>'Original data'!Z29</f>
        <v>1.299557</v>
      </c>
      <c r="AA11" s="184">
        <f>'Original data'!AA29</f>
        <v>1.258416</v>
      </c>
      <c r="AB11" s="184">
        <f>'Original data'!AB29</f>
        <v>1.272747</v>
      </c>
      <c r="AC11" s="184">
        <f>'Original data'!AC29</f>
        <v>1.252323</v>
      </c>
      <c r="AD11" s="184">
        <f>'Original data'!AD29</f>
        <v>1.203009</v>
      </c>
      <c r="AE11" s="184">
        <f>'Original data'!AE29</f>
        <v>1.265282</v>
      </c>
      <c r="AF11" s="184">
        <f>'Original data'!AF29</f>
        <v>1.286455</v>
      </c>
      <c r="AG11" s="184">
        <f>'Original data'!AG29</f>
        <v>1.228242</v>
      </c>
      <c r="AH11" s="184">
        <f>'Original data'!AH29</f>
        <v>1.209668</v>
      </c>
      <c r="AI11" s="184">
        <f>'Original data'!AI29</f>
        <v>1.205577</v>
      </c>
      <c r="AJ11" s="184">
        <f>'Original data'!AJ29</f>
        <v>1.174923</v>
      </c>
      <c r="AK11" s="184">
        <f>'Original data'!AK29</f>
        <v>1.269713</v>
      </c>
      <c r="AL11" s="184">
        <f>'Original data'!AL29</f>
        <v>1.276023</v>
      </c>
      <c r="AM11" s="184">
        <f>'Original data'!AM29</f>
        <v>1.202498</v>
      </c>
      <c r="AN11" s="184">
        <f>'Original data'!AN29</f>
        <v>1.220408</v>
      </c>
      <c r="AO11" s="184">
        <f>'Original data'!AO29</f>
        <v>1.283706</v>
      </c>
      <c r="AP11" s="184">
        <f>'Original data'!AP29</f>
        <v>1.237258</v>
      </c>
      <c r="AQ11" s="184">
        <f>'Original data'!AQ29</f>
        <v>1.300996</v>
      </c>
      <c r="AR11" s="184">
        <f>'Original data'!AR29</f>
        <v>0.9089925</v>
      </c>
      <c r="AS11" s="185"/>
    </row>
    <row r="12" spans="1:45" ht="12.75">
      <c r="A12" s="274" t="s">
        <v>29</v>
      </c>
      <c r="B12" s="184">
        <f>'Original data'!B30*'Original data'!$U$3</f>
        <v>0.03755043</v>
      </c>
      <c r="C12" s="184">
        <f>'Original data'!C30*'Original data'!$U$3</f>
        <v>0.06198271</v>
      </c>
      <c r="D12" s="184">
        <f>'Original data'!D30*'Original data'!$U$3</f>
        <v>0.03932615</v>
      </c>
      <c r="E12" s="184">
        <f>'Original data'!E30*'Original data'!$U$3</f>
        <v>-0.01272379</v>
      </c>
      <c r="F12" s="184">
        <f>'Original data'!F30*'Original data'!$U$3</f>
        <v>0.08910582</v>
      </c>
      <c r="G12" s="184">
        <f>'Original data'!G30*'Original data'!$U$3</f>
        <v>0.03777191</v>
      </c>
      <c r="H12" s="184">
        <f>'Original data'!H30*'Original data'!$U$3</f>
        <v>-0.05167172</v>
      </c>
      <c r="I12" s="184">
        <f>'Original data'!I30*'Original data'!$U$3</f>
        <v>0.01975071</v>
      </c>
      <c r="J12" s="184">
        <f>'Original data'!J30*'Original data'!$U$3</f>
        <v>0.04442755</v>
      </c>
      <c r="K12" s="184">
        <f>'Original data'!K30*'Original data'!$U$3</f>
        <v>0.04918627</v>
      </c>
      <c r="L12" s="184">
        <f>'Original data'!L30*'Original data'!$U$3</f>
        <v>0.003932988</v>
      </c>
      <c r="M12" s="184">
        <f>'Original data'!M30*'Original data'!$U$3</f>
        <v>0.01379643</v>
      </c>
      <c r="N12" s="184">
        <f>'Original data'!N30*'Original data'!$U$3</f>
        <v>-0.02038534</v>
      </c>
      <c r="O12" s="184">
        <f>'Original data'!O30*'Original data'!$U$3</f>
        <v>0.01636115</v>
      </c>
      <c r="P12" s="184">
        <f>'Original data'!P30*'Original data'!$U$3</f>
        <v>-0.01484639</v>
      </c>
      <c r="Q12" s="184">
        <f>'Original data'!Q30*'Original data'!$U$3</f>
        <v>-0.0104481</v>
      </c>
      <c r="R12" s="184">
        <f>'Original data'!R30*'Original data'!$U$3</f>
        <v>-0.03309648</v>
      </c>
      <c r="S12" s="184">
        <f>'Original data'!S30*'Original data'!$U$3</f>
        <v>0.04286383</v>
      </c>
      <c r="T12" s="184">
        <f>'Original data'!T30*'Original data'!$U$3</f>
        <v>-0.05361897</v>
      </c>
      <c r="U12" s="184">
        <f>'Original data'!U30*'Original data'!$U$3</f>
        <v>-0.06149759</v>
      </c>
      <c r="V12" s="185"/>
      <c r="W12" s="277"/>
      <c r="X12" s="278" t="str">
        <f>'Original data'!X30</f>
        <v>b8</v>
      </c>
      <c r="Y12" s="184">
        <f>'Original data'!Y30*'Original data'!$U$3</f>
        <v>0.06614361</v>
      </c>
      <c r="Z12" s="184">
        <f>'Original data'!Z30*'Original data'!$U$3</f>
        <v>0.05642393</v>
      </c>
      <c r="AA12" s="184">
        <f>'Original data'!AA30*'Original data'!$U$3</f>
        <v>0.03997958</v>
      </c>
      <c r="AB12" s="184">
        <f>'Original data'!AB30*'Original data'!$U$3</f>
        <v>0.045196</v>
      </c>
      <c r="AC12" s="184">
        <f>'Original data'!AC30*'Original data'!$U$3</f>
        <v>0.001523785</v>
      </c>
      <c r="AD12" s="184">
        <f>'Original data'!AD30*'Original data'!$U$3</f>
        <v>-0.08209437</v>
      </c>
      <c r="AE12" s="184">
        <f>'Original data'!AE30*'Original data'!$U$3</f>
        <v>-0.0760682</v>
      </c>
      <c r="AF12" s="184">
        <f>'Original data'!AF30*'Original data'!$U$3</f>
        <v>-0.04498132</v>
      </c>
      <c r="AG12" s="184">
        <f>'Original data'!AG30*'Original data'!$U$3</f>
        <v>0.02194774</v>
      </c>
      <c r="AH12" s="184">
        <f>'Original data'!AH30*'Original data'!$U$3</f>
        <v>0.06013554</v>
      </c>
      <c r="AI12" s="184">
        <f>'Original data'!AI30*'Original data'!$U$3</f>
        <v>0.04728599</v>
      </c>
      <c r="AJ12" s="184">
        <f>'Original data'!AJ30*'Original data'!$U$3</f>
        <v>-0.01768987</v>
      </c>
      <c r="AK12" s="184">
        <f>'Original data'!AK30*'Original data'!$U$3</f>
        <v>-0.001308469</v>
      </c>
      <c r="AL12" s="184">
        <f>'Original data'!AL30*'Original data'!$U$3</f>
        <v>-0.08656263</v>
      </c>
      <c r="AM12" s="184">
        <f>'Original data'!AM30*'Original data'!$U$3</f>
        <v>0.01535094</v>
      </c>
      <c r="AN12" s="184">
        <f>'Original data'!AN30*'Original data'!$U$3</f>
        <v>-0.01458945</v>
      </c>
      <c r="AO12" s="184">
        <f>'Original data'!AO30*'Original data'!$U$3</f>
        <v>-0.03621551</v>
      </c>
      <c r="AP12" s="184">
        <f>'Original data'!AP30*'Original data'!$U$3</f>
        <v>0.0116022</v>
      </c>
      <c r="AQ12" s="184">
        <f>'Original data'!AQ30*'Original data'!$U$3</f>
        <v>0.0319998</v>
      </c>
      <c r="AR12" s="184">
        <f>'Original data'!AR30*'Original data'!$U$3</f>
        <v>0.02199758</v>
      </c>
      <c r="AS12" s="185"/>
    </row>
    <row r="13" spans="1:45" ht="12.75">
      <c r="A13" s="274" t="s">
        <v>30</v>
      </c>
      <c r="B13" s="184">
        <f>'Original data'!B31</f>
        <v>0.2615009</v>
      </c>
      <c r="C13" s="184">
        <f>'Original data'!C31</f>
        <v>0.4988948</v>
      </c>
      <c r="D13" s="184">
        <f>'Original data'!D31</f>
        <v>0.4760134</v>
      </c>
      <c r="E13" s="184">
        <f>'Original data'!E31</f>
        <v>0.4693153</v>
      </c>
      <c r="F13" s="184">
        <f>'Original data'!F31</f>
        <v>0.4642792</v>
      </c>
      <c r="G13" s="184">
        <f>'Original data'!G31</f>
        <v>0.4667512</v>
      </c>
      <c r="H13" s="184">
        <f>'Original data'!H31</f>
        <v>0.4634437</v>
      </c>
      <c r="I13" s="184">
        <f>'Original data'!I31</f>
        <v>0.4447315</v>
      </c>
      <c r="J13" s="184">
        <f>'Original data'!J31</f>
        <v>0.4758432</v>
      </c>
      <c r="K13" s="184">
        <f>'Original data'!K31</f>
        <v>0.4636725</v>
      </c>
      <c r="L13" s="184">
        <f>'Original data'!L31</f>
        <v>0.4716373</v>
      </c>
      <c r="M13" s="184">
        <f>'Original data'!M31</f>
        <v>0.4643463</v>
      </c>
      <c r="N13" s="184">
        <f>'Original data'!N31</f>
        <v>0.4666209</v>
      </c>
      <c r="O13" s="184">
        <f>'Original data'!O31</f>
        <v>0.4786428</v>
      </c>
      <c r="P13" s="184">
        <f>'Original data'!P31</f>
        <v>0.4749779</v>
      </c>
      <c r="Q13" s="184">
        <f>'Original data'!Q31</f>
        <v>0.4778135</v>
      </c>
      <c r="R13" s="184">
        <f>'Original data'!R31</f>
        <v>0.4651889</v>
      </c>
      <c r="S13" s="184">
        <f>'Original data'!S31</f>
        <v>0.4700584</v>
      </c>
      <c r="T13" s="184">
        <f>'Original data'!T31</f>
        <v>0.4513632</v>
      </c>
      <c r="U13" s="184">
        <f>'Original data'!U31</f>
        <v>0.3462312</v>
      </c>
      <c r="V13" s="409"/>
      <c r="W13" s="277"/>
      <c r="X13" s="278" t="str">
        <f>'Original data'!X31</f>
        <v>b9</v>
      </c>
      <c r="Y13" s="184">
        <f>'Original data'!Y31</f>
        <v>0.3453122</v>
      </c>
      <c r="Z13" s="184">
        <f>'Original data'!Z31</f>
        <v>0.5765987</v>
      </c>
      <c r="AA13" s="184">
        <f>'Original data'!AA31</f>
        <v>0.5513474</v>
      </c>
      <c r="AB13" s="184">
        <f>'Original data'!AB31</f>
        <v>0.5427247</v>
      </c>
      <c r="AC13" s="184">
        <f>'Original data'!AC31</f>
        <v>0.5241665</v>
      </c>
      <c r="AD13" s="184">
        <f>'Original data'!AD31</f>
        <v>0.5361795</v>
      </c>
      <c r="AE13" s="184">
        <f>'Original data'!AE31</f>
        <v>0.5419853</v>
      </c>
      <c r="AF13" s="184">
        <f>'Original data'!AF31</f>
        <v>0.5409219</v>
      </c>
      <c r="AG13" s="184">
        <f>'Original data'!AG31</f>
        <v>0.5689966</v>
      </c>
      <c r="AH13" s="184">
        <f>'Original data'!AH31</f>
        <v>0.5316123</v>
      </c>
      <c r="AI13" s="184">
        <f>'Original data'!AI31</f>
        <v>0.5165663</v>
      </c>
      <c r="AJ13" s="184">
        <f>'Original data'!AJ31</f>
        <v>0.5112572</v>
      </c>
      <c r="AK13" s="184">
        <f>'Original data'!AK31</f>
        <v>0.5358602</v>
      </c>
      <c r="AL13" s="184">
        <f>'Original data'!AL31</f>
        <v>0.5539691</v>
      </c>
      <c r="AM13" s="184">
        <f>'Original data'!AM31</f>
        <v>0.5192118</v>
      </c>
      <c r="AN13" s="184">
        <f>'Original data'!AN31</f>
        <v>0.5557619</v>
      </c>
      <c r="AO13" s="184">
        <f>'Original data'!AO31</f>
        <v>0.549016</v>
      </c>
      <c r="AP13" s="184">
        <f>'Original data'!AP31</f>
        <v>0.5539067</v>
      </c>
      <c r="AQ13" s="184">
        <f>'Original data'!AQ31</f>
        <v>0.5410512</v>
      </c>
      <c r="AR13" s="184">
        <f>'Original data'!AR31</f>
        <v>0.4139501</v>
      </c>
      <c r="AS13" s="185"/>
    </row>
    <row r="14" spans="1:45" ht="12.75">
      <c r="A14" s="274" t="s">
        <v>31</v>
      </c>
      <c r="B14" s="184">
        <f>'Original data'!B32*'Original data'!$U$3</f>
        <v>0.0816064</v>
      </c>
      <c r="C14" s="184">
        <f>'Original data'!C32*'Original data'!$U$3</f>
        <v>0.003272062</v>
      </c>
      <c r="D14" s="184">
        <f>'Original data'!D32*'Original data'!$U$3</f>
        <v>0.07638818</v>
      </c>
      <c r="E14" s="184">
        <f>'Original data'!E32*'Original data'!$U$3</f>
        <v>0.02891934</v>
      </c>
      <c r="F14" s="184">
        <f>'Original data'!F32*'Original data'!$U$3</f>
        <v>0.1656752</v>
      </c>
      <c r="G14" s="184">
        <f>'Original data'!G32*'Original data'!$U$3</f>
        <v>0.06545998</v>
      </c>
      <c r="H14" s="184">
        <f>'Original data'!H32*'Original data'!$U$3</f>
        <v>-0.1112514</v>
      </c>
      <c r="I14" s="184">
        <f>'Original data'!I32*'Original data'!$U$3</f>
        <v>0.02314819</v>
      </c>
      <c r="J14" s="184">
        <f>'Original data'!J32*'Original data'!$U$3</f>
        <v>0.04317587</v>
      </c>
      <c r="K14" s="184">
        <f>'Original data'!K32*'Original data'!$U$3</f>
        <v>0.05758191</v>
      </c>
      <c r="L14" s="184">
        <f>'Original data'!L32*'Original data'!$U$3</f>
        <v>-0.02915884</v>
      </c>
      <c r="M14" s="184">
        <f>'Original data'!M32*'Original data'!$U$3</f>
        <v>-0.02019103</v>
      </c>
      <c r="N14" s="184">
        <f>'Original data'!N32*'Original data'!$U$3</f>
        <v>-0.1208618</v>
      </c>
      <c r="O14" s="184">
        <f>'Original data'!O32*'Original data'!$U$3</f>
        <v>-0.0357665</v>
      </c>
      <c r="P14" s="184">
        <f>'Original data'!P32*'Original data'!$U$3</f>
        <v>-0.05008837</v>
      </c>
      <c r="Q14" s="184">
        <f>'Original data'!Q32*'Original data'!$U$3</f>
        <v>-0.04195875</v>
      </c>
      <c r="R14" s="184">
        <f>'Original data'!R32*'Original data'!$U$3</f>
        <v>-0.0877255</v>
      </c>
      <c r="S14" s="184">
        <f>'Original data'!S32*'Original data'!$U$3</f>
        <v>0.07336157</v>
      </c>
      <c r="T14" s="184">
        <f>'Original data'!T32*'Original data'!$U$3</f>
        <v>-0.07162474</v>
      </c>
      <c r="U14" s="184">
        <f>'Original data'!U32*'Original data'!$U$3</f>
        <v>-0.03228937</v>
      </c>
      <c r="V14" s="185"/>
      <c r="W14" s="277"/>
      <c r="X14" s="278" t="str">
        <f>'Original data'!X32</f>
        <v>b10</v>
      </c>
      <c r="Y14" s="184">
        <f>'Original data'!Y32*'Original data'!$U$3</f>
        <v>0.1757102</v>
      </c>
      <c r="Z14" s="184">
        <f>'Original data'!Z32*'Original data'!$U$3</f>
        <v>0.1050415</v>
      </c>
      <c r="AA14" s="184">
        <f>'Original data'!AA32*'Original data'!$U$3</f>
        <v>0.08443362</v>
      </c>
      <c r="AB14" s="184">
        <f>'Original data'!AB32*'Original data'!$U$3</f>
        <v>0.1009329</v>
      </c>
      <c r="AC14" s="184">
        <f>'Original data'!AC32*'Original data'!$U$3</f>
        <v>0.01291123</v>
      </c>
      <c r="AD14" s="184">
        <f>'Original data'!AD32*'Original data'!$U$3</f>
        <v>-0.1620911</v>
      </c>
      <c r="AE14" s="184">
        <f>'Original data'!AE32*'Original data'!$U$3</f>
        <v>-0.1140869</v>
      </c>
      <c r="AF14" s="184">
        <f>'Original data'!AF32*'Original data'!$U$3</f>
        <v>-0.09285224</v>
      </c>
      <c r="AG14" s="184">
        <f>'Original data'!AG32*'Original data'!$U$3</f>
        <v>-0.007211389</v>
      </c>
      <c r="AH14" s="184">
        <f>'Original data'!AH32*'Original data'!$U$3</f>
        <v>0.02425296</v>
      </c>
      <c r="AI14" s="184">
        <f>'Original data'!AI32*'Original data'!$U$3</f>
        <v>0.01066094</v>
      </c>
      <c r="AJ14" s="184">
        <f>'Original data'!AJ32*'Original data'!$U$3</f>
        <v>-0.04247802</v>
      </c>
      <c r="AK14" s="184">
        <f>'Original data'!AK32*'Original data'!$U$3</f>
        <v>-0.009757172</v>
      </c>
      <c r="AL14" s="184">
        <f>'Original data'!AL32*'Original data'!$U$3</f>
        <v>-0.1455818</v>
      </c>
      <c r="AM14" s="184">
        <f>'Original data'!AM32*'Original data'!$U$3</f>
        <v>0.02860249</v>
      </c>
      <c r="AN14" s="184">
        <f>'Original data'!AN32*'Original data'!$U$3</f>
        <v>-0.01216714</v>
      </c>
      <c r="AO14" s="184">
        <f>'Original data'!AO32*'Original data'!$U$3</f>
        <v>-0.06917264</v>
      </c>
      <c r="AP14" s="184">
        <f>'Original data'!AP32*'Original data'!$U$3</f>
        <v>0.07725936</v>
      </c>
      <c r="AQ14" s="184">
        <f>'Original data'!AQ32*'Original data'!$U$3</f>
        <v>0.04632514</v>
      </c>
      <c r="AR14" s="184">
        <f>'Original data'!AR32*'Original data'!$U$3</f>
        <v>0.08486853</v>
      </c>
      <c r="AS14" s="185"/>
    </row>
    <row r="15" spans="1:45" ht="12.75">
      <c r="A15" s="274" t="s">
        <v>32</v>
      </c>
      <c r="B15" s="184">
        <f>'Original data'!B33</f>
        <v>0.6372103</v>
      </c>
      <c r="C15" s="184">
        <f>'Original data'!C33</f>
        <v>0.772402</v>
      </c>
      <c r="D15" s="184">
        <f>'Original data'!D33</f>
        <v>0.7730858</v>
      </c>
      <c r="E15" s="184">
        <f>'Original data'!E33</f>
        <v>0.7678396</v>
      </c>
      <c r="F15" s="184">
        <f>'Original data'!F33</f>
        <v>0.7644631</v>
      </c>
      <c r="G15" s="184">
        <f>'Original data'!G33</f>
        <v>0.7767955</v>
      </c>
      <c r="H15" s="184">
        <f>'Original data'!H33</f>
        <v>0.7715174</v>
      </c>
      <c r="I15" s="184">
        <f>'Original data'!I33</f>
        <v>0.7663243</v>
      </c>
      <c r="J15" s="184">
        <f>'Original data'!J33</f>
        <v>0.7753887</v>
      </c>
      <c r="K15" s="184">
        <f>'Original data'!K33</f>
        <v>0.7655819</v>
      </c>
      <c r="L15" s="184">
        <f>'Original data'!L33</f>
        <v>0.7738005</v>
      </c>
      <c r="M15" s="184">
        <f>'Original data'!M33</f>
        <v>0.7687215</v>
      </c>
      <c r="N15" s="184">
        <f>'Original data'!N33</f>
        <v>0.7774563</v>
      </c>
      <c r="O15" s="184">
        <f>'Original data'!O33</f>
        <v>0.7797079</v>
      </c>
      <c r="P15" s="184">
        <f>'Original data'!P33</f>
        <v>0.7774883</v>
      </c>
      <c r="Q15" s="184">
        <f>'Original data'!Q33</f>
        <v>0.7709677</v>
      </c>
      <c r="R15" s="184">
        <f>'Original data'!R33</f>
        <v>0.7627497</v>
      </c>
      <c r="S15" s="184">
        <f>'Original data'!S33</f>
        <v>0.7690167</v>
      </c>
      <c r="T15" s="184">
        <f>'Original data'!T33</f>
        <v>0.7669616</v>
      </c>
      <c r="U15" s="184">
        <f>'Original data'!U33</f>
        <v>0.6396106</v>
      </c>
      <c r="V15" s="185"/>
      <c r="W15" s="277"/>
      <c r="X15" s="278" t="str">
        <f>'Original data'!X33</f>
        <v>b11</v>
      </c>
      <c r="Y15" s="184">
        <f>'Original data'!Y33</f>
        <v>0.6355335</v>
      </c>
      <c r="Z15" s="184">
        <f>'Original data'!Z33</f>
        <v>0.7731757</v>
      </c>
      <c r="AA15" s="184">
        <f>'Original data'!AA33</f>
        <v>0.770928</v>
      </c>
      <c r="AB15" s="184">
        <f>'Original data'!AB33</f>
        <v>0.7649123</v>
      </c>
      <c r="AC15" s="184">
        <f>'Original data'!AC33</f>
        <v>0.7546992</v>
      </c>
      <c r="AD15" s="184">
        <f>'Original data'!AD33</f>
        <v>0.7612839</v>
      </c>
      <c r="AE15" s="184">
        <f>'Original data'!AE33</f>
        <v>0.7566311</v>
      </c>
      <c r="AF15" s="184">
        <f>'Original data'!AF33</f>
        <v>0.7555838</v>
      </c>
      <c r="AG15" s="184">
        <f>'Original data'!AG33</f>
        <v>0.7644268</v>
      </c>
      <c r="AH15" s="184">
        <f>'Original data'!AH33</f>
        <v>0.7529417</v>
      </c>
      <c r="AI15" s="184">
        <f>'Original data'!AI33</f>
        <v>0.7625994</v>
      </c>
      <c r="AJ15" s="184">
        <f>'Original data'!AJ33</f>
        <v>0.754795</v>
      </c>
      <c r="AK15" s="184">
        <f>'Original data'!AK33</f>
        <v>0.7594049</v>
      </c>
      <c r="AL15" s="184">
        <f>'Original data'!AL33</f>
        <v>0.7669734</v>
      </c>
      <c r="AM15" s="184">
        <f>'Original data'!AM33</f>
        <v>0.7706282</v>
      </c>
      <c r="AN15" s="184">
        <f>'Original data'!AN33</f>
        <v>0.7736244</v>
      </c>
      <c r="AO15" s="184">
        <f>'Original data'!AO33</f>
        <v>0.7638504</v>
      </c>
      <c r="AP15" s="184">
        <f>'Original data'!AP33</f>
        <v>0.7712071</v>
      </c>
      <c r="AQ15" s="184">
        <f>'Original data'!AQ33</f>
        <v>0.7612075</v>
      </c>
      <c r="AR15" s="184">
        <f>'Original data'!AR33</f>
        <v>0.6582783</v>
      </c>
      <c r="AS15" s="185"/>
    </row>
    <row r="16" spans="1:45" ht="12.75">
      <c r="A16" s="274" t="s">
        <v>33</v>
      </c>
      <c r="B16" s="184">
        <f>'Original data'!B34*'Original data'!$U$3</f>
        <v>0.01343396</v>
      </c>
      <c r="C16" s="184">
        <f>'Original data'!C34*'Original data'!$U$3</f>
        <v>-0.00221377</v>
      </c>
      <c r="D16" s="184">
        <f>'Original data'!D34*'Original data'!$U$3</f>
        <v>0.007891531</v>
      </c>
      <c r="E16" s="184">
        <f>'Original data'!E34*'Original data'!$U$3</f>
        <v>0.003114276</v>
      </c>
      <c r="F16" s="184">
        <f>'Original data'!F34*'Original data'!$U$3</f>
        <v>0.01584296</v>
      </c>
      <c r="G16" s="184">
        <f>'Original data'!G34*'Original data'!$U$3</f>
        <v>0.004306086</v>
      </c>
      <c r="H16" s="184">
        <f>'Original data'!H34*'Original data'!$U$3</f>
        <v>-0.02080175</v>
      </c>
      <c r="I16" s="184">
        <f>'Original data'!I34*'Original data'!$U$3</f>
        <v>-0.002352147</v>
      </c>
      <c r="J16" s="184">
        <f>'Original data'!J34*'Original data'!$U$3</f>
        <v>0.003312914</v>
      </c>
      <c r="K16" s="184">
        <f>'Original data'!K34*'Original data'!$U$3</f>
        <v>0.006499851</v>
      </c>
      <c r="L16" s="184">
        <f>'Original data'!L34*'Original data'!$U$3</f>
        <v>-0.008779753</v>
      </c>
      <c r="M16" s="184">
        <f>'Original data'!M34*'Original data'!$U$3</f>
        <v>-0.006468175</v>
      </c>
      <c r="N16" s="184">
        <f>'Original data'!N34*'Original data'!$U$3</f>
        <v>-0.02068065</v>
      </c>
      <c r="O16" s="184">
        <f>'Original data'!O34*'Original data'!$U$3</f>
        <v>-0.007327445</v>
      </c>
      <c r="P16" s="184">
        <f>'Original data'!P34*'Original data'!$U$3</f>
        <v>-0.009095256</v>
      </c>
      <c r="Q16" s="184">
        <f>'Original data'!Q34*'Original data'!$U$3</f>
        <v>-0.00840403</v>
      </c>
      <c r="R16" s="184">
        <f>'Original data'!R34*'Original data'!$U$3</f>
        <v>-0.01461212</v>
      </c>
      <c r="S16" s="184">
        <f>'Original data'!S34*'Original data'!$U$3</f>
        <v>0.008094575</v>
      </c>
      <c r="T16" s="184">
        <f>'Original data'!T34*'Original data'!$U$3</f>
        <v>-0.01386906</v>
      </c>
      <c r="U16" s="184">
        <f>'Original data'!U34*'Original data'!$U$3</f>
        <v>-0.01552124</v>
      </c>
      <c r="V16" s="185"/>
      <c r="W16" s="277"/>
      <c r="X16" s="278" t="str">
        <f>'Original data'!X34</f>
        <v>b12</v>
      </c>
      <c r="Y16" s="184">
        <f>'Original data'!Y34*'Original data'!$U$3</f>
        <v>0.02203122</v>
      </c>
      <c r="Z16" s="184">
        <f>'Original data'!Z34*'Original data'!$U$3</f>
        <v>0.01574214</v>
      </c>
      <c r="AA16" s="184">
        <f>'Original data'!AA34*'Original data'!$U$3</f>
        <v>0.008935828</v>
      </c>
      <c r="AB16" s="184">
        <f>'Original data'!AB34*'Original data'!$U$3</f>
        <v>0.01215885</v>
      </c>
      <c r="AC16" s="184">
        <f>'Original data'!AC34*'Original data'!$U$3</f>
        <v>0.002351961</v>
      </c>
      <c r="AD16" s="184">
        <f>'Original data'!AD34*'Original data'!$U$3</f>
        <v>-0.02196758</v>
      </c>
      <c r="AE16" s="184">
        <f>'Original data'!AE34*'Original data'!$U$3</f>
        <v>-0.01576385</v>
      </c>
      <c r="AF16" s="184">
        <f>'Original data'!AF34*'Original data'!$U$3</f>
        <v>-0.01186637</v>
      </c>
      <c r="AG16" s="184">
        <f>'Original data'!AG34*'Original data'!$U$3</f>
        <v>-0.002904931</v>
      </c>
      <c r="AH16" s="184">
        <f>'Original data'!AH34*'Original data'!$U$3</f>
        <v>0.001510392</v>
      </c>
      <c r="AI16" s="184">
        <f>'Original data'!AI34*'Original data'!$U$3</f>
        <v>0.003620217</v>
      </c>
      <c r="AJ16" s="184">
        <f>'Original data'!AJ34*'Original data'!$U$3</f>
        <v>-0.005398487</v>
      </c>
      <c r="AK16" s="184">
        <f>'Original data'!AK34*'Original data'!$U$3</f>
        <v>-0.004333558</v>
      </c>
      <c r="AL16" s="184">
        <f>'Original data'!AL34*'Original data'!$U$3</f>
        <v>-0.0194791</v>
      </c>
      <c r="AM16" s="184">
        <f>'Original data'!AM34*'Original data'!$U$3</f>
        <v>0.0004008386</v>
      </c>
      <c r="AN16" s="184">
        <f>'Original data'!AN34*'Original data'!$U$3</f>
        <v>-0.002757854</v>
      </c>
      <c r="AO16" s="184">
        <f>'Original data'!AO34*'Original data'!$U$3</f>
        <v>-0.009502929</v>
      </c>
      <c r="AP16" s="184">
        <f>'Original data'!AP34*'Original data'!$U$3</f>
        <v>0.009364864</v>
      </c>
      <c r="AQ16" s="184">
        <f>'Original data'!AQ34*'Original data'!$U$3</f>
        <v>0.00628513</v>
      </c>
      <c r="AR16" s="184">
        <f>'Original data'!AR34*'Original data'!$U$3</f>
        <v>0.01094919</v>
      </c>
      <c r="AS16" s="185"/>
    </row>
    <row r="17" spans="1:45" ht="12.75">
      <c r="A17" s="274" t="s">
        <v>34</v>
      </c>
      <c r="B17" s="184">
        <f>'Original data'!B35</f>
        <v>0.08127854</v>
      </c>
      <c r="C17" s="184">
        <f>'Original data'!C35</f>
        <v>0.07541547</v>
      </c>
      <c r="D17" s="184">
        <f>'Original data'!D35</f>
        <v>0.07634565</v>
      </c>
      <c r="E17" s="184">
        <f>'Original data'!E35</f>
        <v>0.07433122</v>
      </c>
      <c r="F17" s="184">
        <f>'Original data'!F35</f>
        <v>0.07759748</v>
      </c>
      <c r="G17" s="184">
        <f>'Original data'!G35</f>
        <v>0.07555179</v>
      </c>
      <c r="H17" s="184">
        <f>'Original data'!H35</f>
        <v>0.07458754</v>
      </c>
      <c r="I17" s="184">
        <f>'Original data'!I35</f>
        <v>0.07331328</v>
      </c>
      <c r="J17" s="184">
        <f>'Original data'!J35</f>
        <v>0.07439793</v>
      </c>
      <c r="K17" s="184">
        <f>'Original data'!K35</f>
        <v>0.07831891</v>
      </c>
      <c r="L17" s="184">
        <f>'Original data'!L35</f>
        <v>0.07600124</v>
      </c>
      <c r="M17" s="184">
        <f>'Original data'!M35</f>
        <v>0.07625705</v>
      </c>
      <c r="N17" s="184">
        <f>'Original data'!N35</f>
        <v>0.07758306</v>
      </c>
      <c r="O17" s="184">
        <f>'Original data'!O35</f>
        <v>0.0776335</v>
      </c>
      <c r="P17" s="184">
        <f>'Original data'!P35</f>
        <v>0.07691769</v>
      </c>
      <c r="Q17" s="184">
        <f>'Original data'!Q35</f>
        <v>0.075513</v>
      </c>
      <c r="R17" s="184">
        <f>'Original data'!R35</f>
        <v>0.07819966</v>
      </c>
      <c r="S17" s="184">
        <f>'Original data'!S35</f>
        <v>0.07638526</v>
      </c>
      <c r="T17" s="184">
        <f>'Original data'!T35</f>
        <v>0.07579993</v>
      </c>
      <c r="U17" s="184">
        <f>'Original data'!U35</f>
        <v>0.06220638</v>
      </c>
      <c r="V17" s="185"/>
      <c r="W17" s="277"/>
      <c r="X17" s="278" t="str">
        <f>'Original data'!X35</f>
        <v>b13</v>
      </c>
      <c r="Y17" s="184">
        <f>'Original data'!Y35</f>
        <v>0.08750626</v>
      </c>
      <c r="Z17" s="184">
        <f>'Original data'!Z35</f>
        <v>0.07366958</v>
      </c>
      <c r="AA17" s="184">
        <f>'Original data'!AA35</f>
        <v>0.07546063</v>
      </c>
      <c r="AB17" s="184">
        <f>'Original data'!AB35</f>
        <v>0.07510307</v>
      </c>
      <c r="AC17" s="184">
        <f>'Original data'!AC35</f>
        <v>0.07468311</v>
      </c>
      <c r="AD17" s="184">
        <f>'Original data'!AD35</f>
        <v>0.07560902</v>
      </c>
      <c r="AE17" s="184">
        <f>'Original data'!AE35</f>
        <v>0.07368315</v>
      </c>
      <c r="AF17" s="184">
        <f>'Original data'!AF35</f>
        <v>0.07280218</v>
      </c>
      <c r="AG17" s="184">
        <f>'Original data'!AG35</f>
        <v>0.07125981</v>
      </c>
      <c r="AH17" s="184">
        <f>'Original data'!AH35</f>
        <v>0.07356618</v>
      </c>
      <c r="AI17" s="184">
        <f>'Original data'!AI35</f>
        <v>0.07358569</v>
      </c>
      <c r="AJ17" s="184">
        <f>'Original data'!AJ35</f>
        <v>0.07362713</v>
      </c>
      <c r="AK17" s="184">
        <f>'Original data'!AK35</f>
        <v>0.0713151</v>
      </c>
      <c r="AL17" s="184">
        <f>'Original data'!AL35</f>
        <v>0.07462006</v>
      </c>
      <c r="AM17" s="184">
        <f>'Original data'!AM35</f>
        <v>0.07397926</v>
      </c>
      <c r="AN17" s="184">
        <f>'Original data'!AN35</f>
        <v>0.07135439</v>
      </c>
      <c r="AO17" s="184">
        <f>'Original data'!AO35</f>
        <v>0.07611369</v>
      </c>
      <c r="AP17" s="184">
        <f>'Original data'!AP35</f>
        <v>0.07403634</v>
      </c>
      <c r="AQ17" s="184">
        <f>'Original data'!AQ35</f>
        <v>0.07278613</v>
      </c>
      <c r="AR17" s="184">
        <f>'Original data'!AR35</f>
        <v>0.06326477</v>
      </c>
      <c r="AS17" s="185"/>
    </row>
    <row r="18" spans="1:45" ht="12.75">
      <c r="A18" s="274" t="s">
        <v>35</v>
      </c>
      <c r="B18" s="184">
        <f>'Original data'!B36*'Original data'!$U$3</f>
        <v>0.007960064</v>
      </c>
      <c r="C18" s="184">
        <f>'Original data'!C36*'Original data'!$U$3</f>
        <v>-0.009193716</v>
      </c>
      <c r="D18" s="184">
        <f>'Original data'!D36*'Original data'!$U$3</f>
        <v>-0.002770091</v>
      </c>
      <c r="E18" s="184">
        <f>'Original data'!E36*'Original data'!$U$3</f>
        <v>-0.005197274</v>
      </c>
      <c r="F18" s="184">
        <f>'Original data'!F36*'Original data'!$U$3</f>
        <v>0.005512432</v>
      </c>
      <c r="G18" s="184">
        <f>'Original data'!G36*'Original data'!$U$3</f>
        <v>-0.004242975</v>
      </c>
      <c r="H18" s="184">
        <f>'Original data'!H36*'Original data'!$U$3</f>
        <v>-0.02069533</v>
      </c>
      <c r="I18" s="184">
        <f>'Original data'!I36*'Original data'!$U$3</f>
        <v>-0.009240501</v>
      </c>
      <c r="J18" s="184">
        <f>'Original data'!J36*'Original data'!$U$3</f>
        <v>-0.007342875</v>
      </c>
      <c r="K18" s="184">
        <f>'Original data'!K36*'Original data'!$U$3</f>
        <v>-0.00524047</v>
      </c>
      <c r="L18" s="184">
        <f>'Original data'!L36*'Original data'!$U$3</f>
        <v>-0.01057195</v>
      </c>
      <c r="M18" s="184">
        <f>'Original data'!M36*'Original data'!$U$3</f>
        <v>-0.01067225</v>
      </c>
      <c r="N18" s="184">
        <f>'Original data'!N36*'Original data'!$U$3</f>
        <v>-0.02187673</v>
      </c>
      <c r="O18" s="184">
        <f>'Original data'!O36*'Original data'!$U$3</f>
        <v>-0.01333362</v>
      </c>
      <c r="P18" s="184">
        <f>'Original data'!P36*'Original data'!$U$3</f>
        <v>-0.01195397</v>
      </c>
      <c r="Q18" s="184">
        <f>'Original data'!Q36*'Original data'!$U$3</f>
        <v>-0.01319364</v>
      </c>
      <c r="R18" s="184">
        <f>'Original data'!R36*'Original data'!$U$3</f>
        <v>-0.01573576</v>
      </c>
      <c r="S18" s="184">
        <f>'Original data'!S36*'Original data'!$U$3</f>
        <v>-0.002539031</v>
      </c>
      <c r="T18" s="184">
        <f>'Original data'!T36*'Original data'!$U$3</f>
        <v>-0.0114982</v>
      </c>
      <c r="U18" s="184">
        <f>'Original data'!U36*'Original data'!$U$3</f>
        <v>-0.004346202</v>
      </c>
      <c r="V18" s="409"/>
      <c r="W18" s="277"/>
      <c r="X18" s="278" t="str">
        <f>'Original data'!X36</f>
        <v>b14</v>
      </c>
      <c r="Y18" s="184">
        <f>'Original data'!Y36*'Original data'!$U$3</f>
        <v>0.003071547</v>
      </c>
      <c r="Z18" s="184">
        <f>'Original data'!Z36*'Original data'!$U$3</f>
        <v>0.000605431</v>
      </c>
      <c r="AA18" s="184">
        <f>'Original data'!AA36*'Original data'!$U$3</f>
        <v>-0.001134432</v>
      </c>
      <c r="AB18" s="184">
        <f>'Original data'!AB36*'Original data'!$U$3</f>
        <v>0.001598202</v>
      </c>
      <c r="AC18" s="184">
        <f>'Original data'!AC36*'Original data'!$U$3</f>
        <v>-0.006823946</v>
      </c>
      <c r="AD18" s="184">
        <f>'Original data'!AD36*'Original data'!$U$3</f>
        <v>-0.019409</v>
      </c>
      <c r="AE18" s="184">
        <f>'Original data'!AE36*'Original data'!$U$3</f>
        <v>-0.01491269</v>
      </c>
      <c r="AF18" s="184">
        <f>'Original data'!AF36*'Original data'!$U$3</f>
        <v>-0.01508991</v>
      </c>
      <c r="AG18" s="184">
        <f>'Original data'!AG36*'Original data'!$U$3</f>
        <v>-0.008583082</v>
      </c>
      <c r="AH18" s="184">
        <f>'Original data'!AH36*'Original data'!$U$3</f>
        <v>-0.006201036</v>
      </c>
      <c r="AI18" s="184">
        <f>'Original data'!AI36*'Original data'!$U$3</f>
        <v>-0.007841362</v>
      </c>
      <c r="AJ18" s="184">
        <f>'Original data'!AJ36*'Original data'!$U$3</f>
        <v>-0.01201302</v>
      </c>
      <c r="AK18" s="184">
        <f>'Original data'!AK36*'Original data'!$U$3</f>
        <v>-0.009728302</v>
      </c>
      <c r="AL18" s="184">
        <f>'Original data'!AL36*'Original data'!$U$3</f>
        <v>-0.01903718</v>
      </c>
      <c r="AM18" s="184">
        <f>'Original data'!AM36*'Original data'!$U$3</f>
        <v>-0.006877956</v>
      </c>
      <c r="AN18" s="184">
        <f>'Original data'!AN36*'Original data'!$U$3</f>
        <v>-0.009486019</v>
      </c>
      <c r="AO18" s="184">
        <f>'Original data'!AO36*'Original data'!$U$3</f>
        <v>-0.0141206</v>
      </c>
      <c r="AP18" s="184">
        <f>'Original data'!AP36*'Original data'!$U$3</f>
        <v>-0.001968367</v>
      </c>
      <c r="AQ18" s="184">
        <f>'Original data'!AQ36*'Original data'!$U$3</f>
        <v>-0.00477974</v>
      </c>
      <c r="AR18" s="184">
        <f>'Original data'!AR36*'Original data'!$U$3</f>
        <v>-0.0009090518</v>
      </c>
      <c r="AS18" s="185"/>
    </row>
    <row r="19" spans="1:45" ht="12.75">
      <c r="A19" s="274" t="s">
        <v>36</v>
      </c>
      <c r="B19" s="184">
        <f>'Original data'!B37</f>
        <v>0.0112929</v>
      </c>
      <c r="C19" s="184">
        <f>'Original data'!C37</f>
        <v>0.04683574</v>
      </c>
      <c r="D19" s="184">
        <f>'Original data'!D37</f>
        <v>0.05428894</v>
      </c>
      <c r="E19" s="184">
        <f>'Original data'!E37</f>
        <v>0.05253436</v>
      </c>
      <c r="F19" s="184">
        <f>'Original data'!F37</f>
        <v>0.05411796</v>
      </c>
      <c r="G19" s="184">
        <f>'Original data'!G37</f>
        <v>0.04725884</v>
      </c>
      <c r="H19" s="184">
        <f>'Original data'!H37</f>
        <v>0.04479696</v>
      </c>
      <c r="I19" s="184">
        <f>'Original data'!I37</f>
        <v>0.05284488</v>
      </c>
      <c r="J19" s="184">
        <f>'Original data'!J37</f>
        <v>0.05124715</v>
      </c>
      <c r="K19" s="184">
        <f>'Original data'!K37</f>
        <v>0.04882726</v>
      </c>
      <c r="L19" s="184">
        <f>'Original data'!L37</f>
        <v>0.04402221</v>
      </c>
      <c r="M19" s="184">
        <f>'Original data'!M37</f>
        <v>0.04572731</v>
      </c>
      <c r="N19" s="184">
        <f>'Original data'!N37</f>
        <v>0.04495774</v>
      </c>
      <c r="O19" s="184">
        <f>'Original data'!O37</f>
        <v>0.04320726</v>
      </c>
      <c r="P19" s="184">
        <f>'Original data'!P37</f>
        <v>0.04230486</v>
      </c>
      <c r="Q19" s="184">
        <f>'Original data'!Q37</f>
        <v>0.04847229</v>
      </c>
      <c r="R19" s="184">
        <f>'Original data'!R37</f>
        <v>0.04268084</v>
      </c>
      <c r="S19" s="184">
        <f>'Original data'!S37</f>
        <v>0.04848351</v>
      </c>
      <c r="T19" s="405">
        <f>'Original data'!T37</f>
        <v>0.03469502</v>
      </c>
      <c r="U19" s="184">
        <f>'Original data'!U37</f>
        <v>0.02220692</v>
      </c>
      <c r="V19" s="409"/>
      <c r="W19" s="277"/>
      <c r="X19" s="278" t="str">
        <f>'Original data'!X37</f>
        <v>b15</v>
      </c>
      <c r="Y19" s="405">
        <f>'Original data'!Y37</f>
        <v>0.01850528</v>
      </c>
      <c r="Z19" s="184">
        <f>'Original data'!Z37</f>
        <v>0.04734486</v>
      </c>
      <c r="AA19" s="184">
        <f>'Original data'!AA37</f>
        <v>0.04605383</v>
      </c>
      <c r="AB19" s="184">
        <f>'Original data'!AB37</f>
        <v>0.05031121</v>
      </c>
      <c r="AC19" s="184">
        <f>'Original data'!AC37</f>
        <v>0.0464546</v>
      </c>
      <c r="AD19" s="184">
        <f>'Original data'!AD37</f>
        <v>0.03404681</v>
      </c>
      <c r="AE19" s="184">
        <f>'Original data'!AE37</f>
        <v>0.03433173</v>
      </c>
      <c r="AF19" s="184">
        <f>'Original data'!AF37</f>
        <v>0.0381217</v>
      </c>
      <c r="AG19" s="184">
        <f>'Original data'!AG37</f>
        <v>0.04952776</v>
      </c>
      <c r="AH19" s="184">
        <f>'Original data'!AH37</f>
        <v>0.04418653</v>
      </c>
      <c r="AI19" s="184">
        <f>'Original data'!AI37</f>
        <v>0.03972432</v>
      </c>
      <c r="AJ19" s="184">
        <f>'Original data'!AJ37</f>
        <v>0.04286777</v>
      </c>
      <c r="AK19" s="184">
        <f>'Original data'!AK37</f>
        <v>0.04785446</v>
      </c>
      <c r="AL19" s="184">
        <f>'Original data'!AL37</f>
        <v>0.03507745</v>
      </c>
      <c r="AM19" s="184">
        <f>'Original data'!AM37</f>
        <v>0.04464623</v>
      </c>
      <c r="AN19" s="184">
        <f>'Original data'!AN37</f>
        <v>0.04773958</v>
      </c>
      <c r="AO19" s="184">
        <f>'Original data'!AO37</f>
        <v>0.04404695</v>
      </c>
      <c r="AP19" s="184">
        <f>'Original data'!AP37</f>
        <v>0.04416858</v>
      </c>
      <c r="AQ19" s="184">
        <f>'Original data'!AQ37</f>
        <v>0.039116</v>
      </c>
      <c r="AR19" s="184">
        <f>'Original data'!AR37</f>
        <v>0.02742347</v>
      </c>
      <c r="AS19" s="409"/>
    </row>
    <row r="20" spans="1:45" ht="12.75">
      <c r="A20" s="274" t="s">
        <v>37</v>
      </c>
      <c r="B20" s="184">
        <f>'Original data'!B38*'Original data'!$U$3</f>
        <v>0</v>
      </c>
      <c r="C20" s="184">
        <f>'Original data'!C38*'Original data'!$U$3</f>
        <v>0</v>
      </c>
      <c r="D20" s="184">
        <f>'Original data'!D38*'Original data'!$U$3</f>
        <v>0</v>
      </c>
      <c r="E20" s="184">
        <f>'Original data'!E38*'Original data'!$U$3</f>
        <v>0</v>
      </c>
      <c r="F20" s="184">
        <f>'Original data'!F38*'Original data'!$U$3</f>
        <v>0</v>
      </c>
      <c r="G20" s="184">
        <f>'Original data'!G38*'Original data'!$U$3</f>
        <v>0</v>
      </c>
      <c r="H20" s="184">
        <f>'Original data'!H38*'Original data'!$U$3</f>
        <v>0</v>
      </c>
      <c r="I20" s="184">
        <f>'Original data'!I38*'Original data'!$U$3</f>
        <v>0</v>
      </c>
      <c r="J20" s="184">
        <f>'Original data'!J38*'Original data'!$U$3</f>
        <v>0</v>
      </c>
      <c r="K20" s="184">
        <f>'Original data'!K38*'Original data'!$U$3</f>
        <v>0</v>
      </c>
      <c r="L20" s="184">
        <f>'Original data'!L38*'Original data'!$U$3</f>
        <v>0</v>
      </c>
      <c r="M20" s="184">
        <f>'Original data'!M38*'Original data'!$U$3</f>
        <v>0</v>
      </c>
      <c r="N20" s="184">
        <f>'Original data'!N38*'Original data'!$U$3</f>
        <v>0</v>
      </c>
      <c r="O20" s="184">
        <f>'Original data'!O38*'Original data'!$U$3</f>
        <v>0</v>
      </c>
      <c r="P20" s="184">
        <f>'Original data'!P38*'Original data'!$U$3</f>
        <v>0</v>
      </c>
      <c r="Q20" s="184">
        <f>'Original data'!Q38*'Original data'!$U$3</f>
        <v>0</v>
      </c>
      <c r="R20" s="184">
        <f>'Original data'!R38*'Original data'!$U$3</f>
        <v>0</v>
      </c>
      <c r="S20" s="184">
        <f>'Original data'!S38*'Original data'!$U$3</f>
        <v>0</v>
      </c>
      <c r="T20" s="184">
        <f>'Original data'!T38*'Original data'!$U$3</f>
        <v>0</v>
      </c>
      <c r="U20" s="184">
        <f>'Original data'!U38*'Original data'!$U$3</f>
        <v>0</v>
      </c>
      <c r="V20" s="185"/>
      <c r="W20" s="277"/>
      <c r="X20" s="278" t="str">
        <f>'Original data'!X38</f>
        <v>b16</v>
      </c>
      <c r="Y20" s="184">
        <f>'Original data'!Y38*'Original data'!$U$3</f>
        <v>0</v>
      </c>
      <c r="Z20" s="184">
        <f>'Original data'!Z38*'Original data'!$U$3</f>
        <v>0</v>
      </c>
      <c r="AA20" s="184">
        <f>'Original data'!AA38*'Original data'!$U$3</f>
        <v>0</v>
      </c>
      <c r="AB20" s="184">
        <f>'Original data'!AB38*'Original data'!$U$3</f>
        <v>0</v>
      </c>
      <c r="AC20" s="184">
        <f>'Original data'!AC38*'Original data'!$U$3</f>
        <v>0</v>
      </c>
      <c r="AD20" s="184">
        <f>'Original data'!AD38*'Original data'!$U$3</f>
        <v>0</v>
      </c>
      <c r="AE20" s="184">
        <f>'Original data'!AE38*'Original data'!$U$3</f>
        <v>0</v>
      </c>
      <c r="AF20" s="184">
        <f>'Original data'!AF38*'Original data'!$U$3</f>
        <v>0</v>
      </c>
      <c r="AG20" s="184">
        <f>'Original data'!AG38*'Original data'!$U$3</f>
        <v>0</v>
      </c>
      <c r="AH20" s="184">
        <f>'Original data'!AH38*'Original data'!$U$3</f>
        <v>0</v>
      </c>
      <c r="AI20" s="184">
        <f>'Original data'!AI38*'Original data'!$U$3</f>
        <v>0</v>
      </c>
      <c r="AJ20" s="184">
        <f>'Original data'!AJ38*'Original data'!$U$3</f>
        <v>0</v>
      </c>
      <c r="AK20" s="184">
        <f>'Original data'!AK38*'Original data'!$U$3</f>
        <v>0</v>
      </c>
      <c r="AL20" s="184">
        <f>'Original data'!AL38*'Original data'!$U$3</f>
        <v>0</v>
      </c>
      <c r="AM20" s="184">
        <f>'Original data'!AM38*'Original data'!$U$3</f>
        <v>0</v>
      </c>
      <c r="AN20" s="184">
        <f>'Original data'!AN38*'Original data'!$U$3</f>
        <v>0</v>
      </c>
      <c r="AO20" s="184">
        <f>'Original data'!AO38*'Original data'!$U$3</f>
        <v>0</v>
      </c>
      <c r="AP20" s="184">
        <f>'Original data'!AP38*'Original data'!$U$3</f>
        <v>0</v>
      </c>
      <c r="AQ20" s="184">
        <f>'Original data'!AQ38*'Original data'!$U$3</f>
        <v>0</v>
      </c>
      <c r="AR20" s="184">
        <f>'Original data'!AR38*'Original data'!$U$3</f>
        <v>0</v>
      </c>
      <c r="AS20" s="185"/>
    </row>
    <row r="21" spans="1:45" ht="13.5" thickBot="1">
      <c r="A21" s="279" t="s">
        <v>38</v>
      </c>
      <c r="B21" s="184">
        <f>'Original data'!B39</f>
        <v>0</v>
      </c>
      <c r="C21" s="184">
        <f>'Original data'!C39</f>
        <v>0</v>
      </c>
      <c r="D21" s="184">
        <f>'Original data'!D39</f>
        <v>0</v>
      </c>
      <c r="E21" s="184">
        <f>'Original data'!E39</f>
        <v>0</v>
      </c>
      <c r="F21" s="184">
        <f>'Original data'!F39</f>
        <v>0</v>
      </c>
      <c r="G21" s="184">
        <f>'Original data'!G39</f>
        <v>0</v>
      </c>
      <c r="H21" s="184">
        <f>'Original data'!H39</f>
        <v>0</v>
      </c>
      <c r="I21" s="184">
        <f>'Original data'!I39</f>
        <v>0</v>
      </c>
      <c r="J21" s="184">
        <f>'Original data'!J39</f>
        <v>0</v>
      </c>
      <c r="K21" s="184">
        <f>'Original data'!K39</f>
        <v>0</v>
      </c>
      <c r="L21" s="184">
        <f>'Original data'!L39</f>
        <v>0</v>
      </c>
      <c r="M21" s="184">
        <f>'Original data'!M39</f>
        <v>0</v>
      </c>
      <c r="N21" s="184">
        <f>'Original data'!N39</f>
        <v>0</v>
      </c>
      <c r="O21" s="184">
        <f>'Original data'!O39</f>
        <v>0</v>
      </c>
      <c r="P21" s="184">
        <f>'Original data'!P39</f>
        <v>0</v>
      </c>
      <c r="Q21" s="184">
        <f>'Original data'!Q39</f>
        <v>0</v>
      </c>
      <c r="R21" s="184">
        <f>'Original data'!R39</f>
        <v>0</v>
      </c>
      <c r="S21" s="184">
        <f>'Original data'!S39</f>
        <v>0</v>
      </c>
      <c r="T21" s="184">
        <f>'Original data'!T39</f>
        <v>0</v>
      </c>
      <c r="U21" s="184">
        <f>'Original data'!U39</f>
        <v>0</v>
      </c>
      <c r="V21" s="186"/>
      <c r="W21" s="277"/>
      <c r="X21" s="280" t="str">
        <f>'Original data'!X39</f>
        <v>b17</v>
      </c>
      <c r="Y21" s="177">
        <f>'Original data'!Y39</f>
        <v>0</v>
      </c>
      <c r="Z21" s="177">
        <f>'Original data'!Z39</f>
        <v>0</v>
      </c>
      <c r="AA21" s="177">
        <f>'Original data'!AA39</f>
        <v>0</v>
      </c>
      <c r="AB21" s="177">
        <f>'Original data'!AB39</f>
        <v>0</v>
      </c>
      <c r="AC21" s="177">
        <f>'Original data'!AC39</f>
        <v>0</v>
      </c>
      <c r="AD21" s="177">
        <f>'Original data'!AD39</f>
        <v>0</v>
      </c>
      <c r="AE21" s="177">
        <f>'Original data'!AE39</f>
        <v>0</v>
      </c>
      <c r="AF21" s="177">
        <f>'Original data'!AF39</f>
        <v>0</v>
      </c>
      <c r="AG21" s="177">
        <f>'Original data'!AG39</f>
        <v>0</v>
      </c>
      <c r="AH21" s="177">
        <f>'Original data'!AH39</f>
        <v>0</v>
      </c>
      <c r="AI21" s="177">
        <f>'Original data'!AI39</f>
        <v>0</v>
      </c>
      <c r="AJ21" s="177">
        <f>'Original data'!AJ39</f>
        <v>0</v>
      </c>
      <c r="AK21" s="177">
        <f>'Original data'!AK39</f>
        <v>0</v>
      </c>
      <c r="AL21" s="177">
        <f>'Original data'!AL39</f>
        <v>0</v>
      </c>
      <c r="AM21" s="177">
        <f>'Original data'!AM39</f>
        <v>0</v>
      </c>
      <c r="AN21" s="177">
        <f>'Original data'!AN39</f>
        <v>0</v>
      </c>
      <c r="AO21" s="177">
        <f>'Original data'!AO39</f>
        <v>0</v>
      </c>
      <c r="AP21" s="177">
        <f>'Original data'!AP39</f>
        <v>0</v>
      </c>
      <c r="AQ21" s="177">
        <f>'Original data'!AQ39</f>
        <v>0</v>
      </c>
      <c r="AR21" s="177">
        <f>'Original data'!AR39</f>
        <v>0</v>
      </c>
      <c r="AS21" s="186"/>
    </row>
    <row r="22" spans="1:45" ht="12.75">
      <c r="A22" s="281" t="s">
        <v>39</v>
      </c>
      <c r="B22" s="175">
        <f>'Original data'!B40*'Original data'!$U$4</f>
        <v>45.2418</v>
      </c>
      <c r="C22" s="175">
        <f>'Original data'!C40*'Original data'!$U$4</f>
        <v>0.6842017</v>
      </c>
      <c r="D22" s="175">
        <f>'Original data'!D40*'Original data'!$U$4</f>
        <v>4.005536</v>
      </c>
      <c r="E22" s="175">
        <f>'Original data'!E40*'Original data'!$U$4</f>
        <v>6.157284</v>
      </c>
      <c r="F22" s="175">
        <f>'Original data'!F40*'Original data'!$U$4</f>
        <v>1.528374</v>
      </c>
      <c r="G22" s="175">
        <f>'Original data'!G40*'Original data'!$U$4</f>
        <v>-4.71138</v>
      </c>
      <c r="H22" s="175">
        <f>'Original data'!H40*'Original data'!$U$4</f>
        <v>1.055554</v>
      </c>
      <c r="I22" s="175">
        <f>'Original data'!I40*'Original data'!$U$4</f>
        <v>-7.854816</v>
      </c>
      <c r="J22" s="175">
        <f>'Original data'!J40*'Original data'!$U$4</f>
        <v>-9.917743</v>
      </c>
      <c r="K22" s="175">
        <f>'Original data'!K40*'Original data'!$U$4</f>
        <v>1.651373</v>
      </c>
      <c r="L22" s="175">
        <f>'Original data'!L40*'Original data'!$U$4</f>
        <v>-7.900003</v>
      </c>
      <c r="M22" s="175">
        <f>'Original data'!M40*'Original data'!$U$4</f>
        <v>-9.18944</v>
      </c>
      <c r="N22" s="175">
        <f>'Original data'!N40*'Original data'!$U$4</f>
        <v>-8.145108</v>
      </c>
      <c r="O22" s="175">
        <f>'Original data'!O40*'Original data'!$U$4</f>
        <v>-8.051191</v>
      </c>
      <c r="P22" s="175">
        <f>'Original data'!P40*'Original data'!$U$4</f>
        <v>-0.3096819</v>
      </c>
      <c r="Q22" s="175">
        <f>'Original data'!Q40*'Original data'!$U$4</f>
        <v>3.835181</v>
      </c>
      <c r="R22" s="175">
        <f>'Original data'!R40*'Original data'!$U$4</f>
        <v>3.064636</v>
      </c>
      <c r="S22" s="175">
        <f>'Original data'!S40*'Original data'!$U$4</f>
        <v>2.186551</v>
      </c>
      <c r="T22" s="175">
        <f>'Original data'!T40*'Original data'!$U$4</f>
        <v>1.507896</v>
      </c>
      <c r="U22" s="175">
        <f>'Original data'!U40*'Original data'!$U$4</f>
        <v>2.49297</v>
      </c>
      <c r="V22" s="187"/>
      <c r="W22" s="277"/>
      <c r="X22" s="278" t="str">
        <f>'Original data'!X40</f>
        <v>a1</v>
      </c>
      <c r="Y22" s="184">
        <f>'Original data'!Y40*'Original data'!$U$4</f>
        <v>37.14083</v>
      </c>
      <c r="Z22" s="184">
        <f>'Original data'!Z40*'Original data'!$U$4</f>
        <v>8.202862</v>
      </c>
      <c r="AA22" s="184">
        <f>'Original data'!AA40*'Original data'!$U$4</f>
        <v>17.2834</v>
      </c>
      <c r="AB22" s="184">
        <f>'Original data'!AB40*'Original data'!$U$4</f>
        <v>9.117659</v>
      </c>
      <c r="AC22" s="184">
        <f>'Original data'!AC40*'Original data'!$U$4</f>
        <v>7.508598</v>
      </c>
      <c r="AD22" s="184">
        <f>'Original data'!AD40*'Original data'!$U$4</f>
        <v>-0.2359061</v>
      </c>
      <c r="AE22" s="184">
        <f>'Original data'!AE40*'Original data'!$U$4</f>
        <v>-3.608595</v>
      </c>
      <c r="AF22" s="184">
        <f>'Original data'!AF40*'Original data'!$U$4</f>
        <v>-12.64919</v>
      </c>
      <c r="AG22" s="184">
        <f>'Original data'!AG40*'Original data'!$U$4</f>
        <v>-10.33059</v>
      </c>
      <c r="AH22" s="184">
        <f>'Original data'!AH40*'Original data'!$U$4</f>
        <v>4.83254</v>
      </c>
      <c r="AI22" s="184">
        <f>'Original data'!AI40*'Original data'!$U$4</f>
        <v>-6.272906</v>
      </c>
      <c r="AJ22" s="184">
        <f>'Original data'!AJ40*'Original data'!$U$4</f>
        <v>-9.936177</v>
      </c>
      <c r="AK22" s="184">
        <f>'Original data'!AK40*'Original data'!$U$4</f>
        <v>-15.05231</v>
      </c>
      <c r="AL22" s="184">
        <f>'Original data'!AL40*'Original data'!$U$4</f>
        <v>-11.95531</v>
      </c>
      <c r="AM22" s="184">
        <f>'Original data'!AM40*'Original data'!$U$4</f>
        <v>-7.410029</v>
      </c>
      <c r="AN22" s="184">
        <f>'Original data'!AN40*'Original data'!$U$4</f>
        <v>1.841424</v>
      </c>
      <c r="AO22" s="184">
        <f>'Original data'!AO40*'Original data'!$U$4</f>
        <v>4.293371</v>
      </c>
      <c r="AP22" s="184">
        <f>'Original data'!AP40*'Original data'!$U$4</f>
        <v>3.173732</v>
      </c>
      <c r="AQ22" s="184">
        <f>'Original data'!AQ40*'Original data'!$U$4</f>
        <v>-2.073774</v>
      </c>
      <c r="AR22" s="184">
        <f>'Original data'!AR40*'Original data'!$U$4</f>
        <v>-0.3850465</v>
      </c>
      <c r="AS22" s="187"/>
    </row>
    <row r="23" spans="1:45" ht="12.75">
      <c r="A23" s="274" t="s">
        <v>40</v>
      </c>
      <c r="B23" s="405">
        <f>'Original data'!B41*'Original data'!$U$5</f>
        <v>13.11639</v>
      </c>
      <c r="C23" s="184">
        <f>'Original data'!C41*'Original data'!$U$5</f>
        <v>1.414663</v>
      </c>
      <c r="D23" s="184">
        <f>'Original data'!D41*'Original data'!$U$5</f>
        <v>2.159372</v>
      </c>
      <c r="E23" s="184">
        <f>'Original data'!E41*'Original data'!$U$5</f>
        <v>2.24386</v>
      </c>
      <c r="F23" s="184">
        <f>'Original data'!F41*'Original data'!$U$5</f>
        <v>2.448968</v>
      </c>
      <c r="G23" s="184">
        <f>'Original data'!G41*'Original data'!$U$5</f>
        <v>1.919806</v>
      </c>
      <c r="H23" s="184">
        <f>'Original data'!H41*'Original data'!$U$5</f>
        <v>1.903465</v>
      </c>
      <c r="I23" s="184">
        <f>'Original data'!I41*'Original data'!$U$5</f>
        <v>1.640563</v>
      </c>
      <c r="J23" s="184">
        <f>'Original data'!J41*'Original data'!$U$5</f>
        <v>2.073156</v>
      </c>
      <c r="K23" s="184">
        <f>'Original data'!K41*'Original data'!$U$5</f>
        <v>4.103678</v>
      </c>
      <c r="L23" s="184">
        <f>'Original data'!L41*'Original data'!$U$5</f>
        <v>1.434744</v>
      </c>
      <c r="M23" s="184">
        <f>'Original data'!M41*'Original data'!$U$5</f>
        <v>1.448602</v>
      </c>
      <c r="N23" s="184">
        <f>'Original data'!N41*'Original data'!$U$5</f>
        <v>1.737258</v>
      </c>
      <c r="O23" s="184">
        <f>'Original data'!O41*'Original data'!$U$5</f>
        <v>2.741422</v>
      </c>
      <c r="P23" s="184">
        <f>'Original data'!P41*'Original data'!$U$5</f>
        <v>2.51805</v>
      </c>
      <c r="Q23" s="184">
        <f>'Original data'!Q41*'Original data'!$U$5</f>
        <v>2.650538</v>
      </c>
      <c r="R23" s="184">
        <f>'Original data'!R41*'Original data'!$U$5</f>
        <v>1.696002</v>
      </c>
      <c r="S23" s="184">
        <f>'Original data'!S41*'Original data'!$U$5</f>
        <v>2.739002</v>
      </c>
      <c r="T23" s="184">
        <f>'Original data'!T41*'Original data'!$U$5</f>
        <v>2.700369</v>
      </c>
      <c r="U23" s="184">
        <f>'Original data'!U41*'Original data'!$U$5</f>
        <v>-3.349882</v>
      </c>
      <c r="V23" s="185"/>
      <c r="W23" s="277"/>
      <c r="X23" s="278" t="str">
        <f>'Original data'!X41</f>
        <v>a2</v>
      </c>
      <c r="Y23" s="184">
        <f>'Original data'!Y41*'Original data'!$U$5</f>
        <v>6.065763</v>
      </c>
      <c r="Z23" s="184">
        <f>'Original data'!Z41*'Original data'!$U$5</f>
        <v>-0.4438908</v>
      </c>
      <c r="AA23" s="184">
        <f>'Original data'!AA41*'Original data'!$U$5</f>
        <v>0.04015451</v>
      </c>
      <c r="AB23" s="184">
        <f>'Original data'!AB41*'Original data'!$U$5</f>
        <v>0.198088</v>
      </c>
      <c r="AC23" s="184">
        <f>'Original data'!AC41*'Original data'!$U$5</f>
        <v>-0.507593</v>
      </c>
      <c r="AD23" s="184">
        <f>'Original data'!AD41*'Original data'!$U$5</f>
        <v>-0.2334974</v>
      </c>
      <c r="AE23" s="184">
        <f>'Original data'!AE41*'Original data'!$U$5</f>
        <v>-0.3238697</v>
      </c>
      <c r="AF23" s="184">
        <f>'Original data'!AF41*'Original data'!$U$5</f>
        <v>-0.695178</v>
      </c>
      <c r="AG23" s="184">
        <f>'Original data'!AG41*'Original data'!$U$5</f>
        <v>-0.1158861</v>
      </c>
      <c r="AH23" s="184">
        <f>'Original data'!AH41*'Original data'!$U$5</f>
        <v>1.957717</v>
      </c>
      <c r="AI23" s="184">
        <f>'Original data'!AI41*'Original data'!$U$5</f>
        <v>-0.2286924</v>
      </c>
      <c r="AJ23" s="184">
        <f>'Original data'!AJ41*'Original data'!$U$5</f>
        <v>-1.070564</v>
      </c>
      <c r="AK23" s="184">
        <f>'Original data'!AK41*'Original data'!$U$5</f>
        <v>-0.4559523</v>
      </c>
      <c r="AL23" s="184">
        <f>'Original data'!AL41*'Original data'!$U$5</f>
        <v>-0.1804641</v>
      </c>
      <c r="AM23" s="184">
        <f>'Original data'!AM41*'Original data'!$U$5</f>
        <v>0.3631216</v>
      </c>
      <c r="AN23" s="184">
        <f>'Original data'!AN41*'Original data'!$U$5</f>
        <v>0.8912074</v>
      </c>
      <c r="AO23" s="184">
        <f>'Original data'!AO41*'Original data'!$U$5</f>
        <v>-0.02447833</v>
      </c>
      <c r="AP23" s="184">
        <f>'Original data'!AP41*'Original data'!$U$5</f>
        <v>0.3764344</v>
      </c>
      <c r="AQ23" s="184">
        <f>'Original data'!AQ41*'Original data'!$U$5</f>
        <v>-0.8600327</v>
      </c>
      <c r="AR23" s="405">
        <f>'Original data'!AR41*'Original data'!$U$5</f>
        <v>-14.5274</v>
      </c>
      <c r="AS23" s="185"/>
    </row>
    <row r="24" spans="1:45" ht="12.75">
      <c r="A24" s="274" t="s">
        <v>41</v>
      </c>
      <c r="B24" s="184">
        <f>'Original data'!B42*'Original data'!$U$4</f>
        <v>0.8674325</v>
      </c>
      <c r="C24" s="184">
        <f>'Original data'!C42*'Original data'!$U$4</f>
        <v>-0.9321856</v>
      </c>
      <c r="D24" s="184">
        <f>'Original data'!D42*'Original data'!$U$4</f>
        <v>-0.3489019</v>
      </c>
      <c r="E24" s="184">
        <f>'Original data'!E42*'Original data'!$U$4</f>
        <v>-0.6671889</v>
      </c>
      <c r="F24" s="184">
        <f>'Original data'!F42*'Original data'!$U$4</f>
        <v>-0.04198322</v>
      </c>
      <c r="G24" s="184">
        <f>'Original data'!G42*'Original data'!$U$4</f>
        <v>-0.3550182</v>
      </c>
      <c r="H24" s="184">
        <f>'Original data'!H42*'Original data'!$U$4</f>
        <v>-0.4515319</v>
      </c>
      <c r="I24" s="184">
        <f>'Original data'!I42*'Original data'!$U$4</f>
        <v>-0.5367852</v>
      </c>
      <c r="J24" s="184">
        <f>'Original data'!J42*'Original data'!$U$4</f>
        <v>-0.5557851</v>
      </c>
      <c r="K24" s="184">
        <f>'Original data'!K42*'Original data'!$U$4</f>
        <v>-0.08639579</v>
      </c>
      <c r="L24" s="184">
        <f>'Original data'!L42*'Original data'!$U$4</f>
        <v>-0.5956215</v>
      </c>
      <c r="M24" s="184">
        <f>'Original data'!M42*'Original data'!$U$4</f>
        <v>-0.2042521</v>
      </c>
      <c r="N24" s="184">
        <f>'Original data'!N42*'Original data'!$U$4</f>
        <v>-0.9892886</v>
      </c>
      <c r="O24" s="184">
        <f>'Original data'!O42*'Original data'!$U$4</f>
        <v>-1.017101</v>
      </c>
      <c r="P24" s="184">
        <f>'Original data'!P42*'Original data'!$U$4</f>
        <v>-0.3910156</v>
      </c>
      <c r="Q24" s="184">
        <f>'Original data'!Q42*'Original data'!$U$4</f>
        <v>-0.3884766</v>
      </c>
      <c r="R24" s="184">
        <f>'Original data'!R42*'Original data'!$U$4</f>
        <v>-0.1195642</v>
      </c>
      <c r="S24" s="184">
        <f>'Original data'!S42*'Original data'!$U$4</f>
        <v>0.1155713</v>
      </c>
      <c r="T24" s="184">
        <f>'Original data'!T42*'Original data'!$U$4</f>
        <v>-0.4240186</v>
      </c>
      <c r="U24" s="184">
        <f>'Original data'!U42*'Original data'!$U$4</f>
        <v>0.172461</v>
      </c>
      <c r="V24" s="185"/>
      <c r="W24" s="277"/>
      <c r="X24" s="278" t="str">
        <f>'Original data'!X42</f>
        <v>a3</v>
      </c>
      <c r="Y24" s="184">
        <f>'Original data'!Y42*'Original data'!$U$4</f>
        <v>0.08983737</v>
      </c>
      <c r="Z24" s="184">
        <f>'Original data'!Z42*'Original data'!$U$4</f>
        <v>-0.9018788</v>
      </c>
      <c r="AA24" s="184">
        <f>'Original data'!AA42*'Original data'!$U$4</f>
        <v>-0.6920134</v>
      </c>
      <c r="AB24" s="184">
        <f>'Original data'!AB42*'Original data'!$U$4</f>
        <v>-0.4825922</v>
      </c>
      <c r="AC24" s="184">
        <f>'Original data'!AC42*'Original data'!$U$4</f>
        <v>-0.0565283</v>
      </c>
      <c r="AD24" s="184">
        <f>'Original data'!AD42*'Original data'!$U$4</f>
        <v>-0.8991708</v>
      </c>
      <c r="AE24" s="184">
        <f>'Original data'!AE42*'Original data'!$U$4</f>
        <v>-0.494099</v>
      </c>
      <c r="AF24" s="184">
        <f>'Original data'!AF42*'Original data'!$U$4</f>
        <v>-0.4261166</v>
      </c>
      <c r="AG24" s="184">
        <f>'Original data'!AG42*'Original data'!$U$4</f>
        <v>-0.299318</v>
      </c>
      <c r="AH24" s="184">
        <f>'Original data'!AH42*'Original data'!$U$4</f>
        <v>0.2222526</v>
      </c>
      <c r="AI24" s="184">
        <f>'Original data'!AI42*'Original data'!$U$4</f>
        <v>-0.679698</v>
      </c>
      <c r="AJ24" s="184">
        <f>'Original data'!AJ42*'Original data'!$U$4</f>
        <v>-0.5090103</v>
      </c>
      <c r="AK24" s="184">
        <f>'Original data'!AK42*'Original data'!$U$4</f>
        <v>-0.2590065</v>
      </c>
      <c r="AL24" s="184">
        <f>'Original data'!AL42*'Original data'!$U$4</f>
        <v>-0.2080428</v>
      </c>
      <c r="AM24" s="184">
        <f>'Original data'!AM42*'Original data'!$U$4</f>
        <v>0.06872568</v>
      </c>
      <c r="AN24" s="184">
        <f>'Original data'!AN42*'Original data'!$U$4</f>
        <v>-0.4670118</v>
      </c>
      <c r="AO24" s="184">
        <f>'Original data'!AO42*'Original data'!$U$4</f>
        <v>-0.7262332</v>
      </c>
      <c r="AP24" s="184">
        <f>'Original data'!AP42*'Original data'!$U$4</f>
        <v>-0.7121277</v>
      </c>
      <c r="AQ24" s="184">
        <f>'Original data'!AQ42*'Original data'!$U$4</f>
        <v>-1.060808</v>
      </c>
      <c r="AR24" s="184">
        <f>'Original data'!AR42*'Original data'!$U$4</f>
        <v>0.4155315</v>
      </c>
      <c r="AS24" s="185"/>
    </row>
    <row r="25" spans="1:45" ht="12.75">
      <c r="A25" s="274" t="s">
        <v>42</v>
      </c>
      <c r="B25" s="184">
        <f>'Original data'!B43*'Original data'!$U$5</f>
        <v>0.8519216</v>
      </c>
      <c r="C25" s="184">
        <f>'Original data'!C43*'Original data'!$U$5</f>
        <v>0.7490156</v>
      </c>
      <c r="D25" s="184">
        <f>'Original data'!D43*'Original data'!$U$5</f>
        <v>0.7025677</v>
      </c>
      <c r="E25" s="184">
        <f>'Original data'!E43*'Original data'!$U$5</f>
        <v>0.6454341</v>
      </c>
      <c r="F25" s="184">
        <f>'Original data'!F43*'Original data'!$U$5</f>
        <v>0.556649</v>
      </c>
      <c r="G25" s="184">
        <f>'Original data'!G43*'Original data'!$U$5</f>
        <v>0.6120285</v>
      </c>
      <c r="H25" s="184">
        <f>'Original data'!H43*'Original data'!$U$5</f>
        <v>0.5140316</v>
      </c>
      <c r="I25" s="184">
        <f>'Original data'!I43*'Original data'!$U$5</f>
        <v>0.8208446</v>
      </c>
      <c r="J25" s="184">
        <f>'Original data'!J43*'Original data'!$U$5</f>
        <v>0.7963477</v>
      </c>
      <c r="K25" s="184">
        <f>'Original data'!K43*'Original data'!$U$5</f>
        <v>0.5553563</v>
      </c>
      <c r="L25" s="184">
        <f>'Original data'!L43*'Original data'!$U$5</f>
        <v>0.5824538</v>
      </c>
      <c r="M25" s="184">
        <f>'Original data'!M43*'Original data'!$U$5</f>
        <v>0.7203313</v>
      </c>
      <c r="N25" s="184">
        <f>'Original data'!N43*'Original data'!$U$5</f>
        <v>0.5606668</v>
      </c>
      <c r="O25" s="184">
        <f>'Original data'!O43*'Original data'!$U$5</f>
        <v>0.6183013</v>
      </c>
      <c r="P25" s="184">
        <f>'Original data'!P43*'Original data'!$U$5</f>
        <v>0.3426952</v>
      </c>
      <c r="Q25" s="184">
        <f>'Original data'!Q43*'Original data'!$U$5</f>
        <v>0.4571086</v>
      </c>
      <c r="R25" s="184">
        <f>'Original data'!R43*'Original data'!$U$5</f>
        <v>0.4290079</v>
      </c>
      <c r="S25" s="184">
        <f>'Original data'!S43*'Original data'!$U$5</f>
        <v>0.3752994</v>
      </c>
      <c r="T25" s="184">
        <f>'Original data'!T43*'Original data'!$U$5</f>
        <v>0.241349</v>
      </c>
      <c r="U25" s="184">
        <f>'Original data'!U43*'Original data'!$U$5</f>
        <v>-0.08379374</v>
      </c>
      <c r="V25" s="185"/>
      <c r="W25" s="277"/>
      <c r="X25" s="278" t="str">
        <f>'Original data'!X43</f>
        <v>a4</v>
      </c>
      <c r="Y25" s="184">
        <f>'Original data'!Y43*'Original data'!$U$5</f>
        <v>0.6211214</v>
      </c>
      <c r="Z25" s="184">
        <f>'Original data'!Z43*'Original data'!$U$5</f>
        <v>0.4404276</v>
      </c>
      <c r="AA25" s="184">
        <f>'Original data'!AA43*'Original data'!$U$5</f>
        <v>0.5742204</v>
      </c>
      <c r="AB25" s="184">
        <f>'Original data'!AB43*'Original data'!$U$5</f>
        <v>0.7368095</v>
      </c>
      <c r="AC25" s="184">
        <f>'Original data'!AC43*'Original data'!$U$5</f>
        <v>0.4672931</v>
      </c>
      <c r="AD25" s="184">
        <f>'Original data'!AD43*'Original data'!$U$5</f>
        <v>0.500156</v>
      </c>
      <c r="AE25" s="184">
        <f>'Original data'!AE43*'Original data'!$U$5</f>
        <v>0.5772693</v>
      </c>
      <c r="AF25" s="184">
        <f>'Original data'!AF43*'Original data'!$U$5</f>
        <v>0.5159001</v>
      </c>
      <c r="AG25" s="184">
        <f>'Original data'!AG43*'Original data'!$U$5</f>
        <v>0.4760125</v>
      </c>
      <c r="AH25" s="184">
        <f>'Original data'!AH43*'Original data'!$U$5</f>
        <v>0.2866605</v>
      </c>
      <c r="AI25" s="184">
        <f>'Original data'!AI43*'Original data'!$U$5</f>
        <v>-0.03885542</v>
      </c>
      <c r="AJ25" s="184">
        <f>'Original data'!AJ43*'Original data'!$U$5</f>
        <v>0.2223015</v>
      </c>
      <c r="AK25" s="184">
        <f>'Original data'!AK43*'Original data'!$U$5</f>
        <v>0.6211412</v>
      </c>
      <c r="AL25" s="184">
        <f>'Original data'!AL43*'Original data'!$U$5</f>
        <v>0.6350611</v>
      </c>
      <c r="AM25" s="184">
        <f>'Original data'!AM43*'Original data'!$U$5</f>
        <v>0.7509896</v>
      </c>
      <c r="AN25" s="184">
        <f>'Original data'!AN43*'Original data'!$U$5</f>
        <v>0.4572032</v>
      </c>
      <c r="AO25" s="184">
        <f>'Original data'!AO43*'Original data'!$U$5</f>
        <v>0.8532132</v>
      </c>
      <c r="AP25" s="184">
        <f>'Original data'!AP43*'Original data'!$U$5</f>
        <v>0.2641084</v>
      </c>
      <c r="AQ25" s="184">
        <f>'Original data'!AQ43*'Original data'!$U$5</f>
        <v>0.4907898</v>
      </c>
      <c r="AR25" s="184">
        <f>'Original data'!AR43*'Original data'!$U$5</f>
        <v>-0.884106</v>
      </c>
      <c r="AS25" s="185"/>
    </row>
    <row r="26" spans="1:45" ht="12.75">
      <c r="A26" s="274" t="s">
        <v>43</v>
      </c>
      <c r="B26" s="184">
        <f>'Original data'!B44*'Original data'!$U$4</f>
        <v>3.217903</v>
      </c>
      <c r="C26" s="184">
        <f>'Original data'!C44*'Original data'!$U$4</f>
        <v>0.01481405</v>
      </c>
      <c r="D26" s="184">
        <f>'Original data'!D44*'Original data'!$U$4</f>
        <v>0.1020102</v>
      </c>
      <c r="E26" s="184">
        <f>'Original data'!E44*'Original data'!$U$4</f>
        <v>0.01603222</v>
      </c>
      <c r="F26" s="184">
        <f>'Original data'!F44*'Original data'!$U$4</f>
        <v>0.1359965</v>
      </c>
      <c r="G26" s="184">
        <f>'Original data'!G44*'Original data'!$U$4</f>
        <v>0.1131225</v>
      </c>
      <c r="H26" s="184">
        <f>'Original data'!H44*'Original data'!$U$4</f>
        <v>-0.001158804</v>
      </c>
      <c r="I26" s="184">
        <f>'Original data'!I44*'Original data'!$U$4</f>
        <v>0.005831098</v>
      </c>
      <c r="J26" s="184">
        <f>'Original data'!J44*'Original data'!$U$4</f>
        <v>-0.145192</v>
      </c>
      <c r="K26" s="184">
        <f>'Original data'!K44*'Original data'!$U$4</f>
        <v>0.1121119</v>
      </c>
      <c r="L26" s="184">
        <f>'Original data'!L44*'Original data'!$U$4</f>
        <v>-0.1127088</v>
      </c>
      <c r="M26" s="184">
        <f>'Original data'!M44*'Original data'!$U$4</f>
        <v>0.09218084</v>
      </c>
      <c r="N26" s="184">
        <f>'Original data'!N44*'Original data'!$U$4</f>
        <v>-0.1185537</v>
      </c>
      <c r="O26" s="184">
        <f>'Original data'!O44*'Original data'!$U$4</f>
        <v>-0.2680076</v>
      </c>
      <c r="P26" s="184">
        <f>'Original data'!P44*'Original data'!$U$4</f>
        <v>-0.02958184</v>
      </c>
      <c r="Q26" s="184">
        <f>'Original data'!Q44*'Original data'!$U$4</f>
        <v>0.03693168</v>
      </c>
      <c r="R26" s="184">
        <f>'Original data'!R44*'Original data'!$U$4</f>
        <v>-0.003414723</v>
      </c>
      <c r="S26" s="184">
        <f>'Original data'!S44*'Original data'!$U$4</f>
        <v>-0.08153417</v>
      </c>
      <c r="T26" s="184">
        <f>'Original data'!T44*'Original data'!$U$4</f>
        <v>-0.3469154</v>
      </c>
      <c r="U26" s="184">
        <f>'Original data'!U44*'Original data'!$U$4</f>
        <v>0.004302186</v>
      </c>
      <c r="V26" s="185"/>
      <c r="W26" s="277"/>
      <c r="X26" s="278" t="str">
        <f>'Original data'!X44</f>
        <v>a5</v>
      </c>
      <c r="Y26" s="184">
        <f>'Original data'!Y44*'Original data'!$U$4</f>
        <v>2.623383</v>
      </c>
      <c r="Z26" s="184">
        <f>'Original data'!Z44*'Original data'!$U$4</f>
        <v>-0.1981118</v>
      </c>
      <c r="AA26" s="184">
        <f>'Original data'!AA44*'Original data'!$U$4</f>
        <v>-0.1268801</v>
      </c>
      <c r="AB26" s="184">
        <f>'Original data'!AB44*'Original data'!$U$4</f>
        <v>-0.1251631</v>
      </c>
      <c r="AC26" s="184">
        <f>'Original data'!AC44*'Original data'!$U$4</f>
        <v>-0.02355668</v>
      </c>
      <c r="AD26" s="184">
        <f>'Original data'!AD44*'Original data'!$U$4</f>
        <v>-0.08570701</v>
      </c>
      <c r="AE26" s="184">
        <f>'Original data'!AE44*'Original data'!$U$4</f>
        <v>-0.1579659</v>
      </c>
      <c r="AF26" s="184">
        <f>'Original data'!AF44*'Original data'!$U$4</f>
        <v>-0.08330493</v>
      </c>
      <c r="AG26" s="184">
        <f>'Original data'!AG44*'Original data'!$U$4</f>
        <v>-0.1689751</v>
      </c>
      <c r="AH26" s="184">
        <f>'Original data'!AH44*'Original data'!$U$4</f>
        <v>0.01721701</v>
      </c>
      <c r="AI26" s="184">
        <f>'Original data'!AI44*'Original data'!$U$4</f>
        <v>-0.1515532</v>
      </c>
      <c r="AJ26" s="184">
        <f>'Original data'!AJ44*'Original data'!$U$4</f>
        <v>-0.05064398</v>
      </c>
      <c r="AK26" s="184">
        <f>'Original data'!AK44*'Original data'!$U$4</f>
        <v>-0.135091</v>
      </c>
      <c r="AL26" s="184">
        <f>'Original data'!AL44*'Original data'!$U$4</f>
        <v>-0.1784617</v>
      </c>
      <c r="AM26" s="184">
        <f>'Original data'!AM44*'Original data'!$U$4</f>
        <v>0.07753745</v>
      </c>
      <c r="AN26" s="184">
        <f>'Original data'!AN44*'Original data'!$U$4</f>
        <v>0.01489934</v>
      </c>
      <c r="AO26" s="184">
        <f>'Original data'!AO44*'Original data'!$U$4</f>
        <v>-0.1422876</v>
      </c>
      <c r="AP26" s="184">
        <f>'Original data'!AP44*'Original data'!$U$4</f>
        <v>-0.2672814</v>
      </c>
      <c r="AQ26" s="184">
        <f>'Original data'!AQ44*'Original data'!$U$4</f>
        <v>-0.28253</v>
      </c>
      <c r="AR26" s="405">
        <f>'Original data'!AR44*'Original data'!$U$4</f>
        <v>0.5279943</v>
      </c>
      <c r="AS26" s="185"/>
    </row>
    <row r="27" spans="1:45" ht="12.75">
      <c r="A27" s="274" t="s">
        <v>44</v>
      </c>
      <c r="B27" s="184">
        <f>'Original data'!B45*'Original data'!$U$5</f>
        <v>-0.1506366</v>
      </c>
      <c r="C27" s="184">
        <f>'Original data'!C45*'Original data'!$U$5</f>
        <v>-0.1484535</v>
      </c>
      <c r="D27" s="184">
        <f>'Original data'!D45*'Original data'!$U$5</f>
        <v>-0.06372761</v>
      </c>
      <c r="E27" s="184">
        <f>'Original data'!E45*'Original data'!$U$5</f>
        <v>-0.009358985</v>
      </c>
      <c r="F27" s="184">
        <f>'Original data'!F45*'Original data'!$U$5</f>
        <v>-0.02404825</v>
      </c>
      <c r="G27" s="184">
        <f>'Original data'!G45*'Original data'!$U$5</f>
        <v>-0.03938972</v>
      </c>
      <c r="H27" s="184">
        <f>'Original data'!H45*'Original data'!$U$5</f>
        <v>-0.07481714</v>
      </c>
      <c r="I27" s="184">
        <f>'Original data'!I45*'Original data'!$U$5</f>
        <v>-0.06670097</v>
      </c>
      <c r="J27" s="184">
        <f>'Original data'!J45*'Original data'!$U$5</f>
        <v>-0.02619661</v>
      </c>
      <c r="K27" s="184">
        <f>'Original data'!K45*'Original data'!$U$5</f>
        <v>0.07349751</v>
      </c>
      <c r="L27" s="184">
        <f>'Original data'!L45*'Original data'!$U$5</f>
        <v>0.0514255</v>
      </c>
      <c r="M27" s="184">
        <f>'Original data'!M45*'Original data'!$U$5</f>
        <v>0.06920462</v>
      </c>
      <c r="N27" s="184">
        <f>'Original data'!N45*'Original data'!$U$5</f>
        <v>-0.03905293</v>
      </c>
      <c r="O27" s="184">
        <f>'Original data'!O45*'Original data'!$U$5</f>
        <v>-0.05449572</v>
      </c>
      <c r="P27" s="184">
        <f>'Original data'!P45*'Original data'!$U$5</f>
        <v>0.004038221</v>
      </c>
      <c r="Q27" s="184">
        <f>'Original data'!Q45*'Original data'!$U$5</f>
        <v>-0.05835148</v>
      </c>
      <c r="R27" s="184">
        <f>'Original data'!R45*'Original data'!$U$5</f>
        <v>-0.05457349</v>
      </c>
      <c r="S27" s="184">
        <f>'Original data'!S45*'Original data'!$U$5</f>
        <v>0.01499671</v>
      </c>
      <c r="T27" s="184">
        <f>'Original data'!T45*'Original data'!$U$5</f>
        <v>0.05420788</v>
      </c>
      <c r="U27" s="184">
        <f>'Original data'!U45*'Original data'!$U$5</f>
        <v>-0.01067231</v>
      </c>
      <c r="V27" s="185"/>
      <c r="W27" s="277"/>
      <c r="X27" s="278" t="str">
        <f>'Original data'!X45</f>
        <v>a6</v>
      </c>
      <c r="Y27" s="184">
        <f>'Original data'!Y45*'Original data'!$U$5</f>
        <v>-0.09648549</v>
      </c>
      <c r="Z27" s="184">
        <f>'Original data'!Z45*'Original data'!$U$5</f>
        <v>0.007366159</v>
      </c>
      <c r="AA27" s="184">
        <f>'Original data'!AA45*'Original data'!$U$5</f>
        <v>0.04936052</v>
      </c>
      <c r="AB27" s="184">
        <f>'Original data'!AB45*'Original data'!$U$5</f>
        <v>0.08368273</v>
      </c>
      <c r="AC27" s="184">
        <f>'Original data'!AC45*'Original data'!$U$5</f>
        <v>0.02601796</v>
      </c>
      <c r="AD27" s="184">
        <f>'Original data'!AD45*'Original data'!$U$5</f>
        <v>0.05944449</v>
      </c>
      <c r="AE27" s="184">
        <f>'Original data'!AE45*'Original data'!$U$5</f>
        <v>0.09407588</v>
      </c>
      <c r="AF27" s="184">
        <f>'Original data'!AF45*'Original data'!$U$5</f>
        <v>0.03157124</v>
      </c>
      <c r="AG27" s="184">
        <f>'Original data'!AG45*'Original data'!$U$5</f>
        <v>0.01209177</v>
      </c>
      <c r="AH27" s="184">
        <f>'Original data'!AH45*'Original data'!$U$5</f>
        <v>0.06900841</v>
      </c>
      <c r="AI27" s="184">
        <f>'Original data'!AI45*'Original data'!$U$5</f>
        <v>0.1423886</v>
      </c>
      <c r="AJ27" s="184">
        <f>'Original data'!AJ45*'Original data'!$U$5</f>
        <v>0.03255708</v>
      </c>
      <c r="AK27" s="184">
        <f>'Original data'!AK45*'Original data'!$U$5</f>
        <v>0.04828908</v>
      </c>
      <c r="AL27" s="184">
        <f>'Original data'!AL45*'Original data'!$U$5</f>
        <v>0.07648227</v>
      </c>
      <c r="AM27" s="184">
        <f>'Original data'!AM45*'Original data'!$U$5</f>
        <v>0.05567633</v>
      </c>
      <c r="AN27" s="184">
        <f>'Original data'!AN45*'Original data'!$U$5</f>
        <v>-0.0292496</v>
      </c>
      <c r="AO27" s="184">
        <f>'Original data'!AO45*'Original data'!$U$5</f>
        <v>0.1595237</v>
      </c>
      <c r="AP27" s="184">
        <f>'Original data'!AP45*'Original data'!$U$5</f>
        <v>0.07378776</v>
      </c>
      <c r="AQ27" s="184">
        <f>'Original data'!AQ45*'Original data'!$U$5</f>
        <v>0.04957642</v>
      </c>
      <c r="AR27" s="184">
        <f>'Original data'!AR45*'Original data'!$U$5</f>
        <v>0.07848179</v>
      </c>
      <c r="AS27" s="185"/>
    </row>
    <row r="28" spans="1:45" ht="12.75">
      <c r="A28" s="274" t="s">
        <v>45</v>
      </c>
      <c r="B28" s="184">
        <f>'Original data'!B46*'Original data'!$U$4</f>
        <v>1.411693</v>
      </c>
      <c r="C28" s="184">
        <f>'Original data'!C46*'Original data'!$U$4</f>
        <v>0.0149429</v>
      </c>
      <c r="D28" s="184">
        <f>'Original data'!D46*'Original data'!$U$4</f>
        <v>-0.02798026</v>
      </c>
      <c r="E28" s="184">
        <f>'Original data'!E46*'Original data'!$U$4</f>
        <v>-0.04339792</v>
      </c>
      <c r="F28" s="184">
        <f>'Original data'!F46*'Original data'!$U$4</f>
        <v>-0.01937916</v>
      </c>
      <c r="G28" s="184">
        <f>'Original data'!G46*'Original data'!$U$4</f>
        <v>-0.02172375</v>
      </c>
      <c r="H28" s="184">
        <f>'Original data'!H46*'Original data'!$U$4</f>
        <v>-0.01895035</v>
      </c>
      <c r="I28" s="184">
        <f>'Original data'!I46*'Original data'!$U$4</f>
        <v>-0.06091167</v>
      </c>
      <c r="J28" s="184">
        <f>'Original data'!J46*'Original data'!$U$4</f>
        <v>-0.012148</v>
      </c>
      <c r="K28" s="184">
        <f>'Original data'!K46*'Original data'!$U$4</f>
        <v>0.04938849</v>
      </c>
      <c r="L28" s="184">
        <f>'Original data'!L46*'Original data'!$U$4</f>
        <v>0.04870942</v>
      </c>
      <c r="M28" s="184">
        <f>'Original data'!M46*'Original data'!$U$4</f>
        <v>0.009708654</v>
      </c>
      <c r="N28" s="184">
        <f>'Original data'!N46*'Original data'!$U$4</f>
        <v>-0.06169522</v>
      </c>
      <c r="O28" s="184">
        <f>'Original data'!O46*'Original data'!$U$4</f>
        <v>-0.0470076</v>
      </c>
      <c r="P28" s="184">
        <f>'Original data'!P46*'Original data'!$U$4</f>
        <v>-0.00519556</v>
      </c>
      <c r="Q28" s="184">
        <f>'Original data'!Q46*'Original data'!$U$4</f>
        <v>-0.03133209</v>
      </c>
      <c r="R28" s="184">
        <f>'Original data'!R46*'Original data'!$U$4</f>
        <v>-0.02247056</v>
      </c>
      <c r="S28" s="184">
        <f>'Original data'!S46*'Original data'!$U$4</f>
        <v>-0.03871695</v>
      </c>
      <c r="T28" s="184">
        <f>'Original data'!T46*'Original data'!$U$4</f>
        <v>0.05265035</v>
      </c>
      <c r="U28" s="184">
        <f>'Original data'!U46*'Original data'!$U$4</f>
        <v>0.02627024</v>
      </c>
      <c r="V28" s="185"/>
      <c r="W28" s="277"/>
      <c r="X28" s="278" t="str">
        <f>'Original data'!X46</f>
        <v>a7</v>
      </c>
      <c r="Y28" s="184">
        <f>'Original data'!Y46*'Original data'!$U$4</f>
        <v>1.374733</v>
      </c>
      <c r="Z28" s="184">
        <f>'Original data'!Z46*'Original data'!$U$4</f>
        <v>-0.03292486</v>
      </c>
      <c r="AA28" s="184">
        <f>'Original data'!AA46*'Original data'!$U$4</f>
        <v>-0.05193699</v>
      </c>
      <c r="AB28" s="184">
        <f>'Original data'!AB46*'Original data'!$U$4</f>
        <v>-0.05849005</v>
      </c>
      <c r="AC28" s="184">
        <f>'Original data'!AC46*'Original data'!$U$4</f>
        <v>-0.04135121</v>
      </c>
      <c r="AD28" s="184">
        <f>'Original data'!AD46*'Original data'!$U$4</f>
        <v>-0.03066914</v>
      </c>
      <c r="AE28" s="184">
        <f>'Original data'!AE46*'Original data'!$U$4</f>
        <v>-0.007384635</v>
      </c>
      <c r="AF28" s="184">
        <f>'Original data'!AF46*'Original data'!$U$4</f>
        <v>-0.06949244</v>
      </c>
      <c r="AG28" s="184">
        <f>'Original data'!AG46*'Original data'!$U$4</f>
        <v>-0.0372553</v>
      </c>
      <c r="AH28" s="184">
        <f>'Original data'!AH46*'Original data'!$U$4</f>
        <v>0.01749335</v>
      </c>
      <c r="AI28" s="184">
        <f>'Original data'!AI46*'Original data'!$U$4</f>
        <v>-0.03968583</v>
      </c>
      <c r="AJ28" s="184">
        <f>'Original data'!AJ46*'Original data'!$U$4</f>
        <v>-0.02627646</v>
      </c>
      <c r="AK28" s="184">
        <f>'Original data'!AK46*'Original data'!$U$4</f>
        <v>-0.02605576</v>
      </c>
      <c r="AL28" s="184">
        <f>'Original data'!AL46*'Original data'!$U$4</f>
        <v>-0.02594476</v>
      </c>
      <c r="AM28" s="184">
        <f>'Original data'!AM46*'Original data'!$U$4</f>
        <v>0.005393779</v>
      </c>
      <c r="AN28" s="184">
        <f>'Original data'!AN46*'Original data'!$U$4</f>
        <v>-0.01255069</v>
      </c>
      <c r="AO28" s="184">
        <f>'Original data'!AO46*'Original data'!$U$4</f>
        <v>-0.04777551</v>
      </c>
      <c r="AP28" s="184">
        <f>'Original data'!AP46*'Original data'!$U$4</f>
        <v>-0.04353989</v>
      </c>
      <c r="AQ28" s="184">
        <f>'Original data'!AQ46*'Original data'!$U$4</f>
        <v>-0.09453033</v>
      </c>
      <c r="AR28" s="184">
        <f>'Original data'!AR46*'Original data'!$U$4</f>
        <v>-0.01766743</v>
      </c>
      <c r="AS28" s="185"/>
    </row>
    <row r="29" spans="1:45" ht="12.75">
      <c r="A29" s="274" t="s">
        <v>46</v>
      </c>
      <c r="B29" s="184">
        <f>'Original data'!B47*'Original data'!$U$5</f>
        <v>-0.06839953</v>
      </c>
      <c r="C29" s="184">
        <f>'Original data'!C47*'Original data'!$U$5</f>
        <v>0.03461212</v>
      </c>
      <c r="D29" s="184">
        <f>'Original data'!D47*'Original data'!$U$5</f>
        <v>-0.002963189</v>
      </c>
      <c r="E29" s="184">
        <f>'Original data'!E47*'Original data'!$U$5</f>
        <v>0.01100346</v>
      </c>
      <c r="F29" s="184">
        <f>'Original data'!F47*'Original data'!$U$5</f>
        <v>-0.003140025</v>
      </c>
      <c r="G29" s="184">
        <f>'Original data'!G47*'Original data'!$U$5</f>
        <v>-0.001939626</v>
      </c>
      <c r="H29" s="184">
        <f>'Original data'!H47*'Original data'!$U$5</f>
        <v>-0.02702038</v>
      </c>
      <c r="I29" s="184">
        <f>'Original data'!I47*'Original data'!$U$5</f>
        <v>-0.0598876</v>
      </c>
      <c r="J29" s="184">
        <f>'Original data'!J47*'Original data'!$U$5</f>
        <v>-0.007646498</v>
      </c>
      <c r="K29" s="184">
        <f>'Original data'!K47*'Original data'!$U$5</f>
        <v>-0.013107</v>
      </c>
      <c r="L29" s="184">
        <f>'Original data'!L47*'Original data'!$U$5</f>
        <v>0.02992466</v>
      </c>
      <c r="M29" s="184">
        <f>'Original data'!M47*'Original data'!$U$5</f>
        <v>-0.01100729</v>
      </c>
      <c r="N29" s="184">
        <f>'Original data'!N47*'Original data'!$U$5</f>
        <v>-0.04299385</v>
      </c>
      <c r="O29" s="184">
        <f>'Original data'!O47*'Original data'!$U$5</f>
        <v>-0.03716556</v>
      </c>
      <c r="P29" s="184">
        <f>'Original data'!P47*'Original data'!$U$5</f>
        <v>0.001924995</v>
      </c>
      <c r="Q29" s="184">
        <f>'Original data'!Q47*'Original data'!$U$5</f>
        <v>-0.0290373</v>
      </c>
      <c r="R29" s="184">
        <f>'Original data'!R47*'Original data'!$U$5</f>
        <v>-0.00751056</v>
      </c>
      <c r="S29" s="184">
        <f>'Original data'!S47*'Original data'!$U$5</f>
        <v>0.007672564</v>
      </c>
      <c r="T29" s="184">
        <f>'Original data'!T47*'Original data'!$U$5</f>
        <v>0.03407725</v>
      </c>
      <c r="U29" s="184">
        <f>'Original data'!U47*'Original data'!$U$5</f>
        <v>0.02981798</v>
      </c>
      <c r="V29" s="185"/>
      <c r="W29" s="277"/>
      <c r="X29" s="278" t="str">
        <f>'Original data'!X47</f>
        <v>a8</v>
      </c>
      <c r="Y29" s="184">
        <f>'Original data'!Y47*'Original data'!$U$5</f>
        <v>-0.08346223</v>
      </c>
      <c r="Z29" s="184">
        <f>'Original data'!Z47*'Original data'!$U$5</f>
        <v>-0.005477433</v>
      </c>
      <c r="AA29" s="184">
        <f>'Original data'!AA47*'Original data'!$U$5</f>
        <v>0.005443841</v>
      </c>
      <c r="AB29" s="184">
        <f>'Original data'!AB47*'Original data'!$U$5</f>
        <v>0.02720801</v>
      </c>
      <c r="AC29" s="184">
        <f>'Original data'!AC47*'Original data'!$U$5</f>
        <v>-0.007281295</v>
      </c>
      <c r="AD29" s="184">
        <f>'Original data'!AD47*'Original data'!$U$5</f>
        <v>0.04646701</v>
      </c>
      <c r="AE29" s="184">
        <f>'Original data'!AE47*'Original data'!$U$5</f>
        <v>0.05315587</v>
      </c>
      <c r="AF29" s="184">
        <f>'Original data'!AF47*'Original data'!$U$5</f>
        <v>0.02809124</v>
      </c>
      <c r="AG29" s="184">
        <f>'Original data'!AG47*'Original data'!$U$5</f>
        <v>-0.01668832</v>
      </c>
      <c r="AH29" s="184">
        <f>'Original data'!AH47*'Original data'!$U$5</f>
        <v>-0.01953688</v>
      </c>
      <c r="AI29" s="184">
        <f>'Original data'!AI47*'Original data'!$U$5</f>
        <v>0.03029053</v>
      </c>
      <c r="AJ29" s="184">
        <f>'Original data'!AJ47*'Original data'!$U$5</f>
        <v>0.03807391</v>
      </c>
      <c r="AK29" s="184">
        <f>'Original data'!AK47*'Original data'!$U$5</f>
        <v>0.000259548</v>
      </c>
      <c r="AL29" s="184">
        <f>'Original data'!AL47*'Original data'!$U$5</f>
        <v>0.03249253</v>
      </c>
      <c r="AM29" s="184">
        <f>'Original data'!AM47*'Original data'!$U$5</f>
        <v>0.01738125</v>
      </c>
      <c r="AN29" s="184">
        <f>'Original data'!AN47*'Original data'!$U$5</f>
        <v>-0.0251495</v>
      </c>
      <c r="AO29" s="184">
        <f>'Original data'!AO47*'Original data'!$U$5</f>
        <v>0.03462198</v>
      </c>
      <c r="AP29" s="184">
        <f>'Original data'!AP47*'Original data'!$U$5</f>
        <v>0.001114896</v>
      </c>
      <c r="AQ29" s="184">
        <f>'Original data'!AQ47*'Original data'!$U$5</f>
        <v>0.0005416913</v>
      </c>
      <c r="AR29" s="184">
        <f>'Original data'!AR47*'Original data'!$U$5</f>
        <v>-0.01004911</v>
      </c>
      <c r="AS29" s="185"/>
    </row>
    <row r="30" spans="1:45" ht="12.75">
      <c r="A30" s="274" t="s">
        <v>47</v>
      </c>
      <c r="B30" s="184">
        <f>'Original data'!B48*'Original data'!$U$4</f>
        <v>-0.2207038</v>
      </c>
      <c r="C30" s="184">
        <f>'Original data'!C48*'Original data'!$U$4</f>
        <v>-0.06057358</v>
      </c>
      <c r="D30" s="184">
        <f>'Original data'!D48*'Original data'!$U$4</f>
        <v>-0.06020575</v>
      </c>
      <c r="E30" s="184">
        <f>'Original data'!E48*'Original data'!$U$4</f>
        <v>-0.04266716</v>
      </c>
      <c r="F30" s="184">
        <f>'Original data'!F48*'Original data'!$U$4</f>
        <v>-0.0311586</v>
      </c>
      <c r="G30" s="184">
        <f>'Original data'!G48*'Original data'!$U$4</f>
        <v>-0.03497682</v>
      </c>
      <c r="H30" s="184">
        <f>'Original data'!H48*'Original data'!$U$4</f>
        <v>0.001071637</v>
      </c>
      <c r="I30" s="184">
        <f>'Original data'!I48*'Original data'!$U$4</f>
        <v>-0.01666211</v>
      </c>
      <c r="J30" s="184">
        <f>'Original data'!J48*'Original data'!$U$4</f>
        <v>-0.04331745</v>
      </c>
      <c r="K30" s="184">
        <f>'Original data'!K48*'Original data'!$U$4</f>
        <v>-0.03563381</v>
      </c>
      <c r="L30" s="184">
        <f>'Original data'!L48*'Original data'!$U$4</f>
        <v>-0.01769017</v>
      </c>
      <c r="M30" s="184">
        <f>'Original data'!M48*'Original data'!$U$4</f>
        <v>-0.03379163</v>
      </c>
      <c r="N30" s="184">
        <f>'Original data'!N48*'Original data'!$U$4</f>
        <v>-0.0313047</v>
      </c>
      <c r="O30" s="184">
        <f>'Original data'!O48*'Original data'!$U$4</f>
        <v>-0.03702887</v>
      </c>
      <c r="P30" s="184">
        <f>'Original data'!P48*'Original data'!$U$4</f>
        <v>-0.02926382</v>
      </c>
      <c r="Q30" s="184">
        <f>'Original data'!Q48*'Original data'!$U$4</f>
        <v>-0.02598155</v>
      </c>
      <c r="R30" s="184">
        <f>'Original data'!R48*'Original data'!$U$4</f>
        <v>-0.01574744</v>
      </c>
      <c r="S30" s="184">
        <f>'Original data'!S48*'Original data'!$U$4</f>
        <v>-0.02145906</v>
      </c>
      <c r="T30" s="184">
        <f>'Original data'!T48*'Original data'!$U$4</f>
        <v>-0.04469811</v>
      </c>
      <c r="U30" s="184">
        <f>'Original data'!U48*'Original data'!$U$4</f>
        <v>-0.06456245</v>
      </c>
      <c r="V30" s="185"/>
      <c r="W30" s="277"/>
      <c r="X30" s="278" t="str">
        <f>'Original data'!X48</f>
        <v>a9</v>
      </c>
      <c r="Y30" s="184">
        <f>'Original data'!Y48*'Original data'!$U$4</f>
        <v>-0.2878134</v>
      </c>
      <c r="Z30" s="184">
        <f>'Original data'!Z48*'Original data'!$U$4</f>
        <v>-0.05220668</v>
      </c>
      <c r="AA30" s="184">
        <f>'Original data'!AA48*'Original data'!$U$4</f>
        <v>-0.04773769</v>
      </c>
      <c r="AB30" s="184">
        <f>'Original data'!AB48*'Original data'!$U$4</f>
        <v>-0.04320858</v>
      </c>
      <c r="AC30" s="184">
        <f>'Original data'!AC48*'Original data'!$U$4</f>
        <v>-0.02291033</v>
      </c>
      <c r="AD30" s="184">
        <f>'Original data'!AD48*'Original data'!$U$4</f>
        <v>-0.05354656</v>
      </c>
      <c r="AE30" s="184">
        <f>'Original data'!AE48*'Original data'!$U$4</f>
        <v>-0.06065485</v>
      </c>
      <c r="AF30" s="184">
        <f>'Original data'!AF48*'Original data'!$U$4</f>
        <v>-0.04542668</v>
      </c>
      <c r="AG30" s="184">
        <f>'Original data'!AG48*'Original data'!$U$4</f>
        <v>-0.05122617</v>
      </c>
      <c r="AH30" s="184">
        <f>'Original data'!AH48*'Original data'!$U$4</f>
        <v>-0.0365672</v>
      </c>
      <c r="AI30" s="184">
        <f>'Original data'!AI48*'Original data'!$U$4</f>
        <v>-0.03422172</v>
      </c>
      <c r="AJ30" s="184">
        <f>'Original data'!AJ48*'Original data'!$U$4</f>
        <v>-0.04587428</v>
      </c>
      <c r="AK30" s="184">
        <f>'Original data'!AK48*'Original data'!$U$4</f>
        <v>-0.05782514</v>
      </c>
      <c r="AL30" s="184">
        <f>'Original data'!AL48*'Original data'!$U$4</f>
        <v>-0.05973154</v>
      </c>
      <c r="AM30" s="184">
        <f>'Original data'!AM48*'Original data'!$U$4</f>
        <v>-0.04161566</v>
      </c>
      <c r="AN30" s="184">
        <f>'Original data'!AN48*'Original data'!$U$4</f>
        <v>-0.03646531</v>
      </c>
      <c r="AO30" s="184">
        <f>'Original data'!AO48*'Original data'!$U$4</f>
        <v>-0.04353279</v>
      </c>
      <c r="AP30" s="184">
        <f>'Original data'!AP48*'Original data'!$U$4</f>
        <v>-0.03031285</v>
      </c>
      <c r="AQ30" s="184">
        <f>'Original data'!AQ48*'Original data'!$U$4</f>
        <v>-0.04222026</v>
      </c>
      <c r="AR30" s="184">
        <f>'Original data'!AR48*'Original data'!$U$4</f>
        <v>-0.04423564</v>
      </c>
      <c r="AS30" s="185"/>
    </row>
    <row r="31" spans="1:45" ht="12.75">
      <c r="A31" s="274" t="s">
        <v>48</v>
      </c>
      <c r="B31" s="184">
        <f>'Original data'!B49*'Original data'!$U$5</f>
        <v>0.03198731</v>
      </c>
      <c r="C31" s="184">
        <f>'Original data'!C49*'Original data'!$U$5</f>
        <v>0.01347853</v>
      </c>
      <c r="D31" s="184">
        <f>'Original data'!D49*'Original data'!$U$5</f>
        <v>-0.0582189</v>
      </c>
      <c r="E31" s="184">
        <f>'Original data'!E49*'Original data'!$U$5</f>
        <v>-0.03618611</v>
      </c>
      <c r="F31" s="184">
        <f>'Original data'!F49*'Original data'!$U$5</f>
        <v>-0.06763812</v>
      </c>
      <c r="G31" s="184">
        <f>'Original data'!G49*'Original data'!$U$5</f>
        <v>0.004628349</v>
      </c>
      <c r="H31" s="184">
        <f>'Original data'!H49*'Original data'!$U$5</f>
        <v>-0.0162119</v>
      </c>
      <c r="I31" s="184">
        <f>'Original data'!I49*'Original data'!$U$5</f>
        <v>-0.05774852</v>
      </c>
      <c r="J31" s="184">
        <f>'Original data'!J49*'Original data'!$U$5</f>
        <v>-0.03404429</v>
      </c>
      <c r="K31" s="184">
        <f>'Original data'!K49*'Original data'!$U$5</f>
        <v>0.002568421</v>
      </c>
      <c r="L31" s="184">
        <f>'Original data'!L49*'Original data'!$U$5</f>
        <v>0.04048713</v>
      </c>
      <c r="M31" s="184">
        <f>'Original data'!M49*'Original data'!$U$5</f>
        <v>0.00567177</v>
      </c>
      <c r="N31" s="184">
        <f>'Original data'!N49*'Original data'!$U$5</f>
        <v>-0.02058483</v>
      </c>
      <c r="O31" s="184">
        <f>'Original data'!O49*'Original data'!$U$5</f>
        <v>0.01465236</v>
      </c>
      <c r="P31" s="184">
        <f>'Original data'!P49*'Original data'!$U$5</f>
        <v>0.02998002</v>
      </c>
      <c r="Q31" s="184">
        <f>'Original data'!Q49*'Original data'!$U$5</f>
        <v>-0.01668104</v>
      </c>
      <c r="R31" s="184">
        <f>'Original data'!R49*'Original data'!$U$5</f>
        <v>0.003296864</v>
      </c>
      <c r="S31" s="184">
        <f>'Original data'!S49*'Original data'!$U$5</f>
        <v>-0.004475465</v>
      </c>
      <c r="T31" s="184">
        <f>'Original data'!T49*'Original data'!$U$5</f>
        <v>0.1190103</v>
      </c>
      <c r="U31" s="184">
        <f>'Original data'!U49*'Original data'!$U$5</f>
        <v>0.09256378</v>
      </c>
      <c r="V31" s="185"/>
      <c r="W31" s="277"/>
      <c r="X31" s="278" t="str">
        <f>'Original data'!X49</f>
        <v>a10</v>
      </c>
      <c r="Y31" s="184">
        <f>'Original data'!Y49*'Original data'!$U$5</f>
        <v>-0.0161678</v>
      </c>
      <c r="Z31" s="184">
        <f>'Original data'!Z49*'Original data'!$U$5</f>
        <v>-0.02064774</v>
      </c>
      <c r="AA31" s="184">
        <f>'Original data'!AA49*'Original data'!$U$5</f>
        <v>-0.007570458</v>
      </c>
      <c r="AB31" s="184">
        <f>'Original data'!AB49*'Original data'!$U$5</f>
        <v>-0.02767683</v>
      </c>
      <c r="AC31" s="184">
        <f>'Original data'!AC49*'Original data'!$U$5</f>
        <v>-0.0382648</v>
      </c>
      <c r="AD31" s="184">
        <f>'Original data'!AD49*'Original data'!$U$5</f>
        <v>0.02609856</v>
      </c>
      <c r="AE31" s="184">
        <f>'Original data'!AE49*'Original data'!$U$5</f>
        <v>0.05207448</v>
      </c>
      <c r="AF31" s="184">
        <f>'Original data'!AF49*'Original data'!$U$5</f>
        <v>0.01327283</v>
      </c>
      <c r="AG31" s="184">
        <f>'Original data'!AG49*'Original data'!$U$5</f>
        <v>-0.05435718</v>
      </c>
      <c r="AH31" s="184">
        <f>'Original data'!AH49*'Original data'!$U$5</f>
        <v>-0.009164979</v>
      </c>
      <c r="AI31" s="184">
        <f>'Original data'!AI49*'Original data'!$U$5</f>
        <v>0.07817274</v>
      </c>
      <c r="AJ31" s="184">
        <f>'Original data'!AJ49*'Original data'!$U$5</f>
        <v>0.02335897</v>
      </c>
      <c r="AK31" s="184">
        <f>'Original data'!AK49*'Original data'!$U$5</f>
        <v>-0.03629779</v>
      </c>
      <c r="AL31" s="184">
        <f>'Original data'!AL49*'Original data'!$U$5</f>
        <v>0.0232585</v>
      </c>
      <c r="AM31" s="184">
        <f>'Original data'!AM49*'Original data'!$U$5</f>
        <v>0.003324857</v>
      </c>
      <c r="AN31" s="184">
        <f>'Original data'!AN49*'Original data'!$U$5</f>
        <v>-0.03274193</v>
      </c>
      <c r="AO31" s="184">
        <f>'Original data'!AO49*'Original data'!$U$5</f>
        <v>-0.006463136</v>
      </c>
      <c r="AP31" s="184">
        <f>'Original data'!AP49*'Original data'!$U$5</f>
        <v>-0.002270281</v>
      </c>
      <c r="AQ31" s="184">
        <f>'Original data'!AQ49*'Original data'!$U$5</f>
        <v>0.04447523</v>
      </c>
      <c r="AR31" s="184">
        <f>'Original data'!AR49*'Original data'!$U$5</f>
        <v>-0.02953997</v>
      </c>
      <c r="AS31" s="185"/>
    </row>
    <row r="32" spans="1:45" ht="12.75">
      <c r="A32" s="274" t="s">
        <v>49</v>
      </c>
      <c r="B32" s="184">
        <f>'Original data'!B50*'Original data'!$U$4</f>
        <v>0.08691112</v>
      </c>
      <c r="C32" s="184">
        <f>'Original data'!C50*'Original data'!$U$4</f>
        <v>-0.102136</v>
      </c>
      <c r="D32" s="184">
        <f>'Original data'!D50*'Original data'!$U$4</f>
        <v>-0.09377292</v>
      </c>
      <c r="E32" s="184">
        <f>'Original data'!E50*'Original data'!$U$4</f>
        <v>-0.09253152</v>
      </c>
      <c r="F32" s="184">
        <f>'Original data'!F50*'Original data'!$U$4</f>
        <v>-0.09604354</v>
      </c>
      <c r="G32" s="184">
        <f>'Original data'!G50*'Original data'!$U$4</f>
        <v>-0.10296</v>
      </c>
      <c r="H32" s="184">
        <f>'Original data'!H50*'Original data'!$U$4</f>
        <v>-0.09142028</v>
      </c>
      <c r="I32" s="184">
        <f>'Original data'!I50*'Original data'!$U$4</f>
        <v>-0.1033183</v>
      </c>
      <c r="J32" s="184">
        <f>'Original data'!J50*'Original data'!$U$4</f>
        <v>-0.1119539</v>
      </c>
      <c r="K32" s="184">
        <f>'Original data'!K50*'Original data'!$U$4</f>
        <v>-0.09261368</v>
      </c>
      <c r="L32" s="184">
        <f>'Original data'!L50*'Original data'!$U$4</f>
        <v>-0.1023347</v>
      </c>
      <c r="M32" s="184">
        <f>'Original data'!M50*'Original data'!$U$4</f>
        <v>-0.1012497</v>
      </c>
      <c r="N32" s="184">
        <f>'Original data'!N50*'Original data'!$U$4</f>
        <v>-0.110999</v>
      </c>
      <c r="O32" s="184">
        <f>'Original data'!O50*'Original data'!$U$4</f>
        <v>-0.1111096</v>
      </c>
      <c r="P32" s="184">
        <f>'Original data'!P50*'Original data'!$U$4</f>
        <v>-0.1005407</v>
      </c>
      <c r="Q32" s="184">
        <f>'Original data'!Q50*'Original data'!$U$4</f>
        <v>-0.09612141</v>
      </c>
      <c r="R32" s="184">
        <f>'Original data'!R50*'Original data'!$U$4</f>
        <v>-0.09367152</v>
      </c>
      <c r="S32" s="184">
        <f>'Original data'!S50*'Original data'!$U$4</f>
        <v>-0.09677089</v>
      </c>
      <c r="T32" s="184">
        <f>'Original data'!T50*'Original data'!$U$4</f>
        <v>-0.09804058</v>
      </c>
      <c r="U32" s="184">
        <f>'Original data'!U50*'Original data'!$U$4</f>
        <v>-0.1001837</v>
      </c>
      <c r="V32" s="185"/>
      <c r="W32" s="277"/>
      <c r="X32" s="278" t="str">
        <f>'Original data'!X50</f>
        <v>a11</v>
      </c>
      <c r="Y32" s="184">
        <f>'Original data'!Y50*'Original data'!$U$4</f>
        <v>0.06789065</v>
      </c>
      <c r="Z32" s="184">
        <f>'Original data'!Z50*'Original data'!$U$4</f>
        <v>-0.09231674</v>
      </c>
      <c r="AA32" s="184">
        <f>'Original data'!AA50*'Original data'!$U$4</f>
        <v>-0.08704329</v>
      </c>
      <c r="AB32" s="184">
        <f>'Original data'!AB50*'Original data'!$U$4</f>
        <v>-0.09803062</v>
      </c>
      <c r="AC32" s="184">
        <f>'Original data'!AC50*'Original data'!$U$4</f>
        <v>-0.09795415</v>
      </c>
      <c r="AD32" s="184">
        <f>'Original data'!AD50*'Original data'!$U$4</f>
        <v>-0.1036196</v>
      </c>
      <c r="AE32" s="184">
        <f>'Original data'!AE50*'Original data'!$U$4</f>
        <v>-0.102421</v>
      </c>
      <c r="AF32" s="184">
        <f>'Original data'!AF50*'Original data'!$U$4</f>
        <v>-0.1122919</v>
      </c>
      <c r="AG32" s="184">
        <f>'Original data'!AG50*'Original data'!$U$4</f>
        <v>-0.1113118</v>
      </c>
      <c r="AH32" s="184">
        <f>'Original data'!AH50*'Original data'!$U$4</f>
        <v>-0.0994248</v>
      </c>
      <c r="AI32" s="184">
        <f>'Original data'!AI50*'Original data'!$U$4</f>
        <v>-0.1058035</v>
      </c>
      <c r="AJ32" s="184">
        <f>'Original data'!AJ50*'Original data'!$U$4</f>
        <v>-0.1098545</v>
      </c>
      <c r="AK32" s="184">
        <f>'Original data'!AK50*'Original data'!$U$4</f>
        <v>-0.1169904</v>
      </c>
      <c r="AL32" s="184">
        <f>'Original data'!AL50*'Original data'!$U$4</f>
        <v>-0.1101212</v>
      </c>
      <c r="AM32" s="184">
        <f>'Original data'!AM50*'Original data'!$U$4</f>
        <v>-0.1096185</v>
      </c>
      <c r="AN32" s="184">
        <f>'Original data'!AN50*'Original data'!$U$4</f>
        <v>-0.09471352</v>
      </c>
      <c r="AO32" s="184">
        <f>'Original data'!AO50*'Original data'!$U$4</f>
        <v>-0.09792154</v>
      </c>
      <c r="AP32" s="184">
        <f>'Original data'!AP50*'Original data'!$U$4</f>
        <v>-0.1016779</v>
      </c>
      <c r="AQ32" s="184">
        <f>'Original data'!AQ50*'Original data'!$U$4</f>
        <v>-0.1084343</v>
      </c>
      <c r="AR32" s="184">
        <f>'Original data'!AR50*'Original data'!$U$4</f>
        <v>-0.1015484</v>
      </c>
      <c r="AS32" s="185"/>
    </row>
    <row r="33" spans="1:45" ht="12.75">
      <c r="A33" s="274" t="s">
        <v>50</v>
      </c>
      <c r="B33" s="184">
        <f>'Original data'!B51*'Original data'!$U$5</f>
        <v>-0.002590416</v>
      </c>
      <c r="C33" s="184">
        <f>'Original data'!C51*'Original data'!$U$5</f>
        <v>-0.008378887</v>
      </c>
      <c r="D33" s="184">
        <f>'Original data'!D51*'Original data'!$U$5</f>
        <v>-0.01451144</v>
      </c>
      <c r="E33" s="184">
        <f>'Original data'!E51*'Original data'!$U$5</f>
        <v>-0.01131382</v>
      </c>
      <c r="F33" s="184">
        <f>'Original data'!F51*'Original data'!$U$5</f>
        <v>-0.01716346</v>
      </c>
      <c r="G33" s="184">
        <f>'Original data'!G51*'Original data'!$U$5</f>
        <v>-0.005504292</v>
      </c>
      <c r="H33" s="184">
        <f>'Original data'!H51*'Original data'!$U$5</f>
        <v>-0.007630359</v>
      </c>
      <c r="I33" s="184">
        <f>'Original data'!I51*'Original data'!$U$5</f>
        <v>-0.01328358</v>
      </c>
      <c r="J33" s="184">
        <f>'Original data'!J51*'Original data'!$U$5</f>
        <v>-0.01011115</v>
      </c>
      <c r="K33" s="184">
        <f>'Original data'!K51*'Original data'!$U$5</f>
        <v>-0.003214414</v>
      </c>
      <c r="L33" s="184">
        <f>'Original data'!L51*'Original data'!$U$5</f>
        <v>-0.003091519</v>
      </c>
      <c r="M33" s="184">
        <f>'Original data'!M51*'Original data'!$U$5</f>
        <v>-0.004936294</v>
      </c>
      <c r="N33" s="184">
        <f>'Original data'!N51*'Original data'!$U$5</f>
        <v>-0.006795699</v>
      </c>
      <c r="O33" s="184">
        <f>'Original data'!O51*'Original data'!$U$5</f>
        <v>-0.004529781</v>
      </c>
      <c r="P33" s="184">
        <f>'Original data'!P51*'Original data'!$U$5</f>
        <v>0.0005662994</v>
      </c>
      <c r="Q33" s="184">
        <f>'Original data'!Q51*'Original data'!$U$5</f>
        <v>-0.008355803</v>
      </c>
      <c r="R33" s="184">
        <f>'Original data'!R51*'Original data'!$U$5</f>
        <v>-0.004528232</v>
      </c>
      <c r="S33" s="184">
        <f>'Original data'!S51*'Original data'!$U$5</f>
        <v>-0.005099558</v>
      </c>
      <c r="T33" s="184">
        <f>'Original data'!T51*'Original data'!$U$5</f>
        <v>0.007691864</v>
      </c>
      <c r="U33" s="184">
        <f>'Original data'!U51*'Original data'!$U$5</f>
        <v>0.0006325379</v>
      </c>
      <c r="V33" s="185"/>
      <c r="W33" s="277"/>
      <c r="X33" s="278" t="str">
        <f>'Original data'!X51</f>
        <v>a12</v>
      </c>
      <c r="Y33" s="184">
        <f>'Original data'!Y51*'Original data'!$U$5</f>
        <v>-0.0244474</v>
      </c>
      <c r="Z33" s="184">
        <f>'Original data'!Z51*'Original data'!$U$5</f>
        <v>-0.009467495</v>
      </c>
      <c r="AA33" s="184">
        <f>'Original data'!AA51*'Original data'!$U$5</f>
        <v>-0.004730287</v>
      </c>
      <c r="AB33" s="184">
        <f>'Original data'!AB51*'Original data'!$U$5</f>
        <v>-0.002483002</v>
      </c>
      <c r="AC33" s="184">
        <f>'Original data'!AC51*'Original data'!$U$5</f>
        <v>-0.00600428</v>
      </c>
      <c r="AD33" s="184">
        <f>'Original data'!AD51*'Original data'!$U$5</f>
        <v>0.002675734</v>
      </c>
      <c r="AE33" s="184">
        <f>'Original data'!AE51*'Original data'!$U$5</f>
        <v>0.006211359</v>
      </c>
      <c r="AF33" s="184">
        <f>'Original data'!AF51*'Original data'!$U$5</f>
        <v>-0.0007396211</v>
      </c>
      <c r="AG33" s="184">
        <f>'Original data'!AG51*'Original data'!$U$5</f>
        <v>-0.00615764</v>
      </c>
      <c r="AH33" s="184">
        <f>'Original data'!AH51*'Original data'!$U$5</f>
        <v>-0.004768206</v>
      </c>
      <c r="AI33" s="184">
        <f>'Original data'!AI51*'Original data'!$U$5</f>
        <v>0.004240468</v>
      </c>
      <c r="AJ33" s="184">
        <f>'Original data'!AJ51*'Original data'!$U$5</f>
        <v>0.001624203</v>
      </c>
      <c r="AK33" s="184">
        <f>'Original data'!AK51*'Original data'!$U$5</f>
        <v>-0.005313204</v>
      </c>
      <c r="AL33" s="184">
        <f>'Original data'!AL51*'Original data'!$U$5</f>
        <v>0.001251334</v>
      </c>
      <c r="AM33" s="184">
        <f>'Original data'!AM51*'Original data'!$U$5</f>
        <v>-0.003466031</v>
      </c>
      <c r="AN33" s="184">
        <f>'Original data'!AN51*'Original data'!$U$5</f>
        <v>-0.01009295</v>
      </c>
      <c r="AO33" s="184">
        <f>'Original data'!AO51*'Original data'!$U$5</f>
        <v>0.002244464</v>
      </c>
      <c r="AP33" s="184">
        <f>'Original data'!AP51*'Original data'!$U$5</f>
        <v>-0.003150239</v>
      </c>
      <c r="AQ33" s="184">
        <f>'Original data'!AQ51*'Original data'!$U$5</f>
        <v>0.0007423795</v>
      </c>
      <c r="AR33" s="184">
        <f>'Original data'!AR51*'Original data'!$U$5</f>
        <v>-0.01045733</v>
      </c>
      <c r="AS33" s="185"/>
    </row>
    <row r="34" spans="1:45" ht="12.75">
      <c r="A34" s="274" t="s">
        <v>51</v>
      </c>
      <c r="B34" s="405">
        <f>'Original data'!B52*'Original data'!$U$4</f>
        <v>-0.04236581</v>
      </c>
      <c r="C34" s="184">
        <f>'Original data'!C52*'Original data'!$U$4</f>
        <v>-0.01803995</v>
      </c>
      <c r="D34" s="184">
        <f>'Original data'!D52*'Original data'!$U$4</f>
        <v>-0.01581216</v>
      </c>
      <c r="E34" s="184">
        <f>'Original data'!E52*'Original data'!$U$4</f>
        <v>-0.01466576</v>
      </c>
      <c r="F34" s="184">
        <f>'Original data'!F52*'Original data'!$U$4</f>
        <v>-0.01544312</v>
      </c>
      <c r="G34" s="184">
        <f>'Original data'!G52*'Original data'!$U$4</f>
        <v>-0.01401346</v>
      </c>
      <c r="H34" s="184">
        <f>'Original data'!H52*'Original data'!$U$4</f>
        <v>-0.01044513</v>
      </c>
      <c r="I34" s="184">
        <f>'Original data'!I52*'Original data'!$U$4</f>
        <v>-0.0144001</v>
      </c>
      <c r="J34" s="184">
        <f>'Original data'!J52*'Original data'!$U$4</f>
        <v>-0.01747291</v>
      </c>
      <c r="K34" s="184">
        <f>'Original data'!K52*'Original data'!$U$4</f>
        <v>-0.01528259</v>
      </c>
      <c r="L34" s="184">
        <f>'Original data'!L52*'Original data'!$U$4</f>
        <v>-0.0147508</v>
      </c>
      <c r="M34" s="184">
        <f>'Original data'!M52*'Original data'!$U$4</f>
        <v>-0.01449434</v>
      </c>
      <c r="N34" s="184">
        <f>'Original data'!N52*'Original data'!$U$4</f>
        <v>-0.01251248</v>
      </c>
      <c r="O34" s="184">
        <f>'Original data'!O52*'Original data'!$U$4</f>
        <v>-0.01424279</v>
      </c>
      <c r="P34" s="184">
        <f>'Original data'!P52*'Original data'!$U$4</f>
        <v>-0.0127369</v>
      </c>
      <c r="Q34" s="184">
        <f>'Original data'!Q52*'Original data'!$U$4</f>
        <v>-0.01341188</v>
      </c>
      <c r="R34" s="184">
        <f>'Original data'!R52*'Original data'!$U$4</f>
        <v>-0.009873372</v>
      </c>
      <c r="S34" s="184">
        <f>'Original data'!S52*'Original data'!$U$4</f>
        <v>-0.01203092</v>
      </c>
      <c r="T34" s="184">
        <f>'Original data'!T52*'Original data'!$U$4</f>
        <v>-0.01593447</v>
      </c>
      <c r="U34" s="405">
        <f>'Original data'!U52*'Original data'!$U$4</f>
        <v>-0.02285307</v>
      </c>
      <c r="V34" s="185"/>
      <c r="W34" s="277"/>
      <c r="X34" s="278" t="str">
        <f>'Original data'!X52</f>
        <v>a13</v>
      </c>
      <c r="Y34" s="184">
        <f>'Original data'!Y52*'Original data'!$U$4</f>
        <v>-0.03228402</v>
      </c>
      <c r="Z34" s="184">
        <f>'Original data'!Z52*'Original data'!$U$4</f>
        <v>-0.01523273</v>
      </c>
      <c r="AA34" s="184">
        <f>'Original data'!AA52*'Original data'!$U$4</f>
        <v>-0.01382318</v>
      </c>
      <c r="AB34" s="184">
        <f>'Original data'!AB52*'Original data'!$U$4</f>
        <v>-0.01469365</v>
      </c>
      <c r="AC34" s="184">
        <f>'Original data'!AC52*'Original data'!$U$4</f>
        <v>-0.01210179</v>
      </c>
      <c r="AD34" s="184">
        <f>'Original data'!AD52*'Original data'!$U$4</f>
        <v>-0.01101939</v>
      </c>
      <c r="AE34" s="184">
        <f>'Original data'!AE52*'Original data'!$U$4</f>
        <v>-0.01273171</v>
      </c>
      <c r="AF34" s="184">
        <f>'Original data'!AF52*'Original data'!$U$4</f>
        <v>-0.01451283</v>
      </c>
      <c r="AG34" s="184">
        <f>'Original data'!AG52*'Original data'!$U$4</f>
        <v>-0.01242067</v>
      </c>
      <c r="AH34" s="184">
        <f>'Original data'!AH52*'Original data'!$U$4</f>
        <v>-0.01239927</v>
      </c>
      <c r="AI34" s="184">
        <f>'Original data'!AI52*'Original data'!$U$4</f>
        <v>-0.01361427</v>
      </c>
      <c r="AJ34" s="184">
        <f>'Original data'!AJ52*'Original data'!$U$4</f>
        <v>-0.01223804</v>
      </c>
      <c r="AK34" s="184">
        <f>'Original data'!AK52*'Original data'!$U$4</f>
        <v>-0.0126163</v>
      </c>
      <c r="AL34" s="184">
        <f>'Original data'!AL52*'Original data'!$U$4</f>
        <v>-0.01226167</v>
      </c>
      <c r="AM34" s="184">
        <f>'Original data'!AM52*'Original data'!$U$4</f>
        <v>-0.01141801</v>
      </c>
      <c r="AN34" s="184">
        <f>'Original data'!AN52*'Original data'!$U$4</f>
        <v>-0.01042284</v>
      </c>
      <c r="AO34" s="184">
        <f>'Original data'!AO52*'Original data'!$U$4</f>
        <v>-0.0120958</v>
      </c>
      <c r="AP34" s="184">
        <f>'Original data'!AP52*'Original data'!$U$4</f>
        <v>-0.01446284</v>
      </c>
      <c r="AQ34" s="184">
        <f>'Original data'!AQ52*'Original data'!$U$4</f>
        <v>-0.01596607</v>
      </c>
      <c r="AR34" s="184">
        <f>'Original data'!AR52*'Original data'!$U$4</f>
        <v>-0.01824155</v>
      </c>
      <c r="AS34" s="185"/>
    </row>
    <row r="35" spans="1:45" ht="12.75">
      <c r="A35" s="274" t="s">
        <v>52</v>
      </c>
      <c r="B35" s="184">
        <f>'Original data'!B53*'Original data'!$U$5</f>
        <v>0.000727411</v>
      </c>
      <c r="C35" s="184">
        <f>'Original data'!C53*'Original data'!$U$5</f>
        <v>-0.0195071</v>
      </c>
      <c r="D35" s="184">
        <f>'Original data'!D53*'Original data'!$U$5</f>
        <v>-0.02612471</v>
      </c>
      <c r="E35" s="184">
        <f>'Original data'!E53*'Original data'!$U$5</f>
        <v>-0.02593224</v>
      </c>
      <c r="F35" s="184">
        <f>'Original data'!F53*'Original data'!$U$5</f>
        <v>-0.02842554</v>
      </c>
      <c r="G35" s="184">
        <f>'Original data'!G53*'Original data'!$U$5</f>
        <v>-0.02036352</v>
      </c>
      <c r="H35" s="184">
        <f>'Original data'!H53*'Original data'!$U$5</f>
        <v>-0.01918809</v>
      </c>
      <c r="I35" s="184">
        <f>'Original data'!I53*'Original data'!$U$5</f>
        <v>-0.02508449</v>
      </c>
      <c r="J35" s="184">
        <f>'Original data'!J53*'Original data'!$U$5</f>
        <v>-0.02260903</v>
      </c>
      <c r="K35" s="184">
        <f>'Original data'!K53*'Original data'!$U$5</f>
        <v>-0.02064788</v>
      </c>
      <c r="L35" s="184">
        <f>'Original data'!L53*'Original data'!$U$5</f>
        <v>-0.01845466</v>
      </c>
      <c r="M35" s="184">
        <f>'Original data'!M53*'Original data'!$U$5</f>
        <v>-0.02056617</v>
      </c>
      <c r="N35" s="184">
        <f>'Original data'!N53*'Original data'!$U$5</f>
        <v>-0.01922671</v>
      </c>
      <c r="O35" s="184">
        <f>'Original data'!O53*'Original data'!$U$5</f>
        <v>-0.0176596</v>
      </c>
      <c r="P35" s="184">
        <f>'Original data'!P53*'Original data'!$U$5</f>
        <v>-0.0174132</v>
      </c>
      <c r="Q35" s="184">
        <f>'Original data'!Q53*'Original data'!$U$5</f>
        <v>-0.02110238</v>
      </c>
      <c r="R35" s="184">
        <f>'Original data'!R53*'Original data'!$U$5</f>
        <v>-0.01841247</v>
      </c>
      <c r="S35" s="184">
        <f>'Original data'!S53*'Original data'!$U$5</f>
        <v>-0.02155528</v>
      </c>
      <c r="T35" s="184">
        <f>'Original data'!T53*'Original data'!$U$5</f>
        <v>-0.01335861</v>
      </c>
      <c r="U35" s="405">
        <f>'Original data'!U53*'Original data'!$U$5</f>
        <v>-0.00923567</v>
      </c>
      <c r="V35" s="409"/>
      <c r="W35" s="277"/>
      <c r="X35" s="278" t="str">
        <f>'Original data'!X53</f>
        <v>a14</v>
      </c>
      <c r="Y35" s="184">
        <f>'Original data'!Y53*'Original data'!$U$5</f>
        <v>0.005886697</v>
      </c>
      <c r="Z35" s="184">
        <f>'Original data'!Z53*'Original data'!$U$5</f>
        <v>-0.01990464</v>
      </c>
      <c r="AA35" s="184">
        <f>'Original data'!AA53*'Original data'!$U$5</f>
        <v>-0.02012529</v>
      </c>
      <c r="AB35" s="184">
        <f>'Original data'!AB53*'Original data'!$U$5</f>
        <v>-0.02174808</v>
      </c>
      <c r="AC35" s="184">
        <f>'Original data'!AC53*'Original data'!$U$5</f>
        <v>-0.02312571</v>
      </c>
      <c r="AD35" s="184">
        <f>'Original data'!AD53*'Original data'!$U$5</f>
        <v>-0.01286609</v>
      </c>
      <c r="AE35" s="184">
        <f>'Original data'!AE53*'Original data'!$U$5</f>
        <v>-0.01194265</v>
      </c>
      <c r="AF35" s="184">
        <f>'Original data'!AF53*'Original data'!$U$5</f>
        <v>-0.01389942</v>
      </c>
      <c r="AG35" s="184">
        <f>'Original data'!AG53*'Original data'!$U$5</f>
        <v>-0.02217153</v>
      </c>
      <c r="AH35" s="184">
        <f>'Original data'!AH53*'Original data'!$U$5</f>
        <v>-0.01707392</v>
      </c>
      <c r="AI35" s="184">
        <f>'Original data'!AI53*'Original data'!$U$5</f>
        <v>-0.01582498</v>
      </c>
      <c r="AJ35" s="184">
        <f>'Original data'!AJ53*'Original data'!$U$5</f>
        <v>-0.01689826</v>
      </c>
      <c r="AK35" s="184">
        <f>'Original data'!AK53*'Original data'!$U$5</f>
        <v>-0.01926566</v>
      </c>
      <c r="AL35" s="184">
        <f>'Original data'!AL53*'Original data'!$U$5</f>
        <v>-0.01166114</v>
      </c>
      <c r="AM35" s="184">
        <f>'Original data'!AM53*'Original data'!$U$5</f>
        <v>-0.01832451</v>
      </c>
      <c r="AN35" s="184">
        <f>'Original data'!AN53*'Original data'!$U$5</f>
        <v>-0.02088374</v>
      </c>
      <c r="AO35" s="184">
        <f>'Original data'!AO53*'Original data'!$U$5</f>
        <v>-0.01613726</v>
      </c>
      <c r="AP35" s="184">
        <f>'Original data'!AP53*'Original data'!$U$5</f>
        <v>-0.01959886</v>
      </c>
      <c r="AQ35" s="184">
        <f>'Original data'!AQ53*'Original data'!$U$5</f>
        <v>-0.0144539</v>
      </c>
      <c r="AR35" s="184">
        <f>'Original data'!AR53*'Original data'!$U$5</f>
        <v>-0.008845045</v>
      </c>
      <c r="AS35" s="185"/>
    </row>
    <row r="36" spans="1:45" ht="12.75">
      <c r="A36" s="274" t="s">
        <v>53</v>
      </c>
      <c r="B36" s="184">
        <f>'Original data'!B54*'Original data'!$U$4</f>
        <v>0.003824739</v>
      </c>
      <c r="C36" s="184">
        <f>'Original data'!C54*'Original data'!$U$4</f>
        <v>-0.01612799</v>
      </c>
      <c r="D36" s="184">
        <f>'Original data'!D54*'Original data'!$U$4</f>
        <v>-0.009509354</v>
      </c>
      <c r="E36" s="184">
        <f>'Original data'!E54*'Original data'!$U$4</f>
        <v>-0.01427485</v>
      </c>
      <c r="F36" s="405">
        <f>'Original data'!F54*'Original data'!$U$4</f>
        <v>0.002359194</v>
      </c>
      <c r="G36" s="184">
        <f>'Original data'!G54*'Original data'!$U$4</f>
        <v>-0.0100689</v>
      </c>
      <c r="H36" s="184">
        <f>'Original data'!H54*'Original data'!$U$4</f>
        <v>-0.03078428</v>
      </c>
      <c r="I36" s="184">
        <f>'Original data'!I54*'Original data'!$U$4</f>
        <v>-0.01699676</v>
      </c>
      <c r="J36" s="184">
        <f>'Original data'!J54*'Original data'!$U$4</f>
        <v>-0.01434549</v>
      </c>
      <c r="K36" s="184">
        <f>'Original data'!K54*'Original data'!$U$4</f>
        <v>-0.01092905</v>
      </c>
      <c r="L36" s="184">
        <f>'Original data'!L54*'Original data'!$U$4</f>
        <v>-0.01871863</v>
      </c>
      <c r="M36" s="184">
        <f>'Original data'!M54*'Original data'!$U$4</f>
        <v>-0.01920046</v>
      </c>
      <c r="N36" s="405">
        <f>'Original data'!N54*'Original data'!$U$4</f>
        <v>-0.03201368</v>
      </c>
      <c r="O36" s="184">
        <f>'Original data'!O54*'Original data'!$U$4</f>
        <v>-0.02082538</v>
      </c>
      <c r="P36" s="184">
        <f>'Original data'!P54*'Original data'!$U$4</f>
        <v>-0.02071024</v>
      </c>
      <c r="Q36" s="184">
        <f>'Original data'!Q54*'Original data'!$U$4</f>
        <v>-0.02126078</v>
      </c>
      <c r="R36" s="184">
        <f>'Original data'!R54*'Original data'!$U$4</f>
        <v>-0.02509034</v>
      </c>
      <c r="S36" s="184">
        <f>'Original data'!S54*'Original data'!$U$4</f>
        <v>-0.008658027</v>
      </c>
      <c r="T36" s="184">
        <f>'Original data'!T54*'Original data'!$U$4</f>
        <v>-0.01937743</v>
      </c>
      <c r="U36" s="184">
        <f>'Original data'!U54*'Original data'!$U$4</f>
        <v>-0.01340427</v>
      </c>
      <c r="V36" s="185"/>
      <c r="W36" s="277"/>
      <c r="X36" s="278" t="str">
        <f>'Original data'!X54</f>
        <v>a15</v>
      </c>
      <c r="Y36" s="184">
        <f>'Original data'!Y54*'Original data'!$U$4</f>
        <v>0.01516791</v>
      </c>
      <c r="Z36" s="184">
        <f>'Original data'!Z54*'Original data'!$U$4</f>
        <v>-0.003889166</v>
      </c>
      <c r="AA36" s="184">
        <f>'Original data'!AA54*'Original data'!$U$4</f>
        <v>-0.00641192</v>
      </c>
      <c r="AB36" s="184">
        <f>'Original data'!AB54*'Original data'!$U$4</f>
        <v>-0.0051483</v>
      </c>
      <c r="AC36" s="184">
        <f>'Original data'!AC54*'Original data'!$U$4</f>
        <v>-0.01259117</v>
      </c>
      <c r="AD36" s="184">
        <f>'Original data'!AD54*'Original data'!$U$4</f>
        <v>-0.02862112</v>
      </c>
      <c r="AE36" s="184">
        <f>'Original data'!AE54*'Original data'!$U$4</f>
        <v>-0.02323207</v>
      </c>
      <c r="AF36" s="184">
        <f>'Original data'!AF54*'Original data'!$U$4</f>
        <v>-0.02257418</v>
      </c>
      <c r="AG36" s="184">
        <f>'Original data'!AG54*'Original data'!$U$4</f>
        <v>-0.01733902</v>
      </c>
      <c r="AH36" s="184">
        <f>'Original data'!AH54*'Original data'!$U$4</f>
        <v>-0.01149791</v>
      </c>
      <c r="AI36" s="184">
        <f>'Original data'!AI54*'Original data'!$U$4</f>
        <v>-0.01280332</v>
      </c>
      <c r="AJ36" s="184">
        <f>'Original data'!AJ54*'Original data'!$U$4</f>
        <v>-0.01830975</v>
      </c>
      <c r="AK36" s="184">
        <f>'Original data'!AK54*'Original data'!$U$4</f>
        <v>-0.01707085</v>
      </c>
      <c r="AL36" s="184">
        <f>'Original data'!AL54*'Original data'!$U$4</f>
        <v>-0.02860743</v>
      </c>
      <c r="AM36" s="184">
        <f>'Original data'!AM54*'Original data'!$U$4</f>
        <v>-0.01263392</v>
      </c>
      <c r="AN36" s="184">
        <f>'Original data'!AN54*'Original data'!$U$4</f>
        <v>-0.0161039</v>
      </c>
      <c r="AO36" s="184">
        <f>'Original data'!AO54*'Original data'!$U$4</f>
        <v>-0.02313393</v>
      </c>
      <c r="AP36" s="184">
        <f>'Original data'!AP54*'Original data'!$U$4</f>
        <v>-0.008019333</v>
      </c>
      <c r="AQ36" s="184">
        <f>'Original data'!AQ54*'Original data'!$U$4</f>
        <v>-0.009557825</v>
      </c>
      <c r="AR36" s="184">
        <f>'Original data'!AR54*'Original data'!$U$4</f>
        <v>-0.003281402</v>
      </c>
      <c r="AS36" s="185"/>
    </row>
    <row r="37" spans="1:45" ht="12.75">
      <c r="A37" s="274" t="s">
        <v>54</v>
      </c>
      <c r="B37" s="184">
        <f>'Original data'!B55*'Original data'!$U$5</f>
        <v>0</v>
      </c>
      <c r="C37" s="184">
        <f>'Original data'!C55*'Original data'!$U$5</f>
        <v>0</v>
      </c>
      <c r="D37" s="184">
        <f>'Original data'!D55*'Original data'!$U$5</f>
        <v>0</v>
      </c>
      <c r="E37" s="184">
        <f>'Original data'!E55*'Original data'!$U$5</f>
        <v>0</v>
      </c>
      <c r="F37" s="184">
        <f>'Original data'!F55*'Original data'!$U$5</f>
        <v>0</v>
      </c>
      <c r="G37" s="184">
        <f>'Original data'!G55*'Original data'!$U$5</f>
        <v>0</v>
      </c>
      <c r="H37" s="184">
        <f>'Original data'!H55*'Original data'!$U$5</f>
        <v>0</v>
      </c>
      <c r="I37" s="184">
        <f>'Original data'!I55*'Original data'!$U$5</f>
        <v>0</v>
      </c>
      <c r="J37" s="184">
        <f>'Original data'!J55*'Original data'!$U$5</f>
        <v>0</v>
      </c>
      <c r="K37" s="184">
        <f>'Original data'!K55*'Original data'!$U$5</f>
        <v>0</v>
      </c>
      <c r="L37" s="184">
        <f>'Original data'!L55*'Original data'!$U$5</f>
        <v>0</v>
      </c>
      <c r="M37" s="184">
        <f>'Original data'!M55*'Original data'!$U$5</f>
        <v>0</v>
      </c>
      <c r="N37" s="184">
        <f>'Original data'!N55*'Original data'!$U$5</f>
        <v>0</v>
      </c>
      <c r="O37" s="184">
        <f>'Original data'!O55*'Original data'!$U$5</f>
        <v>0</v>
      </c>
      <c r="P37" s="184">
        <f>'Original data'!P55*'Original data'!$U$5</f>
        <v>0</v>
      </c>
      <c r="Q37" s="184">
        <f>'Original data'!Q55*'Original data'!$U$5</f>
        <v>0</v>
      </c>
      <c r="R37" s="184">
        <f>'Original data'!R55*'Original data'!$U$5</f>
        <v>0</v>
      </c>
      <c r="S37" s="184">
        <f>'Original data'!S55*'Original data'!$U$5</f>
        <v>0</v>
      </c>
      <c r="T37" s="184">
        <f>'Original data'!T55*'Original data'!$U$5</f>
        <v>0</v>
      </c>
      <c r="U37" s="184">
        <f>'Original data'!U55*'Original data'!$U$5</f>
        <v>0</v>
      </c>
      <c r="V37" s="185"/>
      <c r="W37" s="277"/>
      <c r="X37" s="278" t="str">
        <f>'Original data'!X55</f>
        <v>a16</v>
      </c>
      <c r="Y37" s="184">
        <f>'Original data'!Y55*'Original data'!$U$5</f>
        <v>0</v>
      </c>
      <c r="Z37" s="184">
        <f>'Original data'!Z55*'Original data'!$U$5</f>
        <v>0</v>
      </c>
      <c r="AA37" s="184">
        <f>'Original data'!AA55*'Original data'!$U$5</f>
        <v>0</v>
      </c>
      <c r="AB37" s="184">
        <f>'Original data'!AB55*'Original data'!$U$5</f>
        <v>0</v>
      </c>
      <c r="AC37" s="184">
        <f>'Original data'!AC55*'Original data'!$U$5</f>
        <v>0</v>
      </c>
      <c r="AD37" s="184">
        <f>'Original data'!AD55*'Original data'!$U$5</f>
        <v>0</v>
      </c>
      <c r="AE37" s="184">
        <f>'Original data'!AE55*'Original data'!$U$5</f>
        <v>0</v>
      </c>
      <c r="AF37" s="184">
        <f>'Original data'!AF55*'Original data'!$U$5</f>
        <v>0</v>
      </c>
      <c r="AG37" s="184">
        <f>'Original data'!AG55*'Original data'!$U$5</f>
        <v>0</v>
      </c>
      <c r="AH37" s="184">
        <f>'Original data'!AH55*'Original data'!$U$5</f>
        <v>0</v>
      </c>
      <c r="AI37" s="184">
        <f>'Original data'!AI55*'Original data'!$U$5</f>
        <v>0</v>
      </c>
      <c r="AJ37" s="184">
        <f>'Original data'!AJ55*'Original data'!$U$5</f>
        <v>0</v>
      </c>
      <c r="AK37" s="184">
        <f>'Original data'!AK55*'Original data'!$U$5</f>
        <v>0</v>
      </c>
      <c r="AL37" s="184">
        <f>'Original data'!AL55*'Original data'!$U$5</f>
        <v>0</v>
      </c>
      <c r="AM37" s="184">
        <f>'Original data'!AM55*'Original data'!$U$5</f>
        <v>0</v>
      </c>
      <c r="AN37" s="184">
        <f>'Original data'!AN55*'Original data'!$U$5</f>
        <v>0</v>
      </c>
      <c r="AO37" s="184">
        <f>'Original data'!AO55*'Original data'!$U$5</f>
        <v>0</v>
      </c>
      <c r="AP37" s="184">
        <f>'Original data'!AP55*'Original data'!$U$5</f>
        <v>0</v>
      </c>
      <c r="AQ37" s="184">
        <f>'Original data'!AQ55*'Original data'!$U$5</f>
        <v>0</v>
      </c>
      <c r="AR37" s="184">
        <f>'Original data'!AR55*'Original data'!$U$5</f>
        <v>0</v>
      </c>
      <c r="AS37" s="185"/>
    </row>
    <row r="38" spans="1:45" ht="13.5" thickBot="1">
      <c r="A38" s="279" t="s">
        <v>55</v>
      </c>
      <c r="B38" s="184">
        <f>'Original data'!B56*'Original data'!$U$4</f>
        <v>0</v>
      </c>
      <c r="C38" s="184">
        <f>'Original data'!C56*'Original data'!$U$4</f>
        <v>0</v>
      </c>
      <c r="D38" s="184">
        <f>'Original data'!D56*'Original data'!$U$4</f>
        <v>0</v>
      </c>
      <c r="E38" s="184">
        <f>'Original data'!E56*'Original data'!$U$4</f>
        <v>0</v>
      </c>
      <c r="F38" s="184">
        <f>'Original data'!F56*'Original data'!$U$4</f>
        <v>0</v>
      </c>
      <c r="G38" s="184">
        <f>'Original data'!G56*'Original data'!$U$4</f>
        <v>0</v>
      </c>
      <c r="H38" s="184">
        <f>'Original data'!H56*'Original data'!$U$4</f>
        <v>0</v>
      </c>
      <c r="I38" s="184">
        <f>'Original data'!I56*'Original data'!$U$4</f>
        <v>0</v>
      </c>
      <c r="J38" s="184">
        <f>'Original data'!J56*'Original data'!$U$4</f>
        <v>0</v>
      </c>
      <c r="K38" s="184">
        <f>'Original data'!K56*'Original data'!$U$4</f>
        <v>0</v>
      </c>
      <c r="L38" s="184">
        <f>'Original data'!L56*'Original data'!$U$4</f>
        <v>0</v>
      </c>
      <c r="M38" s="184">
        <f>'Original data'!M56*'Original data'!$U$4</f>
        <v>0</v>
      </c>
      <c r="N38" s="184">
        <f>'Original data'!N56*'Original data'!$U$4</f>
        <v>0</v>
      </c>
      <c r="O38" s="184">
        <f>'Original data'!O56*'Original data'!$U$4</f>
        <v>0</v>
      </c>
      <c r="P38" s="184">
        <f>'Original data'!P56*'Original data'!$U$4</f>
        <v>0</v>
      </c>
      <c r="Q38" s="184">
        <f>'Original data'!Q56*'Original data'!$U$4</f>
        <v>0</v>
      </c>
      <c r="R38" s="184">
        <f>'Original data'!R56*'Original data'!$U$4</f>
        <v>0</v>
      </c>
      <c r="S38" s="184">
        <f>'Original data'!S56*'Original data'!$U$4</f>
        <v>0</v>
      </c>
      <c r="T38" s="184">
        <f>'Original data'!T56*'Original data'!$U$4</f>
        <v>0</v>
      </c>
      <c r="U38" s="184">
        <f>'Original data'!U56*'Original data'!$U$4</f>
        <v>0</v>
      </c>
      <c r="V38" s="186"/>
      <c r="W38" s="277"/>
      <c r="X38" s="280" t="str">
        <f>'Original data'!X56</f>
        <v>a17</v>
      </c>
      <c r="Y38" s="184">
        <f>'Original data'!Y56*'Original data'!$U$4</f>
        <v>0</v>
      </c>
      <c r="Z38" s="184">
        <f>'Original data'!Z56*'Original data'!$U$4</f>
        <v>0</v>
      </c>
      <c r="AA38" s="184">
        <f>'Original data'!AA56*'Original data'!$U$4</f>
        <v>0</v>
      </c>
      <c r="AB38" s="184">
        <f>'Original data'!AB56*'Original data'!$U$4</f>
        <v>0</v>
      </c>
      <c r="AC38" s="184">
        <f>'Original data'!AC56*'Original data'!$U$4</f>
        <v>0</v>
      </c>
      <c r="AD38" s="184">
        <f>'Original data'!AD56*'Original data'!$U$4</f>
        <v>0</v>
      </c>
      <c r="AE38" s="184">
        <f>'Original data'!AE56*'Original data'!$U$4</f>
        <v>0</v>
      </c>
      <c r="AF38" s="184">
        <f>'Original data'!AF56*'Original data'!$U$4</f>
        <v>0</v>
      </c>
      <c r="AG38" s="184">
        <f>'Original data'!AG56*'Original data'!$U$4</f>
        <v>0</v>
      </c>
      <c r="AH38" s="184">
        <f>'Original data'!AH56*'Original data'!$U$4</f>
        <v>0</v>
      </c>
      <c r="AI38" s="184">
        <f>'Original data'!AI56*'Original data'!$U$4</f>
        <v>0</v>
      </c>
      <c r="AJ38" s="184">
        <f>'Original data'!AJ56*'Original data'!$U$4</f>
        <v>0</v>
      </c>
      <c r="AK38" s="184">
        <f>'Original data'!AK56*'Original data'!$U$4</f>
        <v>0</v>
      </c>
      <c r="AL38" s="184">
        <f>'Original data'!AL56*'Original data'!$U$4</f>
        <v>0</v>
      </c>
      <c r="AM38" s="184">
        <f>'Original data'!AM56*'Original data'!$U$4</f>
        <v>0</v>
      </c>
      <c r="AN38" s="184">
        <f>'Original data'!AN56*'Original data'!$U$4</f>
        <v>0</v>
      </c>
      <c r="AO38" s="184">
        <f>'Original data'!AO56*'Original data'!$U$4</f>
        <v>0</v>
      </c>
      <c r="AP38" s="184">
        <f>'Original data'!AP56*'Original data'!$U$4</f>
        <v>0</v>
      </c>
      <c r="AQ38" s="184">
        <f>'Original data'!AQ56*'Original data'!$U$4</f>
        <v>0</v>
      </c>
      <c r="AR38" s="184">
        <f>'Original data'!AR56*'Original data'!$U$4</f>
        <v>0</v>
      </c>
      <c r="AS38" s="186"/>
    </row>
    <row r="39" spans="1:45" ht="12.75">
      <c r="A39" s="282" t="s">
        <v>57</v>
      </c>
      <c r="B39" s="188">
        <f>B14/B15*17/10</f>
        <v>0.21771600364903074</v>
      </c>
      <c r="C39" s="189">
        <f aca="true" t="shared" si="0" ref="C39:U39">C14/C15*17/10</f>
        <v>0.007201567836437503</v>
      </c>
      <c r="D39" s="189">
        <f t="shared" si="0"/>
        <v>0.16797605906097357</v>
      </c>
      <c r="E39" s="189">
        <f t="shared" si="0"/>
        <v>0.06402753648027532</v>
      </c>
      <c r="F39" s="189">
        <f t="shared" si="0"/>
        <v>0.36842568333252446</v>
      </c>
      <c r="G39" s="189">
        <f t="shared" si="0"/>
        <v>0.1432577377186145</v>
      </c>
      <c r="H39" s="189">
        <f t="shared" si="0"/>
        <v>-0.24513689516270146</v>
      </c>
      <c r="I39" s="189">
        <f t="shared" si="0"/>
        <v>0.0513515270232198</v>
      </c>
      <c r="J39" s="189">
        <f t="shared" si="0"/>
        <v>0.0946608829868168</v>
      </c>
      <c r="K39" s="189">
        <f t="shared" si="0"/>
        <v>0.12786254089862886</v>
      </c>
      <c r="L39" s="189">
        <f t="shared" si="0"/>
        <v>-0.06406047553600702</v>
      </c>
      <c r="M39" s="189">
        <f t="shared" si="0"/>
        <v>-0.04465173798313173</v>
      </c>
      <c r="N39" s="189">
        <f t="shared" si="0"/>
        <v>-0.2642785967519975</v>
      </c>
      <c r="O39" s="189">
        <f t="shared" si="0"/>
        <v>-0.07798183140122089</v>
      </c>
      <c r="P39" s="189">
        <f t="shared" si="0"/>
        <v>-0.10951962749793147</v>
      </c>
      <c r="Q39" s="189">
        <f t="shared" si="0"/>
        <v>-0.09251992658058178</v>
      </c>
      <c r="R39" s="189">
        <f t="shared" si="0"/>
        <v>-0.19552069309237358</v>
      </c>
      <c r="S39" s="189">
        <f t="shared" si="0"/>
        <v>0.1621742011584404</v>
      </c>
      <c r="T39" s="189">
        <f t="shared" si="0"/>
        <v>-0.1587590017544555</v>
      </c>
      <c r="U39" s="190">
        <f t="shared" si="0"/>
        <v>-0.0858208556893835</v>
      </c>
      <c r="V39" s="191"/>
      <c r="X39" s="282" t="s">
        <v>57</v>
      </c>
      <c r="Y39" s="188">
        <f>Y14/Y15*17/10</f>
        <v>0.47001037710836646</v>
      </c>
      <c r="Z39" s="189">
        <f aca="true" t="shared" si="1" ref="Z39:AR39">Z14/Z15*17/10</f>
        <v>0.2309572714196786</v>
      </c>
      <c r="AA39" s="189">
        <f t="shared" si="1"/>
        <v>0.18618749610858604</v>
      </c>
      <c r="AB39" s="189">
        <f t="shared" si="1"/>
        <v>0.22432104961575333</v>
      </c>
      <c r="AC39" s="189">
        <f t="shared" si="1"/>
        <v>0.02908323077591708</v>
      </c>
      <c r="AD39" s="189">
        <f t="shared" si="1"/>
        <v>-0.3619607218804968</v>
      </c>
      <c r="AE39" s="189">
        <f t="shared" si="1"/>
        <v>-0.25633063457211847</v>
      </c>
      <c r="AF39" s="189">
        <f t="shared" si="1"/>
        <v>-0.208909730462723</v>
      </c>
      <c r="AG39" s="189">
        <f t="shared" si="1"/>
        <v>-0.016037325352800298</v>
      </c>
      <c r="AH39" s="189">
        <f t="shared" si="1"/>
        <v>0.0547585981756622</v>
      </c>
      <c r="AI39" s="189">
        <f t="shared" si="1"/>
        <v>0.023765555021417535</v>
      </c>
      <c r="AJ39" s="189">
        <f t="shared" si="1"/>
        <v>-0.09567184997250909</v>
      </c>
      <c r="AK39" s="189">
        <f t="shared" si="1"/>
        <v>-0.021842356297674663</v>
      </c>
      <c r="AL39" s="189">
        <f t="shared" si="1"/>
        <v>-0.3226827162454396</v>
      </c>
      <c r="AM39" s="189">
        <f t="shared" si="1"/>
        <v>0.06309687732683544</v>
      </c>
      <c r="AN39" s="189">
        <f t="shared" si="1"/>
        <v>-0.02673666704411081</v>
      </c>
      <c r="AO39" s="189">
        <f t="shared" si="1"/>
        <v>-0.15394832286531496</v>
      </c>
      <c r="AP39" s="189">
        <f t="shared" si="1"/>
        <v>0.1703056312629902</v>
      </c>
      <c r="AQ39" s="189">
        <f t="shared" si="1"/>
        <v>0.10345764853867045</v>
      </c>
      <c r="AR39" s="190">
        <f t="shared" si="1"/>
        <v>0.21917250044548026</v>
      </c>
      <c r="AS39" s="89"/>
    </row>
    <row r="40" spans="1:45" ht="13.5" thickBot="1">
      <c r="A40" s="282" t="s">
        <v>58</v>
      </c>
      <c r="B40" s="333">
        <f>B31/B15*17/10</f>
        <v>0.08533827372219187</v>
      </c>
      <c r="C40" s="192">
        <f aca="true" t="shared" si="2" ref="C40:U40">C31/C15*17/10</f>
        <v>0.02966525332663561</v>
      </c>
      <c r="D40" s="192">
        <f t="shared" si="2"/>
        <v>-0.1280221807204323</v>
      </c>
      <c r="E40" s="192">
        <f t="shared" si="2"/>
        <v>-0.0801161948406933</v>
      </c>
      <c r="F40" s="192">
        <f t="shared" si="2"/>
        <v>-0.15041249734617668</v>
      </c>
      <c r="G40" s="192">
        <f t="shared" si="2"/>
        <v>0.010129040783578177</v>
      </c>
      <c r="H40" s="192">
        <f t="shared" si="2"/>
        <v>-0.035722110739174515</v>
      </c>
      <c r="I40" s="192">
        <f t="shared" si="2"/>
        <v>-0.1281082747865362</v>
      </c>
      <c r="J40" s="192">
        <f t="shared" si="2"/>
        <v>-0.07464036166634876</v>
      </c>
      <c r="K40" s="192">
        <f t="shared" si="2"/>
        <v>0.0057032640139480836</v>
      </c>
      <c r="L40" s="192">
        <f t="shared" si="2"/>
        <v>0.08894814748762764</v>
      </c>
      <c r="M40" s="192">
        <f t="shared" si="2"/>
        <v>0.012542915737363922</v>
      </c>
      <c r="N40" s="192">
        <f t="shared" si="2"/>
        <v>-0.04501116139903941</v>
      </c>
      <c r="O40" s="192">
        <f t="shared" si="2"/>
        <v>0.031946594359246586</v>
      </c>
      <c r="P40" s="192">
        <f t="shared" si="2"/>
        <v>0.06555215557584597</v>
      </c>
      <c r="Q40" s="192">
        <f t="shared" si="2"/>
        <v>-0.036782044176429184</v>
      </c>
      <c r="R40" s="192">
        <f t="shared" si="2"/>
        <v>0.007347979029031412</v>
      </c>
      <c r="S40" s="192">
        <f t="shared" si="2"/>
        <v>-0.009893530920719927</v>
      </c>
      <c r="T40" s="192">
        <f t="shared" si="2"/>
        <v>0.26379092512584723</v>
      </c>
      <c r="U40" s="193">
        <f t="shared" si="2"/>
        <v>0.24602222977542895</v>
      </c>
      <c r="V40" s="191"/>
      <c r="X40" s="282" t="s">
        <v>58</v>
      </c>
      <c r="Y40" s="384">
        <f>Y31/Y15*17/10</f>
        <v>-0.04324753927212334</v>
      </c>
      <c r="Z40" s="192">
        <f aca="true" t="shared" si="3" ref="Z40:AR40">Z31/Z15*17/10</f>
        <v>-0.04539868234348286</v>
      </c>
      <c r="AA40" s="192">
        <f t="shared" si="3"/>
        <v>-0.01669387880580288</v>
      </c>
      <c r="AB40" s="192">
        <f t="shared" si="3"/>
        <v>-0.06151111833343509</v>
      </c>
      <c r="AC40" s="192">
        <f t="shared" si="3"/>
        <v>-0.08619349271868845</v>
      </c>
      <c r="AD40" s="192">
        <f t="shared" si="3"/>
        <v>0.058279903200369784</v>
      </c>
      <c r="AE40" s="192">
        <f t="shared" si="3"/>
        <v>0.1170010273170109</v>
      </c>
      <c r="AF40" s="192">
        <f t="shared" si="3"/>
        <v>0.029862751160096335</v>
      </c>
      <c r="AG40" s="192">
        <f t="shared" si="3"/>
        <v>-0.12088430965528682</v>
      </c>
      <c r="AH40" s="192">
        <f t="shared" si="3"/>
        <v>-0.020692789760482118</v>
      </c>
      <c r="AI40" s="192">
        <f t="shared" si="3"/>
        <v>0.17426404741467144</v>
      </c>
      <c r="AJ40" s="192">
        <f t="shared" si="3"/>
        <v>0.052610641299955616</v>
      </c>
      <c r="AK40" s="192">
        <f t="shared" si="3"/>
        <v>-0.08125605062595725</v>
      </c>
      <c r="AL40" s="192">
        <f t="shared" si="3"/>
        <v>0.05155257014128521</v>
      </c>
      <c r="AM40" s="192">
        <f t="shared" si="3"/>
        <v>0.007334609478345071</v>
      </c>
      <c r="AN40" s="192">
        <f t="shared" si="3"/>
        <v>-0.07194871438904979</v>
      </c>
      <c r="AO40" s="192">
        <f t="shared" si="3"/>
        <v>-0.014384140140530136</v>
      </c>
      <c r="AP40" s="192">
        <f t="shared" si="3"/>
        <v>-0.00500446339251804</v>
      </c>
      <c r="AQ40" s="192">
        <f t="shared" si="3"/>
        <v>0.0993262559814505</v>
      </c>
      <c r="AR40" s="193">
        <f t="shared" si="3"/>
        <v>-0.0762868060514831</v>
      </c>
      <c r="AS40" s="89"/>
    </row>
    <row r="41" spans="1:25" ht="12.75">
      <c r="A41" s="283" t="s">
        <v>145</v>
      </c>
      <c r="B41" s="411">
        <f>'Original data'!C59</f>
        <v>14.441312</v>
      </c>
      <c r="X41" s="283" t="s">
        <v>145</v>
      </c>
      <c r="Y41" s="411">
        <f>'Original data'!Z59</f>
        <v>14.440879</v>
      </c>
    </row>
    <row r="42" spans="1:25" ht="12.75">
      <c r="A42" s="284" t="s">
        <v>151</v>
      </c>
      <c r="B42" s="195">
        <f>'Original data'!C60</f>
        <v>596.25</v>
      </c>
      <c r="X42" s="284" t="s">
        <v>151</v>
      </c>
      <c r="Y42" s="195">
        <f>'Original data'!Z60</f>
        <v>595.9777777777778</v>
      </c>
    </row>
    <row r="43" spans="1:25" ht="12.75">
      <c r="A43" s="284" t="s">
        <v>146</v>
      </c>
      <c r="B43" s="195">
        <f>'Original data'!C61</f>
        <v>0.015820605059910203</v>
      </c>
      <c r="X43" s="284" t="s">
        <v>146</v>
      </c>
      <c r="Y43" s="195">
        <f>'Original data'!Z61</f>
        <v>0.01525803072541387</v>
      </c>
    </row>
    <row r="44" spans="1:25" ht="12.75">
      <c r="A44" s="284" t="s">
        <v>149</v>
      </c>
      <c r="B44" s="332">
        <f>'Original data'!C62</f>
        <v>10</v>
      </c>
      <c r="X44" s="284" t="s">
        <v>149</v>
      </c>
      <c r="Y44" s="332">
        <f>'Original data'!Z62</f>
        <v>10</v>
      </c>
    </row>
    <row r="45" spans="1:25" ht="13.5" thickBot="1">
      <c r="A45" s="90" t="s">
        <v>345</v>
      </c>
      <c r="B45" s="383">
        <f>'Work sheet'!$B$234</f>
        <v>0.00927916340625</v>
      </c>
      <c r="X45" s="90" t="s">
        <v>345</v>
      </c>
      <c r="Y45" s="383">
        <f>'Work sheet'!$B$241</f>
        <v>0.025595632406250013</v>
      </c>
    </row>
    <row r="46" spans="2:21" ht="12.75"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</row>
    <row r="47" spans="2:21" ht="12.75"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</row>
  </sheetData>
  <sheetProtection/>
  <mergeCells count="4">
    <mergeCell ref="B1:D1"/>
    <mergeCell ref="E1:U1"/>
    <mergeCell ref="AB1:AR1"/>
    <mergeCell ref="Y1:AA1"/>
  </mergeCells>
  <printOptions/>
  <pageMargins left="0.25" right="0.25" top="0.75" bottom="0.75" header="0.3" footer="0.3"/>
  <pageSetup fitToWidth="0" fitToHeight="1" horizontalDpi="600" verticalDpi="600" orientation="landscape" paperSize="9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Z241"/>
  <sheetViews>
    <sheetView zoomScale="75" zoomScaleNormal="75" zoomScalePageLayoutView="0" workbookViewId="0" topLeftCell="A1">
      <selection activeCell="L19" sqref="L19:M19"/>
    </sheetView>
  </sheetViews>
  <sheetFormatPr defaultColWidth="9.140625" defaultRowHeight="12.75"/>
  <cols>
    <col min="1" max="1" width="21.7109375" style="29" bestFit="1" customWidth="1"/>
    <col min="2" max="2" width="12.421875" style="29" bestFit="1" customWidth="1"/>
    <col min="3" max="3" width="12.8515625" style="29" bestFit="1" customWidth="1"/>
    <col min="4" max="22" width="12.421875" style="29" bestFit="1" customWidth="1"/>
    <col min="23" max="23" width="8.28125" style="29" bestFit="1" customWidth="1"/>
    <col min="24" max="25" width="7.421875" style="29" customWidth="1"/>
    <col min="26" max="16384" width="9.140625" style="29" customWidth="1"/>
  </cols>
  <sheetData>
    <row r="1" spans="1:20" ht="11.25">
      <c r="A1" s="28"/>
      <c r="B1" s="545" t="s">
        <v>333</v>
      </c>
      <c r="C1" s="546"/>
      <c r="D1" s="546"/>
      <c r="E1" s="546"/>
      <c r="F1" s="546"/>
      <c r="G1" s="546"/>
      <c r="H1" s="546"/>
      <c r="I1" s="547"/>
      <c r="J1" s="450" t="s">
        <v>334</v>
      </c>
      <c r="K1" s="438"/>
      <c r="L1" s="438"/>
      <c r="M1" s="438"/>
      <c r="N1" s="438"/>
      <c r="O1" s="438"/>
      <c r="P1" s="438"/>
      <c r="Q1" s="439"/>
      <c r="S1" s="30" t="s">
        <v>60</v>
      </c>
      <c r="T1" s="30" t="s">
        <v>337</v>
      </c>
    </row>
    <row r="2" spans="1:20" ht="11.25">
      <c r="A2" s="31"/>
      <c r="B2" s="544" t="s">
        <v>61</v>
      </c>
      <c r="C2" s="541"/>
      <c r="D2" s="541"/>
      <c r="E2" s="541"/>
      <c r="F2" s="548" t="s">
        <v>62</v>
      </c>
      <c r="G2" s="541"/>
      <c r="H2" s="541"/>
      <c r="I2" s="543"/>
      <c r="J2" s="544" t="s">
        <v>61</v>
      </c>
      <c r="K2" s="541"/>
      <c r="L2" s="541"/>
      <c r="M2" s="542"/>
      <c r="N2" s="541" t="s">
        <v>62</v>
      </c>
      <c r="O2" s="541"/>
      <c r="P2" s="541"/>
      <c r="Q2" s="543"/>
      <c r="S2" s="32"/>
      <c r="T2" s="32">
        <v>1</v>
      </c>
    </row>
    <row r="3" spans="1:20" ht="11.25">
      <c r="A3" s="31"/>
      <c r="B3" s="544" t="s">
        <v>78</v>
      </c>
      <c r="C3" s="541"/>
      <c r="D3" s="541" t="s">
        <v>77</v>
      </c>
      <c r="E3" s="541"/>
      <c r="F3" s="548" t="s">
        <v>78</v>
      </c>
      <c r="G3" s="541"/>
      <c r="H3" s="541" t="s">
        <v>77</v>
      </c>
      <c r="I3" s="543"/>
      <c r="J3" s="544" t="s">
        <v>78</v>
      </c>
      <c r="K3" s="541"/>
      <c r="L3" s="541" t="s">
        <v>77</v>
      </c>
      <c r="M3" s="542"/>
      <c r="N3" s="541" t="s">
        <v>78</v>
      </c>
      <c r="O3" s="541"/>
      <c r="P3" s="541" t="s">
        <v>77</v>
      </c>
      <c r="Q3" s="543"/>
      <c r="S3" s="32"/>
      <c r="T3" s="32">
        <v>2</v>
      </c>
    </row>
    <row r="4" spans="1:20" ht="11.25">
      <c r="A4" s="31"/>
      <c r="B4" s="33" t="s">
        <v>63</v>
      </c>
      <c r="C4" s="34" t="s">
        <v>64</v>
      </c>
      <c r="D4" s="34" t="s">
        <v>63</v>
      </c>
      <c r="E4" s="34" t="s">
        <v>64</v>
      </c>
      <c r="F4" s="35" t="s">
        <v>63</v>
      </c>
      <c r="G4" s="34" t="s">
        <v>64</v>
      </c>
      <c r="H4" s="34" t="s">
        <v>63</v>
      </c>
      <c r="I4" s="36" t="s">
        <v>64</v>
      </c>
      <c r="J4" s="33" t="s">
        <v>63</v>
      </c>
      <c r="K4" s="34" t="s">
        <v>64</v>
      </c>
      <c r="L4" s="34" t="s">
        <v>63</v>
      </c>
      <c r="M4" s="37" t="s">
        <v>64</v>
      </c>
      <c r="N4" s="34" t="s">
        <v>63</v>
      </c>
      <c r="O4" s="34" t="s">
        <v>64</v>
      </c>
      <c r="P4" s="34" t="s">
        <v>63</v>
      </c>
      <c r="Q4" s="36" t="s">
        <v>64</v>
      </c>
      <c r="S4" s="32"/>
      <c r="T4" s="32">
        <v>3</v>
      </c>
    </row>
    <row r="5" spans="1:20" ht="11.25">
      <c r="A5" s="31">
        <v>1</v>
      </c>
      <c r="B5" s="326"/>
      <c r="C5" s="327"/>
      <c r="D5" s="38">
        <f>AVERAGE(C67:T67)</f>
        <v>596.2500000000001</v>
      </c>
      <c r="E5" s="38">
        <f>STDEV(C67:T67)</f>
        <v>0.1855040827202552</v>
      </c>
      <c r="F5" s="39">
        <f>V87</f>
        <v>-0.008737451033161488</v>
      </c>
      <c r="G5" s="327"/>
      <c r="H5" s="38">
        <f>AVERAGE(C87:T87)</f>
        <v>-1.689227104701475</v>
      </c>
      <c r="I5" s="40">
        <f>STDEV(C87:T87)</f>
        <v>5.424714718509282</v>
      </c>
      <c r="J5" s="329"/>
      <c r="K5" s="330"/>
      <c r="L5" s="38">
        <f>AVERAGE(C107:T107)</f>
        <v>595.9777777777776</v>
      </c>
      <c r="M5" s="41">
        <f>STDEV(C107:T107)</f>
        <v>0.2462795053820895</v>
      </c>
      <c r="N5" s="38">
        <f>V127</f>
        <v>0.010751432662993525</v>
      </c>
      <c r="O5" s="327"/>
      <c r="P5" s="38">
        <f>AVERAGE(C127:T127)</f>
        <v>-1.2945119998899415</v>
      </c>
      <c r="Q5" s="40">
        <f>STDEV(C127:T127)</f>
        <v>9.003921653323122</v>
      </c>
      <c r="S5" s="32">
        <v>0</v>
      </c>
      <c r="T5" s="32">
        <v>4</v>
      </c>
    </row>
    <row r="6" spans="1:20" ht="11.25">
      <c r="A6" s="31">
        <v>2</v>
      </c>
      <c r="B6" s="42">
        <f>V68</f>
        <v>-0.3401716031478382</v>
      </c>
      <c r="C6" s="327"/>
      <c r="D6" s="38">
        <f>AVERAGE(C68:T68)</f>
        <v>-0.01320471138602923</v>
      </c>
      <c r="E6" s="38">
        <f>STDEV(C68:T68)</f>
        <v>0.6934010566173227</v>
      </c>
      <c r="F6" s="39">
        <f>V88</f>
        <v>2.3671779051648194</v>
      </c>
      <c r="G6" s="327"/>
      <c r="H6" s="38">
        <f>AVERAGE(C88:T88)</f>
        <v>2.1953828667259967</v>
      </c>
      <c r="I6" s="40">
        <f>STDEV(C88:T88)</f>
        <v>0.670838107780817</v>
      </c>
      <c r="J6" s="42">
        <f>V108</f>
        <v>0.4308778164366731</v>
      </c>
      <c r="K6" s="327"/>
      <c r="L6" s="38">
        <f>AVERAGE(C108:T108)</f>
        <v>0.5091316225715825</v>
      </c>
      <c r="M6" s="41">
        <f>STDEV(C108:T108)</f>
        <v>0.9655337924860746</v>
      </c>
      <c r="N6" s="38">
        <f>V128</f>
        <v>-0.3261549359249318</v>
      </c>
      <c r="O6" s="327"/>
      <c r="P6" s="38">
        <f>AVERAGE(C128:T128)</f>
        <v>-0.07000552926429579</v>
      </c>
      <c r="Q6" s="40">
        <f>STDEV(C128:T128)</f>
        <v>0.6865112416290124</v>
      </c>
      <c r="S6" s="32">
        <v>0</v>
      </c>
      <c r="T6" s="32">
        <v>5</v>
      </c>
    </row>
    <row r="7" spans="1:20" ht="11.25">
      <c r="A7" s="31">
        <v>3</v>
      </c>
      <c r="B7" s="42">
        <f aca="true" t="shared" si="0" ref="B7:B15">V69</f>
        <v>-0.32959261441688165</v>
      </c>
      <c r="C7" s="327"/>
      <c r="D7" s="38">
        <f aca="true" t="shared" si="1" ref="D7:D15">AVERAGE(C69:T69)</f>
        <v>-1.4206783643277328</v>
      </c>
      <c r="E7" s="38">
        <f aca="true" t="shared" si="2" ref="E7:E15">STDEV(C69:T69)</f>
        <v>0.510211481284135</v>
      </c>
      <c r="F7" s="39">
        <f aca="true" t="shared" si="3" ref="F7:F15">V89</f>
        <v>-0.38139023367100433</v>
      </c>
      <c r="G7" s="327"/>
      <c r="H7" s="38">
        <f aca="true" t="shared" si="4" ref="H7:H15">AVERAGE(C89:T89)</f>
        <v>-0.4451228500582084</v>
      </c>
      <c r="I7" s="40">
        <f aca="true" t="shared" si="5" ref="I7:I15">STDEV(C89:T89)</f>
        <v>0.3140669245533343</v>
      </c>
      <c r="J7" s="42">
        <f aca="true" t="shared" si="6" ref="J7:J15">V109</f>
        <v>-0.7916028395445891</v>
      </c>
      <c r="K7" s="327"/>
      <c r="L7" s="38">
        <f aca="true" t="shared" si="7" ref="L7:L15">AVERAGE(C109:T109)</f>
        <v>-1.9479542523129558</v>
      </c>
      <c r="M7" s="41">
        <f aca="true" t="shared" si="8" ref="M7:M15">STDEV(C109:T109)</f>
        <v>0.7288814819074655</v>
      </c>
      <c r="N7" s="38">
        <f aca="true" t="shared" si="9" ref="N7:N15">V129</f>
        <v>-0.42711361749958876</v>
      </c>
      <c r="O7" s="327"/>
      <c r="P7" s="38">
        <f aca="true" t="shared" si="10" ref="P7:P15">AVERAGE(C129:T129)</f>
        <v>-0.4734365285149814</v>
      </c>
      <c r="Q7" s="40">
        <f aca="true" t="shared" si="11" ref="Q7:Q15">STDEV(C129:T129)</f>
        <v>0.3465082174807627</v>
      </c>
      <c r="S7" s="32">
        <v>0</v>
      </c>
      <c r="T7" s="32">
        <v>6</v>
      </c>
    </row>
    <row r="8" spans="1:20" ht="11.25">
      <c r="A8" s="31">
        <v>4</v>
      </c>
      <c r="B8" s="42">
        <f t="shared" si="0"/>
        <v>-0.028090111857677735</v>
      </c>
      <c r="C8" s="327"/>
      <c r="D8" s="38">
        <f t="shared" si="1"/>
        <v>0.046303556331653756</v>
      </c>
      <c r="E8" s="38">
        <f t="shared" si="2"/>
        <v>0.1130278323445368</v>
      </c>
      <c r="F8" s="39">
        <f t="shared" si="3"/>
        <v>0.5588649595039739</v>
      </c>
      <c r="G8" s="327"/>
      <c r="H8" s="38">
        <f t="shared" si="4"/>
        <v>0.5670409717688546</v>
      </c>
      <c r="I8" s="40">
        <f t="shared" si="5"/>
        <v>0.16309396607780635</v>
      </c>
      <c r="J8" s="42">
        <f t="shared" si="6"/>
        <v>0.09662660907684685</v>
      </c>
      <c r="K8" s="327"/>
      <c r="L8" s="38">
        <f t="shared" si="7"/>
        <v>0.11174462012643989</v>
      </c>
      <c r="M8" s="41">
        <f t="shared" si="8"/>
        <v>0.08703134409471242</v>
      </c>
      <c r="N8" s="38">
        <f t="shared" si="9"/>
        <v>0.4357576275629521</v>
      </c>
      <c r="O8" s="327"/>
      <c r="P8" s="38">
        <f t="shared" si="10"/>
        <v>0.48915795123244077</v>
      </c>
      <c r="Q8" s="40">
        <f t="shared" si="11"/>
        <v>0.21618942517812853</v>
      </c>
      <c r="S8" s="32">
        <v>0</v>
      </c>
      <c r="T8" s="32">
        <v>7</v>
      </c>
    </row>
    <row r="9" spans="1:20" ht="11.25">
      <c r="A9" s="31">
        <v>5</v>
      </c>
      <c r="B9" s="42">
        <f t="shared" si="0"/>
        <v>-0.2519437436026895</v>
      </c>
      <c r="C9" s="327"/>
      <c r="D9" s="38">
        <f t="shared" si="1"/>
        <v>0.032960301014283155</v>
      </c>
      <c r="E9" s="38">
        <f t="shared" si="2"/>
        <v>0.1659721325746121</v>
      </c>
      <c r="F9" s="39">
        <f t="shared" si="3"/>
        <v>0.08174951959563422</v>
      </c>
      <c r="G9" s="327"/>
      <c r="H9" s="38">
        <f t="shared" si="4"/>
        <v>-0.026511197762646828</v>
      </c>
      <c r="I9" s="40">
        <f t="shared" si="5"/>
        <v>0.13281346409656677</v>
      </c>
      <c r="J9" s="42">
        <f t="shared" si="6"/>
        <v>0.3498105993831097</v>
      </c>
      <c r="K9" s="327"/>
      <c r="L9" s="38">
        <f t="shared" si="7"/>
        <v>0.655672224722136</v>
      </c>
      <c r="M9" s="41">
        <f t="shared" si="8"/>
        <v>0.12047996042151121</v>
      </c>
      <c r="N9" s="38">
        <f t="shared" si="9"/>
        <v>-0.0016592459167033649</v>
      </c>
      <c r="O9" s="327"/>
      <c r="P9" s="38">
        <f t="shared" si="10"/>
        <v>-0.11355298264633412</v>
      </c>
      <c r="Q9" s="40">
        <f t="shared" si="11"/>
        <v>0.095836127042463</v>
      </c>
      <c r="S9" s="32">
        <v>0</v>
      </c>
      <c r="T9" s="32">
        <v>8</v>
      </c>
    </row>
    <row r="10" spans="1:20" ht="11.25">
      <c r="A10" s="31">
        <v>6</v>
      </c>
      <c r="B10" s="42">
        <f t="shared" si="0"/>
        <v>-0.026742522337321738</v>
      </c>
      <c r="C10" s="327"/>
      <c r="D10" s="38">
        <f t="shared" si="1"/>
        <v>-0.021350462501791765</v>
      </c>
      <c r="E10" s="38">
        <f t="shared" si="2"/>
        <v>0.041849962828257196</v>
      </c>
      <c r="F10" s="39">
        <f t="shared" si="3"/>
        <v>-0.0306917440274045</v>
      </c>
      <c r="G10" s="327"/>
      <c r="H10" s="38">
        <f t="shared" si="4"/>
        <v>-0.01863785946923988</v>
      </c>
      <c r="I10" s="40">
        <f t="shared" si="5"/>
        <v>0.05343186880692793</v>
      </c>
      <c r="J10" s="42">
        <f t="shared" si="6"/>
        <v>0.0171424995571617</v>
      </c>
      <c r="K10" s="327"/>
      <c r="L10" s="38">
        <f t="shared" si="7"/>
        <v>0.0172012493063618</v>
      </c>
      <c r="M10" s="41">
        <f t="shared" si="8"/>
        <v>0.05633617070615743</v>
      </c>
      <c r="N10" s="38">
        <f t="shared" si="9"/>
        <v>0.04658671514872915</v>
      </c>
      <c r="O10" s="327"/>
      <c r="P10" s="38">
        <f t="shared" si="10"/>
        <v>0.056384509546028395</v>
      </c>
      <c r="Q10" s="40">
        <f t="shared" si="11"/>
        <v>0.04063834504488747</v>
      </c>
      <c r="S10" s="32">
        <v>0</v>
      </c>
      <c r="T10" s="32">
        <v>9</v>
      </c>
    </row>
    <row r="11" spans="1:20" ht="11.25">
      <c r="A11" s="31">
        <v>7</v>
      </c>
      <c r="B11" s="42">
        <f t="shared" si="0"/>
        <v>0.9269863978827947</v>
      </c>
      <c r="C11" s="327"/>
      <c r="D11" s="38">
        <f t="shared" si="1"/>
        <v>0.8850094851784609</v>
      </c>
      <c r="E11" s="38">
        <f t="shared" si="2"/>
        <v>0.027258190130685353</v>
      </c>
      <c r="F11" s="39">
        <f t="shared" si="3"/>
        <v>0.03602885130305821</v>
      </c>
      <c r="G11" s="327"/>
      <c r="H11" s="38">
        <f t="shared" si="4"/>
        <v>-0.012636162062487293</v>
      </c>
      <c r="I11" s="40">
        <f t="shared" si="5"/>
        <v>0.03700135591111284</v>
      </c>
      <c r="J11" s="42">
        <f t="shared" si="6"/>
        <v>1.277033732647026</v>
      </c>
      <c r="K11" s="327"/>
      <c r="L11" s="38">
        <f t="shared" si="7"/>
        <v>1.244448447815289</v>
      </c>
      <c r="M11" s="41">
        <f t="shared" si="8"/>
        <v>0.03701382412245701</v>
      </c>
      <c r="N11" s="38">
        <f t="shared" si="9"/>
        <v>0.014695837835863148</v>
      </c>
      <c r="O11" s="327"/>
      <c r="P11" s="38">
        <f t="shared" si="10"/>
        <v>-0.03311117296742318</v>
      </c>
      <c r="Q11" s="40">
        <f t="shared" si="11"/>
        <v>0.027372337704840738</v>
      </c>
      <c r="S11" s="32">
        <v>0</v>
      </c>
      <c r="T11" s="32">
        <v>10</v>
      </c>
    </row>
    <row r="12" spans="1:20" ht="11.25">
      <c r="A12" s="31">
        <v>8</v>
      </c>
      <c r="B12" s="42">
        <f t="shared" si="0"/>
        <v>0.010617971536515397</v>
      </c>
      <c r="C12" s="327"/>
      <c r="D12" s="38">
        <f t="shared" si="1"/>
        <v>0.01319272379394981</v>
      </c>
      <c r="E12" s="38">
        <f t="shared" si="2"/>
        <v>0.020000765677466503</v>
      </c>
      <c r="F12" s="39">
        <f t="shared" si="3"/>
        <v>-0.006396732985503657</v>
      </c>
      <c r="G12" s="327"/>
      <c r="H12" s="38">
        <f t="shared" si="4"/>
        <v>-0.004410541102414251</v>
      </c>
      <c r="I12" s="40">
        <f t="shared" si="5"/>
        <v>0.024876620894069078</v>
      </c>
      <c r="J12" s="42">
        <f t="shared" si="6"/>
        <v>0.002471707796376406</v>
      </c>
      <c r="K12" s="327"/>
      <c r="L12" s="38">
        <f t="shared" si="7"/>
        <v>0.0034587941846539274</v>
      </c>
      <c r="M12" s="41">
        <f t="shared" si="8"/>
        <v>0.0189102950011889</v>
      </c>
      <c r="N12" s="38">
        <f t="shared" si="9"/>
        <v>0.01098701362212069</v>
      </c>
      <c r="O12" s="327"/>
      <c r="P12" s="38">
        <f t="shared" si="10"/>
        <v>0.01188660647451485</v>
      </c>
      <c r="Q12" s="40">
        <f t="shared" si="11"/>
        <v>0.017148838118470865</v>
      </c>
      <c r="S12" s="32">
        <v>0</v>
      </c>
      <c r="T12" s="32">
        <v>11</v>
      </c>
    </row>
    <row r="13" spans="1:20" ht="11.25">
      <c r="A13" s="31">
        <v>9</v>
      </c>
      <c r="B13" s="42">
        <f t="shared" si="0"/>
        <v>0.4544532221154205</v>
      </c>
      <c r="C13" s="327"/>
      <c r="D13" s="38">
        <f t="shared" si="1"/>
        <v>0.46492068484434845</v>
      </c>
      <c r="E13" s="38">
        <f>STDEV(C75:T75)</f>
        <v>0.014140319930939688</v>
      </c>
      <c r="F13" s="39">
        <f t="shared" si="3"/>
        <v>-0.03629015754342176</v>
      </c>
      <c r="G13" s="327"/>
      <c r="H13" s="38">
        <f t="shared" si="4"/>
        <v>-0.02883006305230459</v>
      </c>
      <c r="I13" s="40">
        <f t="shared" si="5"/>
        <v>0.015136052319249681</v>
      </c>
      <c r="J13" s="42">
        <f t="shared" si="6"/>
        <v>0.523700465163225</v>
      </c>
      <c r="K13" s="327"/>
      <c r="L13" s="38">
        <f t="shared" si="7"/>
        <v>0.5356339543811619</v>
      </c>
      <c r="M13" s="41">
        <f t="shared" si="8"/>
        <v>0.01735699415405714</v>
      </c>
      <c r="N13" s="38">
        <f t="shared" si="9"/>
        <v>-0.05012480694150476</v>
      </c>
      <c r="O13" s="327"/>
      <c r="P13" s="38">
        <f t="shared" si="10"/>
        <v>-0.0424149617127978</v>
      </c>
      <c r="Q13" s="40">
        <f t="shared" si="11"/>
        <v>0.00858331443869948</v>
      </c>
      <c r="S13" s="32">
        <v>0</v>
      </c>
      <c r="T13" s="32">
        <v>12</v>
      </c>
    </row>
    <row r="14" spans="1:20" ht="11.25">
      <c r="A14" s="31">
        <v>10</v>
      </c>
      <c r="B14" s="42">
        <f t="shared" si="0"/>
        <v>0.00018047602398165152</v>
      </c>
      <c r="C14" s="327"/>
      <c r="D14" s="38">
        <f t="shared" si="1"/>
        <v>0.0005407628042160508</v>
      </c>
      <c r="E14" s="38">
        <f t="shared" si="2"/>
        <v>0.005538379184978658</v>
      </c>
      <c r="F14" s="39">
        <f t="shared" si="3"/>
        <v>-0.0008152208371299244</v>
      </c>
      <c r="G14" s="327"/>
      <c r="H14" s="38">
        <f t="shared" si="4"/>
        <v>-0.00030342894743051827</v>
      </c>
      <c r="I14" s="40">
        <f t="shared" si="5"/>
        <v>0.009628625654520747</v>
      </c>
      <c r="J14" s="42">
        <f t="shared" si="6"/>
        <v>-0.00018518717171781384</v>
      </c>
      <c r="K14" s="327"/>
      <c r="L14" s="38">
        <f t="shared" si="7"/>
        <v>-0.00029333037234843096</v>
      </c>
      <c r="M14" s="41">
        <f t="shared" si="8"/>
        <v>0.004860626415818171</v>
      </c>
      <c r="N14" s="38">
        <f t="shared" si="9"/>
        <v>-0.0017101860043710468</v>
      </c>
      <c r="O14" s="327"/>
      <c r="P14" s="38">
        <f t="shared" si="10"/>
        <v>-0.0016154818481295223</v>
      </c>
      <c r="Q14" s="40">
        <f t="shared" si="11"/>
        <v>0.01090779713415924</v>
      </c>
      <c r="S14" s="32">
        <v>0</v>
      </c>
      <c r="T14" s="32">
        <v>13</v>
      </c>
    </row>
    <row r="15" spans="1:20" ht="11.25">
      <c r="A15" s="31">
        <v>11</v>
      </c>
      <c r="B15" s="42">
        <f t="shared" si="0"/>
        <v>0.7617227191184627</v>
      </c>
      <c r="C15" s="327"/>
      <c r="D15" s="38">
        <f t="shared" si="1"/>
        <v>0.7704375487470264</v>
      </c>
      <c r="E15" s="38">
        <f t="shared" si="2"/>
        <v>0.005088061609991808</v>
      </c>
      <c r="F15" s="39">
        <f t="shared" si="3"/>
        <v>-0.09312137848527965</v>
      </c>
      <c r="G15" s="327"/>
      <c r="H15" s="38">
        <f t="shared" si="4"/>
        <v>-0.09930784656405739</v>
      </c>
      <c r="I15" s="40">
        <f t="shared" si="5"/>
        <v>0.007067945905064949</v>
      </c>
      <c r="J15" s="42">
        <f t="shared" si="6"/>
        <v>0.7544726795408383</v>
      </c>
      <c r="K15" s="327"/>
      <c r="L15" s="38">
        <f t="shared" si="7"/>
        <v>0.7622453232525549</v>
      </c>
      <c r="M15" s="41">
        <f t="shared" si="8"/>
        <v>0.00682111526142917</v>
      </c>
      <c r="N15" s="38">
        <f t="shared" si="9"/>
        <v>-0.09684411241794584</v>
      </c>
      <c r="O15" s="327"/>
      <c r="P15" s="38">
        <f t="shared" si="10"/>
        <v>-0.1028831322665965</v>
      </c>
      <c r="Q15" s="40">
        <f t="shared" si="11"/>
        <v>0.008201651560345375</v>
      </c>
      <c r="S15" s="32">
        <v>0</v>
      </c>
      <c r="T15" s="32">
        <v>14</v>
      </c>
    </row>
    <row r="16" spans="1:20" ht="11.25">
      <c r="A16" s="31">
        <v>12</v>
      </c>
      <c r="B16" s="42">
        <f aca="true" t="shared" si="12" ref="B16:B21">V78/10</f>
        <v>-0.00036898309556842034</v>
      </c>
      <c r="C16" s="327"/>
      <c r="D16" s="38">
        <f aca="true" t="shared" si="13" ref="D16:D21">AVERAGE(C78:T78)/10</f>
        <v>-0.003347212482388528</v>
      </c>
      <c r="E16" s="38">
        <f aca="true" t="shared" si="14" ref="E16:E21">STDEV(C78:T78)/10</f>
        <v>0.002546622188023329</v>
      </c>
      <c r="F16" s="39">
        <f aca="true" t="shared" si="15" ref="F16:F21">V98/10</f>
        <v>-0.000610326265907192</v>
      </c>
      <c r="G16" s="327"/>
      <c r="H16" s="38">
        <f aca="true" t="shared" si="16" ref="H16:H21">AVERAGE(C98:T98)/10</f>
        <v>-0.0060955692760612575</v>
      </c>
      <c r="I16" s="40">
        <f aca="true" t="shared" si="17" ref="I16:I21">STDEV(C98:T98)/10</f>
        <v>0.0019235249137919339</v>
      </c>
      <c r="J16" s="42">
        <f aca="true" t="shared" si="18" ref="J16:J21">V118/10</f>
        <v>-8.852322555679708E-05</v>
      </c>
      <c r="K16" s="327"/>
      <c r="L16" s="38">
        <f aca="true" t="shared" si="19" ref="L16:L21">AVERAGE(C118:T118)/10</f>
        <v>-0.000807695695855056</v>
      </c>
      <c r="M16" s="41">
        <f aca="true" t="shared" si="20" ref="M16:M21">STDEV(C118:T118)/10</f>
        <v>0.0019308416046619268</v>
      </c>
      <c r="N16" s="38">
        <f aca="true" t="shared" si="21" ref="N16:N21">V138/10</f>
        <v>-0.0002729235890657715</v>
      </c>
      <c r="O16" s="327"/>
      <c r="P16" s="38">
        <f aca="true" t="shared" si="22" ref="P16:P21">AVERAGE(C138:T138)/10</f>
        <v>-0.002381744601897922</v>
      </c>
      <c r="Q16" s="40">
        <f aca="true" t="shared" si="23" ref="Q16:Q21">STDEV(C138:T138)/10</f>
        <v>0.0023583288247234903</v>
      </c>
      <c r="S16" s="32">
        <v>0</v>
      </c>
      <c r="T16" s="32">
        <v>15</v>
      </c>
    </row>
    <row r="17" spans="1:20" ht="11.25">
      <c r="A17" s="31">
        <v>13</v>
      </c>
      <c r="B17" s="42">
        <f t="shared" si="12"/>
        <v>0.0075342736411792705</v>
      </c>
      <c r="C17" s="327"/>
      <c r="D17" s="38">
        <f t="shared" si="13"/>
        <v>0.07570242436986371</v>
      </c>
      <c r="E17" s="38">
        <f t="shared" si="14"/>
        <v>0.00217310487406854</v>
      </c>
      <c r="F17" s="39">
        <f t="shared" si="15"/>
        <v>-0.001509744045551221</v>
      </c>
      <c r="G17" s="327"/>
      <c r="H17" s="38">
        <f t="shared" si="16"/>
        <v>-0.013850844492622472</v>
      </c>
      <c r="I17" s="40">
        <f t="shared" si="17"/>
        <v>0.0026343171806749734</v>
      </c>
      <c r="J17" s="42">
        <f t="shared" si="18"/>
        <v>0.007305108331930847</v>
      </c>
      <c r="K17" s="327"/>
      <c r="L17" s="38">
        <f t="shared" si="19"/>
        <v>0.07289743508157756</v>
      </c>
      <c r="M17" s="41">
        <f t="shared" si="20"/>
        <v>0.0022230507635916837</v>
      </c>
      <c r="N17" s="38">
        <f t="shared" si="21"/>
        <v>-0.0013636677317246243</v>
      </c>
      <c r="O17" s="327"/>
      <c r="P17" s="38">
        <f t="shared" si="22"/>
        <v>-0.012794674329589941</v>
      </c>
      <c r="Q17" s="40">
        <f t="shared" si="23"/>
        <v>0.0015527885814641228</v>
      </c>
      <c r="S17" s="32">
        <v>0</v>
      </c>
      <c r="T17" s="32">
        <v>16</v>
      </c>
    </row>
    <row r="18" spans="1:20" ht="11.25">
      <c r="A18" s="31">
        <v>14</v>
      </c>
      <c r="B18" s="42">
        <f t="shared" si="12"/>
        <v>-0.0009145845357333645</v>
      </c>
      <c r="C18" s="327"/>
      <c r="D18" s="38">
        <f t="shared" si="13"/>
        <v>-0.009814086614365027</v>
      </c>
      <c r="E18" s="38">
        <f t="shared" si="14"/>
        <v>0.001069166153463244</v>
      </c>
      <c r="F18" s="39">
        <f t="shared" si="15"/>
        <v>-0.002035311380749285</v>
      </c>
      <c r="G18" s="327"/>
      <c r="H18" s="38">
        <f t="shared" si="16"/>
        <v>-0.02124113178953583</v>
      </c>
      <c r="I18" s="40">
        <f t="shared" si="17"/>
        <v>0.0018352993658158935</v>
      </c>
      <c r="J18" s="42">
        <f t="shared" si="18"/>
        <v>-0.0008396953916761409</v>
      </c>
      <c r="K18" s="327"/>
      <c r="L18" s="38">
        <f t="shared" si="19"/>
        <v>-0.008624814388318618</v>
      </c>
      <c r="M18" s="41">
        <f t="shared" si="20"/>
        <v>0.0013009456201505468</v>
      </c>
      <c r="N18" s="38">
        <f t="shared" si="21"/>
        <v>-0.0017712271762631386</v>
      </c>
      <c r="O18" s="327"/>
      <c r="P18" s="38">
        <f t="shared" si="22"/>
        <v>-0.01874899960096266</v>
      </c>
      <c r="Q18" s="40">
        <f t="shared" si="23"/>
        <v>0.0018183214668514157</v>
      </c>
      <c r="S18" s="32">
        <v>0</v>
      </c>
      <c r="T18" s="32">
        <v>17</v>
      </c>
    </row>
    <row r="19" spans="1:20" ht="11.25">
      <c r="A19" s="31">
        <v>15</v>
      </c>
      <c r="B19" s="42">
        <f t="shared" si="12"/>
        <v>0.004508765075977146</v>
      </c>
      <c r="C19" s="327"/>
      <c r="D19" s="38">
        <f t="shared" si="13"/>
        <v>0.047072396111111116</v>
      </c>
      <c r="E19" s="38">
        <f t="shared" si="14"/>
        <v>0.004972507239251906</v>
      </c>
      <c r="F19" s="39">
        <f t="shared" si="15"/>
        <v>-0.0016224673709477114</v>
      </c>
      <c r="G19" s="327"/>
      <c r="H19" s="38">
        <f t="shared" si="16"/>
        <v>-0.017029580388888885</v>
      </c>
      <c r="I19" s="40">
        <f t="shared" si="17"/>
        <v>0.008194197738297219</v>
      </c>
      <c r="J19" s="42">
        <f t="shared" si="18"/>
        <v>0.004177178890779662</v>
      </c>
      <c r="K19" s="327"/>
      <c r="L19" s="38">
        <f t="shared" si="19"/>
        <v>0.04309002055555555</v>
      </c>
      <c r="M19" s="41">
        <f t="shared" si="20"/>
        <v>0.005181202898942102</v>
      </c>
      <c r="N19" s="38">
        <f t="shared" si="21"/>
        <v>-0.0014013634653161165</v>
      </c>
      <c r="O19" s="327"/>
      <c r="P19" s="38">
        <f t="shared" si="22"/>
        <v>-0.015419173000000003</v>
      </c>
      <c r="Q19" s="40">
        <f t="shared" si="23"/>
        <v>0.007599777015766926</v>
      </c>
      <c r="S19" s="32">
        <v>0</v>
      </c>
      <c r="T19" s="32">
        <v>18</v>
      </c>
    </row>
    <row r="20" spans="1:20" ht="11.25">
      <c r="A20" s="31">
        <v>16</v>
      </c>
      <c r="B20" s="42">
        <f t="shared" si="12"/>
        <v>0</v>
      </c>
      <c r="C20" s="327"/>
      <c r="D20" s="38">
        <f t="shared" si="13"/>
        <v>0</v>
      </c>
      <c r="E20" s="38">
        <f t="shared" si="14"/>
        <v>0</v>
      </c>
      <c r="F20" s="39">
        <f t="shared" si="15"/>
        <v>0</v>
      </c>
      <c r="G20" s="327"/>
      <c r="H20" s="38">
        <f t="shared" si="16"/>
        <v>0</v>
      </c>
      <c r="I20" s="40">
        <f t="shared" si="17"/>
        <v>0</v>
      </c>
      <c r="J20" s="42">
        <f t="shared" si="18"/>
        <v>0</v>
      </c>
      <c r="K20" s="327"/>
      <c r="L20" s="38">
        <f t="shared" si="19"/>
        <v>0</v>
      </c>
      <c r="M20" s="41">
        <f t="shared" si="20"/>
        <v>0</v>
      </c>
      <c r="N20" s="38">
        <f t="shared" si="21"/>
        <v>0</v>
      </c>
      <c r="O20" s="327"/>
      <c r="P20" s="38">
        <f t="shared" si="22"/>
        <v>0</v>
      </c>
      <c r="Q20" s="40">
        <f t="shared" si="23"/>
        <v>0</v>
      </c>
      <c r="S20" s="32">
        <v>0</v>
      </c>
      <c r="T20" s="32">
        <v>19</v>
      </c>
    </row>
    <row r="21" spans="1:20" ht="12" thickBot="1">
      <c r="A21" s="31">
        <v>17</v>
      </c>
      <c r="B21" s="43">
        <f t="shared" si="12"/>
        <v>0</v>
      </c>
      <c r="C21" s="328"/>
      <c r="D21" s="44">
        <f t="shared" si="13"/>
        <v>0</v>
      </c>
      <c r="E21" s="44">
        <f t="shared" si="14"/>
        <v>0</v>
      </c>
      <c r="F21" s="45">
        <f t="shared" si="15"/>
        <v>0</v>
      </c>
      <c r="G21" s="328"/>
      <c r="H21" s="44">
        <f t="shared" si="16"/>
        <v>0</v>
      </c>
      <c r="I21" s="46">
        <f t="shared" si="17"/>
        <v>0</v>
      </c>
      <c r="J21" s="43">
        <f t="shared" si="18"/>
        <v>0</v>
      </c>
      <c r="K21" s="328"/>
      <c r="L21" s="44">
        <f t="shared" si="19"/>
        <v>0</v>
      </c>
      <c r="M21" s="47">
        <f t="shared" si="20"/>
        <v>0</v>
      </c>
      <c r="N21" s="45">
        <f t="shared" si="21"/>
        <v>0</v>
      </c>
      <c r="O21" s="328"/>
      <c r="P21" s="44">
        <f t="shared" si="22"/>
        <v>0</v>
      </c>
      <c r="Q21" s="46">
        <f t="shared" si="23"/>
        <v>0</v>
      </c>
      <c r="S21" s="48">
        <v>0</v>
      </c>
      <c r="T21" s="48">
        <v>20</v>
      </c>
    </row>
    <row r="22" ht="11.25"/>
    <row r="23" spans="1:11" ht="11.25">
      <c r="A23" s="49"/>
      <c r="B23" s="541"/>
      <c r="C23" s="541"/>
      <c r="D23" s="541"/>
      <c r="E23" s="541"/>
      <c r="F23" s="541"/>
      <c r="G23" s="541"/>
      <c r="H23" s="541"/>
      <c r="I23" s="541"/>
      <c r="J23" s="541"/>
      <c r="K23" s="541"/>
    </row>
    <row r="24" spans="1:11" ht="12" thickBot="1">
      <c r="A24" s="49"/>
      <c r="B24" s="541"/>
      <c r="C24" s="541"/>
      <c r="D24" s="541"/>
      <c r="E24" s="541"/>
      <c r="F24" s="541"/>
      <c r="G24" s="541"/>
      <c r="H24" s="541"/>
      <c r="I24" s="541"/>
      <c r="J24" s="541"/>
      <c r="K24" s="541"/>
    </row>
    <row r="25" spans="2:17" ht="11.25">
      <c r="B25" s="31"/>
      <c r="C25" s="31"/>
      <c r="D25" s="31"/>
      <c r="E25" s="31"/>
      <c r="F25" s="31"/>
      <c r="G25" s="31"/>
      <c r="H25" s="31"/>
      <c r="I25" s="31"/>
      <c r="J25" s="31"/>
      <c r="K25" s="31"/>
      <c r="N25" s="545" t="s">
        <v>144</v>
      </c>
      <c r="O25" s="546"/>
      <c r="P25" s="546"/>
      <c r="Q25" s="547"/>
    </row>
    <row r="26" spans="1:17" ht="11.25">
      <c r="A26" s="29">
        <v>1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N26" s="79" t="s">
        <v>138</v>
      </c>
      <c r="O26" s="28" t="s">
        <v>139</v>
      </c>
      <c r="P26" s="28" t="s">
        <v>140</v>
      </c>
      <c r="Q26" s="80" t="s">
        <v>141</v>
      </c>
    </row>
    <row r="27" spans="1:17" ht="11.25">
      <c r="A27" s="29">
        <v>2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N27" s="79">
        <v>2</v>
      </c>
      <c r="O27" s="81">
        <f>N27*N27</f>
        <v>4</v>
      </c>
      <c r="P27" s="55">
        <f>((LN(E6)+LN(I6))/2)</f>
        <v>-0.38268708155283193</v>
      </c>
      <c r="Q27" s="82">
        <f>((LN(M6)+LN(Q6))/2)</f>
        <v>-0.20560342818484575</v>
      </c>
    </row>
    <row r="28" spans="1:17" ht="11.25">
      <c r="A28" s="29">
        <v>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N28" s="79">
        <v>3</v>
      </c>
      <c r="O28" s="81">
        <f aca="true" t="shared" si="24" ref="O28:O34">N28*N28</f>
        <v>9</v>
      </c>
      <c r="P28" s="55">
        <f aca="true" t="shared" si="25" ref="P28:P34">((LN(E7)+LN(I7))/2)</f>
        <v>-0.9155395751472761</v>
      </c>
      <c r="Q28" s="82">
        <f aca="true" t="shared" si="26" ref="Q28:Q34">((LN(M7)+LN(Q7))/2)</f>
        <v>-0.6880464407046232</v>
      </c>
    </row>
    <row r="29" spans="1:17" ht="11.25">
      <c r="A29" s="29">
        <v>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N29" s="79">
        <v>4</v>
      </c>
      <c r="O29" s="81">
        <f t="shared" si="24"/>
        <v>16</v>
      </c>
      <c r="P29" s="55">
        <f t="shared" si="25"/>
        <v>-1.996774975967147</v>
      </c>
      <c r="Q29" s="82">
        <f t="shared" si="26"/>
        <v>-1.9865436177269178</v>
      </c>
    </row>
    <row r="30" spans="1:17" ht="11.25">
      <c r="A30" s="29">
        <v>5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N30" s="79">
        <v>5</v>
      </c>
      <c r="O30" s="81">
        <f t="shared" si="24"/>
        <v>25</v>
      </c>
      <c r="P30" s="55">
        <f t="shared" si="25"/>
        <v>-1.907372520792313</v>
      </c>
      <c r="Q30" s="82">
        <f t="shared" si="26"/>
        <v>-2.230693699763813</v>
      </c>
    </row>
    <row r="31" spans="1:17" ht="11.25">
      <c r="A31" s="29">
        <v>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N31" s="79">
        <v>6</v>
      </c>
      <c r="O31" s="81">
        <f t="shared" si="24"/>
        <v>36</v>
      </c>
      <c r="P31" s="55">
        <f>((LN(E10)+LN(I10))/2)</f>
        <v>-3.051506143575148</v>
      </c>
      <c r="Q31" s="82">
        <f>((LN(M10)+LN(Q10))/2)</f>
        <v>-3.0397308426462106</v>
      </c>
    </row>
    <row r="32" spans="1:17" ht="11.25">
      <c r="A32" s="29">
        <v>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N32" s="79">
        <v>7</v>
      </c>
      <c r="O32" s="81">
        <f t="shared" si="24"/>
        <v>49</v>
      </c>
      <c r="P32" s="55">
        <f t="shared" si="25"/>
        <v>-3.4496009842695674</v>
      </c>
      <c r="Q32" s="82">
        <f t="shared" si="26"/>
        <v>-3.4473430797765467</v>
      </c>
    </row>
    <row r="33" spans="1:17" ht="11.25">
      <c r="A33" s="29">
        <v>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N33" s="79">
        <v>8</v>
      </c>
      <c r="O33" s="81">
        <f t="shared" si="24"/>
        <v>64</v>
      </c>
      <c r="P33" s="55">
        <f t="shared" si="25"/>
        <v>-3.802905779388708</v>
      </c>
      <c r="Q33" s="82">
        <f t="shared" si="26"/>
        <v>-4.016936826009187</v>
      </c>
    </row>
    <row r="34" spans="1:17" ht="11.25">
      <c r="A34" s="29">
        <v>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N34" s="79">
        <v>9</v>
      </c>
      <c r="O34" s="81">
        <f t="shared" si="24"/>
        <v>81</v>
      </c>
      <c r="P34" s="55">
        <f t="shared" si="25"/>
        <v>-4.2247004014438705</v>
      </c>
      <c r="Q34" s="82">
        <f t="shared" si="26"/>
        <v>-4.405847437204502</v>
      </c>
    </row>
    <row r="35" spans="1:17" ht="12" thickBot="1">
      <c r="A35" s="29">
        <v>10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N35" s="71" t="s">
        <v>142</v>
      </c>
      <c r="O35" s="58"/>
      <c r="P35" s="44">
        <f>EXP((SUM(P27:P34)-LN($G$49)*SUM($N27:$N34)-LN($G$50)*SUM($O27:$O34))/8)/$G$48</f>
        <v>0.015820605059910203</v>
      </c>
      <c r="Q35" s="46">
        <f>EXP((SUM(Q27:Q34)-LN($G$49)*SUM($N27:$N34)-LN($G$50)*SUM($O27:$O34))/8)/$G$48</f>
        <v>0.01525803072541387</v>
      </c>
    </row>
    <row r="36" spans="1:14" ht="11.25">
      <c r="A36" s="29">
        <v>11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N36" s="29" t="s">
        <v>108</v>
      </c>
    </row>
    <row r="37" spans="1:11" ht="11.25">
      <c r="A37" s="29">
        <v>12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1:11" ht="11.25">
      <c r="A38" s="29">
        <v>13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11.25">
      <c r="A39" s="29">
        <v>14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 ht="11.25">
      <c r="A40" s="29">
        <v>15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11.25">
      <c r="A41" s="29">
        <v>16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1.25">
      <c r="A42" s="29">
        <v>17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ht="12" thickBot="1"/>
    <row r="44" spans="1:15" ht="11.25">
      <c r="A44" s="49"/>
      <c r="B44" s="545" t="s">
        <v>65</v>
      </c>
      <c r="C44" s="546"/>
      <c r="D44" s="546"/>
      <c r="E44" s="546"/>
      <c r="F44" s="546"/>
      <c r="G44" s="547"/>
      <c r="I44" s="541"/>
      <c r="J44" s="541"/>
      <c r="K44" s="541"/>
      <c r="L44" s="541"/>
      <c r="M44" s="541"/>
      <c r="N44" s="541"/>
      <c r="O44" s="541"/>
    </row>
    <row r="45" spans="1:15" ht="11.25">
      <c r="A45" s="49"/>
      <c r="B45" s="544" t="s">
        <v>66</v>
      </c>
      <c r="C45" s="541"/>
      <c r="D45" s="541"/>
      <c r="E45" s="31"/>
      <c r="F45" s="541" t="s">
        <v>67</v>
      </c>
      <c r="G45" s="543"/>
      <c r="H45" s="49"/>
      <c r="I45" s="541"/>
      <c r="J45" s="541"/>
      <c r="K45" s="541"/>
      <c r="L45" s="541"/>
      <c r="M45" s="541"/>
      <c r="N45" s="541"/>
      <c r="O45" s="31"/>
    </row>
    <row r="46" spans="1:15" ht="11.25">
      <c r="A46" s="49"/>
      <c r="B46" s="51">
        <v>0.1</v>
      </c>
      <c r="C46" s="52">
        <v>0.025</v>
      </c>
      <c r="D46" s="53">
        <v>0.006</v>
      </c>
      <c r="E46" s="34"/>
      <c r="F46" s="34"/>
      <c r="G46" s="36"/>
      <c r="I46" s="31"/>
      <c r="J46" s="31"/>
      <c r="K46" s="31"/>
      <c r="L46" s="31"/>
      <c r="M46" s="31"/>
      <c r="N46" s="31"/>
      <c r="O46" s="31"/>
    </row>
    <row r="47" spans="1:15" ht="11.25">
      <c r="A47" s="29">
        <v>1</v>
      </c>
      <c r="B47" s="54">
        <f>$B$46*$G$48*$G$49^A47*$G$50^(A47*A47)</f>
        <v>5.430746448348001</v>
      </c>
      <c r="C47" s="55">
        <f>$C$46*$G$48*$G$49^A47*$G$50^(A47*A47)</f>
        <v>1.3576866120870001</v>
      </c>
      <c r="D47" s="55">
        <f>$D$46*$G$48*$G$49^A47*$G$50^(A47*A47)</f>
        <v>0.32584478690088003</v>
      </c>
      <c r="E47" s="31"/>
      <c r="F47" s="541" t="s">
        <v>68</v>
      </c>
      <c r="G47" s="543"/>
      <c r="I47" s="38"/>
      <c r="J47" s="38"/>
      <c r="K47" s="38"/>
      <c r="L47" s="38"/>
      <c r="M47" s="67"/>
      <c r="N47" s="67"/>
      <c r="O47" s="31"/>
    </row>
    <row r="48" spans="1:15" ht="11.25">
      <c r="A48" s="29">
        <v>2</v>
      </c>
      <c r="B48" s="54">
        <f aca="true" t="shared" si="27" ref="B48:B63">$B$46*$G$48*$G$49^A48*$G$50^(A48*A48)</f>
        <v>3.3410116437469553</v>
      </c>
      <c r="C48" s="55">
        <f aca="true" t="shared" si="28" ref="C48:C63">$C$46*$G$48*$G$49^A48*$G$50^(A48*A48)</f>
        <v>0.8352529109367388</v>
      </c>
      <c r="D48" s="55">
        <f aca="true" t="shared" si="29" ref="D48:D63">$D$46*$G$48*$G$49^A48*$G$50^(A48*A48)</f>
        <v>0.2004606986248173</v>
      </c>
      <c r="E48" s="31"/>
      <c r="F48" s="31" t="s">
        <v>69</v>
      </c>
      <c r="G48" s="50">
        <f>73.9*1.18</f>
        <v>87.202</v>
      </c>
      <c r="I48" s="38"/>
      <c r="J48" s="38"/>
      <c r="K48" s="38"/>
      <c r="L48" s="38"/>
      <c r="M48" s="67"/>
      <c r="N48" s="67"/>
      <c r="O48" s="31"/>
    </row>
    <row r="49" spans="1:15" ht="11.25">
      <c r="A49" s="29">
        <v>3</v>
      </c>
      <c r="B49" s="54">
        <f t="shared" si="27"/>
        <v>2.0304010659480287</v>
      </c>
      <c r="C49" s="55">
        <f t="shared" si="28"/>
        <v>0.5076002664870072</v>
      </c>
      <c r="D49" s="55">
        <f t="shared" si="29"/>
        <v>0.12182406395688174</v>
      </c>
      <c r="E49" s="31"/>
      <c r="F49" s="31" t="s">
        <v>70</v>
      </c>
      <c r="G49" s="50">
        <v>0.6266</v>
      </c>
      <c r="I49" s="38"/>
      <c r="J49" s="38"/>
      <c r="K49" s="38"/>
      <c r="L49" s="38"/>
      <c r="M49" s="67"/>
      <c r="N49" s="67"/>
      <c r="O49" s="31"/>
    </row>
    <row r="50" spans="1:15" ht="11.25">
      <c r="A50" s="29">
        <v>4</v>
      </c>
      <c r="B50" s="54">
        <f t="shared" si="27"/>
        <v>1.2189083650602912</v>
      </c>
      <c r="C50" s="55">
        <f t="shared" si="28"/>
        <v>0.3047270912650728</v>
      </c>
      <c r="D50" s="55">
        <f t="shared" si="29"/>
        <v>0.07313450190361748</v>
      </c>
      <c r="E50" s="31"/>
      <c r="F50" s="31" t="s">
        <v>79</v>
      </c>
      <c r="G50" s="50">
        <v>0.9939</v>
      </c>
      <c r="I50" s="38"/>
      <c r="J50" s="38"/>
      <c r="K50" s="38"/>
      <c r="L50" s="38"/>
      <c r="M50" s="67"/>
      <c r="N50" s="67"/>
      <c r="O50" s="31"/>
    </row>
    <row r="51" spans="1:15" ht="11.25">
      <c r="A51" s="29">
        <v>5</v>
      </c>
      <c r="B51" s="54">
        <f t="shared" si="27"/>
        <v>0.7228458025239507</v>
      </c>
      <c r="C51" s="55">
        <f t="shared" si="28"/>
        <v>0.18071145063098767</v>
      </c>
      <c r="D51" s="55">
        <f t="shared" si="29"/>
        <v>0.04337074815143704</v>
      </c>
      <c r="E51" s="31"/>
      <c r="F51" s="31"/>
      <c r="G51" s="50"/>
      <c r="I51" s="38"/>
      <c r="J51" s="38"/>
      <c r="K51" s="38"/>
      <c r="L51" s="38"/>
      <c r="M51" s="67"/>
      <c r="N51" s="67"/>
      <c r="O51" s="31"/>
    </row>
    <row r="52" spans="1:15" ht="11.25">
      <c r="A52" s="29">
        <v>6</v>
      </c>
      <c r="B52" s="54">
        <f t="shared" si="27"/>
        <v>0.42345342571316125</v>
      </c>
      <c r="C52" s="55">
        <f t="shared" si="28"/>
        <v>0.10586335642829031</v>
      </c>
      <c r="D52" s="55">
        <f t="shared" si="29"/>
        <v>0.025407205542789676</v>
      </c>
      <c r="E52" s="31"/>
      <c r="F52" s="31"/>
      <c r="G52" s="50"/>
      <c r="I52" s="38"/>
      <c r="J52" s="38"/>
      <c r="K52" s="38"/>
      <c r="L52" s="38"/>
      <c r="M52" s="67"/>
      <c r="N52" s="67"/>
      <c r="O52" s="31"/>
    </row>
    <row r="53" spans="1:15" ht="11.25">
      <c r="A53" s="29">
        <v>7</v>
      </c>
      <c r="B53" s="54">
        <f t="shared" si="27"/>
        <v>0.2450479191459952</v>
      </c>
      <c r="C53" s="55">
        <f t="shared" si="28"/>
        <v>0.0612619797864988</v>
      </c>
      <c r="D53" s="55">
        <f t="shared" si="29"/>
        <v>0.014702875148759712</v>
      </c>
      <c r="E53" s="31"/>
      <c r="F53" s="31"/>
      <c r="G53" s="50"/>
      <c r="I53" s="38"/>
      <c r="J53" s="38"/>
      <c r="K53" s="38"/>
      <c r="L53" s="38"/>
      <c r="M53" s="67"/>
      <c r="N53" s="67"/>
      <c r="O53" s="31"/>
    </row>
    <row r="54" spans="1:15" ht="11.25">
      <c r="A54" s="29">
        <v>8</v>
      </c>
      <c r="B54" s="54">
        <f t="shared" si="27"/>
        <v>0.14008181771880288</v>
      </c>
      <c r="C54" s="55">
        <f t="shared" si="28"/>
        <v>0.03502045442970072</v>
      </c>
      <c r="D54" s="55">
        <f t="shared" si="29"/>
        <v>0.008404909063128171</v>
      </c>
      <c r="E54" s="31"/>
      <c r="F54" s="31"/>
      <c r="G54" s="50"/>
      <c r="I54" s="38"/>
      <c r="J54" s="38"/>
      <c r="K54" s="38"/>
      <c r="L54" s="38"/>
      <c r="M54" s="67"/>
      <c r="N54" s="67"/>
      <c r="O54" s="31"/>
    </row>
    <row r="55" spans="1:15" ht="11.25">
      <c r="A55" s="29">
        <v>9</v>
      </c>
      <c r="B55" s="54">
        <f t="shared" si="27"/>
        <v>0.07910390066014288</v>
      </c>
      <c r="C55" s="55">
        <f t="shared" si="28"/>
        <v>0.01977597516503572</v>
      </c>
      <c r="D55" s="55">
        <f t="shared" si="29"/>
        <v>0.004746234039608573</v>
      </c>
      <c r="E55" s="31"/>
      <c r="F55" s="31"/>
      <c r="G55" s="50"/>
      <c r="I55" s="38"/>
      <c r="J55" s="38"/>
      <c r="K55" s="38"/>
      <c r="L55" s="38"/>
      <c r="M55" s="67"/>
      <c r="N55" s="67"/>
      <c r="O55" s="31"/>
    </row>
    <row r="56" spans="1:15" ht="11.25">
      <c r="A56" s="29">
        <v>10</v>
      </c>
      <c r="B56" s="54">
        <f t="shared" si="27"/>
        <v>0.04412649284937639</v>
      </c>
      <c r="C56" s="55">
        <f t="shared" si="28"/>
        <v>0.011031623212344098</v>
      </c>
      <c r="D56" s="55">
        <f t="shared" si="29"/>
        <v>0.0026475895709625837</v>
      </c>
      <c r="E56" s="31"/>
      <c r="F56" s="31"/>
      <c r="G56" s="50"/>
      <c r="I56" s="38"/>
      <c r="J56" s="38"/>
      <c r="K56" s="38"/>
      <c r="L56" s="38"/>
      <c r="M56" s="67"/>
      <c r="N56" s="67"/>
      <c r="O56" s="31"/>
    </row>
    <row r="57" spans="1:15" ht="11.25">
      <c r="A57" s="29">
        <v>11</v>
      </c>
      <c r="B57" s="54">
        <f t="shared" si="27"/>
        <v>0.024315673570575656</v>
      </c>
      <c r="C57" s="55">
        <f t="shared" si="28"/>
        <v>0.006078918392643914</v>
      </c>
      <c r="D57" s="55">
        <f t="shared" si="29"/>
        <v>0.0014589404142345394</v>
      </c>
      <c r="E57" s="31"/>
      <c r="F57" s="31"/>
      <c r="G57" s="50"/>
      <c r="I57" s="38"/>
      <c r="J57" s="38"/>
      <c r="K57" s="38"/>
      <c r="L57" s="38"/>
      <c r="M57" s="67"/>
      <c r="N57" s="67"/>
      <c r="O57" s="31"/>
    </row>
    <row r="58" spans="1:15" ht="11.25">
      <c r="A58" s="29">
        <v>12</v>
      </c>
      <c r="B58" s="54">
        <f t="shared" si="27"/>
        <v>0.013236055480324402</v>
      </c>
      <c r="C58" s="55">
        <f t="shared" si="28"/>
        <v>0.0033090138700811005</v>
      </c>
      <c r="D58" s="55">
        <f t="shared" si="29"/>
        <v>0.0007941633288194641</v>
      </c>
      <c r="E58" s="31"/>
      <c r="F58" s="31"/>
      <c r="G58" s="50"/>
      <c r="I58" s="38"/>
      <c r="J58" s="38"/>
      <c r="K58" s="38"/>
      <c r="L58" s="38"/>
      <c r="M58" s="67"/>
      <c r="N58" s="67"/>
      <c r="O58" s="31"/>
    </row>
    <row r="59" spans="1:15" ht="11.25">
      <c r="A59" s="29">
        <v>13</v>
      </c>
      <c r="B59" s="54">
        <f t="shared" si="27"/>
        <v>0.007117315771841553</v>
      </c>
      <c r="C59" s="55">
        <f t="shared" si="28"/>
        <v>0.0017793289429603883</v>
      </c>
      <c r="D59" s="55">
        <f t="shared" si="29"/>
        <v>0.00042703894631049326</v>
      </c>
      <c r="E59" s="31"/>
      <c r="F59" s="31"/>
      <c r="G59" s="50"/>
      <c r="I59" s="38"/>
      <c r="J59" s="38"/>
      <c r="K59" s="38"/>
      <c r="L59" s="38"/>
      <c r="M59" s="67"/>
      <c r="N59" s="67"/>
      <c r="O59" s="31"/>
    </row>
    <row r="60" spans="1:15" ht="11.25">
      <c r="A60" s="29">
        <v>14</v>
      </c>
      <c r="B60" s="54">
        <f t="shared" si="27"/>
        <v>0.0037805873014642786</v>
      </c>
      <c r="C60" s="55">
        <f t="shared" si="28"/>
        <v>0.0009451468253660697</v>
      </c>
      <c r="D60" s="55">
        <f t="shared" si="29"/>
        <v>0.00022683523808785671</v>
      </c>
      <c r="E60" s="31"/>
      <c r="F60" s="31"/>
      <c r="G60" s="50"/>
      <c r="I60" s="38"/>
      <c r="J60" s="38"/>
      <c r="K60" s="38"/>
      <c r="L60" s="38"/>
      <c r="M60" s="67"/>
      <c r="N60" s="67"/>
      <c r="O60" s="31"/>
    </row>
    <row r="61" spans="1:15" ht="11.25">
      <c r="A61" s="29">
        <v>15</v>
      </c>
      <c r="B61" s="54">
        <f t="shared" si="27"/>
        <v>0.001983753423480922</v>
      </c>
      <c r="C61" s="55">
        <f t="shared" si="28"/>
        <v>0.0004959383558702305</v>
      </c>
      <c r="D61" s="55">
        <f t="shared" si="29"/>
        <v>0.00011902520540885532</v>
      </c>
      <c r="E61" s="31"/>
      <c r="F61" s="31"/>
      <c r="G61" s="50"/>
      <c r="I61" s="38"/>
      <c r="J61" s="38"/>
      <c r="K61" s="38"/>
      <c r="L61" s="38"/>
      <c r="M61" s="67"/>
      <c r="N61" s="67"/>
      <c r="O61" s="31"/>
    </row>
    <row r="62" spans="1:15" ht="11.25">
      <c r="A62" s="29">
        <v>16</v>
      </c>
      <c r="B62" s="54">
        <f t="shared" si="27"/>
        <v>0.0010282565589946036</v>
      </c>
      <c r="C62" s="55">
        <f t="shared" si="28"/>
        <v>0.0002570641397486509</v>
      </c>
      <c r="D62" s="55">
        <f t="shared" si="29"/>
        <v>6.169539353967623E-05</v>
      </c>
      <c r="E62" s="31"/>
      <c r="F62" s="31"/>
      <c r="G62" s="50"/>
      <c r="I62" s="38"/>
      <c r="J62" s="38"/>
      <c r="K62" s="38"/>
      <c r="L62" s="38"/>
      <c r="M62" s="67"/>
      <c r="N62" s="67"/>
      <c r="O62" s="31"/>
    </row>
    <row r="63" spans="1:26" ht="12" thickBot="1">
      <c r="A63" s="29">
        <v>17</v>
      </c>
      <c r="B63" s="56">
        <f t="shared" si="27"/>
        <v>0.0005265027802305776</v>
      </c>
      <c r="C63" s="57">
        <f t="shared" si="28"/>
        <v>0.0001316256950576444</v>
      </c>
      <c r="D63" s="57">
        <f t="shared" si="29"/>
        <v>3.159016681383465E-05</v>
      </c>
      <c r="E63" s="58"/>
      <c r="F63" s="58"/>
      <c r="G63" s="59"/>
      <c r="I63" s="38"/>
      <c r="J63" s="38"/>
      <c r="K63" s="38"/>
      <c r="L63" s="38"/>
      <c r="M63" s="67"/>
      <c r="N63" s="67"/>
      <c r="O63" s="31"/>
      <c r="W63" s="31"/>
      <c r="X63" s="31"/>
      <c r="Y63" s="31"/>
      <c r="Z63" s="31"/>
    </row>
    <row r="64" spans="23:26" ht="12" thickBot="1">
      <c r="W64" s="31"/>
      <c r="X64" s="31"/>
      <c r="Y64" s="31"/>
      <c r="Z64" s="31"/>
    </row>
    <row r="65" spans="1:26" ht="11.25">
      <c r="A65" s="450" t="s">
        <v>109</v>
      </c>
      <c r="B65" s="438"/>
      <c r="C65" s="438"/>
      <c r="D65" s="438"/>
      <c r="E65" s="438"/>
      <c r="F65" s="438"/>
      <c r="G65" s="438"/>
      <c r="H65" s="438"/>
      <c r="I65" s="438"/>
      <c r="J65" s="438"/>
      <c r="K65" s="438"/>
      <c r="L65" s="438"/>
      <c r="M65" s="438"/>
      <c r="N65" s="438"/>
      <c r="O65" s="438"/>
      <c r="P65" s="438"/>
      <c r="Q65" s="438"/>
      <c r="R65" s="438"/>
      <c r="S65" s="438"/>
      <c r="T65" s="438"/>
      <c r="U65" s="438"/>
      <c r="V65" s="439"/>
      <c r="W65" s="28"/>
      <c r="X65" s="28"/>
      <c r="Y65" s="28"/>
      <c r="Z65" s="31"/>
    </row>
    <row r="66" spans="1:26" ht="11.25">
      <c r="A66" s="60"/>
      <c r="B66" s="61" t="s">
        <v>71</v>
      </c>
      <c r="C66" s="61" t="s">
        <v>72</v>
      </c>
      <c r="D66" s="61" t="s">
        <v>73</v>
      </c>
      <c r="E66" s="61" t="s">
        <v>74</v>
      </c>
      <c r="F66" s="61" t="s">
        <v>75</v>
      </c>
      <c r="G66" s="61" t="s">
        <v>80</v>
      </c>
      <c r="H66" s="61" t="s">
        <v>81</v>
      </c>
      <c r="I66" s="61" t="s">
        <v>82</v>
      </c>
      <c r="J66" s="61" t="s">
        <v>83</v>
      </c>
      <c r="K66" s="61" t="s">
        <v>84</v>
      </c>
      <c r="L66" s="61" t="s">
        <v>85</v>
      </c>
      <c r="M66" s="61" t="s">
        <v>86</v>
      </c>
      <c r="N66" s="61" t="s">
        <v>87</v>
      </c>
      <c r="O66" s="61" t="s">
        <v>88</v>
      </c>
      <c r="P66" s="61" t="s">
        <v>89</v>
      </c>
      <c r="Q66" s="61" t="s">
        <v>90</v>
      </c>
      <c r="R66" s="61" t="s">
        <v>91</v>
      </c>
      <c r="S66" s="61" t="s">
        <v>92</v>
      </c>
      <c r="T66" s="61" t="s">
        <v>93</v>
      </c>
      <c r="U66" s="61" t="s">
        <v>94</v>
      </c>
      <c r="V66" s="11" t="s">
        <v>95</v>
      </c>
      <c r="W66" s="31"/>
      <c r="X66" s="31"/>
      <c r="Y66" s="31"/>
      <c r="Z66" s="31"/>
    </row>
    <row r="67" spans="1:22" ht="11.25">
      <c r="A67" s="63">
        <v>1</v>
      </c>
      <c r="B67" s="10">
        <f>'Summary Data'!B2</f>
        <v>379</v>
      </c>
      <c r="C67" s="10">
        <f>'Summary Data'!C2</f>
        <v>596.7</v>
      </c>
      <c r="D67" s="10">
        <f>'Summary Data'!D2</f>
        <v>596.2</v>
      </c>
      <c r="E67" s="10">
        <f>'Summary Data'!E2</f>
        <v>596.3000000000001</v>
      </c>
      <c r="F67" s="10">
        <f>'Summary Data'!F2</f>
        <v>596.2</v>
      </c>
      <c r="G67" s="10">
        <f>'Summary Data'!G2</f>
        <v>596.1</v>
      </c>
      <c r="H67" s="10">
        <f>'Summary Data'!H2</f>
        <v>596.3000000000001</v>
      </c>
      <c r="I67" s="10">
        <f>'Summary Data'!I2</f>
        <v>596.3000000000001</v>
      </c>
      <c r="J67" s="10">
        <f>'Summary Data'!J2</f>
        <v>596.1</v>
      </c>
      <c r="K67" s="10">
        <f>'Summary Data'!K2</f>
        <v>596</v>
      </c>
      <c r="L67" s="10">
        <f>'Summary Data'!L2</f>
        <v>596.2</v>
      </c>
      <c r="M67" s="10">
        <f>'Summary Data'!M2</f>
        <v>596.1</v>
      </c>
      <c r="N67" s="10">
        <f>'Summary Data'!N2</f>
        <v>596.3000000000001</v>
      </c>
      <c r="O67" s="10">
        <f>'Summary Data'!O2</f>
        <v>596.4</v>
      </c>
      <c r="P67" s="10">
        <f>'Summary Data'!P2</f>
        <v>596.4</v>
      </c>
      <c r="Q67" s="10">
        <f>'Summary Data'!Q2</f>
        <v>596.1</v>
      </c>
      <c r="R67" s="10">
        <f>'Summary Data'!R2</f>
        <v>596.1</v>
      </c>
      <c r="S67" s="10">
        <f>'Summary Data'!S2</f>
        <v>596.1</v>
      </c>
      <c r="T67" s="10">
        <f>'Summary Data'!T2</f>
        <v>596.6</v>
      </c>
      <c r="U67" s="10">
        <f>'Summary Data'!U2</f>
        <v>370.90000000000003</v>
      </c>
      <c r="V67" s="65"/>
    </row>
    <row r="68" spans="1:22" ht="11.25">
      <c r="A68" s="63">
        <v>2</v>
      </c>
      <c r="B68" s="10">
        <f>('Summary Data'!B6-('Summary Data'!B7*'Summary Data'!B$39-'Summary Data'!B24*'Summary Data'!B$40)*$A68/17)</f>
        <v>-7.256427664111024</v>
      </c>
      <c r="C68" s="10">
        <f>('Summary Data'!C6-('Summary Data'!C7*'Summary Data'!C$39-'Summary Data'!C24*'Summary Data'!C$40)*$A68/17)</f>
        <v>0.39171481562893246</v>
      </c>
      <c r="D68" s="10">
        <f>('Summary Data'!D6-('Summary Data'!D7*'Summary Data'!D$39-'Summary Data'!D24*'Summary Data'!D$40)*$A68/17)</f>
        <v>0.041872216749361583</v>
      </c>
      <c r="E68" s="10">
        <f>('Summary Data'!E6-('Summary Data'!E7*'Summary Data'!E$39-'Summary Data'!E24*'Summary Data'!E$40)*$A68/17)</f>
        <v>1.6641290791214258</v>
      </c>
      <c r="F68" s="10">
        <f>('Summary Data'!F6-('Summary Data'!F7*'Summary Data'!F$39-'Summary Data'!F24*'Summary Data'!F$40)*$A68/17)</f>
        <v>1.3312649782384385</v>
      </c>
      <c r="G68" s="10">
        <f>('Summary Data'!G6-('Summary Data'!G7*'Summary Data'!G$39-'Summary Data'!G24*'Summary Data'!G$40)*$A68/17)</f>
        <v>0.20623990779512966</v>
      </c>
      <c r="H68" s="10">
        <f>('Summary Data'!H6-('Summary Data'!H7*'Summary Data'!H$39-'Summary Data'!H24*'Summary Data'!H$40)*$A68/17)</f>
        <v>-0.036081782394040106</v>
      </c>
      <c r="I68" s="10">
        <f>('Summary Data'!I6-('Summary Data'!I7*'Summary Data'!I$39-'Summary Data'!I24*'Summary Data'!I$40)*$A68/17)</f>
        <v>-0.0003956161384092889</v>
      </c>
      <c r="J68" s="10">
        <f>('Summary Data'!J6-('Summary Data'!J7*'Summary Data'!J$39-'Summary Data'!J24*'Summary Data'!J$40)*$A68/17)</f>
        <v>0.11736891922072477</v>
      </c>
      <c r="K68" s="10">
        <f>('Summary Data'!K6-('Summary Data'!K7*'Summary Data'!K$39-'Summary Data'!K24*'Summary Data'!K$40)*$A68/17)</f>
        <v>-0.7695103441052428</v>
      </c>
      <c r="L68" s="10">
        <f>('Summary Data'!L6-('Summary Data'!L7*'Summary Data'!L$39-'Summary Data'!L24*'Summary Data'!L$40)*$A68/17)</f>
        <v>0.1387347435727904</v>
      </c>
      <c r="M68" s="10">
        <f>('Summary Data'!M6-('Summary Data'!M7*'Summary Data'!M$39-'Summary Data'!M24*'Summary Data'!M$40)*$A68/17)</f>
        <v>-0.026151124722090382</v>
      </c>
      <c r="N68" s="10">
        <f>('Summary Data'!N6-('Summary Data'!N7*'Summary Data'!N$39-'Summary Data'!N24*'Summary Data'!N$40)*$A68/17)</f>
        <v>-0.44235701844125824</v>
      </c>
      <c r="O68" s="10">
        <f>('Summary Data'!O6-('Summary Data'!O7*'Summary Data'!O$39-'Summary Data'!O24*'Summary Data'!O$40)*$A68/17)</f>
        <v>-0.15095497473679823</v>
      </c>
      <c r="P68" s="10">
        <f>('Summary Data'!P6-('Summary Data'!P7*'Summary Data'!P$39-'Summary Data'!P24*'Summary Data'!P$40)*$A68/17)</f>
        <v>-0.6514926874457777</v>
      </c>
      <c r="Q68" s="10">
        <f>('Summary Data'!Q6-('Summary Data'!Q7*'Summary Data'!Q$39-'Summary Data'!Q24*'Summary Data'!Q$40)*$A68/17)</f>
        <v>-1.4039536703238893</v>
      </c>
      <c r="R68" s="10">
        <f>('Summary Data'!R6-('Summary Data'!R7*'Summary Data'!R$39-'Summary Data'!R24*'Summary Data'!R$40)*$A68/17)</f>
        <v>-0.07971580337620424</v>
      </c>
      <c r="S68" s="10">
        <f>('Summary Data'!S6-('Summary Data'!S7*'Summary Data'!S$39-'Summary Data'!S24*'Summary Data'!S$40)*$A68/17)</f>
        <v>-0.4034893519532058</v>
      </c>
      <c r="T68" s="10">
        <f>('Summary Data'!T6-('Summary Data'!T7*'Summary Data'!T$39-'Summary Data'!T24*'Summary Data'!T$40)*$A68/17)</f>
        <v>-0.1649070916384132</v>
      </c>
      <c r="U68" s="10">
        <f>('Summary Data'!U6-('Summary Data'!U7*'Summary Data'!U$39-'Summary Data'!U24*'Summary Data'!U$40)*$A68/17)</f>
        <v>-2.7352209686234623</v>
      </c>
      <c r="V68" s="62">
        <f>(B68*B$67+C68*C$67+D68*D$67+E68*E$67+F68*F$67+G68*G$67+H68*H$67+I68*I$67+J68*J$67+K68*K$67+L68*L$67+M68*M$67+N68*N$67+O68*O$67+P68*P$67+Q68*Q$67+R68*R$67+S68*S$67+T68*T$67+U68*U$67)/SUM(B$67:U$67)</f>
        <v>-0.3401716031478382</v>
      </c>
    </row>
    <row r="69" spans="1:22" ht="11.25">
      <c r="A69" s="63">
        <v>3</v>
      </c>
      <c r="B69" s="10">
        <f>('Summary Data'!B7-('Summary Data'!B8*'Summary Data'!B$39-'Summary Data'!B25*'Summary Data'!B$40)*$A69/17)</f>
        <v>32.10698164780122</v>
      </c>
      <c r="C69" s="10">
        <f>('Summary Data'!C7-('Summary Data'!C8*'Summary Data'!C$39-'Summary Data'!C25*'Summary Data'!C$40)*$A69/17)</f>
        <v>-0.5249597014313782</v>
      </c>
      <c r="D69" s="10">
        <f>('Summary Data'!D7-('Summary Data'!D8*'Summary Data'!D$39-'Summary Data'!D25*'Summary Data'!D$40)*$A69/17)</f>
        <v>-0.949861961038725</v>
      </c>
      <c r="E69" s="10">
        <f>('Summary Data'!E7-('Summary Data'!E8*'Summary Data'!E$39-'Summary Data'!E25*'Summary Data'!E$40)*$A69/17)</f>
        <v>-1.0972788770623796</v>
      </c>
      <c r="F69" s="10">
        <f>('Summary Data'!F7-('Summary Data'!F8*'Summary Data'!F$39-'Summary Data'!F25*'Summary Data'!F$40)*$A69/17)</f>
        <v>-1.4423753703200732</v>
      </c>
      <c r="G69" s="10">
        <f>('Summary Data'!G7-('Summary Data'!G8*'Summary Data'!G$39-'Summary Data'!G25*'Summary Data'!G$40)*$A69/17)</f>
        <v>-1.638184809534672</v>
      </c>
      <c r="H69" s="10">
        <f>('Summary Data'!H7-('Summary Data'!H8*'Summary Data'!H$39-'Summary Data'!H25*'Summary Data'!H$40)*$A69/17)</f>
        <v>-1.248547204921463</v>
      </c>
      <c r="I69" s="10">
        <f>('Summary Data'!I7-('Summary Data'!I8*'Summary Data'!I$39-'Summary Data'!I25*'Summary Data'!I$40)*$A69/17)</f>
        <v>-1.8299762446058818</v>
      </c>
      <c r="J69" s="10">
        <f>('Summary Data'!J7-('Summary Data'!J8*'Summary Data'!J$39-'Summary Data'!J25*'Summary Data'!J$40)*$A69/17)</f>
        <v>-1.15600760673402</v>
      </c>
      <c r="K69" s="10">
        <f>('Summary Data'!K7-('Summary Data'!K8*'Summary Data'!K$39-'Summary Data'!K25*'Summary Data'!K$40)*$A69/17)</f>
        <v>-2.131325113517567</v>
      </c>
      <c r="L69" s="10">
        <f>('Summary Data'!L7-('Summary Data'!L8*'Summary Data'!L$39-'Summary Data'!L25*'Summary Data'!L$40)*$A69/17)</f>
        <v>-1.4262296412897983</v>
      </c>
      <c r="M69" s="10">
        <f>('Summary Data'!M7-('Summary Data'!M8*'Summary Data'!M$39-'Summary Data'!M25*'Summary Data'!M$40)*$A69/17)</f>
        <v>-1.2449574413008517</v>
      </c>
      <c r="N69" s="10">
        <f>('Summary Data'!N7-('Summary Data'!N8*'Summary Data'!N$39-'Summary Data'!N25*'Summary Data'!N$40)*$A69/17)</f>
        <v>-1.0900578998787107</v>
      </c>
      <c r="O69" s="10">
        <f>('Summary Data'!O7-('Summary Data'!O8*'Summary Data'!O$39-'Summary Data'!O25*'Summary Data'!O$40)*$A69/17)</f>
        <v>-0.9997658863447831</v>
      </c>
      <c r="P69" s="10">
        <f>('Summary Data'!P7-('Summary Data'!P8*'Summary Data'!P$39-'Summary Data'!P25*'Summary Data'!P$40)*$A69/17)</f>
        <v>-0.9565420171834245</v>
      </c>
      <c r="Q69" s="10">
        <f>('Summary Data'!Q7-('Summary Data'!Q8*'Summary Data'!Q$39-'Summary Data'!Q25*'Summary Data'!Q$40)*$A69/17)</f>
        <v>-2.542562927563513</v>
      </c>
      <c r="R69" s="10">
        <f>('Summary Data'!R7-('Summary Data'!R8*'Summary Data'!R$39-'Summary Data'!R25*'Summary Data'!R$40)*$A69/17)</f>
        <v>-1.6704917536968489</v>
      </c>
      <c r="S69" s="10">
        <f>('Summary Data'!S7-('Summary Data'!S8*'Summary Data'!S$39-'Summary Data'!S25*'Summary Data'!S$40)*$A69/17)</f>
        <v>-1.4131669913807772</v>
      </c>
      <c r="T69" s="10">
        <f>('Summary Data'!T7-('Summary Data'!T8*'Summary Data'!T$39-'Summary Data'!T25*'Summary Data'!T$40)*$A69/17)</f>
        <v>-2.2099191100943276</v>
      </c>
      <c r="U69" s="10">
        <f>('Summary Data'!U7-('Summary Data'!U8*'Summary Data'!U$39-'Summary Data'!U25*'Summary Data'!U$40)*$A69/17)</f>
        <v>-1.904116615678572</v>
      </c>
      <c r="V69" s="62">
        <f aca="true" t="shared" si="30" ref="V69:V77">(B69*B$67+C69*C$67+D69*D$67+E69*E$67+F69*F$67+G69*G$67+H69*H$67+I69*I$67+J69*J$67+K69*K$67+L69*L$67+M69*M$67+N69*N$67+O69*O$67+P69*P$67+Q69*Q$67+R69*R$67+S69*S$67+T69*T$67+U69*U$67)/SUM(B$67:U$67)</f>
        <v>-0.32959261441688165</v>
      </c>
    </row>
    <row r="70" spans="1:22" ht="11.25">
      <c r="A70" s="63">
        <v>4</v>
      </c>
      <c r="B70" s="10">
        <f>('Summary Data'!B8-('Summary Data'!B9*'Summary Data'!B$39-'Summary Data'!B26*'Summary Data'!B$40)*$A70/17)</f>
        <v>-1.6837489044848897</v>
      </c>
      <c r="C70" s="10">
        <f>('Summary Data'!C8-('Summary Data'!C9*'Summary Data'!C$39-'Summary Data'!C26*'Summary Data'!C$40)*$A70/17)</f>
        <v>0.11051308535693077</v>
      </c>
      <c r="D70" s="10">
        <f>('Summary Data'!D8-('Summary Data'!D9*'Summary Data'!D$39-'Summary Data'!D26*'Summary Data'!D$40)*$A70/17)</f>
        <v>-0.11737058374509148</v>
      </c>
      <c r="E70" s="10">
        <f>('Summary Data'!E8-('Summary Data'!E9*'Summary Data'!E$39-'Summary Data'!E26*'Summary Data'!E$40)*$A70/17)</f>
        <v>-0.09132401301353148</v>
      </c>
      <c r="F70" s="10">
        <f>('Summary Data'!F8-('Summary Data'!F9*'Summary Data'!F$39-'Summary Data'!F26*'Summary Data'!F$40)*$A70/17)</f>
        <v>-0.00829384320327561</v>
      </c>
      <c r="G70" s="10">
        <f>('Summary Data'!G8-('Summary Data'!G9*'Summary Data'!G$39-'Summary Data'!G26*'Summary Data'!G$40)*$A70/17)</f>
        <v>-0.035407057961685154</v>
      </c>
      <c r="H70" s="10">
        <f>('Summary Data'!H8-('Summary Data'!H9*'Summary Data'!H$39-'Summary Data'!H26*'Summary Data'!H$40)*$A70/17)</f>
        <v>0.010831492260494499</v>
      </c>
      <c r="I70" s="10">
        <f>('Summary Data'!I8-('Summary Data'!I9*'Summary Data'!I$39-'Summary Data'!I26*'Summary Data'!I$40)*$A70/17)</f>
        <v>-0.03706231922977855</v>
      </c>
      <c r="J70" s="10">
        <f>('Summary Data'!J8-('Summary Data'!J9*'Summary Data'!J$39-'Summary Data'!J26*'Summary Data'!J$40)*$A70/17)</f>
        <v>0.20237836321788125</v>
      </c>
      <c r="K70" s="10">
        <f>('Summary Data'!K8-('Summary Data'!K9*'Summary Data'!K$39-'Summary Data'!K26*'Summary Data'!K$40)*$A70/17)</f>
        <v>0.2700928985074674</v>
      </c>
      <c r="L70" s="10">
        <f>('Summary Data'!L8-('Summary Data'!L9*'Summary Data'!L$39-'Summary Data'!L26*'Summary Data'!L$40)*$A70/17)</f>
        <v>0.19517695445441557</v>
      </c>
      <c r="M70" s="10">
        <f>('Summary Data'!M8-('Summary Data'!M9*'Summary Data'!M$39-'Summary Data'!M26*'Summary Data'!M$40)*$A70/17)</f>
        <v>0.12126787065071488</v>
      </c>
      <c r="N70" s="10">
        <f>('Summary Data'!N8-('Summary Data'!N9*'Summary Data'!N$39-'Summary Data'!N26*'Summary Data'!N$40)*$A70/17)</f>
        <v>0.07042944897190491</v>
      </c>
      <c r="O70" s="10">
        <f>('Summary Data'!O8-('Summary Data'!O9*'Summary Data'!O$39-'Summary Data'!O26*'Summary Data'!O$40)*$A70/17)</f>
        <v>0.11864909703630065</v>
      </c>
      <c r="P70" s="10">
        <f>('Summary Data'!P8-('Summary Data'!P9*'Summary Data'!P$39-'Summary Data'!P26*'Summary Data'!P$40)*$A70/17)</f>
        <v>0.01795146621478643</v>
      </c>
      <c r="Q70" s="10">
        <f>('Summary Data'!Q8-('Summary Data'!Q9*'Summary Data'!Q$39-'Summary Data'!Q26*'Summary Data'!Q$40)*$A70/17)</f>
        <v>0.1429275820306105</v>
      </c>
      <c r="R70" s="10">
        <f>('Summary Data'!R8-('Summary Data'!R9*'Summary Data'!R$39-'Summary Data'!R26*'Summary Data'!R$40)*$A70/17)</f>
        <v>0.013935775980239037</v>
      </c>
      <c r="S70" s="10">
        <f>('Summary Data'!S8-('Summary Data'!S9*'Summary Data'!S$39-'Summary Data'!S26*'Summary Data'!S$40)*$A70/17)</f>
        <v>-0.05973432459646296</v>
      </c>
      <c r="T70" s="10">
        <f>('Summary Data'!T8-('Summary Data'!T9*'Summary Data'!T$39-'Summary Data'!T26*'Summary Data'!T$40)*$A70/17)</f>
        <v>-0.091497878962153</v>
      </c>
      <c r="U70" s="10">
        <f>('Summary Data'!U8-('Summary Data'!U9*'Summary Data'!U$39-'Summary Data'!U26*'Summary Data'!U$40)*$A70/17)</f>
        <v>-0.4887059053319235</v>
      </c>
      <c r="V70" s="62">
        <f t="shared" si="30"/>
        <v>-0.028090111857677735</v>
      </c>
    </row>
    <row r="71" spans="1:22" ht="11.25">
      <c r="A71" s="63">
        <v>5</v>
      </c>
      <c r="B71" s="10">
        <f>('Summary Data'!B9-('Summary Data'!B10*'Summary Data'!B$39-'Summary Data'!B27*'Summary Data'!B$40)*$A71/17)</f>
        <v>-6.00479060743926</v>
      </c>
      <c r="C71" s="10">
        <f>('Summary Data'!C9-('Summary Data'!C10*'Summary Data'!C$39-'Summary Data'!C27*'Summary Data'!C$40)*$A71/17)</f>
        <v>0.3776716920254043</v>
      </c>
      <c r="D71" s="10">
        <f>('Summary Data'!D9-('Summary Data'!D10*'Summary Data'!D$39-'Summary Data'!D27*'Summary Data'!D$40)*$A71/17)</f>
        <v>-0.027119652970695806</v>
      </c>
      <c r="E71" s="10">
        <f>('Summary Data'!E9-('Summary Data'!E10*'Summary Data'!E$39-'Summary Data'!E27*'Summary Data'!E$40)*$A71/17)</f>
        <v>-0.08239067333285602</v>
      </c>
      <c r="F71" s="10">
        <f>('Summary Data'!F9-('Summary Data'!F10*'Summary Data'!F$39-'Summary Data'!F27*'Summary Data'!F$40)*$A71/17)</f>
        <v>-0.2958030813119103</v>
      </c>
      <c r="G71" s="10">
        <f>('Summary Data'!G9-('Summary Data'!G10*'Summary Data'!G$39-'Summary Data'!G27*'Summary Data'!G$40)*$A71/17)</f>
        <v>0.21712747214242098</v>
      </c>
      <c r="H71" s="10">
        <f>('Summary Data'!H9-('Summary Data'!H10*'Summary Data'!H$39-'Summary Data'!H27*'Summary Data'!H$40)*$A71/17)</f>
        <v>0.10210824796867186</v>
      </c>
      <c r="I71" s="10">
        <f>('Summary Data'!I9-('Summary Data'!I10*'Summary Data'!I$39-'Summary Data'!I27*'Summary Data'!I$40)*$A71/17)</f>
        <v>0.11664196026274151</v>
      </c>
      <c r="J71" s="10">
        <f>('Summary Data'!J9-('Summary Data'!J10*'Summary Data'!J$39-'Summary Data'!J27*'Summary Data'!J$40)*$A71/17)</f>
        <v>0.08163186559454912</v>
      </c>
      <c r="K71" s="10">
        <f>('Summary Data'!K9-('Summary Data'!K10*'Summary Data'!K$39-'Summary Data'!K27*'Summary Data'!K$40)*$A71/17)</f>
        <v>-0.0342349937893226</v>
      </c>
      <c r="L71" s="10">
        <f>('Summary Data'!L9-('Summary Data'!L10*'Summary Data'!L$39-'Summary Data'!L27*'Summary Data'!L$40)*$A71/17)</f>
        <v>0.1326654851012523</v>
      </c>
      <c r="M71" s="10">
        <f>('Summary Data'!M9-('Summary Data'!M10*'Summary Data'!M$39-'Summary Data'!M27*'Summary Data'!M$40)*$A71/17)</f>
        <v>-0.10499307302988599</v>
      </c>
      <c r="N71" s="10">
        <f>('Summary Data'!N9-('Summary Data'!N10*'Summary Data'!N$39-'Summary Data'!N27*'Summary Data'!N$40)*$A71/17)</f>
        <v>-0.022848904330237018</v>
      </c>
      <c r="O71" s="10">
        <f>('Summary Data'!O9-('Summary Data'!O10*'Summary Data'!O$39-'Summary Data'!O27*'Summary Data'!O$40)*$A71/17)</f>
        <v>0.005319120675486681</v>
      </c>
      <c r="P71" s="10">
        <f>('Summary Data'!P9-('Summary Data'!P10*'Summary Data'!P$39-'Summary Data'!P27*'Summary Data'!P$40)*$A71/17)</f>
        <v>0.001480434956636788</v>
      </c>
      <c r="Q71" s="10">
        <f>('Summary Data'!Q9-('Summary Data'!Q10*'Summary Data'!Q$39-'Summary Data'!Q27*'Summary Data'!Q$40)*$A71/17)</f>
        <v>0.11963607357121556</v>
      </c>
      <c r="R71" s="10">
        <f>('Summary Data'!R9-('Summary Data'!R10*'Summary Data'!R$39-'Summary Data'!R27*'Summary Data'!R$40)*$A71/17)</f>
        <v>-0.16536652663885373</v>
      </c>
      <c r="S71" s="10">
        <f>('Summary Data'!S9-('Summary Data'!S10*'Summary Data'!S$39-'Summary Data'!S27*'Summary Data'!S$40)*$A71/17)</f>
        <v>-0.12099327829127991</v>
      </c>
      <c r="T71" s="10">
        <f>('Summary Data'!T9-('Summary Data'!T10*'Summary Data'!T$39-'Summary Data'!T27*'Summary Data'!T$40)*$A71/17)</f>
        <v>0.2927532496537592</v>
      </c>
      <c r="U71" s="10">
        <f>('Summary Data'!U9-('Summary Data'!U10*'Summary Data'!U$39-'Summary Data'!U27*'Summary Data'!U$40)*$A71/17)</f>
        <v>-2.6183412201520735</v>
      </c>
      <c r="V71" s="62">
        <f t="shared" si="30"/>
        <v>-0.2519437436026895</v>
      </c>
    </row>
    <row r="72" spans="1:22" ht="11.25">
      <c r="A72" s="63">
        <v>6</v>
      </c>
      <c r="B72" s="10">
        <f>('Summary Data'!B10-('Summary Data'!B11*'Summary Data'!B$39-'Summary Data'!B28*'Summary Data'!B$40)*$A72/17)</f>
        <v>-0.3555437140726256</v>
      </c>
      <c r="C72" s="10">
        <f>('Summary Data'!C10-('Summary Data'!C11*'Summary Data'!C$39-'Summary Data'!C28*'Summary Data'!C$40)*$A72/17)</f>
        <v>-0.06791470464218807</v>
      </c>
      <c r="D72" s="10">
        <f>('Summary Data'!D10-('Summary Data'!D11*'Summary Data'!D$39-'Summary Data'!D28*'Summary Data'!D$40)*$A72/17)</f>
        <v>-0.05024700436407122</v>
      </c>
      <c r="E72" s="10">
        <f>('Summary Data'!E10-('Summary Data'!E11*'Summary Data'!E$39-'Summary Data'!E28*'Summary Data'!E$40)*$A72/17)</f>
        <v>0.026794396573773374</v>
      </c>
      <c r="F72" s="10">
        <f>('Summary Data'!F10-('Summary Data'!F11*'Summary Data'!F$39-'Summary Data'!F28*'Summary Data'!F$40)*$A72/17)</f>
        <v>-0.02334466939458879</v>
      </c>
      <c r="G72" s="10">
        <f>('Summary Data'!G10-('Summary Data'!G11*'Summary Data'!G$39-'Summary Data'!G28*'Summary Data'!G$40)*$A72/17)</f>
        <v>-0.0839742298021225</v>
      </c>
      <c r="H72" s="10">
        <f>('Summary Data'!H10-('Summary Data'!H11*'Summary Data'!H$39-'Summary Data'!H28*'Summary Data'!H$40)*$A72/17)</f>
        <v>-0.0044821643293761065</v>
      </c>
      <c r="I72" s="10">
        <f>('Summary Data'!I10-('Summary Data'!I11*'Summary Data'!I$39-'Summary Data'!I28*'Summary Data'!I$40)*$A72/17)</f>
        <v>-0.07439709517465172</v>
      </c>
      <c r="J72" s="10">
        <f>('Summary Data'!J10-('Summary Data'!J11*'Summary Data'!J$39-'Summary Data'!J28*'Summary Data'!J$40)*$A72/17)</f>
        <v>-0.029410223225719043</v>
      </c>
      <c r="K72" s="10">
        <f>('Summary Data'!K10-('Summary Data'!K11*'Summary Data'!K$39-'Summary Data'!K28*'Summary Data'!K$40)*$A72/17)</f>
        <v>-0.06164939895240264</v>
      </c>
      <c r="L72" s="10">
        <f>('Summary Data'!L10-('Summary Data'!L11*'Summary Data'!L$39-'Summary Data'!L28*'Summary Data'!L$40)*$A72/17)</f>
        <v>0.02552599454044132</v>
      </c>
      <c r="M72" s="10">
        <f>('Summary Data'!M10-('Summary Data'!M11*'Summary Data'!M$39-'Summary Data'!M28*'Summary Data'!M$40)*$A72/17)</f>
        <v>0.024430569683898198</v>
      </c>
      <c r="N72" s="10">
        <f>('Summary Data'!N10-('Summary Data'!N11*'Summary Data'!N$39-'Summary Data'!N28*'Summary Data'!N$40)*$A72/17)</f>
        <v>-0.009428882943570499</v>
      </c>
      <c r="O72" s="10">
        <f>('Summary Data'!O10-('Summary Data'!O11*'Summary Data'!O$39-'Summary Data'!O28*'Summary Data'!O$40)*$A72/17)</f>
        <v>-0.09392087742954972</v>
      </c>
      <c r="P72" s="10">
        <f>('Summary Data'!P10-('Summary Data'!P11*'Summary Data'!P$39-'Summary Data'!P28*'Summary Data'!P$40)*$A72/17)</f>
        <v>0.003254291324038292</v>
      </c>
      <c r="Q72" s="10">
        <f>('Summary Data'!Q10-('Summary Data'!Q11*'Summary Data'!Q$39-'Summary Data'!Q28*'Summary Data'!Q$40)*$A72/17)</f>
        <v>-0.009287150055260207</v>
      </c>
      <c r="R72" s="10">
        <f>('Summary Data'!R10-('Summary Data'!R11*'Summary Data'!R$39-'Summary Data'!R28*'Summary Data'!R$40)*$A72/17)</f>
        <v>0.026472334310138304</v>
      </c>
      <c r="S72" s="10">
        <f>('Summary Data'!S10-('Summary Data'!S11*'Summary Data'!S$39-'Summary Data'!S28*'Summary Data'!S$40)*$A72/17)</f>
        <v>-0.015876841091096404</v>
      </c>
      <c r="T72" s="10">
        <f>('Summary Data'!T10-('Summary Data'!T11*'Summary Data'!T$39-'Summary Data'!T28*'Summary Data'!T$40)*$A72/17)</f>
        <v>0.033147329940055675</v>
      </c>
      <c r="U72" s="10">
        <f>('Summary Data'!U10-('Summary Data'!U11*'Summary Data'!U$39-'Summary Data'!U28*'Summary Data'!U$40)*$A72/17)</f>
        <v>0.15322523917507513</v>
      </c>
      <c r="V72" s="62">
        <f t="shared" si="30"/>
        <v>-0.026742522337321738</v>
      </c>
    </row>
    <row r="73" spans="1:22" ht="11.25">
      <c r="A73" s="63">
        <v>7</v>
      </c>
      <c r="B73" s="10">
        <f>('Summary Data'!B11-('Summary Data'!B12*'Summary Data'!B$39-'Summary Data'!B29*'Summary Data'!B$40)*$A73/17)</f>
        <v>2.2847401769659066</v>
      </c>
      <c r="C73" s="10">
        <f>('Summary Data'!C11-('Summary Data'!C12*'Summary Data'!C$39-'Summary Data'!C29*'Summary Data'!C$40)*$A73/17)</f>
        <v>0.8216512901365026</v>
      </c>
      <c r="D73" s="10">
        <f>('Summary Data'!D11-('Summary Data'!D12*'Summary Data'!D$39-'Summary Data'!D29*'Summary Data'!D$40)*$A73/17)</f>
        <v>0.8780107479740225</v>
      </c>
      <c r="E73" s="10">
        <f>('Summary Data'!E11-('Summary Data'!E12*'Summary Data'!E$39-'Summary Data'!E29*'Summary Data'!E$40)*$A73/17)</f>
        <v>0.8985642601812809</v>
      </c>
      <c r="F73" s="10">
        <f>('Summary Data'!F11-('Summary Data'!F12*'Summary Data'!F$39-'Summary Data'!F29*'Summary Data'!F$40)*$A73/17)</f>
        <v>0.8858047049798248</v>
      </c>
      <c r="G73" s="10">
        <f>('Summary Data'!G11-('Summary Data'!G12*'Summary Data'!G$39-'Summary Data'!G29*'Summary Data'!G$40)*$A73/17)</f>
        <v>0.8880841026772123</v>
      </c>
      <c r="H73" s="10">
        <f>('Summary Data'!H11-('Summary Data'!H12*'Summary Data'!H$39-'Summary Data'!H29*'Summary Data'!H$40)*$A73/17)</f>
        <v>0.9124778682344945</v>
      </c>
      <c r="I73" s="10">
        <f>('Summary Data'!I11-('Summary Data'!I12*'Summary Data'!I$39-'Summary Data'!I29*'Summary Data'!I$40)*$A73/17)</f>
        <v>0.9328525750583349</v>
      </c>
      <c r="J73" s="10">
        <f>('Summary Data'!J11-('Summary Data'!J12*'Summary Data'!J$39-'Summary Data'!J29*'Summary Data'!J$40)*$A73/17)</f>
        <v>0.8484432119911659</v>
      </c>
      <c r="K73" s="10">
        <f>('Summary Data'!K11-('Summary Data'!K12*'Summary Data'!K$39-'Summary Data'!K29*'Summary Data'!K$40)*$A73/17)</f>
        <v>0.8491895977066648</v>
      </c>
      <c r="L73" s="10">
        <f>('Summary Data'!L11-('Summary Data'!L12*'Summary Data'!L$39-'Summary Data'!L29*'Summary Data'!L$40)*$A73/17)</f>
        <v>0.8817297555923107</v>
      </c>
      <c r="M73" s="10">
        <f>('Summary Data'!M11-('Summary Data'!M12*'Summary Data'!M$39-'Summary Data'!M29*'Summary Data'!M$40)*$A73/17)</f>
        <v>0.8991547116156159</v>
      </c>
      <c r="N73" s="10">
        <f>('Summary Data'!N11-('Summary Data'!N12*'Summary Data'!N$39-'Summary Data'!N29*'Summary Data'!N$40)*$A73/17)</f>
        <v>0.8996982034414133</v>
      </c>
      <c r="O73" s="10">
        <f>('Summary Data'!O11-('Summary Data'!O12*'Summary Data'!O$39-'Summary Data'!O29*'Summary Data'!O$40)*$A73/17)</f>
        <v>0.8954928656235077</v>
      </c>
      <c r="P73" s="10">
        <f>('Summary Data'!P11-('Summary Data'!P12*'Summary Data'!P$39-'Summary Data'!P29*'Summary Data'!P$40)*$A73/17)</f>
        <v>0.8806244420755668</v>
      </c>
      <c r="Q73" s="10">
        <f>('Summary Data'!Q11-('Summary Data'!Q12*'Summary Data'!Q$39-'Summary Data'!Q29*'Summary Data'!Q$40)*$A73/17)</f>
        <v>0.8584943503908944</v>
      </c>
      <c r="R73" s="10">
        <f>('Summary Data'!R11-('Summary Data'!R12*'Summary Data'!R$39-'Summary Data'!R29*'Summary Data'!R$40)*$A73/17)</f>
        <v>0.9204331271163965</v>
      </c>
      <c r="S73" s="10">
        <f>('Summary Data'!S11-('Summary Data'!S12*'Summary Data'!S$39-'Summary Data'!S29*'Summary Data'!S$40)*$A73/17)</f>
        <v>0.8810080992372874</v>
      </c>
      <c r="T73" s="10">
        <f>('Summary Data'!T11-('Summary Data'!T12*'Summary Data'!T$39-'Summary Data'!T29*'Summary Data'!T$40)*$A73/17)</f>
        <v>0.8984568191797999</v>
      </c>
      <c r="U73" s="10">
        <f>('Summary Data'!U11-('Summary Data'!U12*'Summary Data'!U$39-'Summary Data'!U29*'Summary Data'!U$40)*$A73/17)</f>
        <v>0.7542569571125028</v>
      </c>
      <c r="V73" s="62">
        <f t="shared" si="30"/>
        <v>0.9269863978827947</v>
      </c>
    </row>
    <row r="74" spans="1:22" ht="11.25">
      <c r="A74" s="63">
        <v>8</v>
      </c>
      <c r="B74" s="10">
        <f>('Summary Data'!B12-('Summary Data'!B13*'Summary Data'!B$39-'Summary Data'!B30*'Summary Data'!B$40)*$A74/17)</f>
        <v>0.0018951772025634292</v>
      </c>
      <c r="C74" s="10">
        <f>('Summary Data'!C12-('Summary Data'!C13*'Summary Data'!C$39-'Summary Data'!C30*'Summary Data'!C$40)*$A74/17)</f>
        <v>0.05944635454538958</v>
      </c>
      <c r="D74" s="10">
        <f>('Summary Data'!D12-('Summary Data'!D13*'Summary Data'!D$39-'Summary Data'!D30*'Summary Data'!D$40)*$A74/17)</f>
        <v>0.005325593018679686</v>
      </c>
      <c r="E74" s="10">
        <f>('Summary Data'!E12-('Summary Data'!E13*'Summary Data'!E$39-'Summary Data'!E30*'Summary Data'!E$40)*$A74/17)</f>
        <v>-0.02525591799418462</v>
      </c>
      <c r="F74" s="10">
        <f>('Summary Data'!F12-('Summary Data'!F13*'Summary Data'!F$39-'Summary Data'!F30*'Summary Data'!F$40)*$A74/17)</f>
        <v>0.010816060622462487</v>
      </c>
      <c r="G74" s="10">
        <f>('Summary Data'!G12-('Summary Data'!G13*'Summary Data'!G$39-'Summary Data'!G30*'Summary Data'!G$40)*$A74/17)</f>
        <v>0.006138967587901903</v>
      </c>
      <c r="H74" s="10">
        <f>('Summary Data'!H12-('Summary Data'!H13*'Summary Data'!H$39-'Summary Data'!H30*'Summary Data'!H$40)*$A74/17)</f>
        <v>0.0017724534424133076</v>
      </c>
      <c r="I74" s="10">
        <f>('Summary Data'!I12-('Summary Data'!I13*'Summary Data'!I$39-'Summary Data'!I30*'Summary Data'!I$40)*$A74/17)</f>
        <v>0.010008080600506548</v>
      </c>
      <c r="J74" s="10">
        <f>('Summary Data'!J12-('Summary Data'!J13*'Summary Data'!J$39-'Summary Data'!J30*'Summary Data'!J$40)*$A74/17)</f>
        <v>0.024752017133737186</v>
      </c>
      <c r="K74" s="10">
        <f>('Summary Data'!K12-('Summary Data'!K13*'Summary Data'!K$39-'Summary Data'!K30*'Summary Data'!K$40)*$A74/17)</f>
        <v>0.02119117681361301</v>
      </c>
      <c r="L74" s="10">
        <f>('Summary Data'!L12-('Summary Data'!L13*'Summary Data'!L$39-'Summary Data'!L30*'Summary Data'!L$40)*$A74/17)</f>
        <v>0.017410541820365742</v>
      </c>
      <c r="M74" s="10">
        <f>('Summary Data'!M12-('Summary Data'!M13*'Summary Data'!M$39-'Summary Data'!M30*'Summary Data'!M$40)*$A74/17)</f>
        <v>0.023354088236855766</v>
      </c>
      <c r="N74" s="10">
        <f>('Summary Data'!N12-('Summary Data'!N13*'Summary Data'!N$39-'Summary Data'!N30*'Summary Data'!N$40)*$A74/17)</f>
        <v>0.038309708268895376</v>
      </c>
      <c r="O74" s="10">
        <f>('Summary Data'!O12-('Summary Data'!O13*'Summary Data'!O$39-'Summary Data'!O30*'Summary Data'!O$40)*$A74/17)</f>
        <v>0.033369383337193886</v>
      </c>
      <c r="P74" s="10">
        <f>('Summary Data'!P12-('Summary Data'!P13*'Summary Data'!P$39-'Summary Data'!P30*'Summary Data'!P$40)*$A74/17)</f>
        <v>0.008730596445348798</v>
      </c>
      <c r="Q74" s="10">
        <f>('Summary Data'!Q12-('Summary Data'!Q13*'Summary Data'!Q$39-'Summary Data'!Q30*'Summary Data'!Q$40)*$A74/17)</f>
        <v>0.010805040921921373</v>
      </c>
      <c r="R74" s="10">
        <f>('Summary Data'!R12-('Summary Data'!R13*'Summary Data'!R$39-'Summary Data'!R30*'Summary Data'!R$40)*$A74/17)</f>
        <v>0.009650976135528441</v>
      </c>
      <c r="S74" s="10">
        <f>('Summary Data'!S12-('Summary Data'!S13*'Summary Data'!S$39-'Summary Data'!S30*'Summary Data'!S$40)*$A74/17)</f>
        <v>0.007090164285094097</v>
      </c>
      <c r="T74" s="10">
        <f>('Summary Data'!T12-('Summary Data'!T13*'Summary Data'!T$39-'Summary Data'!T30*'Summary Data'!T$40)*$A74/17)</f>
        <v>-0.02544625693062599</v>
      </c>
      <c r="U74" s="10">
        <f>('Summary Data'!U12-('Summary Data'!U13*'Summary Data'!U$39-'Summary Data'!U30*'Summary Data'!U$40)*$A74/17)</f>
        <v>-0.0549893264980718</v>
      </c>
      <c r="V74" s="62">
        <f t="shared" si="30"/>
        <v>0.010617971536515397</v>
      </c>
    </row>
    <row r="75" spans="1:22" ht="11.25">
      <c r="A75" s="63">
        <v>9</v>
      </c>
      <c r="B75" s="10">
        <f>('Summary Data'!B13-('Summary Data'!B14*'Summary Data'!B$39-'Summary Data'!B31*'Summary Data'!B$40)*$A75/17)</f>
        <v>0.25353998840153474</v>
      </c>
      <c r="C75" s="10">
        <f>('Summary Data'!C13-('Summary Data'!C14*'Summary Data'!C$39-'Summary Data'!C31*'Summary Data'!C$40)*$A75/17)</f>
        <v>0.49909400707495083</v>
      </c>
      <c r="D75" s="10">
        <f>('Summary Data'!D13-('Summary Data'!D14*'Summary Data'!D$39-'Summary Data'!D31*'Summary Data'!D$40)*$A75/17)</f>
        <v>0.47316618387747883</v>
      </c>
      <c r="E75" s="10">
        <f>('Summary Data'!E13-('Summary Data'!E14*'Summary Data'!E$39-'Summary Data'!E31*'Summary Data'!E$40)*$A75/17)</f>
        <v>0.46986983729894477</v>
      </c>
      <c r="F75" s="10">
        <f>('Summary Data'!F13-('Summary Data'!F14*'Summary Data'!F$39-'Summary Data'!F31*'Summary Data'!F$40)*$A75/17)</f>
        <v>0.43735046929198407</v>
      </c>
      <c r="G75" s="10">
        <f>('Summary Data'!G13-('Summary Data'!G14*'Summary Data'!G$39-'Summary Data'!G31*'Summary Data'!G$40)*$A75/17)</f>
        <v>0.46181138169464014</v>
      </c>
      <c r="H75" s="10">
        <f>('Summary Data'!H13-('Summary Data'!H14*'Summary Data'!H$39-'Summary Data'!H31*'Summary Data'!H$40)*$A75/17)</f>
        <v>0.44931227085748815</v>
      </c>
      <c r="I75" s="10">
        <f>('Summary Data'!I13-('Summary Data'!I14*'Summary Data'!I$39-'Summary Data'!I31*'Summary Data'!I$40)*$A75/17)</f>
        <v>0.44801881266348054</v>
      </c>
      <c r="J75" s="10">
        <f>('Summary Data'!J13-('Summary Data'!J14*'Summary Data'!J$39-'Summary Data'!J31*'Summary Data'!J$40)*$A75/17)</f>
        <v>0.4750247358390089</v>
      </c>
      <c r="K75" s="10">
        <f>('Summary Data'!K13-('Summary Data'!K14*'Summary Data'!K$39-'Summary Data'!K31*'Summary Data'!K$40)*$A75/17)</f>
        <v>0.4597824242085878</v>
      </c>
      <c r="L75" s="10">
        <f>('Summary Data'!L13-('Summary Data'!L14*'Summary Data'!L$39-'Summary Data'!L31*'Summary Data'!L$40)*$A75/17)</f>
        <v>0.4725549432051183</v>
      </c>
      <c r="M75" s="10">
        <f>('Summary Data'!M13-('Summary Data'!M14*'Summary Data'!M$39-'Summary Data'!M31*'Summary Data'!M$40)*$A75/17)</f>
        <v>0.46390666373930584</v>
      </c>
      <c r="N75" s="10">
        <f>('Summary Data'!N13-('Summary Data'!N14*'Summary Data'!N$39-'Summary Data'!N31*'Summary Data'!N$40)*$A75/17)</f>
        <v>0.4502013848120724</v>
      </c>
      <c r="O75" s="10">
        <f>('Summary Data'!O13-('Summary Data'!O14*'Summary Data'!O$39-'Summary Data'!O31*'Summary Data'!O$40)*$A75/17)</f>
        <v>0.47741401190921323</v>
      </c>
      <c r="P75" s="10">
        <f>('Summary Data'!P13-('Summary Data'!P14*'Summary Data'!P$39-'Summary Data'!P31*'Summary Data'!P$40)*$A75/17)</f>
        <v>0.4731141563410268</v>
      </c>
      <c r="Q75" s="10">
        <f>('Summary Data'!Q13-('Summary Data'!Q14*'Summary Data'!Q$39-'Summary Data'!Q31*'Summary Data'!Q$40)*$A75/17)</f>
        <v>0.47608314003099894</v>
      </c>
      <c r="R75" s="10">
        <f>('Summary Data'!R13-('Summary Data'!R14*'Summary Data'!R$39-'Summary Data'!R31*'Summary Data'!R$40)*$A75/17)</f>
        <v>0.45612117485476045</v>
      </c>
      <c r="S75" s="10">
        <f>('Summary Data'!S13-('Summary Data'!S14*'Summary Data'!S$39-'Summary Data'!S31*'Summary Data'!S$40)*$A75/17)</f>
        <v>0.4637832421922322</v>
      </c>
      <c r="T75" s="10">
        <f>('Summary Data'!T13-('Summary Data'!T14*'Summary Data'!T$39-'Summary Data'!T31*'Summary Data'!T$40)*$A75/17)</f>
        <v>0.46196348730697884</v>
      </c>
      <c r="U75" s="10">
        <f>('Summary Data'!U13-('Summary Data'!U14*'Summary Data'!U$39-'Summary Data'!U31*'Summary Data'!U$40)*$A75/17)</f>
        <v>0.3568203068059259</v>
      </c>
      <c r="V75" s="62">
        <f t="shared" si="30"/>
        <v>0.4544532221154205</v>
      </c>
    </row>
    <row r="76" spans="1:22" ht="11.25">
      <c r="A76" s="63">
        <v>10</v>
      </c>
      <c r="B76" s="10">
        <f>('Summary Data'!B14-('Summary Data'!B15*'Summary Data'!B$39-'Summary Data'!B32*'Summary Data'!B$40)*$A76/17)</f>
        <v>0.0043628499694483985</v>
      </c>
      <c r="C76" s="10">
        <f>('Summary Data'!C14-('Summary Data'!C15*'Summary Data'!C$39-'Summary Data'!C32*'Summary Data'!C$40)*$A76/17)</f>
        <v>-0.0017822884198642674</v>
      </c>
      <c r="D76" s="10">
        <f>('Summary Data'!D14-('Summary Data'!D15*'Summary Data'!D$39-'Summary Data'!D32*'Summary Data'!D$40)*$A76/17)</f>
        <v>0.007061772771130959</v>
      </c>
      <c r="E76" s="10">
        <f>('Summary Data'!E14-('Summary Data'!E15*'Summary Data'!E$39-'Summary Data'!E32*'Summary Data'!E$40)*$A76/17)</f>
        <v>0.004360748991309126</v>
      </c>
      <c r="F76" s="10">
        <f>('Summary Data'!F14-('Summary Data'!F15*'Summary Data'!F$39-'Summary Data'!F32*'Summary Data'!F$40)*$A76/17)</f>
        <v>0.008497734532569051</v>
      </c>
      <c r="G76" s="10">
        <f>('Summary Data'!G14-('Summary Data'!G15*'Summary Data'!G$39-'Summary Data'!G32*'Summary Data'!G$40)*$A76/17)</f>
        <v>-0.0006134623759277702</v>
      </c>
      <c r="H76" s="10">
        <f>('Summary Data'!H14-('Summary Data'!H15*'Summary Data'!H$39-'Summary Data'!H32*'Summary Data'!H$40)*$A76/17)</f>
        <v>0.0019210149211566774</v>
      </c>
      <c r="I76" s="10">
        <f>('Summary Data'!I14-('Summary Data'!I15*'Summary Data'!I$39-'Summary Data'!I32*'Summary Data'!I$40)*$A76/17)</f>
        <v>0.007785840686398697</v>
      </c>
      <c r="J76" s="10">
        <f>('Summary Data'!J14-('Summary Data'!J15*'Summary Data'!J$39-'Summary Data'!J32*'Summary Data'!J$40)*$A76/17)</f>
        <v>0.00491545857997544</v>
      </c>
      <c r="K76" s="10">
        <f>('Summary Data'!K14-('Summary Data'!K15*'Summary Data'!K$39-'Summary Data'!K32*'Summary Data'!K$40)*$A76/17)</f>
        <v>-0.00031070604020193987</v>
      </c>
      <c r="L76" s="10">
        <f>('Summary Data'!L14-('Summary Data'!L15*'Summary Data'!L$39-'Summary Data'!L32*'Summary Data'!L$40)*$A76/17)</f>
        <v>-0.005354401169824781</v>
      </c>
      <c r="M76" s="10">
        <f>('Summary Data'!M14-('Summary Data'!M15*'Summary Data'!M$39-'Summary Data'!M32*'Summary Data'!M$40)*$A76/17)</f>
        <v>-0.0007470390914902161</v>
      </c>
      <c r="N76" s="10">
        <f>('Summary Data'!N14-('Summary Data'!N15*'Summary Data'!N$39-'Summary Data'!N32*'Summary Data'!N$40)*$A76/17)</f>
        <v>0.002938937590665852</v>
      </c>
      <c r="O76" s="10">
        <f>('Summary Data'!O14-('Summary Data'!O15*'Summary Data'!O$39-'Summary Data'!O32*'Summary Data'!O$40)*$A76/17)</f>
        <v>-0.002087984306245967</v>
      </c>
      <c r="P76" s="10">
        <f>('Summary Data'!P14-('Summary Data'!P15*'Summary Data'!P$39-'Summary Data'!P32*'Summary Data'!P$40)*$A76/17)</f>
        <v>-0.003876858593002623</v>
      </c>
      <c r="Q76" s="10">
        <f>('Summary Data'!Q14-('Summary Data'!Q15*'Summary Data'!Q$39-'Summary Data'!Q32*'Summary Data'!Q$40)*$A76/17)</f>
        <v>0.002079730558188629</v>
      </c>
      <c r="R76" s="10">
        <f>('Summary Data'!R14-('Summary Data'!R15*'Summary Data'!R$39-'Summary Data'!R32*'Summary Data'!R$40)*$A76/17)</f>
        <v>-0.00040488021445733713</v>
      </c>
      <c r="S76" s="10">
        <f>('Summary Data'!S14-('Summary Data'!S15*'Summary Data'!S$39-'Summary Data'!S32*'Summary Data'!S$40)*$A76/17)</f>
        <v>0.0005631798779062308</v>
      </c>
      <c r="T76" s="10">
        <f>('Summary Data'!T14-('Summary Data'!T15*'Summary Data'!T$39-'Summary Data'!T32*'Summary Data'!T$40)*$A76/17)</f>
        <v>-0.015213067822396849</v>
      </c>
      <c r="U76" s="10">
        <f>('Summary Data'!U14-('Summary Data'!U15*'Summary Data'!U$39-'Summary Data'!U32*'Summary Data'!U$40)*$A76/17)</f>
        <v>-0.014498480741854496</v>
      </c>
      <c r="V76" s="62">
        <f t="shared" si="30"/>
        <v>0.00018047602398165152</v>
      </c>
    </row>
    <row r="77" spans="1:22" ht="11.25">
      <c r="A77" s="63">
        <v>11</v>
      </c>
      <c r="B77" s="10">
        <f>('Summary Data'!B15-('Summary Data'!B16*'Summary Data'!B$39-'Summary Data'!B33*'Summary Data'!B$40)*$A77/17)</f>
        <v>0.6351747501850308</v>
      </c>
      <c r="C77" s="10">
        <f>('Summary Data'!C15-('Summary Data'!C16*'Summary Data'!C$39-'Summary Data'!C33*'Summary Data'!C$40)*$A77/17)</f>
        <v>0.7722514817001864</v>
      </c>
      <c r="D77" s="10">
        <f>('Summary Data'!D15-('Summary Data'!D16*'Summary Data'!D$39-'Summary Data'!D33*'Summary Data'!D$40)*$A77/17)</f>
        <v>0.7734301633579658</v>
      </c>
      <c r="E77" s="10">
        <f>('Summary Data'!E15-('Summary Data'!E16*'Summary Data'!E$39-'Summary Data'!E33*'Summary Data'!E$40)*$A77/17)</f>
        <v>0.7682970840388494</v>
      </c>
      <c r="F77" s="10">
        <f>('Summary Data'!F15-('Summary Data'!F16*'Summary Data'!F$39-'Summary Data'!F33*'Summary Data'!F$40)*$A77/17)</f>
        <v>0.7623566941585062</v>
      </c>
      <c r="G77" s="10">
        <f>('Summary Data'!G15-('Summary Data'!G16*'Summary Data'!G$39-'Summary Data'!G33*'Summary Data'!G$40)*$A77/17)</f>
        <v>0.7763602666643364</v>
      </c>
      <c r="H77" s="10">
        <f>('Summary Data'!H15-('Summary Data'!H16*'Summary Data'!H$39-'Summary Data'!H33*'Summary Data'!H$40)*$A77/17)</f>
        <v>0.7683942386660292</v>
      </c>
      <c r="I77" s="10">
        <f>('Summary Data'!I15-('Summary Data'!I16*'Summary Data'!I$39-'Summary Data'!I33*'Summary Data'!I$40)*$A77/17)</f>
        <v>0.7675035794957201</v>
      </c>
      <c r="J77" s="10">
        <f>('Summary Data'!J15-('Summary Data'!J16*'Summary Data'!J$39-'Summary Data'!J33*'Summary Data'!J$40)*$A77/17)</f>
        <v>0.7756741154007057</v>
      </c>
      <c r="K77" s="10">
        <f>('Summary Data'!K15-('Summary Data'!K16*'Summary Data'!K$39-'Summary Data'!K33*'Summary Data'!K$40)*$A77/17)</f>
        <v>0.7650322752190494</v>
      </c>
      <c r="L77" s="10">
        <f>('Summary Data'!L15-('Summary Data'!L16*'Summary Data'!L$39-'Summary Data'!L33*'Summary Data'!L$40)*$A77/17)</f>
        <v>0.7732586399739614</v>
      </c>
      <c r="M77" s="10">
        <f>('Summary Data'!M15-('Summary Data'!M16*'Summary Data'!M$39-'Summary Data'!M33*'Summary Data'!M$40)*$A77/17)</f>
        <v>0.7684945565573361</v>
      </c>
      <c r="N77" s="10">
        <f>('Summary Data'!N15-('Summary Data'!N16*'Summary Data'!N$39-'Summary Data'!N33*'Summary Data'!N$40)*$A77/17)</f>
        <v>0.7741177541510871</v>
      </c>
      <c r="O77" s="10">
        <f>('Summary Data'!O15-('Summary Data'!O16*'Summary Data'!O$39-'Summary Data'!O33*'Summary Data'!O$40)*$A77/17)</f>
        <v>0.7792445291044656</v>
      </c>
      <c r="P77" s="10">
        <f>('Summary Data'!P15-('Summary Data'!P16*'Summary Data'!P$39-'Summary Data'!P33*'Summary Data'!P$40)*$A77/17)</f>
        <v>0.7768677790629285</v>
      </c>
      <c r="Q77" s="10">
        <f>('Summary Data'!Q15-('Summary Data'!Q16*'Summary Data'!Q$39-'Summary Data'!Q33*'Summary Data'!Q$40)*$A77/17)</f>
        <v>0.7706634550612612</v>
      </c>
      <c r="R77" s="10">
        <f>('Summary Data'!R15-('Summary Data'!R16*'Summary Data'!R$39-'Summary Data'!R33*'Summary Data'!R$40)*$A77/17)</f>
        <v>0.7608795413517083</v>
      </c>
      <c r="S77" s="10">
        <f>('Summary Data'!S15-('Summary Data'!S16*'Summary Data'!S$39-'Summary Data'!S33*'Summary Data'!S$40)*$A77/17)</f>
        <v>0.7681999314943848</v>
      </c>
      <c r="T77" s="10">
        <f>('Summary Data'!T15-('Summary Data'!T16*'Summary Data'!T$39-'Summary Data'!T33*'Summary Data'!T$40)*$A77/17)</f>
        <v>0.7668497919879956</v>
      </c>
      <c r="U77" s="10">
        <f>('Summary Data'!U15-('Summary Data'!U16*'Summary Data'!U$39-'Summary Data'!U33*'Summary Data'!U$40)*$A77/17)</f>
        <v>0.6388493820676805</v>
      </c>
      <c r="V77" s="62">
        <f t="shared" si="30"/>
        <v>0.7617227191184627</v>
      </c>
    </row>
    <row r="78" spans="1:25" ht="11.25">
      <c r="A78" s="63">
        <v>12</v>
      </c>
      <c r="B78" s="377">
        <f>('Summary Data'!B16-('Summary Data'!B17*'Summary Data'!B$39-'Summary Data'!B34*'Summary Data'!B$40)*$A78/17)*10</f>
        <v>-0.016091440010378363</v>
      </c>
      <c r="C78" s="377">
        <f>('Summary Data'!C16-('Summary Data'!C17*'Summary Data'!C$39-'Summary Data'!C34*'Summary Data'!C$40)*$A78/17)*10</f>
        <v>-0.029749012775564642</v>
      </c>
      <c r="D78" s="377">
        <f>('Summary Data'!D16-('Summary Data'!D17*'Summary Data'!D$39-'Summary Data'!D34*'Summary Data'!D$40)*$A78/17)*10</f>
        <v>0.0026804802940139354</v>
      </c>
      <c r="E78" s="377">
        <f>('Summary Data'!E16-('Summary Data'!E17*'Summary Data'!E$39-'Summary Data'!E34*'Summary Data'!E$40)*$A78/17)*10</f>
        <v>0.0058419598974598355</v>
      </c>
      <c r="F78" s="377">
        <f>('Summary Data'!F16-('Summary Data'!F17*'Summary Data'!F$39-'Summary Data'!F34*'Summary Data'!F$40)*$A78/17)*10</f>
        <v>-0.02697792716140148</v>
      </c>
      <c r="G78" s="377">
        <f>('Summary Data'!G16-('Summary Data'!G17*'Summary Data'!G$39-'Summary Data'!G34*'Summary Data'!G$40)*$A78/17)*10</f>
        <v>-0.03434140887424153</v>
      </c>
      <c r="H78" s="377">
        <f>('Summary Data'!H16-('Summary Data'!H17*'Summary Data'!H$39-'Summary Data'!H34*'Summary Data'!H$40)*$A78/17)*10</f>
        <v>-0.07631905248963149</v>
      </c>
      <c r="I78" s="377">
        <f>('Summary Data'!I16-('Summary Data'!I17*'Summary Data'!I$39-'Summary Data'!I34*'Summary Data'!I$40)*$A78/17)*10</f>
        <v>-0.03707424819760433</v>
      </c>
      <c r="J78" s="377">
        <f>('Summary Data'!J16-('Summary Data'!J17*'Summary Data'!J$39-'Summary Data'!J34*'Summary Data'!J$40)*$A78/17)*10</f>
        <v>-0.007377138290078763</v>
      </c>
      <c r="K78" s="377">
        <f>('Summary Data'!K16-('Summary Data'!K17*'Summary Data'!K$39-'Summary Data'!K34*'Summary Data'!K$40)*$A78/17)*10</f>
        <v>-0.006304187495985575</v>
      </c>
      <c r="L78" s="377">
        <f>('Summary Data'!L16-('Summary Data'!L17*'Summary Data'!L$39-'Summary Data'!L34*'Summary Data'!L$40)*$A78/17)*10</f>
        <v>-0.06269198241106563</v>
      </c>
      <c r="M78" s="377">
        <f>('Summary Data'!M16-('Summary Data'!M17*'Summary Data'!M$39-'Summary Data'!M34*'Summary Data'!M$40)*$A78/17)*10</f>
        <v>-0.04192968978345031</v>
      </c>
      <c r="N78" s="377">
        <f>('Summary Data'!N16-('Summary Data'!N17*'Summary Data'!N$39-'Summary Data'!N34*'Summary Data'!N$40)*$A78/17)*10</f>
        <v>-0.05810007539782393</v>
      </c>
      <c r="O78" s="377">
        <f>('Summary Data'!O16-('Summary Data'!O17*'Summary Data'!O$39-'Summary Data'!O34*'Summary Data'!O$40)*$A78/17)*10</f>
        <v>-0.03375214030532179</v>
      </c>
      <c r="P78" s="377">
        <f>('Summary Data'!P16-('Summary Data'!P17*'Summary Data'!P$39-'Summary Data'!P34*'Summary Data'!P$40)*$A78/17)*10</f>
        <v>-0.03738268583684205</v>
      </c>
      <c r="Q78" s="377">
        <f>('Summary Data'!Q16-('Summary Data'!Q17*'Summary Data'!Q$39-'Summary Data'!Q34*'Summary Data'!Q$40)*$A78/17)*10</f>
        <v>-0.03124189826921101</v>
      </c>
      <c r="R78" s="377">
        <f>('Summary Data'!R16-('Summary Data'!R17*'Summary Data'!R$39-'Summary Data'!R34*'Summary Data'!R$40)*$A78/17)*10</f>
        <v>-0.03870635958315667</v>
      </c>
      <c r="S78" s="377">
        <f>('Summary Data'!S16-('Summary Data'!S17*'Summary Data'!S$39-'Summary Data'!S34*'Summary Data'!S$40)*$A78/17)*10</f>
        <v>-0.005656769353565138</v>
      </c>
      <c r="T78" s="377">
        <f>('Summary Data'!T16-('Summary Data'!T17*'Summary Data'!T$39-'Summary Data'!T34*'Summary Data'!T$40)*$A78/17)*10</f>
        <v>-0.08341611079646438</v>
      </c>
      <c r="U78" s="377">
        <f>('Summary Data'!U16-('Summary Data'!U17*'Summary Data'!U$39-'Summary Data'!U34*'Summary Data'!U$40)*$A78/17)*10</f>
        <v>-0.15721540101888243</v>
      </c>
      <c r="V78" s="62">
        <f aca="true" t="shared" si="31" ref="V78:V83">(B78*B$67+C78*C$67+D78*D$67+E78*E$67+F78*F$67+G78*G$67+H78*H$67+I78*I$67+J78*J$67+K78*K$67+L78*L$67+M78*M$67+N78*N$67+O78*O$67+P78*P$67+Q78*Q$67+R78*R$67+S78*S$67+T78*T$67+U78*U$67)/SUM(B$67:U$67)/10</f>
        <v>-0.0036898309556842035</v>
      </c>
      <c r="Y78" s="376" t="s">
        <v>76</v>
      </c>
    </row>
    <row r="79" spans="1:25" ht="11.25">
      <c r="A79" s="63">
        <v>13</v>
      </c>
      <c r="B79" s="377">
        <f>('Summary Data'!B17-('Summary Data'!B18*'Summary Data'!B$39-'Summary Data'!B35*'Summary Data'!B$40)*$A79/17)*10</f>
        <v>0.8000074910529577</v>
      </c>
      <c r="C79" s="377">
        <f>('Summary Data'!C17-('Summary Data'!C18*'Summary Data'!C$39-'Summary Data'!C35*'Summary Data'!C$40)*$A79/17)*10</f>
        <v>0.7502357819891612</v>
      </c>
      <c r="D79" s="377">
        <f>('Summary Data'!D17-('Summary Data'!D18*'Summary Data'!D$39-'Summary Data'!D35*'Summary Data'!D$40)*$A79/17)*10</f>
        <v>0.792590657109423</v>
      </c>
      <c r="E79" s="377">
        <f>('Summary Data'!E17-('Summary Data'!E18*'Summary Data'!E$39-'Summary Data'!E35*'Summary Data'!E$40)*$A79/17)*10</f>
        <v>0.7617443726827482</v>
      </c>
      <c r="F79" s="377">
        <f>('Summary Data'!F17-('Summary Data'!F18*'Summary Data'!F$39-'Summary Data'!F35*'Summary Data'!F$40)*$A79/17)*10</f>
        <v>0.793139655372979</v>
      </c>
      <c r="G79" s="377">
        <f>('Summary Data'!G17-('Summary Data'!G18*'Summary Data'!G$39-'Summary Data'!G35*'Summary Data'!G$40)*$A79/17)*10</f>
        <v>0.7585887758685603</v>
      </c>
      <c r="H79" s="377">
        <f>('Summary Data'!H17-('Summary Data'!H18*'Summary Data'!H$39-'Summary Data'!H35*'Summary Data'!H$40)*$A79/17)*10</f>
        <v>0.7123220186815968</v>
      </c>
      <c r="I79" s="377">
        <f>('Summary Data'!I17-('Summary Data'!I18*'Summary Data'!I$39-'Summary Data'!I35*'Summary Data'!I$40)*$A79/17)*10</f>
        <v>0.761335493805839</v>
      </c>
      <c r="J79" s="377">
        <f>('Summary Data'!J17-('Summary Data'!J18*'Summary Data'!J$39-'Summary Data'!J35*'Summary Data'!J$40)*$A79/17)*10</f>
        <v>0.7621994057027841</v>
      </c>
      <c r="K79" s="377">
        <f>('Summary Data'!K17-('Summary Data'!K18*'Summary Data'!K$39-'Summary Data'!K35*'Summary Data'!K$40)*$A79/17)*10</f>
        <v>0.7874125667550302</v>
      </c>
      <c r="L79" s="377">
        <f>('Summary Data'!L17-('Summary Data'!L18*'Summary Data'!L$39-'Summary Data'!L35*'Summary Data'!L$40)*$A79/17)*10</f>
        <v>0.7422807673352118</v>
      </c>
      <c r="M79" s="377">
        <f>('Summary Data'!M17-('Summary Data'!M18*'Summary Data'!M$39-'Summary Data'!M35*'Summary Data'!M$40)*$A79/17)*10</f>
        <v>0.7569537792796882</v>
      </c>
      <c r="N79" s="377">
        <f>('Summary Data'!N17-('Summary Data'!N18*'Summary Data'!N$39-'Summary Data'!N35*'Summary Data'!N$40)*$A79/17)*10</f>
        <v>0.7382366267845779</v>
      </c>
      <c r="O79" s="377">
        <f>('Summary Data'!O17-('Summary Data'!O18*'Summary Data'!O$39-'Summary Data'!O35*'Summary Data'!O$40)*$A79/17)*10</f>
        <v>0.7640695444710538</v>
      </c>
      <c r="P79" s="377">
        <f>('Summary Data'!P17-('Summary Data'!P18*'Summary Data'!P$39-'Summary Data'!P35*'Summary Data'!P$40)*$A79/17)*10</f>
        <v>0.7504365042465105</v>
      </c>
      <c r="Q79" s="377">
        <f>('Summary Data'!Q17-('Summary Data'!Q18*'Summary Data'!Q$39-'Summary Data'!Q35*'Summary Data'!Q$40)*$A79/17)*10</f>
        <v>0.7517309899413783</v>
      </c>
      <c r="R79" s="377">
        <f>('Summary Data'!R17-('Summary Data'!R18*'Summary Data'!R$39-'Summary Data'!R35*'Summary Data'!R$40)*$A79/17)*10</f>
        <v>0.7574345441855395</v>
      </c>
      <c r="S79" s="377">
        <f>('Summary Data'!S17-('Summary Data'!S18*'Summary Data'!S$39-'Summary Data'!S35*'Summary Data'!S$40)*$A79/17)*10</f>
        <v>0.768632188819554</v>
      </c>
      <c r="T79" s="377">
        <f>('Summary Data'!T17-('Summary Data'!T18*'Summary Data'!T$39-'Summary Data'!T35*'Summary Data'!T$40)*$A79/17)*10</f>
        <v>0.7170927135438293</v>
      </c>
      <c r="U79" s="377">
        <f>('Summary Data'!U17-('Summary Data'!U18*'Summary Data'!U$39-'Summary Data'!U35*'Summary Data'!U$40)*$A79/17)*10</f>
        <v>0.6018359919296374</v>
      </c>
      <c r="V79" s="62">
        <f t="shared" si="31"/>
        <v>0.0753427364117927</v>
      </c>
      <c r="Y79" s="376" t="s">
        <v>76</v>
      </c>
    </row>
    <row r="80" spans="1:25" ht="11.25">
      <c r="A80" s="63">
        <v>14</v>
      </c>
      <c r="B80" s="377">
        <f>('Summary Data'!B18-('Summary Data'!B19*'Summary Data'!B$39-'Summary Data'!B36*'Summary Data'!B$40)*$A80/17)*10</f>
        <v>0.0620409470148572</v>
      </c>
      <c r="C80" s="377">
        <f>('Summary Data'!C18-('Summary Data'!C19*'Summary Data'!C$39-'Summary Data'!C36*'Summary Data'!C$40)*$A80/17)*10</f>
        <v>-0.09865495020524043</v>
      </c>
      <c r="D80" s="377">
        <f>('Summary Data'!D18-('Summary Data'!D19*'Summary Data'!D$39-'Summary Data'!D36*'Summary Data'!D$40)*$A80/17)*10</f>
        <v>-0.09277483669214776</v>
      </c>
      <c r="E80" s="377">
        <f>('Summary Data'!E18-('Summary Data'!E19*'Summary Data'!E$39-'Summary Data'!E36*'Summary Data'!E$40)*$A80/17)*10</f>
        <v>-0.07025508460249849</v>
      </c>
      <c r="F80" s="377">
        <f>('Summary Data'!F18-('Summary Data'!F19*'Summary Data'!F$39-'Summary Data'!F36*'Summary Data'!F$40)*$A80/17)*10</f>
        <v>-0.11199696303974635</v>
      </c>
      <c r="G80" s="377">
        <f>('Summary Data'!G18-('Summary Data'!G19*'Summary Data'!G$39-'Summary Data'!G36*'Summary Data'!G$40)*$A80/17)*10</f>
        <v>-0.09902419662407316</v>
      </c>
      <c r="H80" s="377">
        <f>('Summary Data'!H18-('Summary Data'!H19*'Summary Data'!H$39-'Summary Data'!H36*'Summary Data'!H$40)*$A80/17)*10</f>
        <v>-0.10746215879506543</v>
      </c>
      <c r="I80" s="377">
        <f>('Summary Data'!I18-('Summary Data'!I19*'Summary Data'!I$39-'Summary Data'!I36*'Summary Data'!I$40)*$A80/17)*10</f>
        <v>-0.0968211015053953</v>
      </c>
      <c r="J80" s="377">
        <f>('Summary Data'!J18-('Summary Data'!J19*'Summary Data'!J$39-'Summary Data'!J36*'Summary Data'!J$40)*$A80/17)*10</f>
        <v>-0.10456102688675059</v>
      </c>
      <c r="K80" s="377">
        <f>('Summary Data'!K18-('Summary Data'!K19*'Summary Data'!K$39-'Summary Data'!K36*'Summary Data'!K$40)*$A80/17)*10</f>
        <v>-0.10433241941650279</v>
      </c>
      <c r="L80" s="377">
        <f>('Summary Data'!L18-('Summary Data'!L19*'Summary Data'!L$39-'Summary Data'!L36*'Summary Data'!L$40)*$A80/17)*10</f>
        <v>-0.09620694269037951</v>
      </c>
      <c r="M80" s="377">
        <f>('Summary Data'!M18-('Summary Data'!M19*'Summary Data'!M$39-'Summary Data'!M36*'Summary Data'!M$40)*$A80/17)*10</f>
        <v>-0.09189094848204271</v>
      </c>
      <c r="N80" s="377">
        <f>('Summary Data'!N18-('Summary Data'!N19*'Summary Data'!N$39-'Summary Data'!N36*'Summary Data'!N$40)*$A80/17)*10</f>
        <v>-0.10905390058283713</v>
      </c>
      <c r="O80" s="377">
        <f>('Summary Data'!O18-('Summary Data'!O19*'Summary Data'!O$39-'Summary Data'!O36*'Summary Data'!O$40)*$A80/17)*10</f>
        <v>-0.11106729519795194</v>
      </c>
      <c r="P80" s="377">
        <f>('Summary Data'!P18-('Summary Data'!P19*'Summary Data'!P$39-'Summary Data'!P36*'Summary Data'!P$40)*$A80/17)*10</f>
        <v>-0.09256407477833738</v>
      </c>
      <c r="Q80" s="377">
        <f>('Summary Data'!Q18-('Summary Data'!Q19*'Summary Data'!Q$39-'Summary Data'!Q36*'Summary Data'!Q$40)*$A80/17)*10</f>
        <v>-0.08856384279029875</v>
      </c>
      <c r="R80" s="377">
        <f>('Summary Data'!R18-('Summary Data'!R19*'Summary Data'!R$39-'Summary Data'!R36*'Summary Data'!R$40)*$A80/17)*10</f>
        <v>-0.0901524601354188</v>
      </c>
      <c r="S80" s="377">
        <f>('Summary Data'!S18-('Summary Data'!S19*'Summary Data'!S$39-'Summary Data'!S36*'Summary Data'!S$40)*$A80/17)*10</f>
        <v>-0.08943714802399094</v>
      </c>
      <c r="T80" s="377">
        <f>('Summary Data'!T18-('Summary Data'!T19*'Summary Data'!T$39-'Summary Data'!T36*'Summary Data'!T$40)*$A80/17)*10</f>
        <v>-0.11171624013702745</v>
      </c>
      <c r="U80" s="377">
        <f>('Summary Data'!U18-('Summary Data'!U19*'Summary Data'!U$39-'Summary Data'!U36*'Summary Data'!U$40)*$A80/17)*10</f>
        <v>-0.05492498543647463</v>
      </c>
      <c r="V80" s="62">
        <f t="shared" si="31"/>
        <v>-0.009145845357333645</v>
      </c>
      <c r="Y80" s="376" t="s">
        <v>76</v>
      </c>
    </row>
    <row r="81" spans="1:25" ht="11.25">
      <c r="A81" s="63">
        <v>15</v>
      </c>
      <c r="B81" s="377">
        <f>('Summary Data'!B19-('Summary Data'!B20*'Summary Data'!B$39-'Summary Data'!B37*'Summary Data'!B$40)*$A81/17)*10</f>
        <v>0.112929</v>
      </c>
      <c r="C81" s="377">
        <f>('Summary Data'!C19-('Summary Data'!C20*'Summary Data'!C$39-'Summary Data'!C37*'Summary Data'!C$40)*$A81/17)*10</f>
        <v>0.46835740000000003</v>
      </c>
      <c r="D81" s="377">
        <f>('Summary Data'!D19-('Summary Data'!D20*'Summary Data'!D$39-'Summary Data'!D37*'Summary Data'!D$40)*$A81/17)*10</f>
        <v>0.5428894</v>
      </c>
      <c r="E81" s="377">
        <f>('Summary Data'!E19-('Summary Data'!E20*'Summary Data'!E$39-'Summary Data'!E37*'Summary Data'!E$40)*$A81/17)*10</f>
        <v>0.5253436</v>
      </c>
      <c r="F81" s="377">
        <f>('Summary Data'!F19-('Summary Data'!F20*'Summary Data'!F$39-'Summary Data'!F37*'Summary Data'!F$40)*$A81/17)*10</f>
        <v>0.5411796</v>
      </c>
      <c r="G81" s="377">
        <f>('Summary Data'!G19-('Summary Data'!G20*'Summary Data'!G$39-'Summary Data'!G37*'Summary Data'!G$40)*$A81/17)*10</f>
        <v>0.4725884</v>
      </c>
      <c r="H81" s="377">
        <f>('Summary Data'!H19-('Summary Data'!H20*'Summary Data'!H$39-'Summary Data'!H37*'Summary Data'!H$40)*$A81/17)*10</f>
        <v>0.44796959999999997</v>
      </c>
      <c r="I81" s="377">
        <f>('Summary Data'!I19-('Summary Data'!I20*'Summary Data'!I$39-'Summary Data'!I37*'Summary Data'!I$40)*$A81/17)*10</f>
        <v>0.5284487999999999</v>
      </c>
      <c r="J81" s="377">
        <f>('Summary Data'!J19-('Summary Data'!J20*'Summary Data'!J$39-'Summary Data'!J37*'Summary Data'!J$40)*$A81/17)*10</f>
        <v>0.5124715</v>
      </c>
      <c r="K81" s="377">
        <f>('Summary Data'!K19-('Summary Data'!K20*'Summary Data'!K$39-'Summary Data'!K37*'Summary Data'!K$40)*$A81/17)*10</f>
        <v>0.48827259999999995</v>
      </c>
      <c r="L81" s="377">
        <f>('Summary Data'!L19-('Summary Data'!L20*'Summary Data'!L$39-'Summary Data'!L37*'Summary Data'!L$40)*$A81/17)*10</f>
        <v>0.4402221</v>
      </c>
      <c r="M81" s="377">
        <f>('Summary Data'!M19-('Summary Data'!M20*'Summary Data'!M$39-'Summary Data'!M37*'Summary Data'!M$40)*$A81/17)*10</f>
        <v>0.4572731</v>
      </c>
      <c r="N81" s="377">
        <f>('Summary Data'!N19-('Summary Data'!N20*'Summary Data'!N$39-'Summary Data'!N37*'Summary Data'!N$40)*$A81/17)*10</f>
        <v>0.4495774</v>
      </c>
      <c r="O81" s="377">
        <f>('Summary Data'!O19-('Summary Data'!O20*'Summary Data'!O$39-'Summary Data'!O37*'Summary Data'!O$40)*$A81/17)*10</f>
        <v>0.4320726</v>
      </c>
      <c r="P81" s="377">
        <f>('Summary Data'!P19-('Summary Data'!P20*'Summary Data'!P$39-'Summary Data'!P37*'Summary Data'!P$40)*$A81/17)*10</f>
        <v>0.4230486</v>
      </c>
      <c r="Q81" s="377">
        <f>('Summary Data'!Q19-('Summary Data'!Q20*'Summary Data'!Q$39-'Summary Data'!Q37*'Summary Data'!Q$40)*$A81/17)*10</f>
        <v>0.4847229</v>
      </c>
      <c r="R81" s="377">
        <f>('Summary Data'!R19-('Summary Data'!R20*'Summary Data'!R$39-'Summary Data'!R37*'Summary Data'!R$40)*$A81/17)*10</f>
        <v>0.4268084</v>
      </c>
      <c r="S81" s="377">
        <f>('Summary Data'!S19-('Summary Data'!S20*'Summary Data'!S$39-'Summary Data'!S37*'Summary Data'!S$40)*$A81/17)*10</f>
        <v>0.4848351</v>
      </c>
      <c r="T81" s="377">
        <f>('Summary Data'!T19-('Summary Data'!T20*'Summary Data'!T$39-'Summary Data'!T37*'Summary Data'!T$40)*$A81/17)*10</f>
        <v>0.3469502</v>
      </c>
      <c r="U81" s="377">
        <f>('Summary Data'!U19-('Summary Data'!U20*'Summary Data'!U$39-'Summary Data'!U37*'Summary Data'!U$40)*$A81/17)*10</f>
        <v>0.22206920000000002</v>
      </c>
      <c r="V81" s="62">
        <f t="shared" si="31"/>
        <v>0.04508765075977146</v>
      </c>
      <c r="Y81" s="376" t="s">
        <v>76</v>
      </c>
    </row>
    <row r="82" spans="1:25" ht="11.25">
      <c r="A82" s="63">
        <v>16</v>
      </c>
      <c r="B82" s="377">
        <f>('Summary Data'!B20-('Summary Data'!B21*'Summary Data'!B$39-'Summary Data'!B38*'Summary Data'!B$40)*$A82/17)*10</f>
        <v>0</v>
      </c>
      <c r="C82" s="377">
        <f>('Summary Data'!C20-('Summary Data'!C21*'Summary Data'!C$39-'Summary Data'!C38*'Summary Data'!C$40)*$A82/17)*10</f>
        <v>0</v>
      </c>
      <c r="D82" s="377">
        <f>('Summary Data'!D20-('Summary Data'!D21*'Summary Data'!D$39-'Summary Data'!D38*'Summary Data'!D$40)*$A82/17)*10</f>
        <v>0</v>
      </c>
      <c r="E82" s="377">
        <f>('Summary Data'!E20-('Summary Data'!E21*'Summary Data'!E$39-'Summary Data'!E38*'Summary Data'!E$40)*$A82/17)*10</f>
        <v>0</v>
      </c>
      <c r="F82" s="377">
        <f>('Summary Data'!F20-('Summary Data'!F21*'Summary Data'!F$39-'Summary Data'!F38*'Summary Data'!F$40)*$A82/17)*10</f>
        <v>0</v>
      </c>
      <c r="G82" s="377">
        <f>('Summary Data'!G20-('Summary Data'!G21*'Summary Data'!G$39-'Summary Data'!G38*'Summary Data'!G$40)*$A82/17)*10</f>
        <v>0</v>
      </c>
      <c r="H82" s="377">
        <f>('Summary Data'!H20-('Summary Data'!H21*'Summary Data'!H$39-'Summary Data'!H38*'Summary Data'!H$40)*$A82/17)*10</f>
        <v>0</v>
      </c>
      <c r="I82" s="377">
        <f>('Summary Data'!I20-('Summary Data'!I21*'Summary Data'!I$39-'Summary Data'!I38*'Summary Data'!I$40)*$A82/17)*10</f>
        <v>0</v>
      </c>
      <c r="J82" s="377">
        <f>('Summary Data'!J20-('Summary Data'!J21*'Summary Data'!J$39-'Summary Data'!J38*'Summary Data'!J$40)*$A82/17)*10</f>
        <v>0</v>
      </c>
      <c r="K82" s="377">
        <f>('Summary Data'!K20-('Summary Data'!K21*'Summary Data'!K$39-'Summary Data'!K38*'Summary Data'!K$40)*$A82/17)*10</f>
        <v>0</v>
      </c>
      <c r="L82" s="377">
        <f>('Summary Data'!L20-('Summary Data'!L21*'Summary Data'!L$39-'Summary Data'!L38*'Summary Data'!L$40)*$A82/17)*10</f>
        <v>0</v>
      </c>
      <c r="M82" s="377">
        <f>('Summary Data'!M20-('Summary Data'!M21*'Summary Data'!M$39-'Summary Data'!M38*'Summary Data'!M$40)*$A82/17)*10</f>
        <v>0</v>
      </c>
      <c r="N82" s="377">
        <f>('Summary Data'!N20-('Summary Data'!N21*'Summary Data'!N$39-'Summary Data'!N38*'Summary Data'!N$40)*$A82/17)*10</f>
        <v>0</v>
      </c>
      <c r="O82" s="377">
        <f>('Summary Data'!O20-('Summary Data'!O21*'Summary Data'!O$39-'Summary Data'!O38*'Summary Data'!O$40)*$A82/17)*10</f>
        <v>0</v>
      </c>
      <c r="P82" s="377">
        <f>('Summary Data'!P20-('Summary Data'!P21*'Summary Data'!P$39-'Summary Data'!P38*'Summary Data'!P$40)*$A82/17)*10</f>
        <v>0</v>
      </c>
      <c r="Q82" s="377">
        <f>('Summary Data'!Q20-('Summary Data'!Q21*'Summary Data'!Q$39-'Summary Data'!Q38*'Summary Data'!Q$40)*$A82/17)*10</f>
        <v>0</v>
      </c>
      <c r="R82" s="377">
        <f>('Summary Data'!R20-('Summary Data'!R21*'Summary Data'!R$39-'Summary Data'!R38*'Summary Data'!R$40)*$A82/17)*10</f>
        <v>0</v>
      </c>
      <c r="S82" s="377">
        <f>('Summary Data'!S20-('Summary Data'!S21*'Summary Data'!S$39-'Summary Data'!S38*'Summary Data'!S$40)*$A82/17)*10</f>
        <v>0</v>
      </c>
      <c r="T82" s="377">
        <f>('Summary Data'!T20-('Summary Data'!T21*'Summary Data'!T$39-'Summary Data'!T38*'Summary Data'!T$40)*$A82/17)*10</f>
        <v>0</v>
      </c>
      <c r="U82" s="377">
        <f>('Summary Data'!U20-('Summary Data'!U21*'Summary Data'!U$39-'Summary Data'!U38*'Summary Data'!U$40)*$A82/17)*10</f>
        <v>0</v>
      </c>
      <c r="V82" s="62">
        <f t="shared" si="31"/>
        <v>0</v>
      </c>
      <c r="Y82" s="376" t="s">
        <v>76</v>
      </c>
    </row>
    <row r="83" spans="1:25" ht="12" thickBot="1">
      <c r="A83" s="64">
        <v>17</v>
      </c>
      <c r="B83" s="378">
        <f>'Summary Data'!B21*10</f>
        <v>0</v>
      </c>
      <c r="C83" s="378">
        <f>'Summary Data'!C21*10</f>
        <v>0</v>
      </c>
      <c r="D83" s="378">
        <f>'Summary Data'!D21*10</f>
        <v>0</v>
      </c>
      <c r="E83" s="378">
        <f>'Summary Data'!E21*10</f>
        <v>0</v>
      </c>
      <c r="F83" s="378">
        <f>'Summary Data'!F21*10</f>
        <v>0</v>
      </c>
      <c r="G83" s="378">
        <f>'Summary Data'!G21*10</f>
        <v>0</v>
      </c>
      <c r="H83" s="378">
        <f>'Summary Data'!H21*10</f>
        <v>0</v>
      </c>
      <c r="I83" s="378">
        <f>'Summary Data'!I21*10</f>
        <v>0</v>
      </c>
      <c r="J83" s="378">
        <f>'Summary Data'!J21*10</f>
        <v>0</v>
      </c>
      <c r="K83" s="378">
        <f>'Summary Data'!K21*10</f>
        <v>0</v>
      </c>
      <c r="L83" s="378">
        <f>'Summary Data'!L21*10</f>
        <v>0</v>
      </c>
      <c r="M83" s="378">
        <f>'Summary Data'!M21*10</f>
        <v>0</v>
      </c>
      <c r="N83" s="378">
        <f>'Summary Data'!N21*10</f>
        <v>0</v>
      </c>
      <c r="O83" s="378">
        <f>'Summary Data'!O21*10</f>
        <v>0</v>
      </c>
      <c r="P83" s="378">
        <f>'Summary Data'!P21*10</f>
        <v>0</v>
      </c>
      <c r="Q83" s="378">
        <f>'Summary Data'!Q21*10</f>
        <v>0</v>
      </c>
      <c r="R83" s="378">
        <f>'Summary Data'!R21*10</f>
        <v>0</v>
      </c>
      <c r="S83" s="378">
        <f>'Summary Data'!S21*10</f>
        <v>0</v>
      </c>
      <c r="T83" s="378">
        <f>'Summary Data'!T21*10</f>
        <v>0</v>
      </c>
      <c r="U83" s="378">
        <f>'Summary Data'!U21*10</f>
        <v>0</v>
      </c>
      <c r="V83" s="22">
        <f t="shared" si="31"/>
        <v>0</v>
      </c>
      <c r="Y83" s="376" t="s">
        <v>76</v>
      </c>
    </row>
    <row r="84" ht="12" thickBot="1"/>
    <row r="85" spans="1:22" ht="11.25">
      <c r="A85" s="450" t="s">
        <v>110</v>
      </c>
      <c r="B85" s="438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438"/>
      <c r="S85" s="438"/>
      <c r="T85" s="438"/>
      <c r="U85" s="438"/>
      <c r="V85" s="439"/>
    </row>
    <row r="86" spans="1:22" ht="11.25">
      <c r="A86" s="60"/>
      <c r="B86" s="61" t="s">
        <v>71</v>
      </c>
      <c r="C86" s="61" t="s">
        <v>72</v>
      </c>
      <c r="D86" s="61" t="s">
        <v>73</v>
      </c>
      <c r="E86" s="61" t="s">
        <v>74</v>
      </c>
      <c r="F86" s="61" t="s">
        <v>75</v>
      </c>
      <c r="G86" s="61" t="s">
        <v>80</v>
      </c>
      <c r="H86" s="61" t="s">
        <v>81</v>
      </c>
      <c r="I86" s="61" t="s">
        <v>82</v>
      </c>
      <c r="J86" s="61" t="s">
        <v>83</v>
      </c>
      <c r="K86" s="61" t="s">
        <v>84</v>
      </c>
      <c r="L86" s="61" t="s">
        <v>85</v>
      </c>
      <c r="M86" s="61" t="s">
        <v>86</v>
      </c>
      <c r="N86" s="61" t="s">
        <v>87</v>
      </c>
      <c r="O86" s="61" t="s">
        <v>88</v>
      </c>
      <c r="P86" s="61" t="s">
        <v>89</v>
      </c>
      <c r="Q86" s="61" t="s">
        <v>90</v>
      </c>
      <c r="R86" s="61" t="s">
        <v>91</v>
      </c>
      <c r="S86" s="61" t="s">
        <v>92</v>
      </c>
      <c r="T86" s="61" t="s">
        <v>93</v>
      </c>
      <c r="U86" s="61" t="s">
        <v>94</v>
      </c>
      <c r="V86" s="11" t="s">
        <v>95</v>
      </c>
    </row>
    <row r="87" spans="1:22" ht="11.25">
      <c r="A87" s="63">
        <v>1</v>
      </c>
      <c r="B87" s="10">
        <f>('Summary Data'!B22-('Summary Data'!B6*'Summary Data'!B$40+'Summary Data'!B23*'Summary Data'!B$39)/17*$A87)</f>
        <v>45.106174512877885</v>
      </c>
      <c r="C87" s="10">
        <f>('Summary Data'!C22-('Summary Data'!C6*'Summary Data'!C$40+'Summary Data'!C23*'Summary Data'!C$39)/17*$A87)</f>
        <v>0.6829139745155487</v>
      </c>
      <c r="D87" s="10">
        <f>('Summary Data'!D22-('Summary Data'!D6*'Summary Data'!D$40+'Summary Data'!D23*'Summary Data'!D$39)/17*$A87)</f>
        <v>3.9843356121677567</v>
      </c>
      <c r="E87" s="10">
        <f>('Summary Data'!E22-('Summary Data'!E6*'Summary Data'!E$40+'Summary Data'!E23*'Summary Data'!E$39)/17*$A87)</f>
        <v>6.156607160657976</v>
      </c>
      <c r="F87" s="10">
        <f>('Summary Data'!F22-('Summary Data'!F6*'Summary Data'!F$40+'Summary Data'!F23*'Summary Data'!F$39)/17*$A87)</f>
        <v>1.4865237159072922</v>
      </c>
      <c r="G87" s="10">
        <f>('Summary Data'!G22-('Summary Data'!G6*'Summary Data'!G$40+'Summary Data'!G23*'Summary Data'!G$39)/17*$A87)</f>
        <v>-4.727664728979301</v>
      </c>
      <c r="H87" s="10">
        <f>('Summary Data'!H22-('Summary Data'!H6*'Summary Data'!H$40+'Summary Data'!H23*'Summary Data'!H$39)/17*$A87)</f>
        <v>1.0829972901869815</v>
      </c>
      <c r="I87" s="10">
        <f>('Summary Data'!I22-('Summary Data'!I6*'Summary Data'!I$40+'Summary Data'!I23*'Summary Data'!I$39)/17*$A87)</f>
        <v>-7.859918041774979</v>
      </c>
      <c r="J87" s="10">
        <f>('Summary Data'!J22-('Summary Data'!J6*'Summary Data'!J$40+'Summary Data'!J23*'Summary Data'!J$39)/17*$A87)</f>
        <v>-9.928848882203999</v>
      </c>
      <c r="K87" s="10">
        <f>('Summary Data'!K22-('Summary Data'!K6*'Summary Data'!K$40+'Summary Data'!K23*'Summary Data'!K$39)/17*$A87)</f>
        <v>1.6207767689694044</v>
      </c>
      <c r="L87" s="10">
        <f>('Summary Data'!L22-('Summary Data'!L6*'Summary Data'!L$40+'Summary Data'!L23*'Summary Data'!L$39)/17*$A87)</f>
        <v>-7.895411700962496</v>
      </c>
      <c r="M87" s="10">
        <f>('Summary Data'!M22-('Summary Data'!M6*'Summary Data'!M$40+'Summary Data'!M23*'Summary Data'!M$39)/17*$A87)</f>
        <v>-9.18562090415071</v>
      </c>
      <c r="N87" s="10">
        <f>('Summary Data'!N22-('Summary Data'!N6*'Summary Data'!N$40+'Summary Data'!N23*'Summary Data'!N$39)/17*$A87)</f>
        <v>-8.119196402793529</v>
      </c>
      <c r="O87" s="10">
        <f>('Summary Data'!O22-('Summary Data'!O6*'Summary Data'!O$40+'Summary Data'!O23*'Summary Data'!O$39)/17*$A87)</f>
        <v>-8.038356473195481</v>
      </c>
      <c r="P87" s="10">
        <f>('Summary Data'!P22-('Summary Data'!P6*'Summary Data'!P$40+'Summary Data'!P23*'Summary Data'!P$39)/17*$A87)</f>
        <v>-0.2910069932696433</v>
      </c>
      <c r="Q87" s="10">
        <f>('Summary Data'!Q22-('Summary Data'!Q6*'Summary Data'!Q$40+'Summary Data'!Q23*'Summary Data'!Q$39)/17*$A87)</f>
        <v>3.846624714005375</v>
      </c>
      <c r="R87" s="10">
        <f>('Summary Data'!R22-('Summary Data'!R6*'Summary Data'!R$40+'Summary Data'!R23*'Summary Data'!R$39)/17*$A87)</f>
        <v>3.084159877007997</v>
      </c>
      <c r="S87" s="10">
        <f>('Summary Data'!S22-('Summary Data'!S6*'Summary Data'!S$40+'Summary Data'!S23*'Summary Data'!S$39)/17*$A87)</f>
        <v>2.1601714093271127</v>
      </c>
      <c r="T87" s="10">
        <f>('Summary Data'!T22-('Summary Data'!T6*'Summary Data'!T$40+'Summary Data'!T23*'Summary Data'!T$39)/17*$A87)</f>
        <v>1.534825719958136</v>
      </c>
      <c r="U87" s="10">
        <f>('Summary Data'!U22-('Summary Data'!U6*'Summary Data'!U$40+'Summary Data'!U23*'Summary Data'!U$39)/17*$A87)</f>
        <v>2.515438184443729</v>
      </c>
      <c r="V87" s="62">
        <f>(B87*B$67+C87*C$67+D87*D$67+E87*E$67+F87*F$67+G87*G$67+H87*H$67+I87*I$67+J87*J$67+K87*K$67+L87*L$67+M87*M$67+N87*N$67+O87*O$67+P87*P$67+Q87*Q$67+R87*R$67+S87*S$67+T87*T$67+U87*U$67)/SUM(B$67:U$67)</f>
        <v>-0.008737451033161488</v>
      </c>
    </row>
    <row r="88" spans="1:22" ht="11.25">
      <c r="A88" s="63">
        <v>2</v>
      </c>
      <c r="B88" s="10">
        <f>('Summary Data'!B23-('Summary Data'!B7*'Summary Data'!B$40+'Summary Data'!B24*'Summary Data'!B$39)/17*$A88)</f>
        <v>12.772746386128285</v>
      </c>
      <c r="C88" s="10">
        <f>('Summary Data'!C23-('Summary Data'!C7*'Summary Data'!C$40+'Summary Data'!C24*'Summary Data'!C$39)/17*$A88)</f>
        <v>1.4172981052916351</v>
      </c>
      <c r="D88" s="10">
        <f>('Summary Data'!D23-('Summary Data'!D7*'Summary Data'!D$40+'Summary Data'!D24*'Summary Data'!D$39)/17*$A88)</f>
        <v>2.1521481911629605</v>
      </c>
      <c r="E88" s="10">
        <f>('Summary Data'!E23-('Summary Data'!E7*'Summary Data'!E$40+'Summary Data'!E24*'Summary Data'!E$39)/17*$A88)</f>
        <v>2.2386195556092097</v>
      </c>
      <c r="F88" s="10">
        <f>('Summary Data'!F23-('Summary Data'!F7*'Summary Data'!F$40+'Summary Data'!F24*'Summary Data'!F$39)/17*$A88)</f>
        <v>2.425492894714469</v>
      </c>
      <c r="G88" s="10">
        <f>('Summary Data'!G23-('Summary Data'!G7*'Summary Data'!G$40+'Summary Data'!G24*'Summary Data'!G$39)/17*$A88)</f>
        <v>1.9277437294916329</v>
      </c>
      <c r="H88" s="10">
        <f>('Summary Data'!H23-('Summary Data'!H7*'Summary Data'!H$40+'Summary Data'!H24*'Summary Data'!H$39)/17*$A88)</f>
        <v>1.8852086156454904</v>
      </c>
      <c r="I88" s="10">
        <f>('Summary Data'!I23-('Summary Data'!I7*'Summary Data'!I$40+'Summary Data'!I24*'Summary Data'!I$39)/17*$A88)</f>
        <v>1.6165001442156977</v>
      </c>
      <c r="J88" s="10">
        <f>('Summary Data'!J23-('Summary Data'!J7*'Summary Data'!J$40+'Summary Data'!J24*'Summary Data'!J$39)/17*$A88)</f>
        <v>2.069316072851729</v>
      </c>
      <c r="K88" s="10">
        <f>('Summary Data'!K23-('Summary Data'!K7*'Summary Data'!K$40+'Summary Data'!K24*'Summary Data'!K$39)/17*$A88)</f>
        <v>4.106403985979846</v>
      </c>
      <c r="L88" s="10">
        <f>('Summary Data'!L23-('Summary Data'!L7*'Summary Data'!L$40+'Summary Data'!L24*'Summary Data'!L$39)/17*$A88)</f>
        <v>1.4452986527270866</v>
      </c>
      <c r="M88" s="10">
        <f>('Summary Data'!M23-('Summary Data'!M7*'Summary Data'!M$40+'Summary Data'!M24*'Summary Data'!M$39)/17*$A88)</f>
        <v>1.4493699119684091</v>
      </c>
      <c r="N88" s="10">
        <f>('Summary Data'!N23-('Summary Data'!N7*'Summary Data'!N$40+'Summary Data'!N24*'Summary Data'!N$39)/17*$A88)</f>
        <v>1.7007333621904177</v>
      </c>
      <c r="O88" s="10">
        <f>('Summary Data'!O23-('Summary Data'!O7*'Summary Data'!O$40+'Summary Data'!O24*'Summary Data'!O$39)/17*$A88)</f>
        <v>2.7358676533455926</v>
      </c>
      <c r="P88" s="10">
        <f>('Summary Data'!P23-('Summary Data'!P7*'Summary Data'!P$40+'Summary Data'!P24*'Summary Data'!P$39)/17*$A88)</f>
        <v>2.520422072981843</v>
      </c>
      <c r="Q88" s="10">
        <f>('Summary Data'!Q23-('Summary Data'!Q7*'Summary Data'!Q$40+'Summary Data'!Q24*'Summary Data'!Q$39)/17*$A88)</f>
        <v>2.635310022312237</v>
      </c>
      <c r="R88" s="10">
        <f>('Summary Data'!R23-('Summary Data'!R7*'Summary Data'!R$40+'Summary Data'!R24*'Summary Data'!R$39)/17*$A88)</f>
        <v>1.6946969397543472</v>
      </c>
      <c r="S88" s="10">
        <f>('Summary Data'!S23-('Summary Data'!S7*'Summary Data'!S$40+'Summary Data'!S24*'Summary Data'!S$39)/17*$A88)</f>
        <v>2.735150744945085</v>
      </c>
      <c r="T88" s="10">
        <f>('Summary Data'!T23-('Summary Data'!T7*'Summary Data'!T$40+'Summary Data'!T24*'Summary Data'!T$39)/17*$A88)</f>
        <v>2.761310945880246</v>
      </c>
      <c r="U88" s="10">
        <f>('Summary Data'!U23-('Summary Data'!U7*'Summary Data'!U$40+'Summary Data'!U24*'Summary Data'!U$39)/17*$A88)</f>
        <v>-3.2933248116460017</v>
      </c>
      <c r="V88" s="62">
        <f>(B88*B$67+C88*C$67+D88*D$67+E88*E$67+F88*F$67+G88*G$67+H88*H$67+I88*I$67+J88*J$67+K88*K$67+L88*L$67+M88*M$67+N88*N$67+O88*O$67+P88*P$67+Q88*Q$67+R88*R$67+S88*S$67+T88*T$67+U88*U$67)/SUM(B$67:U$67)</f>
        <v>2.3671779051648194</v>
      </c>
    </row>
    <row r="89" spans="1:22" ht="11.25">
      <c r="A89" s="63">
        <v>3</v>
      </c>
      <c r="B89" s="10">
        <f>('Summary Data'!B24-('Summary Data'!B8*'Summary Data'!B$40+'Summary Data'!B25*'Summary Data'!B$39)/17*$A89)</f>
        <v>0.8656716396064675</v>
      </c>
      <c r="C89" s="10">
        <f>('Summary Data'!C24-('Summary Data'!C8*'Summary Data'!C$40+'Summary Data'!C25*'Summary Data'!C$39)/17*$A89)</f>
        <v>-0.9337188577353431</v>
      </c>
      <c r="D89" s="10">
        <f>('Summary Data'!D24-('Summary Data'!D8*'Summary Data'!D$40+'Summary Data'!D25*'Summary Data'!D$39)/17*$A89)</f>
        <v>-0.37233655729251885</v>
      </c>
      <c r="E89" s="10">
        <f>('Summary Data'!E24-('Summary Data'!E8*'Summary Data'!E$40+'Summary Data'!E25*'Summary Data'!E$39)/17*$A89)</f>
        <v>-0.6757859368139132</v>
      </c>
      <c r="F89" s="10">
        <f>('Summary Data'!F24-('Summary Data'!F8*'Summary Data'!F$40+'Summary Data'!F25*'Summary Data'!F$39)/17*$A89)</f>
        <v>-0.07892688553080414</v>
      </c>
      <c r="G89" s="10">
        <f>('Summary Data'!G24-('Summary Data'!G8*'Summary Data'!G$40+'Summary Data'!G25*'Summary Data'!G$39)/17*$A89)</f>
        <v>-0.3704399756121095</v>
      </c>
      <c r="H89" s="10">
        <f>('Summary Data'!H24-('Summary Data'!H8*'Summary Data'!H$40+'Summary Data'!H25*'Summary Data'!H$39)/17*$A89)</f>
        <v>-0.4292660008826909</v>
      </c>
      <c r="I89" s="10">
        <f>('Summary Data'!I24-('Summary Data'!I8*'Summary Data'!I$40+'Summary Data'!I25*'Summary Data'!I$39)/17*$A89)</f>
        <v>-0.5450267023031203</v>
      </c>
      <c r="J89" s="10">
        <f>('Summary Data'!J24-('Summary Data'!J8*'Summary Data'!J$40+'Summary Data'!J25*'Summary Data'!J$39)/17*$A89)</f>
        <v>-0.5664321028945853</v>
      </c>
      <c r="K89" s="10">
        <f>('Summary Data'!K24-('Summary Data'!K8*'Summary Data'!K$40+'Summary Data'!K25*'Summary Data'!K$39)/17*$A89)</f>
        <v>-0.09919745616552328</v>
      </c>
      <c r="L89" s="10">
        <f>('Summary Data'!L24-('Summary Data'!L8*'Summary Data'!L$40+'Summary Data'!L25*'Summary Data'!L$39)/17*$A89)</f>
        <v>-0.5921065974425951</v>
      </c>
      <c r="M89" s="10">
        <f>('Summary Data'!M24-('Summary Data'!M8*'Summary Data'!M$40+'Summary Data'!M25*'Summary Data'!M$39)/17*$A89)</f>
        <v>-0.19884636173617012</v>
      </c>
      <c r="N89" s="10">
        <f>('Summary Data'!N24-('Summary Data'!N8*'Summary Data'!N$40+'Summary Data'!N25*'Summary Data'!N$39)/17*$A89)</f>
        <v>-0.9625831858739343</v>
      </c>
      <c r="O89" s="10">
        <f>('Summary Data'!O24-('Summary Data'!O8*'Summary Data'!O$40+'Summary Data'!O25*'Summary Data'!O$39)/17*$A89)</f>
        <v>-1.009271621267299</v>
      </c>
      <c r="P89" s="10">
        <f>('Summary Data'!P24-('Summary Data'!P8*'Summary Data'!P$40+'Summary Data'!P25*'Summary Data'!P$39)/17*$A89)</f>
        <v>-0.38460456065819837</v>
      </c>
      <c r="Q89" s="10">
        <f>('Summary Data'!Q24-('Summary Data'!Q8*'Summary Data'!Q$40+'Summary Data'!Q25*'Summary Data'!Q$39)/17*$A89)</f>
        <v>-0.38010051750556423</v>
      </c>
      <c r="R89" s="10">
        <f>('Summary Data'!R24-('Summary Data'!R8*'Summary Data'!R$40+'Summary Data'!R25*'Summary Data'!R$39)/17*$A89)</f>
        <v>-0.10478966936270617</v>
      </c>
      <c r="S89" s="10">
        <f>('Summary Data'!S24-('Summary Data'!S8*'Summary Data'!S$40+'Summary Data'!S25*'Summary Data'!S$39)/17*$A89)</f>
        <v>0.10471804466336873</v>
      </c>
      <c r="T89" s="10">
        <f>('Summary Data'!T24-('Summary Data'!T8*'Summary Data'!T$40+'Summary Data'!T25*'Summary Data'!T$39)/17*$A89)</f>
        <v>-0.41349635663404416</v>
      </c>
      <c r="U89" s="10">
        <f>('Summary Data'!U24-('Summary Data'!U8*'Summary Data'!U$40+'Summary Data'!U25*'Summary Data'!U$39)/17*$A89)</f>
        <v>0.19012261528955066</v>
      </c>
      <c r="V89" s="62">
        <f aca="true" t="shared" si="32" ref="V89:V97">(B89*B$67+C89*C$67+D89*D$67+E89*E$67+F89*F$67+G89*G$67+H89*H$67+I89*I$67+J89*J$67+K89*K$67+L89*L$67+M89*M$67+N89*N$67+O89*O$67+P89*P$67+Q89*Q$67+R89*R$67+S89*S$67+T89*T$67+U89*U$67)/SUM(B$67:U$67)</f>
        <v>-0.38139023367100433</v>
      </c>
    </row>
    <row r="90" spans="1:22" ht="11.25">
      <c r="A90" s="63">
        <v>4</v>
      </c>
      <c r="B90" s="10">
        <f>('Summary Data'!B25-('Summary Data'!B9*'Summary Data'!B$40+'Summary Data'!B26*'Summary Data'!B$39)/17*$A90)</f>
        <v>0.807860488850221</v>
      </c>
      <c r="C90" s="10">
        <f>('Summary Data'!C25-('Summary Data'!C9*'Summary Data'!C$40+'Summary Data'!C26*'Summary Data'!C$39)/17*$A90)</f>
        <v>0.7463462613550523</v>
      </c>
      <c r="D90" s="10">
        <f>('Summary Data'!D25-('Summary Data'!D9*'Summary Data'!D$40+'Summary Data'!D26*'Summary Data'!D$39)/17*$A90)</f>
        <v>0.6976477008430563</v>
      </c>
      <c r="E90" s="10">
        <f>('Summary Data'!E25-('Summary Data'!E9*'Summary Data'!E$40+'Summary Data'!E26*'Summary Data'!E$39)/17*$A90)</f>
        <v>0.6436515615132009</v>
      </c>
      <c r="F90" s="10">
        <f>('Summary Data'!F25-('Summary Data'!F9*'Summary Data'!F$40+'Summary Data'!F26*'Summary Data'!F$39)/17*$A90)</f>
        <v>0.534708112054209</v>
      </c>
      <c r="G90" s="10">
        <f>('Summary Data'!G25-('Summary Data'!G9*'Summary Data'!G$40+'Summary Data'!G26*'Summary Data'!G$39)/17*$A90)</f>
        <v>0.6077015443577217</v>
      </c>
      <c r="H90" s="10">
        <f>('Summary Data'!H25-('Summary Data'!H9*'Summary Data'!H$40+'Summary Data'!H26*'Summary Data'!H$39)/17*$A90)</f>
        <v>0.5148673503431106</v>
      </c>
      <c r="I90" s="10">
        <f>('Summary Data'!I25-('Summary Data'!I9*'Summary Data'!I$40+'Summary Data'!I26*'Summary Data'!I$39)/17*$A90)</f>
        <v>0.8241868916891971</v>
      </c>
      <c r="J90" s="10">
        <f>('Summary Data'!J25-('Summary Data'!J9*'Summary Data'!J$40+'Summary Data'!J26*'Summary Data'!J$39)/17*$A90)</f>
        <v>0.801004485272446</v>
      </c>
      <c r="K90" s="10">
        <f>('Summary Data'!K25-('Summary Data'!K9*'Summary Data'!K$40+'Summary Data'!K26*'Summary Data'!K$39)/17*$A90)</f>
        <v>0.552030662620942</v>
      </c>
      <c r="L90" s="10">
        <f>('Summary Data'!L25-('Summary Data'!L9*'Summary Data'!L$40+'Summary Data'!L26*'Summary Data'!L$39)/17*$A90)</f>
        <v>0.5780081506022057</v>
      </c>
      <c r="M90" s="10">
        <f>('Summary Data'!M25-('Summary Data'!M9*'Summary Data'!M$40+'Summary Data'!M26*'Summary Data'!M$39)/17*$A90)</f>
        <v>0.7216107917145246</v>
      </c>
      <c r="N90" s="10">
        <f>('Summary Data'!N25-('Summary Data'!N9*'Summary Data'!N$40+'Summary Data'!N26*'Summary Data'!N$39)/17*$A90)</f>
        <v>0.5531250482420669</v>
      </c>
      <c r="O90" s="10">
        <f>('Summary Data'!O25-('Summary Data'!O9*'Summary Data'!O$40+'Summary Data'!O26*'Summary Data'!O$39)/17*$A90)</f>
        <v>0.6133195359366901</v>
      </c>
      <c r="P90" s="10">
        <f>('Summary Data'!P25-('Summary Data'!P9*'Summary Data'!P$40+'Summary Data'!P26*'Summary Data'!P$39)/17*$A90)</f>
        <v>0.3418960152238004</v>
      </c>
      <c r="Q90" s="10">
        <f>('Summary Data'!Q25-('Summary Data'!Q9*'Summary Data'!Q$40+'Summary Data'!Q26*'Summary Data'!Q$39)/17*$A90)</f>
        <v>0.4589514039010485</v>
      </c>
      <c r="R90" s="10">
        <f>('Summary Data'!R25-('Summary Data'!R9*'Summary Data'!R$40+'Summary Data'!R26*'Summary Data'!R$39)/17*$A90)</f>
        <v>0.4291328146352296</v>
      </c>
      <c r="S90" s="10">
        <f>('Summary Data'!S25-('Summary Data'!S9*'Summary Data'!S$40+'Summary Data'!S26*'Summary Data'!S$39)/17*$A90)</f>
        <v>0.3781329149810161</v>
      </c>
      <c r="T90" s="10">
        <f>('Summary Data'!T25-('Summary Data'!T9*'Summary Data'!T$40+'Summary Data'!T26*'Summary Data'!T$39)/17*$A90)</f>
        <v>0.21041624655386346</v>
      </c>
      <c r="U90" s="10">
        <f>('Summary Data'!U25-('Summary Data'!U9*'Summary Data'!U$40+'Summary Data'!U26*'Summary Data'!U$39)/17*$A90)</f>
        <v>0.06800508709317374</v>
      </c>
      <c r="V90" s="62">
        <f t="shared" si="32"/>
        <v>0.5588649595039739</v>
      </c>
    </row>
    <row r="91" spans="1:22" ht="11.25">
      <c r="A91" s="63">
        <v>5</v>
      </c>
      <c r="B91" s="10">
        <f>('Summary Data'!B26-('Summary Data'!B10*'Summary Data'!B$40+'Summary Data'!B27*'Summary Data'!B$39)/17*$A91)</f>
        <v>3.2331224274927375</v>
      </c>
      <c r="C91" s="10">
        <f>('Summary Data'!C26-('Summary Data'!C10*'Summary Data'!C$40+'Summary Data'!C27*'Summary Data'!C$39)/17*$A91)</f>
        <v>0.015704200218793127</v>
      </c>
      <c r="D91" s="10">
        <f>('Summary Data'!D26-('Summary Data'!D10*'Summary Data'!D$40+'Summary Data'!D27*'Summary Data'!D$39)/17*$A91)</f>
        <v>0.10518478331841126</v>
      </c>
      <c r="E91" s="10">
        <f>('Summary Data'!E26-('Summary Data'!E10*'Summary Data'!E$40+'Summary Data'!E27*'Summary Data'!E$39)/17*$A91)</f>
        <v>0.01728941147916173</v>
      </c>
      <c r="F91" s="10">
        <f>('Summary Data'!F26-('Summary Data'!F10*'Summary Data'!F$40+'Summary Data'!F27*'Summary Data'!F$39)/17*$A91)</f>
        <v>0.1426963651396647</v>
      </c>
      <c r="G91" s="10">
        <f>('Summary Data'!G26-('Summary Data'!G10*'Summary Data'!G$40+'Summary Data'!G27*'Summary Data'!G$39)/17*$A91)</f>
        <v>0.11489800154657918</v>
      </c>
      <c r="H91" s="10">
        <f>('Summary Data'!H26-('Summary Data'!H10*'Summary Data'!H$40+'Summary Data'!H27*'Summary Data'!H$39)/17*$A91)</f>
        <v>-0.007436485957025208</v>
      </c>
      <c r="I91" s="10">
        <f>('Summary Data'!I26-('Summary Data'!I10*'Summary Data'!I$40+'Summary Data'!I27*'Summary Data'!I$39)/17*$A91)</f>
        <v>0.0045667044603251526</v>
      </c>
      <c r="J91" s="10">
        <f>('Summary Data'!J26-('Summary Data'!J10*'Summary Data'!J$40+'Summary Data'!J27*'Summary Data'!J$39)/17*$A91)</f>
        <v>-0.1444919338786934</v>
      </c>
      <c r="K91" s="10">
        <f>('Summary Data'!K26-('Summary Data'!K10*'Summary Data'!K$40+'Summary Data'!K27*'Summary Data'!K$39)/17*$A91)</f>
        <v>0.10938700453221248</v>
      </c>
      <c r="L91" s="10">
        <f>('Summary Data'!L26-('Summary Data'!L10*'Summary Data'!L$40+'Summary Data'!L27*'Summary Data'!L$39)/17*$A91)</f>
        <v>-0.1118468340459609</v>
      </c>
      <c r="M91" s="10">
        <f>('Summary Data'!M26-('Summary Data'!M10*'Summary Data'!M$40+'Summary Data'!M27*'Summary Data'!M$39)/17*$A91)</f>
        <v>0.0930519904230324</v>
      </c>
      <c r="N91" s="10">
        <f>('Summary Data'!N26-('Summary Data'!N10*'Summary Data'!N$40+'Summary Data'!N27*'Summary Data'!N$39)/17*$A91)</f>
        <v>-0.12283977105987597</v>
      </c>
      <c r="O91" s="10">
        <f>('Summary Data'!O26-('Summary Data'!O10*'Summary Data'!O$40+'Summary Data'!O27*'Summary Data'!O$39)/17*$A91)</f>
        <v>-0.2681484270188362</v>
      </c>
      <c r="P91" s="10">
        <f>('Summary Data'!P26-('Summary Data'!P10*'Summary Data'!P$40+'Summary Data'!P27*'Summary Data'!P$39)/17*$A91)</f>
        <v>-0.02886007650788689</v>
      </c>
      <c r="Q91" s="10">
        <f>('Summary Data'!Q26-('Summary Data'!Q10*'Summary Data'!Q$40+'Summary Data'!Q27*'Summary Data'!Q$39)/17*$A91)</f>
        <v>0.03493570647116371</v>
      </c>
      <c r="R91" s="10">
        <f>('Summary Data'!R26-('Summary Data'!R10*'Summary Data'!R$40+'Summary Data'!R27*'Summary Data'!R$39)/17*$A91)</f>
        <v>-0.006472697008138477</v>
      </c>
      <c r="S91" s="10">
        <f>('Summary Data'!S26-('Summary Data'!S10*'Summary Data'!S$40+'Summary Data'!S27*'Summary Data'!S$39)/17*$A91)</f>
        <v>-0.08214886245249411</v>
      </c>
      <c r="T91" s="10">
        <f>('Summary Data'!T26-('Summary Data'!T10*'Summary Data'!T$40+'Summary Data'!T27*'Summary Data'!T$39)/17*$A91)</f>
        <v>-0.34267063938807546</v>
      </c>
      <c r="U91" s="10">
        <f>('Summary Data'!U26-('Summary Data'!U10*'Summary Data'!U$40+'Summary Data'!U27*'Summary Data'!U$39)/17*$A91)</f>
        <v>-0.005238155333893386</v>
      </c>
      <c r="V91" s="62">
        <f t="shared" si="32"/>
        <v>0.08174951959563422</v>
      </c>
    </row>
    <row r="92" spans="1:22" ht="11.25">
      <c r="A92" s="63">
        <v>6</v>
      </c>
      <c r="B92" s="10">
        <f>('Summary Data'!B27-('Summary Data'!B11*'Summary Data'!B$40+'Summary Data'!B28*'Summary Data'!B$39)/17*$A92)</f>
        <v>-0.3281011862409631</v>
      </c>
      <c r="C92" s="10">
        <f>('Summary Data'!C27-('Summary Data'!C11*'Summary Data'!C$40+'Summary Data'!C28*'Summary Data'!C$39)/17*$A92)</f>
        <v>-0.15709174103757795</v>
      </c>
      <c r="D92" s="10">
        <f>('Summary Data'!D27-('Summary Data'!D11*'Summary Data'!D$40+'Summary Data'!D28*'Summary Data'!D$39)/17*$A92)</f>
        <v>-0.0222806355110622</v>
      </c>
      <c r="E92" s="10">
        <f>('Summary Data'!E27-('Summary Data'!E11*'Summary Data'!E$40+'Summary Data'!E28*'Summary Data'!E$39)/17*$A92)</f>
        <v>0.017030574166006132</v>
      </c>
      <c r="F92" s="10">
        <f>('Summary Data'!F27-('Summary Data'!F11*'Summary Data'!F$40+'Summary Data'!F28*'Summary Data'!F$39)/17*$A92)</f>
        <v>0.026203468180923582</v>
      </c>
      <c r="G92" s="10">
        <f>('Summary Data'!G27-('Summary Data'!G11*'Summary Data'!G$40+'Summary Data'!G28*'Summary Data'!G$39)/17*$A92)</f>
        <v>-0.04147418894684099</v>
      </c>
      <c r="H92" s="10">
        <f>('Summary Data'!H27-('Summary Data'!H11*'Summary Data'!H$40+'Summary Data'!H28*'Summary Data'!H$39)/17*$A92)</f>
        <v>-0.06489161426932952</v>
      </c>
      <c r="I92" s="10">
        <f>('Summary Data'!I27-('Summary Data'!I11*'Summary Data'!I$40+'Summary Data'!I28*'Summary Data'!I$39)/17*$A92)</f>
        <v>-0.023542322123938156</v>
      </c>
      <c r="J92" s="10">
        <f>('Summary Data'!J27-('Summary Data'!J11*'Summary Data'!J$40+'Summary Data'!J28*'Summary Data'!J$39)/17*$A92)</f>
        <v>-0.0034002234339350103</v>
      </c>
      <c r="K92" s="10">
        <f>('Summary Data'!K27-('Summary Data'!K11*'Summary Data'!K$40+'Summary Data'!K28*'Summary Data'!K$39)/17*$A92)</f>
        <v>0.06955408583214083</v>
      </c>
      <c r="L92" s="10">
        <f>('Summary Data'!L27-('Summary Data'!L11*'Summary Data'!L$40+'Summary Data'!L28*'Summary Data'!L$39)/17*$A92)</f>
        <v>0.024883912812118464</v>
      </c>
      <c r="M92" s="10">
        <f>('Summary Data'!M27-('Summary Data'!M11*'Summary Data'!M$40+'Summary Data'!M28*'Summary Data'!M$39)/17*$A92)</f>
        <v>0.06537801591180209</v>
      </c>
      <c r="N92" s="10">
        <f>('Summary Data'!N27-('Summary Data'!N11*'Summary Data'!N$40+'Summary Data'!N28*'Summary Data'!N$39)/17*$A92)</f>
        <v>-0.03049208832165358</v>
      </c>
      <c r="O92" s="10">
        <f>('Summary Data'!O27-('Summary Data'!O11*'Summary Data'!O$40+'Summary Data'!O28*'Summary Data'!O$39)/17*$A92)</f>
        <v>-0.06588602156998845</v>
      </c>
      <c r="P92" s="10">
        <f>('Summary Data'!P27-('Summary Data'!P11*'Summary Data'!P$40+'Summary Data'!P28*'Summary Data'!P$39)/17*$A92)</f>
        <v>-0.016551071404639815</v>
      </c>
      <c r="Q92" s="10">
        <f>('Summary Data'!Q27-('Summary Data'!Q11*'Summary Data'!Q$40+'Summary Data'!Q28*'Summary Data'!Q$39)/17*$A92)</f>
        <v>-0.0482302568975926</v>
      </c>
      <c r="R92" s="10">
        <f>('Summary Data'!R27-('Summary Data'!R11*'Summary Data'!R$40+'Summary Data'!R28*'Summary Data'!R$39)/17*$A92)</f>
        <v>-0.0585181472255923</v>
      </c>
      <c r="S92" s="10">
        <f>('Summary Data'!S27-('Summary Data'!S11*'Summary Data'!S$40+'Summary Data'!S28*'Summary Data'!S$39)/17*$A92)</f>
        <v>0.020299227377894656</v>
      </c>
      <c r="T92" s="10">
        <f>('Summary Data'!T27-('Summary Data'!T11*'Summary Data'!T$40+'Summary Data'!T28*'Summary Data'!T$39)/17*$A92)</f>
        <v>-0.026472443985052968</v>
      </c>
      <c r="U92" s="10">
        <f>('Summary Data'!U27-('Summary Data'!U11*'Summary Data'!U$40+'Summary Data'!U28*'Summary Data'!U$39)/17*$A92)</f>
        <v>-0.07529617493459727</v>
      </c>
      <c r="V92" s="62">
        <f t="shared" si="32"/>
        <v>-0.0306917440274045</v>
      </c>
    </row>
    <row r="93" spans="1:22" ht="11.25">
      <c r="A93" s="63">
        <v>7</v>
      </c>
      <c r="B93" s="10">
        <f>('Summary Data'!B28-('Summary Data'!B12*'Summary Data'!B$40+'Summary Data'!B29*'Summary Data'!B$39)/17*$A93)</f>
        <v>1.4165053696556131</v>
      </c>
      <c r="C93" s="10">
        <f>('Summary Data'!C28-('Summary Data'!C12*'Summary Data'!C$40+'Summary Data'!C29*'Summary Data'!C$39)/17*$A93)</f>
        <v>0.014083137631226463</v>
      </c>
      <c r="D93" s="10">
        <f>('Summary Data'!D28-('Summary Data'!D12*'Summary Data'!D$40+'Summary Data'!D29*'Summary Data'!D$39)/17*$A93)</f>
        <v>-0.025702227644136377</v>
      </c>
      <c r="E93" s="10">
        <f>('Summary Data'!E28-('Summary Data'!E12*'Summary Data'!E$40+'Summary Data'!E29*'Summary Data'!E$39)/17*$A93)</f>
        <v>-0.044107763678069366</v>
      </c>
      <c r="F93" s="10">
        <f>('Summary Data'!F28-('Summary Data'!F12*'Summary Data'!F$40+'Summary Data'!F29*'Summary Data'!F$39)/17*$A93)</f>
        <v>-0.013384073917994368</v>
      </c>
      <c r="G93" s="10">
        <f>('Summary Data'!G28-('Summary Data'!G12*'Summary Data'!G$40+'Summary Data'!G29*'Summary Data'!G$39)/17*$A93)</f>
        <v>-0.02176687279344612</v>
      </c>
      <c r="H93" s="10">
        <f>('Summary Data'!H28-('Summary Data'!H12*'Summary Data'!H$40+'Summary Data'!H29*'Summary Data'!H$39)/17*$A93)</f>
        <v>-0.022437797337804696</v>
      </c>
      <c r="I93" s="10">
        <f>('Summary Data'!I28-('Summary Data'!I12*'Summary Data'!I$40+'Summary Data'!I29*'Summary Data'!I$39)/17*$A93)</f>
        <v>-0.05860350272613796</v>
      </c>
      <c r="J93" s="10">
        <f>('Summary Data'!J28-('Summary Data'!J12*'Summary Data'!J$40+'Summary Data'!J29*'Summary Data'!J$39)/17*$A93)</f>
        <v>-0.010484506554899586</v>
      </c>
      <c r="K93" s="10">
        <f>('Summary Data'!K28-('Summary Data'!K12*'Summary Data'!K$40+'Summary Data'!K29*'Summary Data'!K$39)/17*$A93)</f>
        <v>0.049963054957600526</v>
      </c>
      <c r="L93" s="10">
        <f>('Summary Data'!L28-('Summary Data'!L12*'Summary Data'!L$40+'Summary Data'!L29*'Summary Data'!L$39)/17*$A93)</f>
        <v>0.04935471951012564</v>
      </c>
      <c r="M93" s="10">
        <f>('Summary Data'!M28-('Summary Data'!M12*'Summary Data'!M$40+'Summary Data'!M29*'Summary Data'!M$39)/17*$A93)</f>
        <v>0.009435019022608501</v>
      </c>
      <c r="N93" s="10">
        <f>('Summary Data'!N28-('Summary Data'!N12*'Summary Data'!N$40+'Summary Data'!N29*'Summary Data'!N$39)/17*$A93)</f>
        <v>-0.06675165854300948</v>
      </c>
      <c r="O93" s="10">
        <f>('Summary Data'!O28-('Summary Data'!O12*'Summary Data'!O$40+'Summary Data'!O29*'Summary Data'!O$39)/17*$A93)</f>
        <v>-0.048416214717239364</v>
      </c>
      <c r="P93" s="10">
        <f>('Summary Data'!P28-('Summary Data'!P12*'Summary Data'!P$40+'Summary Data'!P29*'Summary Data'!P$39)/17*$A93)</f>
        <v>-0.0047080151049126205</v>
      </c>
      <c r="Q93" s="10">
        <f>('Summary Data'!Q28-('Summary Data'!Q12*'Summary Data'!Q$40+'Summary Data'!Q29*'Summary Data'!Q$39)/17*$A93)</f>
        <v>-0.03259654996347097</v>
      </c>
      <c r="R93" s="10">
        <f>('Summary Data'!R28-('Summary Data'!R12*'Summary Data'!R$40+'Summary Data'!R29*'Summary Data'!R$39)/17*$A93)</f>
        <v>-0.022975086093538807</v>
      </c>
      <c r="S93" s="10">
        <f>('Summary Data'!S28-('Summary Data'!S12*'Summary Data'!S$40+'Summary Data'!S29*'Summary Data'!S$39)/17*$A93)</f>
        <v>-0.03905468653943298</v>
      </c>
      <c r="T93" s="10">
        <f>('Summary Data'!T28-('Summary Data'!T12*'Summary Data'!T$40+'Summary Data'!T29*'Summary Data'!T$39)/17*$A93)</f>
        <v>0.06070210736776026</v>
      </c>
      <c r="U93" s="10">
        <f>('Summary Data'!U28-('Summary Data'!U12*'Summary Data'!U$40+'Summary Data'!U29*'Summary Data'!U$39)/17*$A93)</f>
        <v>0.03355385479017696</v>
      </c>
      <c r="V93" s="62">
        <f t="shared" si="32"/>
        <v>0.03602885130305821</v>
      </c>
    </row>
    <row r="94" spans="1:22" ht="11.25">
      <c r="A94" s="63">
        <v>8</v>
      </c>
      <c r="B94" s="10">
        <f>('Summary Data'!B29-('Summary Data'!B13*'Summary Data'!B$40+'Summary Data'!B30*'Summary Data'!B$39)/17*$A94)</f>
        <v>-0.056289076379597444</v>
      </c>
      <c r="C94" s="10">
        <f>('Summary Data'!C29-('Summary Data'!C13*'Summary Data'!C$40+'Summary Data'!C30*'Summary Data'!C$39)/17*$A94)</f>
        <v>0.027852771350646906</v>
      </c>
      <c r="D94" s="10">
        <f>('Summary Data'!D29-('Summary Data'!D13*'Summary Data'!D$40+'Summary Data'!D30*'Summary Data'!D$39)/17*$A94)</f>
        <v>0.030473704241391824</v>
      </c>
      <c r="E94" s="10">
        <f>('Summary Data'!E29-('Summary Data'!E13*'Summary Data'!E$40+'Summary Data'!E30*'Summary Data'!E$39)/17*$A94)</f>
        <v>0.029983050192907375</v>
      </c>
      <c r="F94" s="10">
        <f>('Summary Data'!F29-('Summary Data'!F13*'Summary Data'!F$40+'Summary Data'!F30*'Summary Data'!F$39)/17*$A94)</f>
        <v>0.035124926733915214</v>
      </c>
      <c r="G94" s="10">
        <f>('Summary Data'!G29-('Summary Data'!G13*'Summary Data'!G$40+'Summary Data'!G30*'Summary Data'!G$39)/17*$A94)</f>
        <v>-0.0018064692163731126</v>
      </c>
      <c r="H94" s="10">
        <f>('Summary Data'!H29-('Summary Data'!H13*'Summary Data'!H$40+'Summary Data'!H30*'Summary Data'!H$39)/17*$A94)</f>
        <v>-0.019106081204849766</v>
      </c>
      <c r="I94" s="10">
        <f>('Summary Data'!I29-('Summary Data'!I13*'Summary Data'!I$40+'Summary Data'!I30*'Summary Data'!I$39)/17*$A94)</f>
        <v>-0.032673759999925986</v>
      </c>
      <c r="J94" s="10">
        <f>('Summary Data'!J29-('Summary Data'!J13*'Summary Data'!J$40+'Summary Data'!J30*'Summary Data'!J$39)/17*$A94)</f>
        <v>0.010997067463628244</v>
      </c>
      <c r="K94" s="10">
        <f>('Summary Data'!K29-('Summary Data'!K13*'Summary Data'!K$40+'Summary Data'!K30*'Summary Data'!K$39)/17*$A94)</f>
        <v>-0.012207337503533353</v>
      </c>
      <c r="L94" s="10">
        <f>('Summary Data'!L29-('Summary Data'!L13*'Summary Data'!L$40+'Summary Data'!L30*'Summary Data'!L$39)/17*$A94)</f>
        <v>0.009649598906550923</v>
      </c>
      <c r="M94" s="10">
        <f>('Summary Data'!M29-('Summary Data'!M13*'Summary Data'!M$40+'Summary Data'!M30*'Summary Data'!M$39)/17*$A94)</f>
        <v>-0.01445816601065395</v>
      </c>
      <c r="N94" s="10">
        <f>('Summary Data'!N29-('Summary Data'!N13*'Summary Data'!N$40+'Summary Data'!N30*'Summary Data'!N$39)/17*$A94)</f>
        <v>-0.037003268139142224</v>
      </c>
      <c r="O94" s="10">
        <f>('Summary Data'!O29-('Summary Data'!O13*'Summary Data'!O$40+'Summary Data'!O30*'Summary Data'!O$39)/17*$A94)</f>
        <v>-0.045720188927949046</v>
      </c>
      <c r="P94" s="10">
        <f>('Summary Data'!P29-('Summary Data'!P13*'Summary Data'!P$40+'Summary Data'!P30*'Summary Data'!P$39)/17*$A94)</f>
        <v>-0.014235375758331824</v>
      </c>
      <c r="Q94" s="10">
        <f>('Summary Data'!Q29-('Summary Data'!Q13*'Summary Data'!Q$40+'Summary Data'!Q30*'Summary Data'!Q$39)/17*$A94)</f>
        <v>-0.02189793709804963</v>
      </c>
      <c r="R94" s="10">
        <f>('Summary Data'!R29-('Summary Data'!R13*'Summary Data'!R$40+'Summary Data'!R30*'Summary Data'!R$39)/17*$A94)</f>
        <v>-0.01056804172469118</v>
      </c>
      <c r="S94" s="10">
        <f>('Summary Data'!S29-('Summary Data'!S13*'Summary Data'!S$40+'Summary Data'!S30*'Summary Data'!S$39)/17*$A94)</f>
        <v>0.011498749048496553</v>
      </c>
      <c r="T94" s="10">
        <f>('Summary Data'!T29-('Summary Data'!T13*'Summary Data'!T$40+'Summary Data'!T30*'Summary Data'!T$39)/17*$A94)</f>
        <v>-0.02529298219749348</v>
      </c>
      <c r="U94" s="10">
        <f>('Summary Data'!U29-('Summary Data'!U13*'Summary Data'!U$40+'Summary Data'!U30*'Summary Data'!U$39)/17*$A94)</f>
        <v>-0.012874432492341423</v>
      </c>
      <c r="V94" s="62">
        <f t="shared" si="32"/>
        <v>-0.006396732985503657</v>
      </c>
    </row>
    <row r="95" spans="1:22" ht="11.25">
      <c r="A95" s="63">
        <v>9</v>
      </c>
      <c r="B95" s="10">
        <f>('Summary Data'!B30-('Summary Data'!B14*'Summary Data'!B$40+'Summary Data'!B31*'Summary Data'!B$39)/17*$A95)</f>
        <v>-0.22807760514189931</v>
      </c>
      <c r="C95" s="10">
        <f>('Summary Data'!C30-('Summary Data'!C14*'Summary Data'!C$40+'Summary Data'!C31*'Summary Data'!C$39)/17*$A95)</f>
        <v>-0.06067635634507931</v>
      </c>
      <c r="D95" s="10">
        <f>('Summary Data'!D30-('Summary Data'!D14*'Summary Data'!D$40+'Summary Data'!D31*'Summary Data'!D$39)/17*$A95)</f>
        <v>-0.04985111088661362</v>
      </c>
      <c r="E95" s="10">
        <f>('Summary Data'!E30-('Summary Data'!E14*'Summary Data'!E$40+'Summary Data'!E31*'Summary Data'!E$39)/17*$A95)</f>
        <v>-0.04021396384671314</v>
      </c>
      <c r="F95" s="10">
        <f>('Summary Data'!F30-('Summary Data'!F14*'Summary Data'!F$40+'Summary Data'!F31*'Summary Data'!F$39)/17*$A95)</f>
        <v>-0.004773119385535814</v>
      </c>
      <c r="G95" s="10">
        <f>('Summary Data'!G30-('Summary Data'!G14*'Summary Data'!G$40+'Summary Data'!G31*'Summary Data'!G$39)/17*$A95)</f>
        <v>-0.035678869560471754</v>
      </c>
      <c r="H95" s="10">
        <f>('Summary Data'!H30-('Summary Data'!H14*'Summary Data'!H$40+'Summary Data'!H31*'Summary Data'!H$39)/17*$A95)</f>
        <v>-0.003136270467787505</v>
      </c>
      <c r="I95" s="10">
        <f>('Summary Data'!I30-('Summary Data'!I14*'Summary Data'!I$40+'Summary Data'!I31*'Summary Data'!I$39)/17*$A95)</f>
        <v>-0.013522195627296642</v>
      </c>
      <c r="J95" s="10">
        <f>('Summary Data'!J30-('Summary Data'!J14*'Summary Data'!J$40+'Summary Data'!J31*'Summary Data'!J$39)/17*$A95)</f>
        <v>-0.03990521906252549</v>
      </c>
      <c r="K95" s="10">
        <f>('Summary Data'!K30-('Summary Data'!K14*'Summary Data'!K$40+'Summary Data'!K31*'Summary Data'!K$39)/17*$A95)</f>
        <v>-0.03598153276663724</v>
      </c>
      <c r="L95" s="10">
        <f>('Summary Data'!L30-('Summary Data'!L14*'Summary Data'!L$40+'Summary Data'!L31*'Summary Data'!L$39)/17*$A95)</f>
        <v>-0.01494397903435374</v>
      </c>
      <c r="M95" s="10">
        <f>('Summary Data'!M30-('Summary Data'!M14*'Summary Data'!M$40+'Summary Data'!M31*'Summary Data'!M$39)/17*$A95)</f>
        <v>-0.033523478295121735</v>
      </c>
      <c r="N95" s="10">
        <f>('Summary Data'!N30-('Summary Data'!N14*'Summary Data'!N$40+'Summary Data'!N31*'Summary Data'!N$39)/17*$A95)</f>
        <v>-0.037064837633059504</v>
      </c>
      <c r="O95" s="10">
        <f>('Summary Data'!O30-('Summary Data'!O14*'Summary Data'!O$40+'Summary Data'!O31*'Summary Data'!O$39)/17*$A95)</f>
        <v>-0.0358190393171353</v>
      </c>
      <c r="P95" s="10">
        <f>('Summary Data'!P30-('Summary Data'!P14*'Summary Data'!P$40+'Summary Data'!P31*'Summary Data'!P$39)/17*$A95)</f>
        <v>-0.025787278164114726</v>
      </c>
      <c r="Q95" s="10">
        <f>('Summary Data'!Q30-('Summary Data'!Q14*'Summary Data'!Q$40+'Summary Data'!Q31*'Summary Data'!Q$39)/17*$A95)</f>
        <v>-0.02761566263115173</v>
      </c>
      <c r="R95" s="10">
        <f>('Summary Data'!R30-('Summary Data'!R14*'Summary Data'!R$40+'Summary Data'!R31*'Summary Data'!R$39)/17*$A95)</f>
        <v>-0.01506491691661157</v>
      </c>
      <c r="S95" s="10">
        <f>('Summary Data'!S30-('Summary Data'!S14*'Summary Data'!S$40+'Summary Data'!S31*'Summary Data'!S$39)/17*$A95)</f>
        <v>-0.020690560629330817</v>
      </c>
      <c r="T95" s="10">
        <f>('Summary Data'!T30-('Summary Data'!T14*'Summary Data'!T$40+'Summary Data'!T31*'Summary Data'!T$39)/17*$A95)</f>
        <v>-0.024692744371943</v>
      </c>
      <c r="U95" s="10">
        <f>('Summary Data'!U30-('Summary Data'!U14*'Summary Data'!U$40+'Summary Data'!U31*'Summary Data'!U$39)/17*$A95)</f>
        <v>-0.05615125879423592</v>
      </c>
      <c r="V95" s="62">
        <f t="shared" si="32"/>
        <v>-0.03629015754342176</v>
      </c>
    </row>
    <row r="96" spans="1:22" ht="11.25">
      <c r="A96" s="63">
        <v>10</v>
      </c>
      <c r="B96" s="10">
        <f>('Summary Data'!B31-('Summary Data'!B15*'Summary Data'!B$40+'Summary Data'!B32*'Summary Data'!B$39)/17*$A96)</f>
        <v>-0.011130553952389023</v>
      </c>
      <c r="C96" s="10">
        <f>('Summary Data'!C31-('Summary Data'!C15*'Summary Data'!C$40+'Summary Data'!C32*'Summary Data'!C$39)/17*$A96)</f>
        <v>0.00043267019561316414</v>
      </c>
      <c r="D96" s="10">
        <f>('Summary Data'!D31-('Summary Data'!D15*'Summary Data'!D$40+'Summary Data'!D32*'Summary Data'!D$39)/17*$A96)</f>
        <v>0.009265650322494094</v>
      </c>
      <c r="E96" s="10">
        <f>('Summary Data'!E31-('Summary Data'!E15*'Summary Data'!E$40+'Summary Data'!E32*'Summary Data'!E$39)/17*$A96)</f>
        <v>0.0034850383955149014</v>
      </c>
      <c r="F96" s="10">
        <f>('Summary Data'!F31-('Summary Data'!F15*'Summary Data'!F$40+'Summary Data'!F32*'Summary Data'!F$39)/17*$A96)</f>
        <v>0.020814651090690944</v>
      </c>
      <c r="G96" s="10">
        <f>('Summary Data'!G31-('Summary Data'!G15*'Summary Data'!G$40+'Summary Data'!G32*'Summary Data'!G$39)/17*$A96)</f>
        <v>0.008676362750299146</v>
      </c>
      <c r="H96" s="10">
        <f>('Summary Data'!H31-('Summary Data'!H15*'Summary Data'!H$40+'Summary Data'!H32*'Summary Data'!H$39)/17*$A96)</f>
        <v>-0.01318263740829695</v>
      </c>
      <c r="I96" s="10">
        <f>('Summary Data'!I31-('Summary Data'!I15*'Summary Data'!I$40+'Summary Data'!I32*'Summary Data'!I$39)/17*$A96)</f>
        <v>0.00312091322026066</v>
      </c>
      <c r="J96" s="10">
        <f>('Summary Data'!J31-('Summary Data'!J15*'Summary Data'!J$40+'Summary Data'!J32*'Summary Data'!J$39)/17*$A96)</f>
        <v>0.006233914722245763</v>
      </c>
      <c r="K96" s="10">
        <f>('Summary Data'!K31-('Summary Data'!K15*'Summary Data'!K$40+'Summary Data'!K32*'Summary Data'!K$39)/17*$A96)</f>
        <v>0.006965776733395603</v>
      </c>
      <c r="L96" s="10">
        <f>('Summary Data'!L31-('Summary Data'!L15*'Summary Data'!L$40+'Summary Data'!L32*'Summary Data'!L$39)/17*$A96)</f>
        <v>-0.0038562409093144748</v>
      </c>
      <c r="M96" s="10">
        <f>('Summary Data'!M31-('Summary Data'!M15*'Summary Data'!M$40+'Summary Data'!M32*'Summary Data'!M$39)/17*$A96)</f>
        <v>-0.0026593971031004075</v>
      </c>
      <c r="N96" s="10">
        <f>('Summary Data'!N31-('Summary Data'!N15*'Summary Data'!N$40+'Summary Data'!N32*'Summary Data'!N$39)/17*$A96)</f>
        <v>-0.017255682329926452</v>
      </c>
      <c r="O96" s="10">
        <f>('Summary Data'!O31-('Summary Data'!O15*'Summary Data'!O$40+'Summary Data'!O32*'Summary Data'!O$39)/17*$A96)</f>
        <v>-0.005096782408386524</v>
      </c>
      <c r="P96" s="10">
        <f>('Summary Data'!P31-('Summary Data'!P15*'Summary Data'!P$40+'Summary Data'!P32*'Summary Data'!P$39)/17*$A96)</f>
        <v>-0.006477164713165461</v>
      </c>
      <c r="Q96" s="10">
        <f>('Summary Data'!Q31-('Summary Data'!Q15*'Summary Data'!Q$40+'Summary Data'!Q32*'Summary Data'!Q$39)/17*$A96)</f>
        <v>-0.005231262232954118</v>
      </c>
      <c r="R96" s="10">
        <f>('Summary Data'!R31-('Summary Data'!R15*'Summary Data'!R$40+'Summary Data'!R32*'Summary Data'!R$39)/17*$A96)</f>
        <v>-0.010773365007891843</v>
      </c>
      <c r="S96" s="10">
        <f>('Summary Data'!S31-('Summary Data'!S15*'Summary Data'!S$40+'Summary Data'!S32*'Summary Data'!S$39)/17*$A96)</f>
        <v>0.009231612812436065</v>
      </c>
      <c r="T96" s="10">
        <f>('Summary Data'!T31-('Summary Data'!T15*'Summary Data'!T$40+'Summary Data'!T32*'Summary Data'!T$39)/17*$A96)</f>
        <v>-0.009155779183663434</v>
      </c>
      <c r="U96" s="10">
        <f>('Summary Data'!U31-('Summary Data'!U15*'Summary Data'!U$40+'Summary Data'!U32*'Summary Data'!U$39)/17*$A96)</f>
        <v>-0.005057559329487357</v>
      </c>
      <c r="V96" s="62">
        <f t="shared" si="32"/>
        <v>-0.0008152208371299244</v>
      </c>
    </row>
    <row r="97" spans="1:22" ht="11.25">
      <c r="A97" s="63">
        <v>11</v>
      </c>
      <c r="B97" s="10">
        <f>('Summary Data'!B32-('Summary Data'!B16*'Summary Data'!B$40+'Summary Data'!B33*'Summary Data'!B$39)/17*$A97)</f>
        <v>0.08653423674707122</v>
      </c>
      <c r="C97" s="10">
        <f>('Summary Data'!C32-('Summary Data'!C16*'Summary Data'!C$40+'Summary Data'!C33*'Summary Data'!C$39)/17*$A97)</f>
        <v>-0.10205446206583567</v>
      </c>
      <c r="D97" s="10">
        <f>('Summary Data'!D32-('Summary Data'!D16*'Summary Data'!D$40+'Summary Data'!D33*'Summary Data'!D$39)/17*$A97)</f>
        <v>-0.09154194819919004</v>
      </c>
      <c r="E97" s="10">
        <f>('Summary Data'!E32-('Summary Data'!E16*'Summary Data'!E$40+'Summary Data'!E33*'Summary Data'!E$39)/17*$A97)</f>
        <v>-0.09190134943403326</v>
      </c>
      <c r="F97" s="10">
        <f>('Summary Data'!F32-('Summary Data'!F16*'Summary Data'!F$40+'Summary Data'!F33*'Summary Data'!F$39)/17*$A97)</f>
        <v>-0.09040996204494904</v>
      </c>
      <c r="G97" s="10">
        <f>('Summary Data'!G32-('Summary Data'!G16*'Summary Data'!G$40+'Summary Data'!G33*'Summary Data'!G$39)/17*$A97)</f>
        <v>-0.10247799559479637</v>
      </c>
      <c r="H97" s="10">
        <f>('Summary Data'!H32-('Summary Data'!H16*'Summary Data'!H$40+'Summary Data'!H33*'Summary Data'!H$39)/17*$A97)</f>
        <v>-0.09311141024966821</v>
      </c>
      <c r="I97" s="10">
        <f>('Summary Data'!I32-('Summary Data'!I16*'Summary Data'!I$40+'Summary Data'!I33*'Summary Data'!I$39)/17*$A97)</f>
        <v>-0.10307189830268657</v>
      </c>
      <c r="J97" s="10">
        <f>('Summary Data'!J32-('Summary Data'!J16*'Summary Data'!J$40+'Summary Data'!J33*'Summary Data'!J$39)/17*$A97)</f>
        <v>-0.11117457750896716</v>
      </c>
      <c r="K97" s="10">
        <f>('Summary Data'!K32-('Summary Data'!K16*'Summary Data'!K$40+'Summary Data'!K33*'Summary Data'!K$39)/17*$A97)</f>
        <v>-0.09237172349837684</v>
      </c>
      <c r="L97" s="10">
        <f>('Summary Data'!L32-('Summary Data'!L16*'Summary Data'!L$40+'Summary Data'!L33*'Summary Data'!L$39)/17*$A97)</f>
        <v>-0.10195753032574802</v>
      </c>
      <c r="M97" s="10">
        <f>('Summary Data'!M32-('Summary Data'!M16*'Summary Data'!M$40+'Summary Data'!M33*'Summary Data'!M$39)/17*$A97)</f>
        <v>-0.10133982515619165</v>
      </c>
      <c r="N97" s="10">
        <f>('Summary Data'!N32-('Summary Data'!N16*'Summary Data'!N$40+'Summary Data'!N33*'Summary Data'!N$39)/17*$A97)</f>
        <v>-0.11276341156336564</v>
      </c>
      <c r="O97" s="10">
        <f>('Summary Data'!O32-('Summary Data'!O16*'Summary Data'!O$40+'Summary Data'!O33*'Summary Data'!O$39)/17*$A97)</f>
        <v>-0.11118669945625526</v>
      </c>
      <c r="P97" s="10">
        <f>('Summary Data'!P32-('Summary Data'!P16*'Summary Data'!P$40+'Summary Data'!P33*'Summary Data'!P$39)/17*$A97)</f>
        <v>-0.100114783535753</v>
      </c>
      <c r="Q97" s="10">
        <f>('Summary Data'!Q32-('Summary Data'!Q16*'Summary Data'!Q$40+'Summary Data'!Q33*'Summary Data'!Q$39)/17*$A97)</f>
        <v>-0.09682165426534237</v>
      </c>
      <c r="R97" s="10">
        <f>('Summary Data'!R32-('Summary Data'!R16*'Summary Data'!R$40+'Summary Data'!R33*'Summary Data'!R$39)/17*$A97)</f>
        <v>-0.09417492756386629</v>
      </c>
      <c r="S97" s="10">
        <f>('Summary Data'!S32-('Summary Data'!S16*'Summary Data'!S$40+'Summary Data'!S33*'Summary Data'!S$39)/17*$A97)</f>
        <v>-0.09618394250572936</v>
      </c>
      <c r="T97" s="10">
        <f>('Summary Data'!T32-('Summary Data'!T16*'Summary Data'!T$40+'Summary Data'!T33*'Summary Data'!T$39)/17*$A97)</f>
        <v>-0.09488313688227847</v>
      </c>
      <c r="U97" s="10">
        <f>('Summary Data'!U32-('Summary Data'!U16*'Summary Data'!U$40+'Summary Data'!U33*'Summary Data'!U$39)/17*$A97)</f>
        <v>-0.0976777349886677</v>
      </c>
      <c r="V97" s="62">
        <f t="shared" si="32"/>
        <v>-0.09312137848527965</v>
      </c>
    </row>
    <row r="98" spans="1:25" ht="11.25">
      <c r="A98" s="63">
        <v>12</v>
      </c>
      <c r="B98" s="377">
        <f>('Summary Data'!B33-('Summary Data'!B17*'Summary Data'!B$40+'Summary Data'!B34*'Summary Data'!B$39)/17*$A98)*10</f>
        <v>-0.009756786703806895</v>
      </c>
      <c r="C98" s="377">
        <f>('Summary Data'!C33-('Summary Data'!C17*'Summary Data'!C$40+'Summary Data'!C34*'Summary Data'!C$39)/17*$A98)*10</f>
        <v>-0.0986639506960448</v>
      </c>
      <c r="D98" s="377">
        <f>('Summary Data'!D33-('Summary Data'!D17*'Summary Data'!D$40+'Summary Data'!D34*'Summary Data'!D$39)/17*$A98)*10</f>
        <v>-0.05737321701016162</v>
      </c>
      <c r="E98" s="377">
        <f>('Summary Data'!E33-('Summary Data'!E17*'Summary Data'!E$40+'Summary Data'!E34*'Summary Data'!E$39)/17*$A98)*10</f>
        <v>-0.06447363302815952</v>
      </c>
      <c r="F98" s="377">
        <f>('Summary Data'!F33-('Summary Data'!F17*'Summary Data'!F$40+'Summary Data'!F34*'Summary Data'!F$39)/17*$A98)*10</f>
        <v>-0.04908443910572113</v>
      </c>
      <c r="G98" s="377">
        <f>('Summary Data'!G33-('Summary Data'!G17*'Summary Data'!G$40+'Summary Data'!G34*'Summary Data'!G$39)/17*$A98)*10</f>
        <v>-0.04627395942333204</v>
      </c>
      <c r="H98" s="377">
        <f>('Summary Data'!H33-('Summary Data'!H17*'Summary Data'!H$40+'Summary Data'!H34*'Summary Data'!H$39)/17*$A98)*10</f>
        <v>-0.07556991264090479</v>
      </c>
      <c r="I98" s="377">
        <f>('Summary Data'!I33-('Summary Data'!I17*'Summary Data'!I$40+'Summary Data'!I34*'Summary Data'!I$39)/17*$A98)*10</f>
        <v>-0.0613192945127341</v>
      </c>
      <c r="J98" s="377">
        <f>('Summary Data'!J33-('Summary Data'!J17*'Summary Data'!J$40+'Summary Data'!J34*'Summary Data'!J$39)/17*$A98)*10</f>
        <v>-0.05023792711969261</v>
      </c>
      <c r="K98" s="377">
        <f>('Summary Data'!K33-('Summary Data'!K17*'Summary Data'!K$40+'Summary Data'!K34*'Summary Data'!K$39)/17*$A98)*10</f>
        <v>-0.021503687991312914</v>
      </c>
      <c r="L98" s="377">
        <f>('Summary Data'!L33-('Summary Data'!L17*'Summary Data'!L$40+'Summary Data'!L34*'Summary Data'!L$39)/17*$A98)*10</f>
        <v>-0.085304221298582</v>
      </c>
      <c r="M98" s="377">
        <f>('Summary Data'!M33-('Summary Data'!M17*'Summary Data'!M$40+'Summary Data'!M34*'Summary Data'!M$39)/17*$A98)*10</f>
        <v>-0.060683056878459096</v>
      </c>
      <c r="N98" s="377">
        <f>('Summary Data'!N33-('Summary Data'!N17*'Summary Data'!N$40+'Summary Data'!N34*'Summary Data'!N$39)/17*$A98)*10</f>
        <v>-0.06664882779385464</v>
      </c>
      <c r="O98" s="377">
        <f>('Summary Data'!O33-('Summary Data'!O17*'Summary Data'!O$40+'Summary Data'!O34*'Summary Data'!O$39)/17*$A98)*10</f>
        <v>-0.07064466728224633</v>
      </c>
      <c r="P98" s="377">
        <f>('Summary Data'!P33-('Summary Data'!P17*'Summary Data'!P$40+'Summary Data'!P34*'Summary Data'!P$39)/17*$A98)*10</f>
        <v>-0.03977508311689243</v>
      </c>
      <c r="Q98" s="377">
        <f>('Summary Data'!Q33-('Summary Data'!Q17*'Summary Data'!Q$40+'Summary Data'!Q34*'Summary Data'!Q$39)/17*$A98)*10</f>
        <v>-0.07271104400714973</v>
      </c>
      <c r="R98" s="377">
        <f>('Summary Data'!R33-('Summary Data'!R17*'Summary Data'!R$40+'Summary Data'!R34*'Summary Data'!R$39)/17*$A98)*10</f>
        <v>-0.06296508234133803</v>
      </c>
      <c r="S98" s="377">
        <f>('Summary Data'!S33-('Summary Data'!S17*'Summary Data'!S$40+'Summary Data'!S34*'Summary Data'!S$39)/17*$A98)*10</f>
        <v>-0.031888581610129405</v>
      </c>
      <c r="T98" s="377">
        <f>('Summary Data'!T33-('Summary Data'!T17*'Summary Data'!T$40+'Summary Data'!T34*'Summary Data'!T$39)/17*$A98)*10</f>
        <v>-0.08208188383431139</v>
      </c>
      <c r="U98" s="377">
        <f>('Summary Data'!U33-('Summary Data'!U17*'Summary Data'!U$40+'Summary Data'!U34*'Summary Data'!U$39)/17*$A98)*10</f>
        <v>-0.1155481904333202</v>
      </c>
      <c r="V98" s="62">
        <f aca="true" t="shared" si="33" ref="V98:V103">(B98*B$67+C98*C$67+D98*D$67+E98*E$67+F98*F$67+G98*G$67+H98*H$67+I98*I$67+J98*J$67+K98*K$67+L98*L$67+M98*M$67+N98*N$67+O98*O$67+P98*P$67+Q98*Q$67+R98*R$67+S98*S$67+T98*T$67+U98*U$67)/SUM(B$67:U$67)/10</f>
        <v>-0.00610326265907192</v>
      </c>
      <c r="Y98" s="376" t="s">
        <v>76</v>
      </c>
    </row>
    <row r="99" spans="1:25" ht="11.25">
      <c r="A99" s="63">
        <v>13</v>
      </c>
      <c r="B99" s="377">
        <f>('Summary Data'!B34-('Summary Data'!B18*'Summary Data'!B$40+'Summary Data'!B35*'Summary Data'!B$39)/17*$A99)*10</f>
        <v>-0.4300637898666533</v>
      </c>
      <c r="C99" s="377">
        <f>('Summary Data'!C34-('Summary Data'!C18*'Summary Data'!C$40+'Summary Data'!C35*'Summary Data'!C$39)/17*$A99)*10</f>
        <v>-0.17723961586162407</v>
      </c>
      <c r="D99" s="377">
        <f>('Summary Data'!D34-('Summary Data'!D18*'Summary Data'!D$40+'Summary Data'!D35*'Summary Data'!D$39)/17*$A99)*10</f>
        <v>-0.12727571434655413</v>
      </c>
      <c r="E99" s="377">
        <f>('Summary Data'!E34-('Summary Data'!E18*'Summary Data'!E$40+'Summary Data'!E35*'Summary Data'!E$39)/17*$A99)*10</f>
        <v>-0.13714472285854107</v>
      </c>
      <c r="F99" s="377">
        <f>('Summary Data'!F34-('Summary Data'!F18*'Summary Data'!F$40+'Summary Data'!F35*'Summary Data'!F$39)/17*$A99)*10</f>
        <v>-0.06800538258342892</v>
      </c>
      <c r="G99" s="377">
        <f>('Summary Data'!G34-('Summary Data'!G18*'Summary Data'!G$40+'Summary Data'!G35*'Summary Data'!G$39)/17*$A99)*10</f>
        <v>-0.11749770708112703</v>
      </c>
      <c r="H99" s="377">
        <f>('Summary Data'!H34-('Summary Data'!H18*'Summary Data'!H$40+'Summary Data'!H35*'Summary Data'!H$39)/17*$A99)*10</f>
        <v>-0.14607416223394185</v>
      </c>
      <c r="I99" s="377">
        <f>('Summary Data'!I34-('Summary Data'!I18*'Summary Data'!I$40+'Summary Data'!I35*'Summary Data'!I$39)/17*$A99)*10</f>
        <v>-0.14320308886898206</v>
      </c>
      <c r="J99" s="377">
        <f>('Summary Data'!J34-('Summary Data'!J18*'Summary Data'!J$40+'Summary Data'!J35*'Summary Data'!J$39)/17*$A99)*10</f>
        <v>-0.162554096077141</v>
      </c>
      <c r="K99" s="377">
        <f>('Summary Data'!K34-('Summary Data'!K18*'Summary Data'!K$40+'Summary Data'!K35*'Summary Data'!K$39)/17*$A99)*10</f>
        <v>-0.13240841976224527</v>
      </c>
      <c r="L99" s="377">
        <f>('Summary Data'!L34-('Summary Data'!L18*'Summary Data'!L$40+'Summary Data'!L35*'Summary Data'!L$39)/17*$A99)*10</f>
        <v>-0.14935750944653267</v>
      </c>
      <c r="M99" s="377">
        <f>('Summary Data'!M34-('Summary Data'!M18*'Summary Data'!M$40+'Summary Data'!M35*'Summary Data'!M$39)/17*$A99)*10</f>
        <v>-0.15094216665989413</v>
      </c>
      <c r="N99" s="377">
        <f>('Summary Data'!N34-('Summary Data'!N18*'Summary Data'!N$40+'Summary Data'!N35*'Summary Data'!N$39)/17*$A99)*10</f>
        <v>-0.17151113207665908</v>
      </c>
      <c r="O99" s="377">
        <f>('Summary Data'!O34-('Summary Data'!O18*'Summary Data'!O$40+'Summary Data'!O35*'Summary Data'!O$39)/17*$A99)*10</f>
        <v>-0.1497015085907792</v>
      </c>
      <c r="P99" s="377">
        <f>('Summary Data'!P34-('Summary Data'!P18*'Summary Data'!P$40+'Summary Data'!P35*'Summary Data'!P$39)/17*$A99)*10</f>
        <v>-0.13596030752509047</v>
      </c>
      <c r="Q99" s="377">
        <f>('Summary Data'!Q34-('Summary Data'!Q18*'Summary Data'!Q$40+'Summary Data'!Q35*'Summary Data'!Q$39)/17*$A99)*10</f>
        <v>-0.1527598800404969</v>
      </c>
      <c r="R99" s="377">
        <f>('Summary Data'!R34-('Summary Data'!R18*'Summary Data'!R$40+'Summary Data'!R35*'Summary Data'!R$39)/17*$A99)*10</f>
        <v>-0.1253790771758451</v>
      </c>
      <c r="S99" s="377">
        <f>('Summary Data'!S34-('Summary Data'!S18*'Summary Data'!S$40+'Summary Data'!S35*'Summary Data'!S$39)/17*$A99)*10</f>
        <v>-0.09376939157087565</v>
      </c>
      <c r="T99" s="377">
        <f>('Summary Data'!T34-('Summary Data'!T18*'Summary Data'!T$40+'Summary Data'!T35*'Summary Data'!T$39)/17*$A99)*10</f>
        <v>-0.15236812591228582</v>
      </c>
      <c r="U99" s="377">
        <f>('Summary Data'!U34-('Summary Data'!U18*'Summary Data'!U$40+'Summary Data'!U35*'Summary Data'!U$39)/17*$A99)*10</f>
        <v>-0.22641514725718492</v>
      </c>
      <c r="V99" s="62">
        <f t="shared" si="33"/>
        <v>-0.01509744045551221</v>
      </c>
      <c r="Y99" s="376" t="s">
        <v>76</v>
      </c>
    </row>
    <row r="100" spans="1:25" ht="11.25">
      <c r="A100" s="63">
        <v>14</v>
      </c>
      <c r="B100" s="377">
        <f>('Summary Data'!B35-('Summary Data'!B19*'Summary Data'!B$40+'Summary Data'!B36*'Summary Data'!B$39)/17*$A100)*10</f>
        <v>-0.007519965729159431</v>
      </c>
      <c r="C100" s="377">
        <f>('Summary Data'!C35-('Summary Data'!C19*'Summary Data'!C$40+'Summary Data'!C36*'Summary Data'!C$39)/17*$A100)*10</f>
        <v>-0.20555656581709458</v>
      </c>
      <c r="D100" s="377">
        <f>('Summary Data'!D35-('Summary Data'!D19*'Summary Data'!D$40+'Summary Data'!D36*'Summary Data'!D$39)/17*$A100)*10</f>
        <v>-0.19085565755464132</v>
      </c>
      <c r="E100" s="377">
        <f>('Summary Data'!E35-('Summary Data'!E19*'Summary Data'!E$40+'Summary Data'!E36*'Summary Data'!E$39)/17*$A100)*10</f>
        <v>-0.21713433469998106</v>
      </c>
      <c r="F100" s="377">
        <f>('Summary Data'!F35-('Summary Data'!F19*'Summary Data'!F$40+'Summary Data'!F36*'Summary Data'!F$39)/17*$A100)*10</f>
        <v>-0.22437797767856996</v>
      </c>
      <c r="G100" s="377">
        <f>('Summary Data'!G35-('Summary Data'!G19*'Summary Data'!G$40+'Summary Data'!G36*'Summary Data'!G$39)/17*$A100)*10</f>
        <v>-0.19569834373765582</v>
      </c>
      <c r="H100" s="377">
        <f>('Summary Data'!H35-('Summary Data'!H19*'Summary Data'!H$40+'Summary Data'!H36*'Summary Data'!H$39)/17*$A100)*10</f>
        <v>-0.2408489540845249</v>
      </c>
      <c r="I100" s="377">
        <f>('Summary Data'!I35-('Summary Data'!I19*'Summary Data'!I$40+'Summary Data'!I36*'Summary Data'!I$39)/17*$A100)*10</f>
        <v>-0.1879052153884224</v>
      </c>
      <c r="J100" s="377">
        <f>('Summary Data'!J35-('Summary Data'!J19*'Summary Data'!J$40+'Summary Data'!J36*'Summary Data'!J$39)/17*$A100)*10</f>
        <v>-0.1834062553828974</v>
      </c>
      <c r="K100" s="377">
        <f>('Summary Data'!K35-('Summary Data'!K19*'Summary Data'!K$40+'Summary Data'!K36*'Summary Data'!K$39)/17*$A100)*10</f>
        <v>-0.19726398890087846</v>
      </c>
      <c r="L100" s="377">
        <f>('Summary Data'!L35-('Summary Data'!L19*'Summary Data'!L$40+'Summary Data'!L36*'Summary Data'!L$39)/17*$A100)*10</f>
        <v>-0.22666863361053785</v>
      </c>
      <c r="M100" s="377">
        <f>('Summary Data'!M35-('Summary Data'!M19*'Summary Data'!M$40+'Summary Data'!M36*'Summary Data'!M$39)/17*$A100)*10</f>
        <v>-0.21744548110248643</v>
      </c>
      <c r="N100" s="377">
        <f>('Summary Data'!N35-('Summary Data'!N19*'Summary Data'!N$40+'Summary Data'!N36*'Summary Data'!N$39)/17*$A100)*10</f>
        <v>-0.2452771145316942</v>
      </c>
      <c r="O100" s="377">
        <f>('Summary Data'!O35-('Summary Data'!O19*'Summary Data'!O$40+'Summary Data'!O36*'Summary Data'!O$39)/17*$A100)*10</f>
        <v>-0.2013375088992306</v>
      </c>
      <c r="P100" s="377">
        <f>('Summary Data'!P35-('Summary Data'!P19*'Summary Data'!P$40+'Summary Data'!P36*'Summary Data'!P$39)/17*$A100)*10</f>
        <v>-0.21564902087257648</v>
      </c>
      <c r="Q100" s="377">
        <f>('Summary Data'!Q35-('Summary Data'!Q19*'Summary Data'!Q$40+'Summary Data'!Q36*'Summary Data'!Q$39)/17*$A100)*10</f>
        <v>-0.21254021323262648</v>
      </c>
      <c r="R100" s="377">
        <f>('Summary Data'!R35-('Summary Data'!R19*'Summary Data'!R$40+'Summary Data'!R36*'Summary Data'!R$39)/17*$A100)*10</f>
        <v>-0.22710715892693323</v>
      </c>
      <c r="S100" s="377">
        <f>('Summary Data'!S35-('Summary Data'!S19*'Summary Data'!S$40+'Summary Data'!S36*'Summary Data'!S$39)/17*$A100)*10</f>
        <v>-0.20003930350159682</v>
      </c>
      <c r="T100" s="377">
        <f>('Summary Data'!T35-('Summary Data'!T19*'Summary Data'!T$40+'Summary Data'!T36*'Summary Data'!T$39)/17*$A100)*10</f>
        <v>-0.23429199419410152</v>
      </c>
      <c r="U100" s="377">
        <f>('Summary Data'!U35-('Summary Data'!U19*'Summary Data'!U$40+'Summary Data'!U36*'Summary Data'!U$39)/17*$A100)*10</f>
        <v>-0.1468229744387679</v>
      </c>
      <c r="V100" s="62">
        <f t="shared" si="33"/>
        <v>-0.020353113807492853</v>
      </c>
      <c r="Y100" s="376" t="s">
        <v>76</v>
      </c>
    </row>
    <row r="101" spans="1:25" ht="11.25">
      <c r="A101" s="63">
        <v>15</v>
      </c>
      <c r="B101" s="377">
        <f>('Summary Data'!B36-('Summary Data'!B20*'Summary Data'!B$40+'Summary Data'!B37*'Summary Data'!B$39)/17*$A101)*10</f>
        <v>0.03824739</v>
      </c>
      <c r="C101" s="377">
        <f>('Summary Data'!C36-('Summary Data'!C20*'Summary Data'!C$40+'Summary Data'!C37*'Summary Data'!C$39)/17*$A101)*10</f>
        <v>-0.16127989999999998</v>
      </c>
      <c r="D101" s="377">
        <f>('Summary Data'!D36-('Summary Data'!D20*'Summary Data'!D$40+'Summary Data'!D37*'Summary Data'!D$39)/17*$A101)*10</f>
        <v>-0.09509353999999999</v>
      </c>
      <c r="E101" s="377">
        <f>('Summary Data'!E36-('Summary Data'!E20*'Summary Data'!E$40+'Summary Data'!E37*'Summary Data'!E$39)/17*$A101)*10</f>
        <v>-0.1427485</v>
      </c>
      <c r="F101" s="377">
        <f>('Summary Data'!F36-('Summary Data'!F20*'Summary Data'!F$40+'Summary Data'!F37*'Summary Data'!F$39)/17*$A101)*10</f>
        <v>0.02359194</v>
      </c>
      <c r="G101" s="377">
        <f>('Summary Data'!G36-('Summary Data'!G20*'Summary Data'!G$40+'Summary Data'!G37*'Summary Data'!G$39)/17*$A101)*10</f>
        <v>-0.100689</v>
      </c>
      <c r="H101" s="377">
        <f>('Summary Data'!H36-('Summary Data'!H20*'Summary Data'!H$40+'Summary Data'!H37*'Summary Data'!H$39)/17*$A101)*10</f>
        <v>-0.3078428</v>
      </c>
      <c r="I101" s="377">
        <f>('Summary Data'!I36-('Summary Data'!I20*'Summary Data'!I$40+'Summary Data'!I37*'Summary Data'!I$39)/17*$A101)*10</f>
        <v>-0.1699676</v>
      </c>
      <c r="J101" s="377">
        <f>('Summary Data'!J36-('Summary Data'!J20*'Summary Data'!J$40+'Summary Data'!J37*'Summary Data'!J$39)/17*$A101)*10</f>
        <v>-0.1434549</v>
      </c>
      <c r="K101" s="377">
        <f>('Summary Data'!K36-('Summary Data'!K20*'Summary Data'!K$40+'Summary Data'!K37*'Summary Data'!K$39)/17*$A101)*10</f>
        <v>-0.10929049999999998</v>
      </c>
      <c r="L101" s="377">
        <f>('Summary Data'!L36-('Summary Data'!L20*'Summary Data'!L$40+'Summary Data'!L37*'Summary Data'!L$39)/17*$A101)*10</f>
        <v>-0.1871863</v>
      </c>
      <c r="M101" s="377">
        <f>('Summary Data'!M36-('Summary Data'!M20*'Summary Data'!M$40+'Summary Data'!M37*'Summary Data'!M$39)/17*$A101)*10</f>
        <v>-0.1920046</v>
      </c>
      <c r="N101" s="377">
        <f>('Summary Data'!N36-('Summary Data'!N20*'Summary Data'!N$40+'Summary Data'!N37*'Summary Data'!N$39)/17*$A101)*10</f>
        <v>-0.3201368</v>
      </c>
      <c r="O101" s="377">
        <f>('Summary Data'!O36-('Summary Data'!O20*'Summary Data'!O$40+'Summary Data'!O37*'Summary Data'!O$39)/17*$A101)*10</f>
        <v>-0.20825380000000002</v>
      </c>
      <c r="P101" s="377">
        <f>('Summary Data'!P36-('Summary Data'!P20*'Summary Data'!P$40+'Summary Data'!P37*'Summary Data'!P$39)/17*$A101)*10</f>
        <v>-0.20710240000000002</v>
      </c>
      <c r="Q101" s="377">
        <f>('Summary Data'!Q36-('Summary Data'!Q20*'Summary Data'!Q$40+'Summary Data'!Q37*'Summary Data'!Q$39)/17*$A101)*10</f>
        <v>-0.2126078</v>
      </c>
      <c r="R101" s="377">
        <f>('Summary Data'!R36-('Summary Data'!R20*'Summary Data'!R$40+'Summary Data'!R37*'Summary Data'!R$39)/17*$A101)*10</f>
        <v>-0.2509034</v>
      </c>
      <c r="S101" s="377">
        <f>('Summary Data'!S36-('Summary Data'!S20*'Summary Data'!S$40+'Summary Data'!S37*'Summary Data'!S$39)/17*$A101)*10</f>
        <v>-0.08658027</v>
      </c>
      <c r="T101" s="377">
        <f>('Summary Data'!T36-('Summary Data'!T20*'Summary Data'!T$40+'Summary Data'!T37*'Summary Data'!T$39)/17*$A101)*10</f>
        <v>-0.1937743</v>
      </c>
      <c r="U101" s="377">
        <f>('Summary Data'!U36-('Summary Data'!U20*'Summary Data'!U$40+'Summary Data'!U37*'Summary Data'!U$39)/17*$A101)*10</f>
        <v>-0.1340427</v>
      </c>
      <c r="V101" s="62">
        <f t="shared" si="33"/>
        <v>-0.016224673709477114</v>
      </c>
      <c r="Y101" s="376" t="s">
        <v>76</v>
      </c>
    </row>
    <row r="102" spans="1:25" ht="11.25">
      <c r="A102" s="63">
        <v>16</v>
      </c>
      <c r="B102" s="377">
        <f>('Summary Data'!B37-('Summary Data'!B21*'Summary Data'!B$40+'Summary Data'!B38*'Summary Data'!B$39)/17*$A102)*10</f>
        <v>0</v>
      </c>
      <c r="C102" s="377">
        <f>('Summary Data'!C37-('Summary Data'!C21*'Summary Data'!C$40+'Summary Data'!C38*'Summary Data'!C$39)/17*$A102)*10</f>
        <v>0</v>
      </c>
      <c r="D102" s="377">
        <f>('Summary Data'!D37-('Summary Data'!D21*'Summary Data'!D$40+'Summary Data'!D38*'Summary Data'!D$39)/17*$A102)*10</f>
        <v>0</v>
      </c>
      <c r="E102" s="377">
        <f>('Summary Data'!E37-('Summary Data'!E21*'Summary Data'!E$40+'Summary Data'!E38*'Summary Data'!E$39)/17*$A102)*10</f>
        <v>0</v>
      </c>
      <c r="F102" s="377">
        <f>('Summary Data'!F37-('Summary Data'!F21*'Summary Data'!F$40+'Summary Data'!F38*'Summary Data'!F$39)/17*$A102)*10</f>
        <v>0</v>
      </c>
      <c r="G102" s="377">
        <f>('Summary Data'!G37-('Summary Data'!G21*'Summary Data'!G$40+'Summary Data'!G38*'Summary Data'!G$39)/17*$A102)*10</f>
        <v>0</v>
      </c>
      <c r="H102" s="377">
        <f>('Summary Data'!H37-('Summary Data'!H21*'Summary Data'!H$40+'Summary Data'!H38*'Summary Data'!H$39)/17*$A102)*10</f>
        <v>0</v>
      </c>
      <c r="I102" s="377">
        <f>('Summary Data'!I37-('Summary Data'!I21*'Summary Data'!I$40+'Summary Data'!I38*'Summary Data'!I$39)/17*$A102)*10</f>
        <v>0</v>
      </c>
      <c r="J102" s="377">
        <f>('Summary Data'!J37-('Summary Data'!J21*'Summary Data'!J$40+'Summary Data'!J38*'Summary Data'!J$39)/17*$A102)*10</f>
        <v>0</v>
      </c>
      <c r="K102" s="377">
        <f>('Summary Data'!K37-('Summary Data'!K21*'Summary Data'!K$40+'Summary Data'!K38*'Summary Data'!K$39)/17*$A102)*10</f>
        <v>0</v>
      </c>
      <c r="L102" s="377">
        <f>('Summary Data'!L37-('Summary Data'!L21*'Summary Data'!L$40+'Summary Data'!L38*'Summary Data'!L$39)/17*$A102)*10</f>
        <v>0</v>
      </c>
      <c r="M102" s="377">
        <f>('Summary Data'!M37-('Summary Data'!M21*'Summary Data'!M$40+'Summary Data'!M38*'Summary Data'!M$39)/17*$A102)*10</f>
        <v>0</v>
      </c>
      <c r="N102" s="377">
        <f>('Summary Data'!N37-('Summary Data'!N21*'Summary Data'!N$40+'Summary Data'!N38*'Summary Data'!N$39)/17*$A102)*10</f>
        <v>0</v>
      </c>
      <c r="O102" s="377">
        <f>('Summary Data'!O37-('Summary Data'!O21*'Summary Data'!O$40+'Summary Data'!O38*'Summary Data'!O$39)/17*$A102)*10</f>
        <v>0</v>
      </c>
      <c r="P102" s="377">
        <f>('Summary Data'!P37-('Summary Data'!P21*'Summary Data'!P$40+'Summary Data'!P38*'Summary Data'!P$39)/17*$A102)*10</f>
        <v>0</v>
      </c>
      <c r="Q102" s="377">
        <f>('Summary Data'!Q37-('Summary Data'!Q21*'Summary Data'!Q$40+'Summary Data'!Q38*'Summary Data'!Q$39)/17*$A102)*10</f>
        <v>0</v>
      </c>
      <c r="R102" s="377">
        <f>('Summary Data'!R37-('Summary Data'!R21*'Summary Data'!R$40+'Summary Data'!R38*'Summary Data'!R$39)/17*$A102)*10</f>
        <v>0</v>
      </c>
      <c r="S102" s="377">
        <f>('Summary Data'!S37-('Summary Data'!S21*'Summary Data'!S$40+'Summary Data'!S38*'Summary Data'!S$39)/17*$A102)*10</f>
        <v>0</v>
      </c>
      <c r="T102" s="377">
        <f>('Summary Data'!T37-('Summary Data'!T21*'Summary Data'!T$40+'Summary Data'!T38*'Summary Data'!T$39)/17*$A102)*10</f>
        <v>0</v>
      </c>
      <c r="U102" s="377">
        <f>('Summary Data'!U37-('Summary Data'!U21*'Summary Data'!U$40+'Summary Data'!U38*'Summary Data'!U$39)/17*$A102)*10</f>
        <v>0</v>
      </c>
      <c r="V102" s="62">
        <f t="shared" si="33"/>
        <v>0</v>
      </c>
      <c r="Y102" s="376" t="s">
        <v>76</v>
      </c>
    </row>
    <row r="103" spans="1:25" ht="12" thickBot="1">
      <c r="A103" s="64">
        <v>17</v>
      </c>
      <c r="B103" s="378">
        <f>'Summary Data'!B38*10</f>
        <v>0</v>
      </c>
      <c r="C103" s="378">
        <f>'Summary Data'!C38*10</f>
        <v>0</v>
      </c>
      <c r="D103" s="378">
        <f>'Summary Data'!D38*10</f>
        <v>0</v>
      </c>
      <c r="E103" s="378">
        <f>'Summary Data'!E38*10</f>
        <v>0</v>
      </c>
      <c r="F103" s="378">
        <f>'Summary Data'!F38*10</f>
        <v>0</v>
      </c>
      <c r="G103" s="378">
        <f>'Summary Data'!G38*10</f>
        <v>0</v>
      </c>
      <c r="H103" s="378">
        <f>'Summary Data'!H38*10</f>
        <v>0</v>
      </c>
      <c r="I103" s="378">
        <f>'Summary Data'!I38*10</f>
        <v>0</v>
      </c>
      <c r="J103" s="378">
        <f>'Summary Data'!J38*10</f>
        <v>0</v>
      </c>
      <c r="K103" s="378">
        <f>'Summary Data'!K38*10</f>
        <v>0</v>
      </c>
      <c r="L103" s="378">
        <f>'Summary Data'!L38*10</f>
        <v>0</v>
      </c>
      <c r="M103" s="378">
        <f>'Summary Data'!M38*10</f>
        <v>0</v>
      </c>
      <c r="N103" s="378">
        <f>'Summary Data'!N38*10</f>
        <v>0</v>
      </c>
      <c r="O103" s="378">
        <f>'Summary Data'!O38*10</f>
        <v>0</v>
      </c>
      <c r="P103" s="378">
        <f>'Summary Data'!P38*10</f>
        <v>0</v>
      </c>
      <c r="Q103" s="378">
        <f>'Summary Data'!Q38*10</f>
        <v>0</v>
      </c>
      <c r="R103" s="378">
        <f>'Summary Data'!R38*10</f>
        <v>0</v>
      </c>
      <c r="S103" s="378">
        <f>'Summary Data'!S38*10</f>
        <v>0</v>
      </c>
      <c r="T103" s="378">
        <f>'Summary Data'!T38*10</f>
        <v>0</v>
      </c>
      <c r="U103" s="378">
        <f>'Summary Data'!U38*10</f>
        <v>0</v>
      </c>
      <c r="V103" s="22">
        <f t="shared" si="33"/>
        <v>0</v>
      </c>
      <c r="Y103" s="376" t="s">
        <v>76</v>
      </c>
    </row>
    <row r="104" ht="12" thickBot="1"/>
    <row r="105" spans="1:22" ht="11.25">
      <c r="A105" s="450" t="s">
        <v>111</v>
      </c>
      <c r="B105" s="438"/>
      <c r="C105" s="438"/>
      <c r="D105" s="438"/>
      <c r="E105" s="438"/>
      <c r="F105" s="438"/>
      <c r="G105" s="438"/>
      <c r="H105" s="438"/>
      <c r="I105" s="438"/>
      <c r="J105" s="438"/>
      <c r="K105" s="438"/>
      <c r="L105" s="438"/>
      <c r="M105" s="438"/>
      <c r="N105" s="438"/>
      <c r="O105" s="438"/>
      <c r="P105" s="438"/>
      <c r="Q105" s="438"/>
      <c r="R105" s="438"/>
      <c r="S105" s="438"/>
      <c r="T105" s="438"/>
      <c r="U105" s="438"/>
      <c r="V105" s="439"/>
    </row>
    <row r="106" spans="1:22" ht="11.25">
      <c r="A106" s="63"/>
      <c r="B106" s="61" t="s">
        <v>71</v>
      </c>
      <c r="C106" s="61" t="s">
        <v>72</v>
      </c>
      <c r="D106" s="61" t="s">
        <v>73</v>
      </c>
      <c r="E106" s="61" t="s">
        <v>74</v>
      </c>
      <c r="F106" s="61" t="s">
        <v>75</v>
      </c>
      <c r="G106" s="61" t="s">
        <v>80</v>
      </c>
      <c r="H106" s="61" t="s">
        <v>81</v>
      </c>
      <c r="I106" s="61" t="s">
        <v>82</v>
      </c>
      <c r="J106" s="61" t="s">
        <v>83</v>
      </c>
      <c r="K106" s="61" t="s">
        <v>84</v>
      </c>
      <c r="L106" s="61" t="s">
        <v>85</v>
      </c>
      <c r="M106" s="61" t="s">
        <v>86</v>
      </c>
      <c r="N106" s="61" t="s">
        <v>87</v>
      </c>
      <c r="O106" s="61" t="s">
        <v>88</v>
      </c>
      <c r="P106" s="61" t="s">
        <v>89</v>
      </c>
      <c r="Q106" s="61" t="s">
        <v>90</v>
      </c>
      <c r="R106" s="61" t="s">
        <v>91</v>
      </c>
      <c r="S106" s="61" t="s">
        <v>92</v>
      </c>
      <c r="T106" s="61" t="s">
        <v>93</v>
      </c>
      <c r="U106" s="61" t="s">
        <v>94</v>
      </c>
      <c r="V106" s="11" t="s">
        <v>95</v>
      </c>
    </row>
    <row r="107" spans="1:22" ht="11.25">
      <c r="A107" s="63">
        <v>1</v>
      </c>
      <c r="B107" s="10">
        <f>'Summary Data'!Y2</f>
        <v>380.59999999999997</v>
      </c>
      <c r="C107" s="10">
        <f>'Summary Data'!Z2</f>
        <v>596.7</v>
      </c>
      <c r="D107" s="10">
        <f>'Summary Data'!AA2</f>
        <v>596</v>
      </c>
      <c r="E107" s="10">
        <f>'Summary Data'!AB2</f>
        <v>596</v>
      </c>
      <c r="F107" s="10">
        <f>'Summary Data'!AC2</f>
        <v>595.9</v>
      </c>
      <c r="G107" s="10">
        <f>'Summary Data'!AD2</f>
        <v>595.9</v>
      </c>
      <c r="H107" s="10">
        <f>'Summary Data'!AE2</f>
        <v>595.8</v>
      </c>
      <c r="I107" s="10">
        <f>'Summary Data'!AF2</f>
        <v>595.8</v>
      </c>
      <c r="J107" s="10">
        <f>'Summary Data'!AG2</f>
        <v>595.7</v>
      </c>
      <c r="K107" s="10">
        <f>'Summary Data'!AH2</f>
        <v>595.7</v>
      </c>
      <c r="L107" s="10">
        <f>'Summary Data'!AI2</f>
        <v>595.9</v>
      </c>
      <c r="M107" s="10">
        <f>'Summary Data'!AJ2</f>
        <v>595.8</v>
      </c>
      <c r="N107" s="10">
        <f>'Summary Data'!AK2</f>
        <v>595.9</v>
      </c>
      <c r="O107" s="10">
        <f>'Summary Data'!AL2</f>
        <v>596</v>
      </c>
      <c r="P107" s="10">
        <f>'Summary Data'!AM2</f>
        <v>596.2</v>
      </c>
      <c r="Q107" s="10">
        <f>'Summary Data'!AN2</f>
        <v>596</v>
      </c>
      <c r="R107" s="10">
        <f>'Summary Data'!AO2</f>
        <v>595.9</v>
      </c>
      <c r="S107" s="10">
        <f>'Summary Data'!AP2</f>
        <v>596</v>
      </c>
      <c r="T107" s="10">
        <f>'Summary Data'!AQ2</f>
        <v>596.4</v>
      </c>
      <c r="U107" s="10">
        <f>'Summary Data'!AR2</f>
        <v>368.59999999999997</v>
      </c>
      <c r="V107" s="65"/>
    </row>
    <row r="108" spans="1:22" ht="11.25">
      <c r="A108" s="63">
        <v>2</v>
      </c>
      <c r="B108" s="10">
        <f>('Summary Data'!Y6-('Summary Data'!Y7*'Summary Data'!Y$39-'Summary Data'!Y24*'Summary Data'!Y$40)/17*$A108)</f>
        <v>-1.613040519028985</v>
      </c>
      <c r="C108" s="10">
        <f>('Summary Data'!Z6-('Summary Data'!Z7*'Summary Data'!Z$39-'Summary Data'!Z24*'Summary Data'!Z$40)/17*$A108)</f>
        <v>2.0150354677312317</v>
      </c>
      <c r="D108" s="10">
        <f>('Summary Data'!AA6-('Summary Data'!AA7*'Summary Data'!AA$39-'Summary Data'!AA24*'Summary Data'!AA$40)/17*$A108)</f>
        <v>1.6805993008552491</v>
      </c>
      <c r="E108" s="10">
        <f>('Summary Data'!AB6-('Summary Data'!AB7*'Summary Data'!AB$39-'Summary Data'!AB24*'Summary Data'!AB$40)/17*$A108)</f>
        <v>1.951571056743793</v>
      </c>
      <c r="F108" s="10">
        <f>('Summary Data'!AC6-('Summary Data'!AC7*'Summary Data'!AC$39-'Summary Data'!AC24*'Summary Data'!AC$40)/17*$A108)</f>
        <v>1.3917878807098432</v>
      </c>
      <c r="G108" s="10">
        <f>('Summary Data'!AD6-('Summary Data'!AD7*'Summary Data'!AD$39-'Summary Data'!AD24*'Summary Data'!AD$40)/17*$A108)</f>
        <v>-0.010407200318548152</v>
      </c>
      <c r="H108" s="10">
        <f>('Summary Data'!AE6-('Summary Data'!AE7*'Summary Data'!AE$39-'Summary Data'!AE24*'Summary Data'!AE$40)/17*$A108)</f>
        <v>0.5636136096797317</v>
      </c>
      <c r="I108" s="10">
        <f>('Summary Data'!AF6-('Summary Data'!AF7*'Summary Data'!AF$39-'Summary Data'!AF24*'Summary Data'!AF$40)/17*$A108)</f>
        <v>0.982888507869677</v>
      </c>
      <c r="J108" s="10">
        <f>('Summary Data'!AG6-('Summary Data'!AG7*'Summary Data'!AG$39-'Summary Data'!AG24*'Summary Data'!AG$40)/17*$A108)</f>
        <v>0.5086506448713525</v>
      </c>
      <c r="K108" s="10">
        <f>('Summary Data'!AH6-('Summary Data'!AH7*'Summary Data'!AH$39-'Summary Data'!AH24*'Summary Data'!AH$40)/17*$A108)</f>
        <v>-1.3898933303016356</v>
      </c>
      <c r="L108" s="10">
        <f>('Summary Data'!AI6-('Summary Data'!AI7*'Summary Data'!AI$39-'Summary Data'!AI24*'Summary Data'!AI$40)/17*$A108)</f>
        <v>0.6443784211066151</v>
      </c>
      <c r="M108" s="10">
        <f>('Summary Data'!AJ6-('Summary Data'!AJ7*'Summary Data'!AJ$39-'Summary Data'!AJ24*'Summary Data'!AJ$40)/17*$A108)</f>
        <v>0.1776817843811443</v>
      </c>
      <c r="N108" s="10">
        <f>('Summary Data'!AK6-('Summary Data'!AK7*'Summary Data'!AK$39-'Summary Data'!AK24*'Summary Data'!AK$40)/17*$A108)</f>
        <v>-0.9011961527661185</v>
      </c>
      <c r="O108" s="10">
        <f>('Summary Data'!AL6-('Summary Data'!AL7*'Summary Data'!AL$39-'Summary Data'!AL24*'Summary Data'!AL$40)/17*$A108)</f>
        <v>-0.5899789646477439</v>
      </c>
      <c r="P108" s="10">
        <f>('Summary Data'!AM6-('Summary Data'!AM7*'Summary Data'!AM$39-'Summary Data'!AM24*'Summary Data'!AM$40)/17*$A108)</f>
        <v>-0.12480023814832943</v>
      </c>
      <c r="Q108" s="10">
        <f>('Summary Data'!AN6-('Summary Data'!AN7*'Summary Data'!AN$39-'Summary Data'!AN24*'Summary Data'!AN$40)/17*$A108)</f>
        <v>-0.2808748152492103</v>
      </c>
      <c r="R108" s="10">
        <f>('Summary Data'!AO6-('Summary Data'!AO7*'Summary Data'!AO$39-'Summary Data'!AO24*'Summary Data'!AO$40)/17*$A108)</f>
        <v>0.2483979161982847</v>
      </c>
      <c r="S108" s="10">
        <f>('Summary Data'!AP6-('Summary Data'!AP7*'Summary Data'!AP$39-'Summary Data'!AP24*'Summary Data'!AP$40)/17*$A108)</f>
        <v>1.2127227191662016</v>
      </c>
      <c r="T108" s="10">
        <f>('Summary Data'!AQ6-('Summary Data'!AQ7*'Summary Data'!AQ$39-'Summary Data'!AQ24*'Summary Data'!AQ$40)/17*$A108)</f>
        <v>1.0841925984069467</v>
      </c>
      <c r="U108" s="10">
        <f>('Summary Data'!AR6-('Summary Data'!AR7*'Summary Data'!AR$39-'Summary Data'!AR24*'Summary Data'!AR$40)/17*$A108)</f>
        <v>0.25896965956866574</v>
      </c>
      <c r="V108" s="62">
        <f>(B108*B$107+C108*C$107+D108*D$107+E108*E$107+F108*F$107+G108*G$107+H108*H$107+I108*I$107+J108*J$107+K108*K$107+L108*L$107+M108*M$107+N108*N$107+O108*O$107+P108*P$107+Q108*Q$107+R108*R$107+S108*S$107+T108*T$107+U108*U$107)/SUM(B$107:U$107)</f>
        <v>0.4308778164366731</v>
      </c>
    </row>
    <row r="109" spans="1:22" ht="11.25">
      <c r="A109" s="63">
        <v>3</v>
      </c>
      <c r="B109" s="10">
        <f>('Summary Data'!Y7-('Summary Data'!Y8*'Summary Data'!Y$39-'Summary Data'!Y25*'Summary Data'!Y$40)/17*$A109)</f>
        <v>30.728720316527802</v>
      </c>
      <c r="C109" s="10">
        <f>('Summary Data'!Z7-('Summary Data'!Z8*'Summary Data'!Z$39-'Summary Data'!Z25*'Summary Data'!Z$40)/17*$A109)</f>
        <v>-0.5698931926110032</v>
      </c>
      <c r="D109" s="10">
        <f>('Summary Data'!AA7-('Summary Data'!AA8*'Summary Data'!AA$39-'Summary Data'!AA25*'Summary Data'!AA$40)/17*$A109)</f>
        <v>-1.3257566682357345</v>
      </c>
      <c r="E109" s="10">
        <f>('Summary Data'!AB7-('Summary Data'!AB8*'Summary Data'!AB$39-'Summary Data'!AB25*'Summary Data'!AB$40)/17*$A109)</f>
        <v>-1.85555709085838</v>
      </c>
      <c r="F109" s="10">
        <f>('Summary Data'!AC7-('Summary Data'!AC8*'Summary Data'!AC$39-'Summary Data'!AC25*'Summary Data'!AC$40)/17*$A109)</f>
        <v>-1.9388698092360606</v>
      </c>
      <c r="G109" s="10">
        <f>('Summary Data'!AD7-('Summary Data'!AD8*'Summary Data'!AD$39-'Summary Data'!AD25*'Summary Data'!AD$40)/17*$A109)</f>
        <v>-2.150362540465977</v>
      </c>
      <c r="H109" s="10">
        <f>('Summary Data'!AE7-('Summary Data'!AE8*'Summary Data'!AE$39-'Summary Data'!AE25*'Summary Data'!AE$40)/17*$A109)</f>
        <v>-1.8894780182126565</v>
      </c>
      <c r="I109" s="10">
        <f>('Summary Data'!AF7-('Summary Data'!AF8*'Summary Data'!AF$39-'Summary Data'!AF25*'Summary Data'!AF$40)/17*$A109)</f>
        <v>-1.8398244312199408</v>
      </c>
      <c r="J109" s="10">
        <f>('Summary Data'!AG7-('Summary Data'!AG8*'Summary Data'!AG$39-'Summary Data'!AG25*'Summary Data'!AG$40)/17*$A109)</f>
        <v>-1.4033110258773287</v>
      </c>
      <c r="K109" s="10">
        <f>('Summary Data'!AH7-('Summary Data'!AH8*'Summary Data'!AH$39-'Summary Data'!AH25*'Summary Data'!AH$40)/17*$A109)</f>
        <v>-2.839248485295725</v>
      </c>
      <c r="L109" s="10">
        <f>('Summary Data'!AI7-('Summary Data'!AI8*'Summary Data'!AI$39-'Summary Data'!AI25*'Summary Data'!AI$40)/17*$A109)</f>
        <v>-3.4705230640955493</v>
      </c>
      <c r="M109" s="10">
        <f>('Summary Data'!AJ7-('Summary Data'!AJ8*'Summary Data'!AJ$39-'Summary Data'!AJ25*'Summary Data'!AJ$40)/17*$A109)</f>
        <v>-3.295557314315286</v>
      </c>
      <c r="N109" s="10">
        <f>('Summary Data'!AK7-('Summary Data'!AK8*'Summary Data'!AK$39-'Summary Data'!AK25*'Summary Data'!AK$40)/17*$A109)</f>
        <v>-2.175115483084439</v>
      </c>
      <c r="O109" s="10">
        <f>('Summary Data'!AL7-('Summary Data'!AL8*'Summary Data'!AL$39-'Summary Data'!AL25*'Summary Data'!AL$40)/17*$A109)</f>
        <v>-2.2052936101508718</v>
      </c>
      <c r="P109" s="10">
        <f>('Summary Data'!AM7-('Summary Data'!AM8*'Summary Data'!AM$39-'Summary Data'!AM25*'Summary Data'!AM$40)/17*$A109)</f>
        <v>-1.8359453697295995</v>
      </c>
      <c r="Q109" s="10">
        <f>('Summary Data'!AN7-('Summary Data'!AN8*'Summary Data'!AN$39-'Summary Data'!AN25*'Summary Data'!AN$40)/17*$A109)</f>
        <v>-2.061593894763337</v>
      </c>
      <c r="R109" s="10">
        <f>('Summary Data'!AO7-('Summary Data'!AO8*'Summary Data'!AO$39-'Summary Data'!AO25*'Summary Data'!AO$40)/17*$A109)</f>
        <v>-0.8835030323976366</v>
      </c>
      <c r="S109" s="10">
        <f>('Summary Data'!AP7-('Summary Data'!AP8*'Summary Data'!AP$39-'Summary Data'!AP25*'Summary Data'!AP$40)/17*$A109)</f>
        <v>-1.7486436158627696</v>
      </c>
      <c r="T109" s="10">
        <f>('Summary Data'!AQ7-('Summary Data'!AQ8*'Summary Data'!AQ$39-'Summary Data'!AQ25*'Summary Data'!AQ$40)/17*$A109)</f>
        <v>-1.5746998952209028</v>
      </c>
      <c r="U109" s="10">
        <f>('Summary Data'!AR7-('Summary Data'!AR8*'Summary Data'!AR$39-'Summary Data'!AR25*'Summary Data'!AR$40)/17*$A109)</f>
        <v>0.3116961869924017</v>
      </c>
      <c r="V109" s="62">
        <f aca="true" t="shared" si="34" ref="V109:V117">(B109*B$107+C109*C$107+D109*D$107+E109*E$107+F109*F$107+G109*G$107+H109*H$107+I109*I$107+J109*J$107+K109*K$107+L109*L$107+M109*M$107+N109*N$107+O109*O$107+P109*P$107+Q109*Q$107+R109*R$107+S109*S$107+T109*T$107+U109*U$107)/SUM(B$107:U$107)</f>
        <v>-0.7916028395445891</v>
      </c>
    </row>
    <row r="110" spans="1:22" ht="11.25">
      <c r="A110" s="63">
        <v>4</v>
      </c>
      <c r="B110" s="10">
        <f>('Summary Data'!Y8-('Summary Data'!Y9*'Summary Data'!Y$39-'Summary Data'!Y26*'Summary Data'!Y$40)/17*$A110)</f>
        <v>-0.3479937404592992</v>
      </c>
      <c r="C110" s="10">
        <f>('Summary Data'!Z8-('Summary Data'!Z9*'Summary Data'!Z$39-'Summary Data'!Z26*'Summary Data'!Z$40)/17*$A110)</f>
        <v>0.21954228591171812</v>
      </c>
      <c r="D110" s="10">
        <f>('Summary Data'!AA8-('Summary Data'!AA9*'Summary Data'!AA$39-'Summary Data'!AA26*'Summary Data'!AA$40)/17*$A110)</f>
        <v>0.19534505185777754</v>
      </c>
      <c r="E110" s="10">
        <f>('Summary Data'!AB8-('Summary Data'!AB9*'Summary Data'!AB$39-'Summary Data'!AB26*'Summary Data'!AB$40)/17*$A110)</f>
        <v>0.14227168998201128</v>
      </c>
      <c r="F110" s="10">
        <f>('Summary Data'!AC8-('Summary Data'!AC9*'Summary Data'!AC$39-'Summary Data'!AC26*'Summary Data'!AC$40)/17*$A110)</f>
        <v>0.22377201054429102</v>
      </c>
      <c r="G110" s="10">
        <f>('Summary Data'!AD8-('Summary Data'!AD9*'Summary Data'!AD$39-'Summary Data'!AD26*'Summary Data'!AD$40)/17*$A110)</f>
        <v>0.1789384617845087</v>
      </c>
      <c r="H110" s="10">
        <f>('Summary Data'!AE8-('Summary Data'!AE9*'Summary Data'!AE$39-'Summary Data'!AE26*'Summary Data'!AE$40)/17*$A110)</f>
        <v>0.030688178858474757</v>
      </c>
      <c r="I110" s="10">
        <f>('Summary Data'!AF8-('Summary Data'!AF9*'Summary Data'!AF$39-'Summary Data'!AF26*'Summary Data'!AF$40)/17*$A110)</f>
        <v>0.19702779881674334</v>
      </c>
      <c r="J110" s="10">
        <f>('Summary Data'!AG8-('Summary Data'!AG9*'Summary Data'!AG$39-'Summary Data'!AG26*'Summary Data'!AG$40)/17*$A110)</f>
        <v>0.2570203169048946</v>
      </c>
      <c r="K110" s="10">
        <f>('Summary Data'!AH8-('Summary Data'!AH9*'Summary Data'!AH$39-'Summary Data'!AH26*'Summary Data'!AH$40)/17*$A110)</f>
        <v>0.17777341650535292</v>
      </c>
      <c r="L110" s="10">
        <f>('Summary Data'!AI8-('Summary Data'!AI9*'Summary Data'!AI$39-'Summary Data'!AI26*'Summary Data'!AI$40)/17*$A110)</f>
        <v>0.032147430738740684</v>
      </c>
      <c r="M110" s="10">
        <f>('Summary Data'!AJ8-('Summary Data'!AJ9*'Summary Data'!AJ$39-'Summary Data'!AJ26*'Summary Data'!AJ$40)/17*$A110)</f>
        <v>0.02331736197678782</v>
      </c>
      <c r="N110" s="10">
        <f>('Summary Data'!AK8-('Summary Data'!AK9*'Summary Data'!AK$39-'Summary Data'!AK26*'Summary Data'!AK$40)/17*$A110)</f>
        <v>0.0006732096480861786</v>
      </c>
      <c r="O110" s="10">
        <f>('Summary Data'!AL8-('Summary Data'!AL9*'Summary Data'!AL$39-'Summary Data'!AL26*'Summary Data'!AL$40)/17*$A110)</f>
        <v>0.019397015563285505</v>
      </c>
      <c r="P110" s="10">
        <f>('Summary Data'!AM8-('Summary Data'!AM9*'Summary Data'!AM$39-'Summary Data'!AM26*'Summary Data'!AM$40)/17*$A110)</f>
        <v>0.09492367240826673</v>
      </c>
      <c r="Q110" s="10">
        <f>('Summary Data'!AN8-('Summary Data'!AN9*'Summary Data'!AN$39-'Summary Data'!AN26*'Summary Data'!AN$40)/17*$A110)</f>
        <v>0.11235137188003988</v>
      </c>
      <c r="R110" s="10">
        <f>('Summary Data'!AO8-('Summary Data'!AO9*'Summary Data'!AO$39-'Summary Data'!AO26*'Summary Data'!AO$40)/17*$A110)</f>
        <v>0.03849520163694754</v>
      </c>
      <c r="S110" s="10">
        <f>('Summary Data'!AP8-('Summary Data'!AP9*'Summary Data'!AP$39-'Summary Data'!AP26*'Summary Data'!AP$40)/17*$A110)</f>
        <v>0.028856213855502313</v>
      </c>
      <c r="T110" s="10">
        <f>('Summary Data'!AQ8-('Summary Data'!AQ9*'Summary Data'!AQ$39-'Summary Data'!AQ26*'Summary Data'!AQ$40)/17*$A110)</f>
        <v>0.03886247340248933</v>
      </c>
      <c r="U110" s="10">
        <f>('Summary Data'!AR8-('Summary Data'!AR9*'Summary Data'!AR$39-'Summary Data'!AR26*'Summary Data'!AR$40)/17*$A110)</f>
        <v>0.11571958234108976</v>
      </c>
      <c r="V110" s="62">
        <f t="shared" si="34"/>
        <v>0.09662660907684685</v>
      </c>
    </row>
    <row r="111" spans="1:22" ht="11.25">
      <c r="A111" s="63">
        <v>5</v>
      </c>
      <c r="B111" s="10">
        <f>('Summary Data'!Y9-('Summary Data'!Y10*'Summary Data'!Y$39-'Summary Data'!Y27*'Summary Data'!Y$40)/17*$A111)</f>
        <v>-5.855213366033559</v>
      </c>
      <c r="C111" s="10">
        <f>('Summary Data'!Z9-('Summary Data'!Z10*'Summary Data'!Z$39-'Summary Data'!Z27*'Summary Data'!Z$40)/17*$A111)</f>
        <v>0.8145939224743349</v>
      </c>
      <c r="D111" s="10">
        <f>('Summary Data'!AA9-('Summary Data'!AA10*'Summary Data'!AA$39-'Summary Data'!AA27*'Summary Data'!AA$40)/17*$A111)</f>
        <v>0.5458808046420002</v>
      </c>
      <c r="E111" s="10">
        <f>('Summary Data'!AB9-('Summary Data'!AB10*'Summary Data'!AB$39-'Summary Data'!AB27*'Summary Data'!AB$40)/17*$A111)</f>
        <v>0.5830035377853933</v>
      </c>
      <c r="F111" s="10">
        <f>('Summary Data'!AC9-('Summary Data'!AC10*'Summary Data'!AC$39-'Summary Data'!AC27*'Summary Data'!AC$40)/17*$A111)</f>
        <v>0.4250289296845783</v>
      </c>
      <c r="G111" s="10">
        <f>('Summary Data'!AD9-('Summary Data'!AD10*'Summary Data'!AD$39-'Summary Data'!AD27*'Summary Data'!AD$40)/17*$A111)</f>
        <v>0.6650550484994365</v>
      </c>
      <c r="H111" s="10">
        <f>('Summary Data'!AE9-('Summary Data'!AE10*'Summary Data'!AE$39-'Summary Data'!AE27*'Summary Data'!AE$40)/17*$A111)</f>
        <v>0.652799922972298</v>
      </c>
      <c r="I111" s="10">
        <f>('Summary Data'!AF9-('Summary Data'!AF10*'Summary Data'!AF$39-'Summary Data'!AF27*'Summary Data'!AF$40)/17*$A111)</f>
        <v>0.5797355439623145</v>
      </c>
      <c r="J111" s="10">
        <f>('Summary Data'!AG9-('Summary Data'!AG10*'Summary Data'!AG$39-'Summary Data'!AG27*'Summary Data'!AG$40)/17*$A111)</f>
        <v>0.7741087504956011</v>
      </c>
      <c r="K111" s="10">
        <f>('Summary Data'!AH9-('Summary Data'!AH10*'Summary Data'!AH$39-'Summary Data'!AH27*'Summary Data'!AH$40)/17*$A111)</f>
        <v>0.5307671472627266</v>
      </c>
      <c r="L111" s="10">
        <f>('Summary Data'!AI9-('Summary Data'!AI10*'Summary Data'!AI$39-'Summary Data'!AI27*'Summary Data'!AI$40)/17*$A111)</f>
        <v>0.8721697053181106</v>
      </c>
      <c r="M111" s="10">
        <f>('Summary Data'!AJ9-('Summary Data'!AJ10*'Summary Data'!AJ$39-'Summary Data'!AJ27*'Summary Data'!AJ$40)/17*$A111)</f>
        <v>0.6227955725241631</v>
      </c>
      <c r="N111" s="10">
        <f>('Summary Data'!AK9-('Summary Data'!AK10*'Summary Data'!AK$39-'Summary Data'!AK27*'Summary Data'!AK$40)/17*$A111)</f>
        <v>0.5734962722031406</v>
      </c>
      <c r="O111" s="10">
        <f>('Summary Data'!AL9-('Summary Data'!AL10*'Summary Data'!AL$39-'Summary Data'!AL27*'Summary Data'!AL$40)/17*$A111)</f>
        <v>0.7316968449030011</v>
      </c>
      <c r="P111" s="10">
        <f>('Summary Data'!AM9-('Summary Data'!AM10*'Summary Data'!AM$39-'Summary Data'!AM27*'Summary Data'!AM$40)/17*$A111)</f>
        <v>0.6054366119928671</v>
      </c>
      <c r="Q111" s="10">
        <f>('Summary Data'!AN9-('Summary Data'!AN10*'Summary Data'!AN$39-'Summary Data'!AN27*'Summary Data'!AN$40)/17*$A111)</f>
        <v>0.7805580072053243</v>
      </c>
      <c r="R111" s="10">
        <f>('Summary Data'!AO9-('Summary Data'!AO10*'Summary Data'!AO$39-'Summary Data'!AO27*'Summary Data'!AO$40)/17*$A111)</f>
        <v>0.5539979528677207</v>
      </c>
      <c r="S111" s="10">
        <f>('Summary Data'!AP9-('Summary Data'!AP10*'Summary Data'!AP$39-'Summary Data'!AP27*'Summary Data'!AP$40)/17*$A111)</f>
        <v>0.673350293712</v>
      </c>
      <c r="T111" s="10">
        <f>('Summary Data'!AQ9-('Summary Data'!AQ10*'Summary Data'!AQ$39-'Summary Data'!AQ27*'Summary Data'!AQ$40)/17*$A111)</f>
        <v>0.8176251764934388</v>
      </c>
      <c r="U111" s="10">
        <f>('Summary Data'!AR9-('Summary Data'!AR10*'Summary Data'!AR$39-'Summary Data'!AR27*'Summary Data'!AR$40)/17*$A111)</f>
        <v>-2.1454096095422712</v>
      </c>
      <c r="V111" s="62">
        <f t="shared" si="34"/>
        <v>0.3498105993831097</v>
      </c>
    </row>
    <row r="112" spans="1:22" ht="11.25">
      <c r="A112" s="63">
        <v>6</v>
      </c>
      <c r="B112" s="10">
        <f>('Summary Data'!Y10-('Summary Data'!Y11*'Summary Data'!Y$39-'Summary Data'!Y28*'Summary Data'!Y$40)/17*$A112)</f>
        <v>0.017530245902914632</v>
      </c>
      <c r="C112" s="10">
        <f>('Summary Data'!Z10-('Summary Data'!Z11*'Summary Data'!Z$39-'Summary Data'!Z28*'Summary Data'!Z$40)/17*$A112)</f>
        <v>0.04608673758329426</v>
      </c>
      <c r="D112" s="10">
        <f>('Summary Data'!AA10-('Summary Data'!AA11*'Summary Data'!AA$39-'Summary Data'!AA28*'Summary Data'!AA$40)/17*$A112)</f>
        <v>0.04358672554598206</v>
      </c>
      <c r="E112" s="10">
        <f>('Summary Data'!AB10-('Summary Data'!AB11*'Summary Data'!AB$39-'Summary Data'!AB28*'Summary Data'!AB$40)/17*$A112)</f>
        <v>0.09297621015938021</v>
      </c>
      <c r="F112" s="10">
        <f>('Summary Data'!AC10-('Summary Data'!AC11*'Summary Data'!AC$39-'Summary Data'!AC28*'Summary Data'!AC$40)/17*$A112)</f>
        <v>0.060217172848137115</v>
      </c>
      <c r="G112" s="10">
        <f>('Summary Data'!AD10-('Summary Data'!AD11*'Summary Data'!AD$39-'Summary Data'!AD28*'Summary Data'!AD$40)/17*$A112)</f>
        <v>0.07550362878528095</v>
      </c>
      <c r="H112" s="10">
        <f>('Summary Data'!AE10-('Summary Data'!AE11*'Summary Data'!AE$39-'Summary Data'!AE28*'Summary Data'!AE$40)/17*$A112)</f>
        <v>0.047291976973406355</v>
      </c>
      <c r="I112" s="10">
        <f>('Summary Data'!AF10-('Summary Data'!AF11*'Summary Data'!AF$39-'Summary Data'!AF28*'Summary Data'!AF$40)/17*$A112)</f>
        <v>0.04580195242089213</v>
      </c>
      <c r="J112" s="10">
        <f>('Summary Data'!AG10-('Summary Data'!AG11*'Summary Data'!AG$39-'Summary Data'!AG28*'Summary Data'!AG$40)/17*$A112)</f>
        <v>-0.00738764548677362</v>
      </c>
      <c r="K112" s="10">
        <f>('Summary Data'!AH10-('Summary Data'!AH11*'Summary Data'!AH$39-'Summary Data'!AH28*'Summary Data'!AH$40)/17*$A112)</f>
        <v>-0.08547551593589887</v>
      </c>
      <c r="L112" s="10">
        <f>('Summary Data'!AI10-('Summary Data'!AI11*'Summary Data'!AI$39-'Summary Data'!AI28*'Summary Data'!AI$40)/17*$A112)</f>
        <v>-0.04261103584242332</v>
      </c>
      <c r="M112" s="10">
        <f>('Summary Data'!AJ10-('Summary Data'!AJ11*'Summary Data'!AJ$39-'Summary Data'!AJ28*'Summary Data'!AJ$40)/17*$A112)</f>
        <v>0.04269254749654976</v>
      </c>
      <c r="N112" s="10">
        <f>('Summary Data'!AK10-('Summary Data'!AK11*'Summary Data'!AK$39-'Summary Data'!AK28*'Summary Data'!AK$40)/17*$A112)</f>
        <v>-0.04271212462513629</v>
      </c>
      <c r="O112" s="10">
        <f>('Summary Data'!AL10-('Summary Data'!AL11*'Summary Data'!AL$39-'Summary Data'!AL28*'Summary Data'!AL$40)/17*$A112)</f>
        <v>-0.05359083579813326</v>
      </c>
      <c r="P112" s="10">
        <f>('Summary Data'!AM10-('Summary Data'!AM11*'Summary Data'!AM$39-'Summary Data'!AM28*'Summary Data'!AM$40)/17*$A112)</f>
        <v>-0.06518020971618381</v>
      </c>
      <c r="Q112" s="10">
        <f>('Summary Data'!AN10-('Summary Data'!AN11*'Summary Data'!AN$39-'Summary Data'!AN28*'Summary Data'!AN$40)/17*$A112)</f>
        <v>0.001260562363822831</v>
      </c>
      <c r="R112" s="10">
        <f>('Summary Data'!AO10-('Summary Data'!AO11*'Summary Data'!AO$39-'Summary Data'!AO28*'Summary Data'!AO$40)/17*$A112)</f>
        <v>-0.009421262217670368</v>
      </c>
      <c r="S112" s="10">
        <f>('Summary Data'!AP10-('Summary Data'!AP11*'Summary Data'!AP$39-'Summary Data'!AP28*'Summary Data'!AP$40)/17*$A112)</f>
        <v>0.08365396084485925</v>
      </c>
      <c r="T112" s="10">
        <f>('Summary Data'!AQ10-('Summary Data'!AQ11*'Summary Data'!AQ$39-'Summary Data'!AQ28*'Summary Data'!AQ$40)/17*$A112)</f>
        <v>0.0769296421151269</v>
      </c>
      <c r="U112" s="10">
        <f>('Summary Data'!AR10-('Summary Data'!AR11*'Summary Data'!AR$39-'Summary Data'!AR28*'Summary Data'!AR$40)/17*$A112)</f>
        <v>0.014887206245170564</v>
      </c>
      <c r="V112" s="62">
        <f t="shared" si="34"/>
        <v>0.0171424995571617</v>
      </c>
    </row>
    <row r="113" spans="1:22" ht="11.25">
      <c r="A113" s="63">
        <v>7</v>
      </c>
      <c r="B113" s="10">
        <f>('Summary Data'!Y11-('Summary Data'!Y12*'Summary Data'!Y$39-'Summary Data'!Y29*'Summary Data'!Y$40)/17*$A113)</f>
        <v>2.5533562629959876</v>
      </c>
      <c r="C113" s="10">
        <f>('Summary Data'!Z11-('Summary Data'!Z12*'Summary Data'!Z$39-'Summary Data'!Z29*'Summary Data'!Z$40)/17*$A113)</f>
        <v>1.2942934740751029</v>
      </c>
      <c r="D113" s="10">
        <f>('Summary Data'!AA11-('Summary Data'!AA12*'Summary Data'!AA$39-'Summary Data'!AA29*'Summary Data'!AA$40)/17*$A113)</f>
        <v>1.2553135272339437</v>
      </c>
      <c r="E113" s="10">
        <f>('Summary Data'!AB11-('Summary Data'!AB12*'Summary Data'!AB$39-'Summary Data'!AB29*'Summary Data'!AB$40)/17*$A113)</f>
        <v>1.2678832314724633</v>
      </c>
      <c r="F113" s="10">
        <f>('Summary Data'!AC11-('Summary Data'!AC12*'Summary Data'!AC$39-'Summary Data'!AC29*'Summary Data'!AC$40)/17*$A113)</f>
        <v>1.2525631756233706</v>
      </c>
      <c r="G113" s="10">
        <f>('Summary Data'!AD11-('Summary Data'!AD12*'Summary Data'!AD$39-'Summary Data'!AD29*'Summary Data'!AD$40)/17*$A113)</f>
        <v>1.1918885345835883</v>
      </c>
      <c r="H113" s="10">
        <f>('Summary Data'!AE11-('Summary Data'!AE12*'Summary Data'!AE$39-'Summary Data'!AE29*'Summary Data'!AE$40)/17*$A113)</f>
        <v>1.2598140452910702</v>
      </c>
      <c r="I113" s="10">
        <f>('Summary Data'!AF11-('Summary Data'!AF12*'Summary Data'!AF$39-'Summary Data'!AF29*'Summary Data'!AF$40)/17*$A113)</f>
        <v>1.2829310543476404</v>
      </c>
      <c r="J113" s="10">
        <f>('Summary Data'!AG11-('Summary Data'!AG12*'Summary Data'!AG$39-'Summary Data'!AG29*'Summary Data'!AG$40)/17*$A113)</f>
        <v>1.2292176102133834</v>
      </c>
      <c r="K113" s="10">
        <f>('Summary Data'!AH11-('Summary Data'!AH12*'Summary Data'!AH$39-'Summary Data'!AH29*'Summary Data'!AH$40)/17*$A113)</f>
        <v>1.2084785495739032</v>
      </c>
      <c r="L113" s="10">
        <f>('Summary Data'!AI11-('Summary Data'!AI12*'Summary Data'!AI$39-'Summary Data'!AI29*'Summary Data'!AI$40)/17*$A113)</f>
        <v>1.2072877887007845</v>
      </c>
      <c r="M113" s="10">
        <f>('Summary Data'!AJ11-('Summary Data'!AJ12*'Summary Data'!AJ$39-'Summary Data'!AJ29*'Summary Data'!AJ$40)/17*$A113)</f>
        <v>1.1750509230372097</v>
      </c>
      <c r="N113" s="10">
        <f>('Summary Data'!AK11-('Summary Data'!AK12*'Summary Data'!AK$39-'Summary Data'!AK29*'Summary Data'!AK$40)/17*$A113)</f>
        <v>1.269692547691723</v>
      </c>
      <c r="O113" s="10">
        <f>('Summary Data'!AL11-('Summary Data'!AL12*'Summary Data'!AL$39-'Summary Data'!AL29*'Summary Data'!AL$40)/17*$A113)</f>
        <v>1.2652112154121768</v>
      </c>
      <c r="P113" s="10">
        <f>('Summary Data'!AM11-('Summary Data'!AM12*'Summary Data'!AM$39-'Summary Data'!AM29*'Summary Data'!AM$40)/17*$A113)</f>
        <v>1.2021516598894557</v>
      </c>
      <c r="Q113" s="10">
        <f>('Summary Data'!AN11-('Summary Data'!AN12*'Summary Data'!AN$39-'Summary Data'!AN29*'Summary Data'!AN$40)/17*$A113)</f>
        <v>1.2209924592046262</v>
      </c>
      <c r="R113" s="10">
        <f>('Summary Data'!AO11-('Summary Data'!AO12*'Summary Data'!AO$39-'Summary Data'!AO29*'Summary Data'!AO$40)/17*$A113)</f>
        <v>1.2812052193488634</v>
      </c>
      <c r="S113" s="10">
        <f>('Summary Data'!AP11-('Summary Data'!AP12*'Summary Data'!AP$39-'Summary Data'!AP29*'Summary Data'!AP$40)/17*$A113)</f>
        <v>1.2364420884612468</v>
      </c>
      <c r="T113" s="10">
        <f>('Summary Data'!AQ11-('Summary Data'!AQ12*'Summary Data'!AQ$39-'Summary Data'!AQ29*'Summary Data'!AQ$40)/17*$A113)</f>
        <v>1.299654956514655</v>
      </c>
      <c r="U113" s="10">
        <f>('Summary Data'!AR11-('Summary Data'!AR12*'Summary Data'!AR$39-'Summary Data'!AR29*'Summary Data'!AR$40)/17*$A113)</f>
        <v>0.9073229381913219</v>
      </c>
      <c r="V113" s="62">
        <f t="shared" si="34"/>
        <v>1.277033732647026</v>
      </c>
    </row>
    <row r="114" spans="1:22" ht="11.25">
      <c r="A114" s="63">
        <v>8</v>
      </c>
      <c r="B114" s="10">
        <f>('Summary Data'!Y12-('Summary Data'!Y13*'Summary Data'!Y$39-'Summary Data'!Y30*'Summary Data'!Y$40)/17*$A114)</f>
        <v>-0.004375494010624148</v>
      </c>
      <c r="C114" s="10">
        <f>('Summary Data'!Z12-('Summary Data'!Z13*'Summary Data'!Z$39-'Summary Data'!Z30*'Summary Data'!Z$40)/17*$A114)</f>
        <v>-0.0051287984586381175</v>
      </c>
      <c r="D114" s="10">
        <f>('Summary Data'!AA12-('Summary Data'!AA13*'Summary Data'!AA$39-'Summary Data'!AA30*'Summary Data'!AA$40)/17*$A114)</f>
        <v>-0.007953156320305903</v>
      </c>
      <c r="E114" s="10">
        <f>('Summary Data'!AB12-('Summary Data'!AB13*'Summary Data'!AB$39-'Summary Data'!AB30*'Summary Data'!AB$40)/17*$A114)</f>
        <v>-0.010844831190115353</v>
      </c>
      <c r="F114" s="10">
        <f>('Summary Data'!AC12-('Summary Data'!AC13*'Summary Data'!AC$39-'Summary Data'!AC30*'Summary Data'!AC$40)/17*$A114)</f>
        <v>-0.00472079566939623</v>
      </c>
      <c r="G114" s="10">
        <f>('Summary Data'!AD12-('Summary Data'!AD13*'Summary Data'!AD$39-'Summary Data'!AD30*'Summary Data'!AD$40)/17*$A114)</f>
        <v>0.007766914961887569</v>
      </c>
      <c r="H114" s="10">
        <f>('Summary Data'!AE12-('Summary Data'!AE13*'Summary Data'!AE$39-'Summary Data'!AE30*'Summary Data'!AE$40)/17*$A114)</f>
        <v>-0.014030197121881985</v>
      </c>
      <c r="I114" s="10">
        <f>('Summary Data'!AF12-('Summary Data'!AF13*'Summary Data'!AF$39-'Summary Data'!AF30*'Summary Data'!AF$40)/17*$A114)</f>
        <v>0.007558577736242196</v>
      </c>
      <c r="J114" s="10">
        <f>('Summary Data'!AG12-('Summary Data'!AG13*'Summary Data'!AG$39-'Summary Data'!AG30*'Summary Data'!AG$40)/17*$A114)</f>
        <v>0.02915603355085719</v>
      </c>
      <c r="K114" s="10">
        <f>('Summary Data'!AH12-('Summary Data'!AH13*'Summary Data'!AH$39-'Summary Data'!AH30*'Summary Data'!AH$40)/17*$A114)</f>
        <v>0.04679263791095996</v>
      </c>
      <c r="L114" s="10">
        <f>('Summary Data'!AI12-('Summary Data'!AI13*'Summary Data'!AI$39-'Summary Data'!AI30*'Summary Data'!AI$40)/17*$A114)</f>
        <v>0.038702413406328615</v>
      </c>
      <c r="M114" s="10">
        <f>('Summary Data'!AJ12-('Summary Data'!AJ13*'Summary Data'!AJ$39-'Summary Data'!AJ30*'Summary Data'!AJ$40)/17*$A114)</f>
        <v>0.004192222633313571</v>
      </c>
      <c r="N114" s="10">
        <f>('Summary Data'!AK12-('Summary Data'!AK13*'Summary Data'!AK$39-'Summary Data'!AK30*'Summary Data'!AK$40)/17*$A114)</f>
        <v>0.00641063307879354</v>
      </c>
      <c r="O114" s="10">
        <f>('Summary Data'!AL12-('Summary Data'!AL13*'Summary Data'!AL$39-'Summary Data'!AL30*'Summary Data'!AL$40)/17*$A114)</f>
        <v>-0.003891129059508447</v>
      </c>
      <c r="P114" s="10">
        <f>('Summary Data'!AM12-('Summary Data'!AM13*'Summary Data'!AM$39-'Summary Data'!AM30*'Summary Data'!AM$40)/17*$A114)</f>
        <v>-0.0002094731131901187</v>
      </c>
      <c r="Q114" s="10">
        <f>('Summary Data'!AN12-('Summary Data'!AN13*'Summary Data'!AN$39-'Summary Data'!AN30*'Summary Data'!AN$40)/17*$A114)</f>
        <v>-0.0063622250351056155</v>
      </c>
      <c r="R114" s="10">
        <f>('Summary Data'!AO12-('Summary Data'!AO13*'Summary Data'!AO$39-'Summary Data'!AO30*'Summary Data'!AO$40)/17*$A114)</f>
        <v>0.003853324907431538</v>
      </c>
      <c r="S114" s="10">
        <f>('Summary Data'!AP12-('Summary Data'!AP13*'Summary Data'!AP$39-'Summary Data'!AP30*'Summary Data'!AP$40)/17*$A114)</f>
        <v>-0.03271861442642439</v>
      </c>
      <c r="T114" s="10">
        <f>('Summary Data'!AQ12-('Summary Data'!AQ13*'Summary Data'!AQ$39-'Summary Data'!AQ30*'Summary Data'!AQ$40)/17*$A114)</f>
        <v>0.0036847575325226894</v>
      </c>
      <c r="U114" s="10">
        <f>('Summary Data'!AR12-('Summary Data'!AR13*'Summary Data'!AR$39-'Summary Data'!AR30*'Summary Data'!AR$40)/17*$A114)</f>
        <v>-0.019109188370547463</v>
      </c>
      <c r="V114" s="62">
        <f t="shared" si="34"/>
        <v>0.002471707796376406</v>
      </c>
    </row>
    <row r="115" spans="1:22" ht="11.25">
      <c r="A115" s="63">
        <v>9</v>
      </c>
      <c r="B115" s="10">
        <f>('Summary Data'!Y13-('Summary Data'!Y14*'Summary Data'!Y$39-'Summary Data'!Y31*'Summary Data'!Y$40)/17*$A115)</f>
        <v>0.301960576577348</v>
      </c>
      <c r="C115" s="10">
        <f>('Summary Data'!Z13-('Summary Data'!Z14*'Summary Data'!Z$39-'Summary Data'!Z31*'Summary Data'!Z$40)/17*$A115)</f>
        <v>0.5642513786865804</v>
      </c>
      <c r="D115" s="10">
        <f>('Summary Data'!AA13-('Summary Data'!AA14*'Summary Data'!AA$39-'Summary Data'!AA31*'Summary Data'!AA$40)/17*$A115)</f>
        <v>0.5430916978893268</v>
      </c>
      <c r="E115" s="10">
        <f>('Summary Data'!AB13-('Summary Data'!AB14*'Summary Data'!AB$39-'Summary Data'!AB31*'Summary Data'!AB$40)/17*$A115)</f>
        <v>0.5316393781334213</v>
      </c>
      <c r="F115" s="10">
        <f>('Summary Data'!AC13-('Summary Data'!AC14*'Summary Data'!AC$39-'Summary Data'!AC31*'Summary Data'!AC$40)/17*$A115)</f>
        <v>0.5257137993121423</v>
      </c>
      <c r="G115" s="10">
        <f>('Summary Data'!AD13-('Summary Data'!AD14*'Summary Data'!AD$39-'Summary Data'!AD31*'Summary Data'!AD$40)/17*$A115)</f>
        <v>0.5059238346974463</v>
      </c>
      <c r="H115" s="10">
        <f>('Summary Data'!AE13-('Summary Data'!AE14*'Summary Data'!AE$39-'Summary Data'!AE31*'Summary Data'!AE$40)/17*$A115)</f>
        <v>0.5297287824501589</v>
      </c>
      <c r="I115" s="10">
        <f>('Summary Data'!AF13-('Summary Data'!AF14*'Summary Data'!AF$39-'Summary Data'!AF31*'Summary Data'!AF$40)/17*$A115)</f>
        <v>0.5308623494761165</v>
      </c>
      <c r="J115" s="10">
        <f>('Summary Data'!AG13-('Summary Data'!AG14*'Summary Data'!AG$39-'Summary Data'!AG31*'Summary Data'!AG$40)/17*$A115)</f>
        <v>0.5724141005345427</v>
      </c>
      <c r="K115" s="10">
        <f>('Summary Data'!AH13-('Summary Data'!AH14*'Summary Data'!AH$39-'Summary Data'!AH31*'Summary Data'!AH$40)/17*$A115)</f>
        <v>0.5310096128253861</v>
      </c>
      <c r="L115" s="10">
        <f>('Summary Data'!AI13-('Summary Data'!AI14*'Summary Data'!AI$39-'Summary Data'!AI31*'Summary Data'!AI$40)/17*$A115)</f>
        <v>0.5236441831896296</v>
      </c>
      <c r="M115" s="10">
        <f>('Summary Data'!AJ13-('Summary Data'!AJ14*'Summary Data'!AJ$39-'Summary Data'!AJ31*'Summary Data'!AJ$40)/17*$A115)</f>
        <v>0.5097563068657137</v>
      </c>
      <c r="N115" s="10">
        <f>('Summary Data'!AK13-('Summary Data'!AK14*'Summary Data'!AK$39-'Summary Data'!AK31*'Summary Data'!AK$40)/17*$A115)</f>
        <v>0.5373088269947717</v>
      </c>
      <c r="O115" s="10">
        <f>('Summary Data'!AL13-('Summary Data'!AL14*'Summary Data'!AL$39-'Summary Data'!AL31*'Summary Data'!AL$40)/17*$A115)</f>
        <v>0.5297338495961516</v>
      </c>
      <c r="P115" s="10">
        <f>('Summary Data'!AM13-('Summary Data'!AM14*'Summary Data'!AM$39-'Summary Data'!AM31*'Summary Data'!AM$40)/17*$A115)</f>
        <v>0.5182692663837676</v>
      </c>
      <c r="Q115" s="10">
        <f>('Summary Data'!AN13-('Summary Data'!AN14*'Summary Data'!AN$39-'Summary Data'!AN31*'Summary Data'!AN$40)/17*$A115)</f>
        <v>0.5568368340583244</v>
      </c>
      <c r="R115" s="10">
        <f>('Summary Data'!AO13-('Summary Data'!AO14*'Summary Data'!AO$39-'Summary Data'!AO31*'Summary Data'!AO$40)/17*$A115)</f>
        <v>0.5434275054494262</v>
      </c>
      <c r="S115" s="10">
        <f>('Summary Data'!AP13-('Summary Data'!AP14*'Summary Data'!AP$39-'Summary Data'!AP31*'Summary Data'!AP$40)/17*$A115)</f>
        <v>0.5469468715977309</v>
      </c>
      <c r="T115" s="10">
        <f>('Summary Data'!AQ13-('Summary Data'!AQ14*'Summary Data'!AQ$39-'Summary Data'!AQ31*'Summary Data'!AQ$40)/17*$A115)</f>
        <v>0.5408526007202766</v>
      </c>
      <c r="U115" s="10">
        <f>('Summary Data'!AR13-('Summary Data'!AR14*'Summary Data'!AR$39-'Summary Data'!AR31*'Summary Data'!AR$40)/17*$A115)</f>
        <v>0.405295626958607</v>
      </c>
      <c r="V115" s="62">
        <f t="shared" si="34"/>
        <v>0.523700465163225</v>
      </c>
    </row>
    <row r="116" spans="1:22" ht="11.25">
      <c r="A116" s="63">
        <v>10</v>
      </c>
      <c r="B116" s="10">
        <f>('Summary Data'!Y14-('Summary Data'!Y15*'Summary Data'!Y$39-'Summary Data'!Y32*'Summary Data'!Y$40)/17*$A116)</f>
        <v>-0.001727119736520566</v>
      </c>
      <c r="C116" s="10">
        <f>('Summary Data'!Z14-('Summary Data'!Z15*'Summary Data'!Z$39-'Summary Data'!Z32*'Summary Data'!Z$40)/17*$A116)</f>
        <v>0.0024653284436740586</v>
      </c>
      <c r="D116" s="10">
        <f>('Summary Data'!AA14-('Summary Data'!AA15*'Summary Data'!AA$39-'Summary Data'!AA32*'Summary Data'!AA$40)/17*$A116)</f>
        <v>0.0008547589024225505</v>
      </c>
      <c r="E116" s="10">
        <f>('Summary Data'!AB14-('Summary Data'!AB15*'Summary Data'!AB$39-'Summary Data'!AB32*'Summary Data'!AB$40)/17*$A116)</f>
        <v>0.003547042980658832</v>
      </c>
      <c r="F116" s="10">
        <f>('Summary Data'!AC14-('Summary Data'!AC15*'Summary Data'!AC$39-'Summary Data'!AC32*'Summary Data'!AC$40)/17*$A116)</f>
        <v>0.004966476655759009</v>
      </c>
      <c r="G116" s="10">
        <f>('Summary Data'!AD14-('Summary Data'!AD15*'Summary Data'!AD$39-'Summary Data'!AD32*'Summary Data'!AD$40)/17*$A116)</f>
        <v>-0.0035523177986241383</v>
      </c>
      <c r="H116" s="10">
        <f>('Summary Data'!AE14-('Summary Data'!AE15*'Summary Data'!AE$39-'Summary Data'!AE32*'Summary Data'!AE$40)/17*$A116)</f>
        <v>-0.0070490365993150506</v>
      </c>
      <c r="I116" s="10">
        <f>('Summary Data'!AF14-('Summary Data'!AF15*'Summary Data'!AF$39-'Summary Data'!AF32*'Summary Data'!AF$40)/17*$A116)</f>
        <v>-0.001972555921761418</v>
      </c>
      <c r="J116" s="10">
        <f>('Summary Data'!AG14-('Summary Data'!AG15*'Summary Data'!AG$39-'Summary Data'!AG32*'Summary Data'!AG$40)/17*$A116)</f>
        <v>0.007915205940874916</v>
      </c>
      <c r="K116" s="10">
        <f>('Summary Data'!AH14-('Summary Data'!AH15*'Summary Data'!AH$39-'Summary Data'!AH32*'Summary Data'!AH$40)/17*$A116)</f>
        <v>0.0012102214608105816</v>
      </c>
      <c r="L116" s="10">
        <f>('Summary Data'!AI14-('Summary Data'!AI15*'Summary Data'!AI$39-'Summary Data'!AI32*'Summary Data'!AI$40)/17*$A116)</f>
        <v>-0.010845733023904819</v>
      </c>
      <c r="M116" s="10">
        <f>('Summary Data'!AJ14-('Summary Data'!AJ15*'Summary Data'!AJ$39-'Summary Data'!AJ32*'Summary Data'!AJ$40)/17*$A116)</f>
        <v>-0.003399715114521161</v>
      </c>
      <c r="N116" s="10">
        <f>('Summary Data'!AK14-('Summary Data'!AK15*'Summary Data'!AK$39-'Summary Data'!AK32*'Summary Data'!AK$40)/17*$A116)</f>
        <v>0.005591869332441759</v>
      </c>
      <c r="O116" s="10">
        <f>('Summary Data'!AL14-('Summary Data'!AL15*'Summary Data'!AL$39-'Summary Data'!AL32*'Summary Data'!AL$40)/17*$A116)</f>
        <v>-0.0033394299335544053</v>
      </c>
      <c r="P116" s="10">
        <f>('Summary Data'!AM14-('Summary Data'!AM15*'Summary Data'!AM$39-'Summary Data'!AM32*'Summary Data'!AM$40)/17*$A116)</f>
        <v>-0.0004729464053541063</v>
      </c>
      <c r="Q116" s="10">
        <f>('Summary Data'!AN14-('Summary Data'!AN15*'Summary Data'!AN$39-'Summary Data'!AN32*'Summary Data'!AN$40)/17*$A116)</f>
        <v>0.004008538823095032</v>
      </c>
      <c r="R116" s="10">
        <f>('Summary Data'!AO14-('Summary Data'!AO15*'Summary Data'!AO$39-'Summary Data'!AO32*'Summary Data'!AO$40)/17*$A116)</f>
        <v>0.000828539502433237</v>
      </c>
      <c r="S116" s="10">
        <f>('Summary Data'!AP14-('Summary Data'!AP15*'Summary Data'!AP$39-'Summary Data'!AP32*'Summary Data'!AP$40)/17*$A116)</f>
        <v>0.00029931960492829424</v>
      </c>
      <c r="T116" s="10">
        <f>('Summary Data'!AQ14-('Summary Data'!AQ15*'Summary Data'!AQ$39-'Summary Data'!AQ32*'Summary Data'!AQ$40)/17*$A116)</f>
        <v>-0.006335513552334929</v>
      </c>
      <c r="U116" s="10">
        <f>('Summary Data'!AR14-('Summary Data'!AR15*'Summary Data'!AR$39-'Summary Data'!AR32*'Summary Data'!AR$40)/17*$A116)</f>
        <v>0.004556942997434393</v>
      </c>
      <c r="V116" s="62">
        <f t="shared" si="34"/>
        <v>-0.00018518717171781384</v>
      </c>
    </row>
    <row r="117" spans="1:22" ht="11.25">
      <c r="A117" s="63">
        <v>11</v>
      </c>
      <c r="B117" s="10">
        <f>('Summary Data'!Y15-('Summary Data'!Y16*'Summary Data'!Y$39-'Summary Data'!Y33*'Summary Data'!Y$40)/17*$A117)</f>
        <v>0.6295173980343343</v>
      </c>
      <c r="C117" s="10">
        <f>('Summary Data'!Z15-('Summary Data'!Z16*'Summary Data'!Z$39-'Summary Data'!Z33*'Summary Data'!Z$40)/17*$A117)</f>
        <v>0.771101261827721</v>
      </c>
      <c r="D117" s="10">
        <f>('Summary Data'!AA15-('Summary Data'!AA16*'Summary Data'!AA$39-'Summary Data'!AA33*'Summary Data'!AA$40)/17*$A117)</f>
        <v>0.7699025589038878</v>
      </c>
      <c r="E117" s="10">
        <f>('Summary Data'!AB15-('Summary Data'!AB16*'Summary Data'!AB$39-'Summary Data'!AB33*'Summary Data'!AB$40)/17*$A117)</f>
        <v>0.7632462828584095</v>
      </c>
      <c r="F117" s="10">
        <f>('Summary Data'!AC15-('Summary Data'!AC16*'Summary Data'!AC$39-'Summary Data'!AC33*'Summary Data'!AC$40)/17*$A117)</f>
        <v>0.754989811743479</v>
      </c>
      <c r="G117" s="10">
        <f>('Summary Data'!AD15-('Summary Data'!AD16*'Summary Data'!AD$39-'Summary Data'!AD33*'Summary Data'!AD$40)/17*$A117)</f>
        <v>0.7562397790847745</v>
      </c>
      <c r="H117" s="10">
        <f>('Summary Data'!AE15-('Summary Data'!AE16*'Summary Data'!AE$39-'Summary Data'!AE33*'Summary Data'!AE$40)/17*$A117)</f>
        <v>0.7544867326360345</v>
      </c>
      <c r="I117" s="10">
        <f>('Summary Data'!AF15-('Summary Data'!AF16*'Summary Data'!AF$39-'Summary Data'!AF33*'Summary Data'!AF$40)/17*$A117)</f>
        <v>0.7539654494076199</v>
      </c>
      <c r="J117" s="10">
        <f>('Summary Data'!AG15-('Summary Data'!AG16*'Summary Data'!AG$39-'Summary Data'!AG33*'Summary Data'!AG$40)/17*$A117)</f>
        <v>0.7648783013003673</v>
      </c>
      <c r="K117" s="10">
        <f>('Summary Data'!AH15-('Summary Data'!AH16*'Summary Data'!AH$39-'Summary Data'!AH33*'Summary Data'!AH$40)/17*$A117)</f>
        <v>0.7529520274054381</v>
      </c>
      <c r="L117" s="10">
        <f>('Summary Data'!AI15-('Summary Data'!AI16*'Summary Data'!AI$39-'Summary Data'!AI33*'Summary Data'!AI$40)/17*$A117)</f>
        <v>0.7630218806560826</v>
      </c>
      <c r="M117" s="10">
        <f>('Summary Data'!AJ15-('Summary Data'!AJ16*'Summary Data'!AJ$39-'Summary Data'!AJ33*'Summary Data'!AJ$40)/17*$A117)</f>
        <v>0.7545160963737633</v>
      </c>
      <c r="N117" s="10">
        <f>('Summary Data'!AK15-('Summary Data'!AK16*'Summary Data'!AK$39-'Summary Data'!AK33*'Summary Data'!AK$40)/17*$A117)</f>
        <v>0.7596230072593361</v>
      </c>
      <c r="O117" s="10">
        <f>('Summary Data'!AL15-('Summary Data'!AL16*'Summary Data'!AL$39-'Summary Data'!AL33*'Summary Data'!AL$40)/17*$A117)</f>
        <v>0.7629480086143339</v>
      </c>
      <c r="P117" s="10">
        <f>('Summary Data'!AM15-('Summary Data'!AM16*'Summary Data'!AM$39-'Summary Data'!AM33*'Summary Data'!AM$40)/17*$A117)</f>
        <v>0.7705953852867197</v>
      </c>
      <c r="Q117" s="10">
        <f>('Summary Data'!AN15-('Summary Data'!AN16*'Summary Data'!AN$39-'Summary Data'!AN33*'Summary Data'!AN$40)/17*$A117)</f>
        <v>0.7740465663811839</v>
      </c>
      <c r="R117" s="10">
        <f>('Summary Data'!AO15-('Summary Data'!AO16*'Summary Data'!AO$39-'Summary Data'!AO33*'Summary Data'!AO$40)/17*$A117)</f>
        <v>0.7628828887451576</v>
      </c>
      <c r="S117" s="10">
        <f>('Summary Data'!AP15-('Summary Data'!AP16*'Summary Data'!AP$39-'Summary Data'!AP33*'Summary Data'!AP$40)/17*$A117)</f>
        <v>0.7701853139991737</v>
      </c>
      <c r="T117" s="10">
        <f>('Summary Data'!AQ15-('Summary Data'!AQ16*'Summary Data'!AQ$39-'Summary Data'!AQ33*'Summary Data'!AQ$40)/17*$A117)</f>
        <v>0.7608344660625069</v>
      </c>
      <c r="U117" s="10">
        <f>('Summary Data'!AR15-('Summary Data'!AR16*'Summary Data'!AR$39-'Summary Data'!AR33*'Summary Data'!AR$40)/17*$A117)</f>
        <v>0.6572417085005359</v>
      </c>
      <c r="V117" s="62">
        <f t="shared" si="34"/>
        <v>0.7544726795408383</v>
      </c>
    </row>
    <row r="118" spans="1:25" ht="11.25">
      <c r="A118" s="63">
        <v>12</v>
      </c>
      <c r="B118" s="377">
        <f>('Summary Data'!Y16-('Summary Data'!Y17*'Summary Data'!Y$39-'Summary Data'!Y34*'Summary Data'!Y$40)/17*$A118)*10</f>
        <v>-0.06015353533504065</v>
      </c>
      <c r="C118" s="377">
        <f>('Summary Data'!Z16-('Summary Data'!Z17*'Summary Data'!Z$39-'Summary Data'!Z34*'Summary Data'!Z$40)/17*$A118)*10</f>
        <v>0.042200369555719895</v>
      </c>
      <c r="D118" s="377">
        <f>('Summary Data'!AA16-('Summary Data'!AA17*'Summary Data'!AA$39-'Summary Data'!AA34*'Summary Data'!AA$40)/17*$A118)*10</f>
        <v>-0.008188048914204611</v>
      </c>
      <c r="E118" s="377">
        <f>('Summary Data'!AB16-('Summary Data'!AB17*'Summary Data'!AB$39-'Summary Data'!AB34*'Summary Data'!AB$40)/17*$A118)*10</f>
        <v>0.009047017779774229</v>
      </c>
      <c r="F118" s="377">
        <f>('Summary Data'!AC16-('Summary Data'!AC17*'Summary Data'!AC$39-'Summary Data'!AC34*'Summary Data'!AC$40)/17*$A118)*10</f>
        <v>0.01555068829450515</v>
      </c>
      <c r="G118" s="377">
        <f>('Summary Data'!AD16-('Summary Data'!AD17*'Summary Data'!AD$39-'Summary Data'!AD34*'Summary Data'!AD$40)/17*$A118)*10</f>
        <v>-0.031026718983413193</v>
      </c>
      <c r="H118" s="377">
        <f>('Summary Data'!AE16-('Summary Data'!AE17*'Summary Data'!AE$39-'Summary Data'!AE34*'Summary Data'!AE$40)/17*$A118)*10</f>
        <v>-0.03483173213691529</v>
      </c>
      <c r="I118" s="377">
        <f>('Summary Data'!AF16-('Summary Data'!AF17*'Summary Data'!AF$39-'Summary Data'!AF34*'Summary Data'!AF$40)/17*$A118)*10</f>
        <v>-0.014364706329553917</v>
      </c>
      <c r="J118" s="377">
        <f>('Summary Data'!AG16-('Summary Data'!AG17*'Summary Data'!AG$39-'Summary Data'!AG34*'Summary Data'!AG$40)/17*$A118)*10</f>
        <v>-0.010383797934436254</v>
      </c>
      <c r="K118" s="377">
        <f>('Summary Data'!AH16-('Summary Data'!AH17*'Summary Data'!AH$39-'Summary Data'!AH34*'Summary Data'!AH$40)/17*$A118)*10</f>
        <v>-0.011520588724552827</v>
      </c>
      <c r="L118" s="377">
        <f>('Summary Data'!AI16-('Summary Data'!AI17*'Summary Data'!AI$39-'Summary Data'!AI34*'Summary Data'!AI$40)/17*$A118)*10</f>
        <v>0.007110763713316847</v>
      </c>
      <c r="M118" s="377">
        <f>('Summary Data'!AJ16-('Summary Data'!AJ17*'Summary Data'!AJ$39-'Summary Data'!AJ34*'Summary Data'!AJ$40)/17*$A118)*10</f>
        <v>-0.0088070398639159</v>
      </c>
      <c r="N118" s="377">
        <f>('Summary Data'!AK16-('Summary Data'!AK17*'Summary Data'!AK$39-'Summary Data'!AK34*'Summary Data'!AK$40)/17*$A118)*10</f>
        <v>-0.025103764458000735</v>
      </c>
      <c r="O118" s="377">
        <f>('Summary Data'!AL16-('Summary Data'!AL17*'Summary Data'!AL$39-'Summary Data'!AL34*'Summary Data'!AL$40)/17*$A118)*10</f>
        <v>-0.0292864138037173</v>
      </c>
      <c r="P118" s="377">
        <f>('Summary Data'!AM16-('Summary Data'!AM17*'Summary Data'!AM$39-'Summary Data'!AM34*'Summary Data'!AM$40)/17*$A118)*10</f>
        <v>-0.029532368851669905</v>
      </c>
      <c r="Q118" s="377">
        <f>('Summary Data'!AN16-('Summary Data'!AN17*'Summary Data'!AN$39-'Summary Data'!AN34*'Summary Data'!AN$40)/17*$A118)*10</f>
        <v>-0.008818385841070165</v>
      </c>
      <c r="R118" s="377">
        <f>('Summary Data'!AO16-('Summary Data'!AO17*'Summary Data'!AO$39-'Summary Data'!AO34*'Summary Data'!AO$40)/17*$A118)*10</f>
        <v>-0.011088848083042474</v>
      </c>
      <c r="S118" s="377">
        <f>('Summary Data'!AP16-('Summary Data'!AP17*'Summary Data'!AP$39-'Summary Data'!AP34*'Summary Data'!AP$40)/17*$A118)*10</f>
        <v>0.0051562150580974735</v>
      </c>
      <c r="T118" s="377">
        <f>('Summary Data'!AQ16-('Summary Data'!AQ17*'Summary Data'!AQ$39-'Summary Data'!AQ34*'Summary Data'!AQ$40)/17*$A118)*10</f>
        <v>-0.0014978657308310772</v>
      </c>
      <c r="U118" s="377">
        <f>('Summary Data'!AR16-('Summary Data'!AR17*'Summary Data'!AR$39-'Summary Data'!AR34*'Summary Data'!AR$40)/17*$A118)*10</f>
        <v>0.021437959453554523</v>
      </c>
      <c r="V118" s="62">
        <f aca="true" t="shared" si="35" ref="V118:V123">(B118*B$107+C118*C$107+D118*D$107+E118*E$107+F118*F$107+G118*G$107+H118*H$107+I118*I$107+J118*J$107+K118*K$107+L118*L$107+M118*M$107+N118*N$107+O118*O$107+P118*P$107+Q118*Q$107+R118*R$107+S118*S$107+T118*T$107+U118*U$107)/SUM(B$107:U$107)/10</f>
        <v>-0.0008852322555679708</v>
      </c>
      <c r="Y118" s="376" t="s">
        <v>76</v>
      </c>
    </row>
    <row r="119" spans="1:25" ht="11.25">
      <c r="A119" s="63">
        <v>13</v>
      </c>
      <c r="B119" s="377">
        <f>('Summary Data'!Y17-('Summary Data'!Y18*'Summary Data'!Y$39-'Summary Data'!Y35*'Summary Data'!Y$40)/17*$A119)*10</f>
        <v>0.8620760272911374</v>
      </c>
      <c r="C119" s="377">
        <f>('Summary Data'!Z17-('Summary Data'!Z18*'Summary Data'!Z$39-'Summary Data'!Z35*'Summary Data'!Z$40)/17*$A119)*10</f>
        <v>0.7425367438691002</v>
      </c>
      <c r="D119" s="377">
        <f>('Summary Data'!AA17-('Summary Data'!AA18*'Summary Data'!AA$39-'Summary Data'!AA35*'Summary Data'!AA$40)/17*$A119)*10</f>
        <v>0.7587906651030013</v>
      </c>
      <c r="E119" s="377">
        <f>('Summary Data'!AB17-('Summary Data'!AB18*'Summary Data'!AB$39-'Summary Data'!AB35*'Summary Data'!AB$40)/17*$A119)*10</f>
        <v>0.758518993434983</v>
      </c>
      <c r="F119" s="377">
        <f>('Summary Data'!AC17-('Summary Data'!AC18*'Summary Data'!AC$39-'Summary Data'!AC35*'Summary Data'!AC$40)/17*$A119)*10</f>
        <v>0.7635915267450933</v>
      </c>
      <c r="G119" s="377">
        <f>('Summary Data'!AD17-('Summary Data'!AD18*'Summary Data'!AD$39-'Summary Data'!AD35*'Summary Data'!AD$40)/17*$A119)*10</f>
        <v>0.6966333225295909</v>
      </c>
      <c r="H119" s="377">
        <f>('Summary Data'!AE17-('Summary Data'!AE18*'Summary Data'!AE$39-'Summary Data'!AE35*'Summary Data'!AE$40)/17*$A119)*10</f>
        <v>0.6969147582782693</v>
      </c>
      <c r="I119" s="377">
        <f>('Summary Data'!AF17-('Summary Data'!AF18*'Summary Data'!AF$39-'Summary Data'!AF35*'Summary Data'!AF$40)/17*$A119)*10</f>
        <v>0.7007408874294274</v>
      </c>
      <c r="J119" s="377">
        <f>('Summary Data'!AG17-('Summary Data'!AG18*'Summary Data'!AG$39-'Summary Data'!AG35*'Summary Data'!AG$40)/17*$A119)*10</f>
        <v>0.7320410561490238</v>
      </c>
      <c r="K119" s="377">
        <f>('Summary Data'!AH17-('Summary Data'!AH18*'Summary Data'!AH$39-'Summary Data'!AH35*'Summary Data'!AH$40)/17*$A119)*10</f>
        <v>0.7409601952835726</v>
      </c>
      <c r="L119" s="377">
        <f>('Summary Data'!AI17-('Summary Data'!AI18*'Summary Data'!AI$39-'Summary Data'!AI35*'Summary Data'!AI$40)/17*$A119)*10</f>
        <v>0.7161934766558642</v>
      </c>
      <c r="M119" s="377">
        <f>('Summary Data'!AJ17-('Summary Data'!AJ18*'Summary Data'!AJ$39-'Summary Data'!AJ35*'Summary Data'!AJ$40)/17*$A119)*10</f>
        <v>0.7206840236153342</v>
      </c>
      <c r="N119" s="377">
        <f>('Summary Data'!AK17-('Summary Data'!AK18*'Summary Data'!AK$39-'Summary Data'!AK35*'Summary Data'!AK$40)/17*$A119)*10</f>
        <v>0.7234971831035366</v>
      </c>
      <c r="O119" s="377">
        <f>('Summary Data'!AL17-('Summary Data'!AL18*'Summary Data'!AL$39-'Summary Data'!AL35*'Summary Data'!AL$40)/17*$A119)*10</f>
        <v>0.6946278359012946</v>
      </c>
      <c r="P119" s="377">
        <f>('Summary Data'!AM17-('Summary Data'!AM18*'Summary Data'!AM$39-'Summary Data'!AM35*'Summary Data'!AM$40)/17*$A119)*10</f>
        <v>0.7420834632213951</v>
      </c>
      <c r="Q119" s="377">
        <f>('Summary Data'!AN17-('Summary Data'!AN18*'Summary Data'!AN$39-'Summary Data'!AN35*'Summary Data'!AN$40)/17*$A119)*10</f>
        <v>0.723094569570444</v>
      </c>
      <c r="R119" s="377">
        <f>('Summary Data'!AO17-('Summary Data'!AO18*'Summary Data'!AO$39-'Summary Data'!AO35*'Summary Data'!AO$40)/17*$A119)*10</f>
        <v>0.7462884370465521</v>
      </c>
      <c r="S119" s="377">
        <f>('Summary Data'!AP17-('Summary Data'!AP18*'Summary Data'!AP$39-'Summary Data'!AP35*'Summary Data'!AP$40)/17*$A119)*10</f>
        <v>0.7436769146498032</v>
      </c>
      <c r="T119" s="377">
        <f>('Summary Data'!AQ17-('Summary Data'!AQ18*'Summary Data'!AQ$39-'Summary Data'!AQ35*'Summary Data'!AQ$40)/17*$A119)*10</f>
        <v>0.7206642620976749</v>
      </c>
      <c r="U119" s="377">
        <f>('Summary Data'!AR17-('Summary Data'!AR18*'Summary Data'!AR$39-'Summary Data'!AR35*'Summary Data'!AR$40)/17*$A119)*10</f>
        <v>0.639331224735375</v>
      </c>
      <c r="V119" s="62">
        <f t="shared" si="35"/>
        <v>0.07305108331930847</v>
      </c>
      <c r="Y119" s="376" t="s">
        <v>76</v>
      </c>
    </row>
    <row r="120" spans="1:25" ht="11.25">
      <c r="A120" s="63">
        <v>14</v>
      </c>
      <c r="B120" s="377">
        <f>('Summary Data'!Y18-('Summary Data'!Y19*'Summary Data'!Y$39-'Summary Data'!Y36*'Summary Data'!Y$40)/17*$A120)*10</f>
        <v>-0.04631457576809246</v>
      </c>
      <c r="C120" s="377">
        <f>('Summary Data'!Z18-('Summary Data'!Z19*'Summary Data'!Z$39-'Summary Data'!Z36*'Summary Data'!Z$40)/17*$A120)*10</f>
        <v>-0.08254161551378973</v>
      </c>
      <c r="D120" s="377">
        <f>('Summary Data'!AA18-('Summary Data'!AA19*'Summary Data'!AA$39-'Summary Data'!AA36*'Summary Data'!AA$40)/17*$A120)*10</f>
        <v>-0.08107755805838335</v>
      </c>
      <c r="E120" s="377">
        <f>('Summary Data'!AB18-('Summary Data'!AB19*'Summary Data'!AB$39-'Summary Data'!AB36*'Summary Data'!AB$40)/17*$A120)*10</f>
        <v>-0.0743524508339505</v>
      </c>
      <c r="F120" s="377">
        <f>('Summary Data'!AC18-('Summary Data'!AC19*'Summary Data'!AC$39-'Summary Data'!AC36*'Summary Data'!AC$40)/17*$A120)*10</f>
        <v>-0.07042817826919652</v>
      </c>
      <c r="G120" s="377">
        <f>('Summary Data'!AD18-('Summary Data'!AD19*'Summary Data'!AD$39-'Summary Data'!AD36*'Summary Data'!AD$40)/17*$A120)*10</f>
        <v>-0.10633823205212513</v>
      </c>
      <c r="H120" s="377">
        <f>('Summary Data'!AE18-('Summary Data'!AE19*'Summary Data'!AE$39-'Summary Data'!AE36*'Summary Data'!AE$40)/17*$A120)*10</f>
        <v>-0.09903903345752295</v>
      </c>
      <c r="I120" s="377">
        <f>('Summary Data'!AF18-('Summary Data'!AF19*'Summary Data'!AF$39-'Summary Data'!AF36*'Summary Data'!AF$40)/17*$A120)*10</f>
        <v>-0.09086490157343183</v>
      </c>
      <c r="J120" s="377">
        <f>('Summary Data'!AG18-('Summary Data'!AG19*'Summary Data'!AG$39-'Summary Data'!AG36*'Summary Data'!AG$40)/17*$A120)*10</f>
        <v>-0.06202828135599726</v>
      </c>
      <c r="K120" s="377">
        <f>('Summary Data'!AH18-('Summary Data'!AH19*'Summary Data'!AH$39-'Summary Data'!AH36*'Summary Data'!AH$40)/17*$A120)*10</f>
        <v>-0.07997704264367446</v>
      </c>
      <c r="L120" s="377">
        <f>('Summary Data'!AI18-('Summary Data'!AI19*'Summary Data'!AI$39-'Summary Data'!AI36*'Summary Data'!AI$40)/17*$A120)*10</f>
        <v>-0.10456256368630029</v>
      </c>
      <c r="M120" s="377">
        <f>('Summary Data'!AJ18-('Summary Data'!AJ19*'Summary Data'!AJ$39-'Summary Data'!AJ36*'Summary Data'!AJ$40)/17*$A120)*10</f>
        <v>-0.0942882491836716</v>
      </c>
      <c r="N120" s="377">
        <f>('Summary Data'!AK18-('Summary Data'!AK19*'Summary Data'!AK$39-'Summary Data'!AK36*'Summary Data'!AK$40)/17*$A120)*10</f>
        <v>-0.07725178691403929</v>
      </c>
      <c r="O120" s="377">
        <f>('Summary Data'!AL18-('Summary Data'!AL19*'Summary Data'!AL$39-'Summary Data'!AL36*'Summary Data'!AL$40)/17*$A120)*10</f>
        <v>-0.10930273867848611</v>
      </c>
      <c r="P120" s="377">
        <f>('Summary Data'!AM18-('Summary Data'!AM19*'Summary Data'!AM$39-'Summary Data'!AM36*'Summary Data'!AM$40)/17*$A120)*10</f>
        <v>-0.09274181643244041</v>
      </c>
      <c r="Q120" s="377">
        <f>('Summary Data'!AN18-('Summary Data'!AN19*'Summary Data'!AN$39-'Summary Data'!AN36*'Summary Data'!AN$40)/17*$A120)*10</f>
        <v>-0.07480681929582521</v>
      </c>
      <c r="R120" s="377">
        <f>('Summary Data'!AO18-('Summary Data'!AO19*'Summary Data'!AO$39-'Summary Data'!AO36*'Summary Data'!AO$40)/17*$A120)*10</f>
        <v>-0.08262245835685272</v>
      </c>
      <c r="S120" s="377">
        <f>('Summary Data'!AP18-('Summary Data'!AP19*'Summary Data'!AP$39-'Summary Data'!AP36*'Summary Data'!AP$40)/17*$A120)*10</f>
        <v>-0.0813003500978974</v>
      </c>
      <c r="T120" s="377">
        <f>('Summary Data'!AQ18-('Summary Data'!AQ19*'Summary Data'!AQ$39-'Summary Data'!AQ36*'Summary Data'!AQ$40)/17*$A120)*10</f>
        <v>-0.08894251349376679</v>
      </c>
      <c r="U120" s="377">
        <f>('Summary Data'!AR18-('Summary Data'!AR19*'Summary Data'!AR$39-'Summary Data'!AR36*'Summary Data'!AR$40)/17*$A120)*10</f>
        <v>-0.056526988223393713</v>
      </c>
      <c r="V120" s="62">
        <f t="shared" si="35"/>
        <v>-0.008396953916761409</v>
      </c>
      <c r="Y120" s="376" t="s">
        <v>76</v>
      </c>
    </row>
    <row r="121" spans="1:25" ht="11.25">
      <c r="A121" s="63">
        <v>15</v>
      </c>
      <c r="B121" s="377">
        <f>('Summary Data'!Y19-('Summary Data'!Y20*'Summary Data'!Y$39-'Summary Data'!Y37*'Summary Data'!Y$40)/17*$A121)*10</f>
        <v>0.1850528</v>
      </c>
      <c r="C121" s="377">
        <f>('Summary Data'!Z19-('Summary Data'!Z20*'Summary Data'!Z$39-'Summary Data'!Z37*'Summary Data'!Z$40)/17*$A121)*10</f>
        <v>0.4734486</v>
      </c>
      <c r="D121" s="377">
        <f>('Summary Data'!AA19-('Summary Data'!AA20*'Summary Data'!AA$39-'Summary Data'!AA37*'Summary Data'!AA$40)/17*$A121)*10</f>
        <v>0.46053829999999996</v>
      </c>
      <c r="E121" s="377">
        <f>('Summary Data'!AB19-('Summary Data'!AB20*'Summary Data'!AB$39-'Summary Data'!AB37*'Summary Data'!AB$40)/17*$A121)*10</f>
        <v>0.5031121000000001</v>
      </c>
      <c r="F121" s="377">
        <f>('Summary Data'!AC19-('Summary Data'!AC20*'Summary Data'!AC$39-'Summary Data'!AC37*'Summary Data'!AC$40)/17*$A121)*10</f>
        <v>0.464546</v>
      </c>
      <c r="G121" s="377">
        <f>('Summary Data'!AD19-('Summary Data'!AD20*'Summary Data'!AD$39-'Summary Data'!AD37*'Summary Data'!AD$40)/17*$A121)*10</f>
        <v>0.34046809999999994</v>
      </c>
      <c r="H121" s="377">
        <f>('Summary Data'!AE19-('Summary Data'!AE20*'Summary Data'!AE$39-'Summary Data'!AE37*'Summary Data'!AE$40)/17*$A121)*10</f>
        <v>0.3433173</v>
      </c>
      <c r="I121" s="377">
        <f>('Summary Data'!AF19-('Summary Data'!AF20*'Summary Data'!AF$39-'Summary Data'!AF37*'Summary Data'!AF$40)/17*$A121)*10</f>
        <v>0.38121700000000003</v>
      </c>
      <c r="J121" s="377">
        <f>('Summary Data'!AG19-('Summary Data'!AG20*'Summary Data'!AG$39-'Summary Data'!AG37*'Summary Data'!AG$40)/17*$A121)*10</f>
        <v>0.4952776</v>
      </c>
      <c r="K121" s="377">
        <f>('Summary Data'!AH19-('Summary Data'!AH20*'Summary Data'!AH$39-'Summary Data'!AH37*'Summary Data'!AH$40)/17*$A121)*10</f>
        <v>0.4418653</v>
      </c>
      <c r="L121" s="377">
        <f>('Summary Data'!AI19-('Summary Data'!AI20*'Summary Data'!AI$39-'Summary Data'!AI37*'Summary Data'!AI$40)/17*$A121)*10</f>
        <v>0.3972432</v>
      </c>
      <c r="M121" s="377">
        <f>('Summary Data'!AJ19-('Summary Data'!AJ20*'Summary Data'!AJ$39-'Summary Data'!AJ37*'Summary Data'!AJ$40)/17*$A121)*10</f>
        <v>0.4286777</v>
      </c>
      <c r="N121" s="377">
        <f>('Summary Data'!AK19-('Summary Data'!AK20*'Summary Data'!AK$39-'Summary Data'!AK37*'Summary Data'!AK$40)/17*$A121)*10</f>
        <v>0.4785446</v>
      </c>
      <c r="O121" s="377">
        <f>('Summary Data'!AL19-('Summary Data'!AL20*'Summary Data'!AL$39-'Summary Data'!AL37*'Summary Data'!AL$40)/17*$A121)*10</f>
        <v>0.35077450000000004</v>
      </c>
      <c r="P121" s="377">
        <f>('Summary Data'!AM19-('Summary Data'!AM20*'Summary Data'!AM$39-'Summary Data'!AM37*'Summary Data'!AM$40)/17*$A121)*10</f>
        <v>0.44646230000000003</v>
      </c>
      <c r="Q121" s="377">
        <f>('Summary Data'!AN19-('Summary Data'!AN20*'Summary Data'!AN$39-'Summary Data'!AN37*'Summary Data'!AN$40)/17*$A121)*10</f>
        <v>0.4773958</v>
      </c>
      <c r="R121" s="377">
        <f>('Summary Data'!AO19-('Summary Data'!AO20*'Summary Data'!AO$39-'Summary Data'!AO37*'Summary Data'!AO$40)/17*$A121)*10</f>
        <v>0.4404695</v>
      </c>
      <c r="S121" s="377">
        <f>('Summary Data'!AP19-('Summary Data'!AP20*'Summary Data'!AP$39-'Summary Data'!AP37*'Summary Data'!AP$40)/17*$A121)*10</f>
        <v>0.4416858</v>
      </c>
      <c r="T121" s="377">
        <f>('Summary Data'!AQ19-('Summary Data'!AQ20*'Summary Data'!AQ$39-'Summary Data'!AQ37*'Summary Data'!AQ$40)/17*$A121)*10</f>
        <v>0.39115999999999995</v>
      </c>
      <c r="U121" s="377">
        <f>('Summary Data'!AR19-('Summary Data'!AR20*'Summary Data'!AR$39-'Summary Data'!AR37*'Summary Data'!AR$40)/17*$A121)*10</f>
        <v>0.2742347</v>
      </c>
      <c r="V121" s="62">
        <f t="shared" si="35"/>
        <v>0.04177178890779662</v>
      </c>
      <c r="Y121" s="376" t="s">
        <v>76</v>
      </c>
    </row>
    <row r="122" spans="1:25" ht="11.25">
      <c r="A122" s="63">
        <v>16</v>
      </c>
      <c r="B122" s="377">
        <f>('Summary Data'!Y20-('Summary Data'!Y21*'Summary Data'!Y$39-'Summary Data'!Y38*'Summary Data'!Y$40)/17*$A122)*10</f>
        <v>0</v>
      </c>
      <c r="C122" s="377">
        <f>('Summary Data'!Z20-('Summary Data'!Z21*'Summary Data'!Z$39-'Summary Data'!Z38*'Summary Data'!Z$40)/17*$A122)*10</f>
        <v>0</v>
      </c>
      <c r="D122" s="377">
        <f>('Summary Data'!AA20-('Summary Data'!AA21*'Summary Data'!AA$39-'Summary Data'!AA38*'Summary Data'!AA$40)/17*$A122)*10</f>
        <v>0</v>
      </c>
      <c r="E122" s="377">
        <f>('Summary Data'!AB20-('Summary Data'!AB21*'Summary Data'!AB$39-'Summary Data'!AB38*'Summary Data'!AB$40)/17*$A122)*10</f>
        <v>0</v>
      </c>
      <c r="F122" s="377">
        <f>('Summary Data'!AC20-('Summary Data'!AC21*'Summary Data'!AC$39-'Summary Data'!AC38*'Summary Data'!AC$40)/17*$A122)*10</f>
        <v>0</v>
      </c>
      <c r="G122" s="377">
        <f>('Summary Data'!AD20-('Summary Data'!AD21*'Summary Data'!AD$39-'Summary Data'!AD38*'Summary Data'!AD$40)/17*$A122)*10</f>
        <v>0</v>
      </c>
      <c r="H122" s="377">
        <f>('Summary Data'!AE20-('Summary Data'!AE21*'Summary Data'!AE$39-'Summary Data'!AE38*'Summary Data'!AE$40)/17*$A122)*10</f>
        <v>0</v>
      </c>
      <c r="I122" s="377">
        <f>('Summary Data'!AF20-('Summary Data'!AF21*'Summary Data'!AF$39-'Summary Data'!AF38*'Summary Data'!AF$40)/17*$A122)*10</f>
        <v>0</v>
      </c>
      <c r="J122" s="377">
        <f>('Summary Data'!AG20-('Summary Data'!AG21*'Summary Data'!AG$39-'Summary Data'!AG38*'Summary Data'!AG$40)/17*$A122)*10</f>
        <v>0</v>
      </c>
      <c r="K122" s="377">
        <f>('Summary Data'!AH20-('Summary Data'!AH21*'Summary Data'!AH$39-'Summary Data'!AH38*'Summary Data'!AH$40)/17*$A122)*10</f>
        <v>0</v>
      </c>
      <c r="L122" s="377">
        <f>('Summary Data'!AI20-('Summary Data'!AI21*'Summary Data'!AI$39-'Summary Data'!AI38*'Summary Data'!AI$40)/17*$A122)*10</f>
        <v>0</v>
      </c>
      <c r="M122" s="377">
        <f>('Summary Data'!AJ20-('Summary Data'!AJ21*'Summary Data'!AJ$39-'Summary Data'!AJ38*'Summary Data'!AJ$40)/17*$A122)*10</f>
        <v>0</v>
      </c>
      <c r="N122" s="377">
        <f>('Summary Data'!AK20-('Summary Data'!AK21*'Summary Data'!AK$39-'Summary Data'!AK38*'Summary Data'!AK$40)/17*$A122)*10</f>
        <v>0</v>
      </c>
      <c r="O122" s="377">
        <f>('Summary Data'!AL20-('Summary Data'!AL21*'Summary Data'!AL$39-'Summary Data'!AL38*'Summary Data'!AL$40)/17*$A122)*10</f>
        <v>0</v>
      </c>
      <c r="P122" s="377">
        <f>('Summary Data'!AM20-('Summary Data'!AM21*'Summary Data'!AM$39-'Summary Data'!AM38*'Summary Data'!AM$40)/17*$A122)*10</f>
        <v>0</v>
      </c>
      <c r="Q122" s="377">
        <f>('Summary Data'!AN20-('Summary Data'!AN21*'Summary Data'!AN$39-'Summary Data'!AN38*'Summary Data'!AN$40)/17*$A122)*10</f>
        <v>0</v>
      </c>
      <c r="R122" s="377">
        <f>('Summary Data'!AO20-('Summary Data'!AO21*'Summary Data'!AO$39-'Summary Data'!AO38*'Summary Data'!AO$40)/17*$A122)*10</f>
        <v>0</v>
      </c>
      <c r="S122" s="377">
        <f>('Summary Data'!AP20-('Summary Data'!AP21*'Summary Data'!AP$39-'Summary Data'!AP38*'Summary Data'!AP$40)/17*$A122)*10</f>
        <v>0</v>
      </c>
      <c r="T122" s="377">
        <f>('Summary Data'!AQ20-('Summary Data'!AQ21*'Summary Data'!AQ$39-'Summary Data'!AQ38*'Summary Data'!AQ$40)/17*$A122)*10</f>
        <v>0</v>
      </c>
      <c r="U122" s="377">
        <f>('Summary Data'!AR20-('Summary Data'!AR21*'Summary Data'!AR$39-'Summary Data'!AR38*'Summary Data'!AR$40)/17*$A122)*10</f>
        <v>0</v>
      </c>
      <c r="V122" s="62">
        <f t="shared" si="35"/>
        <v>0</v>
      </c>
      <c r="Y122" s="376" t="s">
        <v>76</v>
      </c>
    </row>
    <row r="123" spans="1:25" ht="12" thickBot="1">
      <c r="A123" s="64">
        <v>17</v>
      </c>
      <c r="B123" s="378">
        <f>'Summary Data'!Y21*10</f>
        <v>0</v>
      </c>
      <c r="C123" s="378">
        <f>'Summary Data'!Z21*10</f>
        <v>0</v>
      </c>
      <c r="D123" s="378">
        <f>'Summary Data'!AA21*10</f>
        <v>0</v>
      </c>
      <c r="E123" s="378">
        <f>'Summary Data'!AB21*10</f>
        <v>0</v>
      </c>
      <c r="F123" s="378">
        <f>'Summary Data'!AC21*10</f>
        <v>0</v>
      </c>
      <c r="G123" s="378">
        <f>'Summary Data'!AD21*10</f>
        <v>0</v>
      </c>
      <c r="H123" s="378">
        <f>'Summary Data'!AE21*10</f>
        <v>0</v>
      </c>
      <c r="I123" s="378">
        <f>'Summary Data'!AF21*10</f>
        <v>0</v>
      </c>
      <c r="J123" s="378">
        <f>'Summary Data'!AG21*10</f>
        <v>0</v>
      </c>
      <c r="K123" s="378">
        <f>'Summary Data'!AH21*10</f>
        <v>0</v>
      </c>
      <c r="L123" s="378">
        <f>'Summary Data'!AI21*10</f>
        <v>0</v>
      </c>
      <c r="M123" s="378">
        <f>'Summary Data'!AJ21*10</f>
        <v>0</v>
      </c>
      <c r="N123" s="378">
        <f>'Summary Data'!AK21*10</f>
        <v>0</v>
      </c>
      <c r="O123" s="378">
        <f>'Summary Data'!AL21*10</f>
        <v>0</v>
      </c>
      <c r="P123" s="378">
        <f>'Summary Data'!AM21*10</f>
        <v>0</v>
      </c>
      <c r="Q123" s="378">
        <f>'Summary Data'!AN21*10</f>
        <v>0</v>
      </c>
      <c r="R123" s="378">
        <f>'Summary Data'!AO21*10</f>
        <v>0</v>
      </c>
      <c r="S123" s="378">
        <f>'Summary Data'!AP21*10</f>
        <v>0</v>
      </c>
      <c r="T123" s="378">
        <f>'Summary Data'!AQ21*10</f>
        <v>0</v>
      </c>
      <c r="U123" s="378">
        <f>'Summary Data'!AR21*10</f>
        <v>0</v>
      </c>
      <c r="V123" s="22">
        <f t="shared" si="35"/>
        <v>0</v>
      </c>
      <c r="Y123" s="376" t="s">
        <v>76</v>
      </c>
    </row>
    <row r="124" ht="12" thickBot="1"/>
    <row r="125" spans="1:22" ht="11.25">
      <c r="A125" s="450" t="s">
        <v>112</v>
      </c>
      <c r="B125" s="438"/>
      <c r="C125" s="438"/>
      <c r="D125" s="438"/>
      <c r="E125" s="438"/>
      <c r="F125" s="438"/>
      <c r="G125" s="438"/>
      <c r="H125" s="438"/>
      <c r="I125" s="438"/>
      <c r="J125" s="438"/>
      <c r="K125" s="438"/>
      <c r="L125" s="438"/>
      <c r="M125" s="438"/>
      <c r="N125" s="438"/>
      <c r="O125" s="438"/>
      <c r="P125" s="438"/>
      <c r="Q125" s="438"/>
      <c r="R125" s="438"/>
      <c r="S125" s="438"/>
      <c r="T125" s="438"/>
      <c r="U125" s="438"/>
      <c r="V125" s="439"/>
    </row>
    <row r="126" spans="1:22" ht="11.25">
      <c r="A126" s="63"/>
      <c r="B126" s="61" t="s">
        <v>71</v>
      </c>
      <c r="C126" s="61" t="s">
        <v>72</v>
      </c>
      <c r="D126" s="61" t="s">
        <v>73</v>
      </c>
      <c r="E126" s="61" t="s">
        <v>74</v>
      </c>
      <c r="F126" s="61" t="s">
        <v>75</v>
      </c>
      <c r="G126" s="61" t="s">
        <v>80</v>
      </c>
      <c r="H126" s="61" t="s">
        <v>81</v>
      </c>
      <c r="I126" s="61" t="s">
        <v>82</v>
      </c>
      <c r="J126" s="61" t="s">
        <v>83</v>
      </c>
      <c r="K126" s="61" t="s">
        <v>84</v>
      </c>
      <c r="L126" s="61" t="s">
        <v>85</v>
      </c>
      <c r="M126" s="61" t="s">
        <v>86</v>
      </c>
      <c r="N126" s="61" t="s">
        <v>87</v>
      </c>
      <c r="O126" s="61" t="s">
        <v>88</v>
      </c>
      <c r="P126" s="61" t="s">
        <v>89</v>
      </c>
      <c r="Q126" s="61" t="s">
        <v>90</v>
      </c>
      <c r="R126" s="61" t="s">
        <v>91</v>
      </c>
      <c r="S126" s="61" t="s">
        <v>92</v>
      </c>
      <c r="T126" s="61" t="s">
        <v>93</v>
      </c>
      <c r="U126" s="61" t="s">
        <v>94</v>
      </c>
      <c r="V126" s="11" t="s">
        <v>95</v>
      </c>
    </row>
    <row r="127" spans="1:22" ht="11.25">
      <c r="A127" s="63">
        <v>1</v>
      </c>
      <c r="B127" s="10">
        <f>('Summary Data'!Y22-('Summary Data'!Y$40*'Summary Data'!Y6+'Summary Data'!Y$39*'Summary Data'!Y23)/17*$A127)</f>
        <v>36.973335470669795</v>
      </c>
      <c r="C127" s="10">
        <f>('Summary Data'!Z22-('Summary Data'!Z$40*'Summary Data'!Z6+'Summary Data'!Z$39*'Summary Data'!Z23)/17*$A127)</f>
        <v>8.214220566299613</v>
      </c>
      <c r="D127" s="10">
        <f>('Summary Data'!AA22-('Summary Data'!AA$40*'Summary Data'!AA6+'Summary Data'!AA$39*'Summary Data'!AA23)/17*$A127)</f>
        <v>17.284580895672786</v>
      </c>
      <c r="E127" s="10">
        <f>('Summary Data'!AB22-('Summary Data'!AB$40*'Summary Data'!AB6+'Summary Data'!AB$39*'Summary Data'!AB23)/17*$A127)</f>
        <v>9.121918121246946</v>
      </c>
      <c r="F127" s="10">
        <f>('Summary Data'!AC22-('Summary Data'!AC$40*'Summary Data'!AC6+'Summary Data'!AC$39*'Summary Data'!AC23)/17*$A127)</f>
        <v>7.516486631183469</v>
      </c>
      <c r="G127" s="10">
        <f>('Summary Data'!AD22-('Summary Data'!AD$40*'Summary Data'!AD6+'Summary Data'!AD$39*'Summary Data'!AD23)/17*$A127)</f>
        <v>-0.241178959095008</v>
      </c>
      <c r="H127" s="10">
        <f>('Summary Data'!AE22-('Summary Data'!AE$40*'Summary Data'!AE6+'Summary Data'!AE$39*'Summary Data'!AE23)/17*$A127)</f>
        <v>-3.617798818924482</v>
      </c>
      <c r="I127" s="10">
        <f>('Summary Data'!AF22-('Summary Data'!AF$40*'Summary Data'!AF6+'Summary Data'!AF$39*'Summary Data'!AF23)/17*$A127)</f>
        <v>-12.659541930967901</v>
      </c>
      <c r="J127" s="10">
        <f>('Summary Data'!AG22-('Summary Data'!AG$40*'Summary Data'!AG6+'Summary Data'!AG$39*'Summary Data'!AG23)/17*$A127)</f>
        <v>-10.327093958419777</v>
      </c>
      <c r="K127" s="10">
        <f>('Summary Data'!AH22-('Summary Data'!AH$40*'Summary Data'!AH6+'Summary Data'!AH$39*'Summary Data'!AH23)/17*$A127)</f>
        <v>4.824520616074632</v>
      </c>
      <c r="L127" s="10">
        <f>('Summary Data'!AI22-('Summary Data'!AI$40*'Summary Data'!AI6+'Summary Data'!AI$39*'Summary Data'!AI23)/17*$A127)</f>
        <v>-6.27923512142246</v>
      </c>
      <c r="M127" s="10">
        <f>('Summary Data'!AJ22-('Summary Data'!AJ$40*'Summary Data'!AJ6+'Summary Data'!AJ$39*'Summary Data'!AJ23)/17*$A127)</f>
        <v>-9.942876374072453</v>
      </c>
      <c r="N127" s="10">
        <f>('Summary Data'!AK22-('Summary Data'!AK$40*'Summary Data'!AK6+'Summary Data'!AK$39*'Summary Data'!AK23)/17*$A127)</f>
        <v>-15.05718856440106</v>
      </c>
      <c r="O127" s="10">
        <f>('Summary Data'!AL22-('Summary Data'!AL$40*'Summary Data'!AL6+'Summary Data'!AL$39*'Summary Data'!AL23)/17*$A127)</f>
        <v>-11.957204473679594</v>
      </c>
      <c r="P127" s="10">
        <f>('Summary Data'!AM22-('Summary Data'!AM$40*'Summary Data'!AM6+'Summary Data'!AM$39*'Summary Data'!AM23)/17*$A127)</f>
        <v>-7.411317005481616</v>
      </c>
      <c r="Q127" s="10">
        <f>('Summary Data'!AN22-('Summary Data'!AN$40*'Summary Data'!AN6+'Summary Data'!AN$39*'Summary Data'!AN23)/17*$A127)</f>
        <v>1.841647546221968</v>
      </c>
      <c r="R127" s="10">
        <f>('Summary Data'!AO22-('Summary Data'!AO$40*'Summary Data'!AO6+'Summary Data'!AO$39*'Summary Data'!AO23)/17*$A127)</f>
        <v>4.293371979189702</v>
      </c>
      <c r="S127" s="10">
        <f>('Summary Data'!AP22-('Summary Data'!AP$40*'Summary Data'!AP6+'Summary Data'!AP$39*'Summary Data'!AP23)/17*$A127)</f>
        <v>3.1703074639210405</v>
      </c>
      <c r="T127" s="10">
        <f>('Summary Data'!AQ22-('Summary Data'!AQ$40*'Summary Data'!AQ6+'Summary Data'!AQ$39*'Summary Data'!AQ23)/17*$A127)</f>
        <v>-2.0748346113647433</v>
      </c>
      <c r="U127" s="10">
        <f>('Summary Data'!AR22-('Summary Data'!AR$40*'Summary Data'!AR6+'Summary Data'!AR$39*'Summary Data'!AR23)/17*$A127)</f>
        <v>-0.1965383882602272</v>
      </c>
      <c r="V127" s="62">
        <f>(B127*B$107+C127*C$107+D127*D$107+E127*E$107+F127*F$107+G127*G$107+H127*H$107+I127*I$107+J127*J$107+K127*K$107+L127*L$107+M127*M$107+N127*N$107+O127*O$107+P127*P$107+Q127*Q$107+R127*R$107+S127*S$107+T127*T$107+U127*U$107)/SUM(B$107:U$107)</f>
        <v>0.010751432662993525</v>
      </c>
    </row>
    <row r="128" spans="1:22" ht="11.25">
      <c r="A128" s="63">
        <v>2</v>
      </c>
      <c r="B128" s="10">
        <f>('Summary Data'!Y23-('Summary Data'!Y$40*'Summary Data'!Y7+'Summary Data'!Y$39*'Summary Data'!Y24)/17*$A128)</f>
        <v>6.216759674527409</v>
      </c>
      <c r="C128" s="10">
        <f>('Summary Data'!Z23-('Summary Data'!Z$40*'Summary Data'!Z7+'Summary Data'!Z$39*'Summary Data'!Z24)/17*$A128)</f>
        <v>-0.4223533273330478</v>
      </c>
      <c r="D128" s="10">
        <f>('Summary Data'!AA23-('Summary Data'!AA$40*'Summary Data'!AA7+'Summary Data'!AA$39*'Summary Data'!AA24)/17*$A128)</f>
        <v>0.05272634813155625</v>
      </c>
      <c r="E128" s="10">
        <f>('Summary Data'!AB23-('Summary Data'!AB$40*'Summary Data'!AB7+'Summary Data'!AB$39*'Summary Data'!AB24)/17*$A128)</f>
        <v>0.19750316897141018</v>
      </c>
      <c r="F128" s="10">
        <f>('Summary Data'!AC23-('Summary Data'!AC$40*'Summary Data'!AC7+'Summary Data'!AC$39*'Summary Data'!AC24)/17*$A128)</f>
        <v>-0.5269766726637556</v>
      </c>
      <c r="G128" s="10">
        <f>('Summary Data'!AD23-('Summary Data'!AD$40*'Summary Data'!AD7+'Summary Data'!AD$39*'Summary Data'!AD24)/17*$A128)</f>
        <v>-0.25695439413573307</v>
      </c>
      <c r="H128" s="10">
        <f>('Summary Data'!AE23-('Summary Data'!AE$40*'Summary Data'!AE7+'Summary Data'!AE$39*'Summary Data'!AE24)/17*$A128)</f>
        <v>-0.3126003853035832</v>
      </c>
      <c r="I128" s="10">
        <f>('Summary Data'!AF23-('Summary Data'!AF$40*'Summary Data'!AF7+'Summary Data'!AF$39*'Summary Data'!AF24)/17*$A128)</f>
        <v>-0.699155700706022</v>
      </c>
      <c r="J128" s="10">
        <f>('Summary Data'!AG23-('Summary Data'!AG$40*'Summary Data'!AG7+'Summary Data'!AG$39*'Summary Data'!AG24)/17*$A128)</f>
        <v>-0.13627390067937492</v>
      </c>
      <c r="K128" s="10">
        <f>('Summary Data'!AH23-('Summary Data'!AH$40*'Summary Data'!AH7+'Summary Data'!AH$39*'Summary Data'!AH24)/17*$A128)</f>
        <v>1.9493801033563583</v>
      </c>
      <c r="L128" s="10">
        <f>('Summary Data'!AI23-('Summary Data'!AI$40*'Summary Data'!AI7+'Summary Data'!AI$39*'Summary Data'!AI24)/17*$A128)</f>
        <v>-0.15566875323371615</v>
      </c>
      <c r="M128" s="10">
        <f>('Summary Data'!AJ23-('Summary Data'!AJ$40*'Summary Data'!AJ7+'Summary Data'!AJ$39*'Summary Data'!AJ24)/17*$A128)</f>
        <v>-1.055881548575779</v>
      </c>
      <c r="N128" s="10">
        <f>('Summary Data'!AK23-('Summary Data'!AK$40*'Summary Data'!AK7+'Summary Data'!AK$39*'Summary Data'!AK24)/17*$A128)</f>
        <v>-0.4773256360661007</v>
      </c>
      <c r="O128" s="10">
        <f>('Summary Data'!AL23-('Summary Data'!AL$40*'Summary Data'!AL7+'Summary Data'!AL$39*'Summary Data'!AL24)/17*$A128)</f>
        <v>-0.17496399961830228</v>
      </c>
      <c r="P128" s="10">
        <f>('Summary Data'!AM23-('Summary Data'!AM$40*'Summary Data'!AM7+'Summary Data'!AM$39*'Summary Data'!AM24)/17*$A128)</f>
        <v>0.3641955084194144</v>
      </c>
      <c r="Q128" s="10">
        <f>('Summary Data'!AN23-('Summary Data'!AN$40*'Summary Data'!AN7+'Summary Data'!AN$39*'Summary Data'!AN24)/17*$A128)</f>
        <v>0.872332780640667</v>
      </c>
      <c r="R128" s="10">
        <f>('Summary Data'!AO23-('Summary Data'!AO$40*'Summary Data'!AO7+'Summary Data'!AO$39*'Summary Data'!AO24)/17*$A128)</f>
        <v>-0.03912381402803732</v>
      </c>
      <c r="S128" s="10">
        <f>('Summary Data'!AP23-('Summary Data'!AP$40*'Summary Data'!AP7+'Summary Data'!AP$39*'Summary Data'!AP24)/17*$A128)</f>
        <v>0.38967415307503783</v>
      </c>
      <c r="T128" s="10">
        <f>('Summary Data'!AQ23-('Summary Data'!AQ$40*'Summary Data'!AQ7+'Summary Data'!AQ$39*'Summary Data'!AQ24)/17*$A128)</f>
        <v>-0.8286334570083164</v>
      </c>
      <c r="U128" s="10">
        <f>('Summary Data'!AR23-('Summary Data'!AR$40*'Summary Data'!AR7+'Summary Data'!AR$39*'Summary Data'!AR24)/17*$A128)</f>
        <v>-14.535418670059409</v>
      </c>
      <c r="V128" s="62">
        <f>(B128*B$107+C128*C$107+D128*D$107+E128*E$107+F128*F$107+G128*G$107+H128*H$107+I128*I$107+J128*J$107+K128*K$107+L128*L$107+M128*M$107+N128*N$107+O128*O$107+P128*P$107+Q128*Q$107+R128*R$107+S128*S$107+T128*T$107+U128*U$107)/SUM(B$107:U$107)</f>
        <v>-0.3261549359249318</v>
      </c>
    </row>
    <row r="129" spans="1:22" ht="11.25">
      <c r="A129" s="63">
        <v>3</v>
      </c>
      <c r="B129" s="10">
        <f>('Summary Data'!Y24-('Summary Data'!Y$40*'Summary Data'!Y8+'Summary Data'!Y$39*'Summary Data'!Y25)/17*$A129)</f>
        <v>0.030978754101064696</v>
      </c>
      <c r="C129" s="10">
        <f>('Summary Data'!Z24-('Summary Data'!Z$40*'Summary Data'!Z8+'Summary Data'!Z$39*'Summary Data'!Z25)/17*$A129)</f>
        <v>-0.917728292197626</v>
      </c>
      <c r="D129" s="10">
        <f>('Summary Data'!AA24-('Summary Data'!AA$40*'Summary Data'!AA8+'Summary Data'!AA$39*'Summary Data'!AA25)/17*$A129)</f>
        <v>-0.7102349527095922</v>
      </c>
      <c r="E129" s="10">
        <f>('Summary Data'!AB24-('Summary Data'!AB$40*'Summary Data'!AB8+'Summary Data'!AB$39*'Summary Data'!AB25)/17*$A129)</f>
        <v>-0.5098927416063281</v>
      </c>
      <c r="F129" s="10">
        <f>('Summary Data'!AC24-('Summary Data'!AC$40*'Summary Data'!AC8+'Summary Data'!AC$39*'Summary Data'!AC25)/17*$A129)</f>
        <v>-0.055485788315734134</v>
      </c>
      <c r="G129" s="10">
        <f>('Summary Data'!AD24-('Summary Data'!AD$40*'Summary Data'!AD8+'Summary Data'!AD$39*'Summary Data'!AD25)/17*$A129)</f>
        <v>-0.8684866655496485</v>
      </c>
      <c r="H129" s="10">
        <f>('Summary Data'!AE24-('Summary Data'!AE$40*'Summary Data'!AE8+'Summary Data'!AE$39*'Summary Data'!AE25)/17*$A129)</f>
        <v>-0.4678945663007028</v>
      </c>
      <c r="I129" s="10">
        <f>('Summary Data'!AF24-('Summary Data'!AF$40*'Summary Data'!AF8+'Summary Data'!AF$39*'Summary Data'!AF25)/17*$A129)</f>
        <v>-0.4079877359410816</v>
      </c>
      <c r="J129" s="10">
        <f>('Summary Data'!AG24-('Summary Data'!AG$40*'Summary Data'!AG8+'Summary Data'!AG$39*'Summary Data'!AG25)/17*$A129)</f>
        <v>-0.2926528206127282</v>
      </c>
      <c r="K129" s="10">
        <f>('Summary Data'!AH24-('Summary Data'!AH$40*'Summary Data'!AH8+'Summary Data'!AH$39*'Summary Data'!AH25)/17*$A129)</f>
        <v>0.2201569396058939</v>
      </c>
      <c r="L129" s="10">
        <f>('Summary Data'!AI24-('Summary Data'!AI$40*'Summary Data'!AI8+'Summary Data'!AI$39*'Summary Data'!AI25)/17*$A129)</f>
        <v>-0.6808634493348896</v>
      </c>
      <c r="M129" s="10">
        <f>('Summary Data'!AJ24-('Summary Data'!AJ$40*'Summary Data'!AJ8+'Summary Data'!AJ$39*'Summary Data'!AJ25)/17*$A129)</f>
        <v>-0.5053493916975558</v>
      </c>
      <c r="N129" s="10">
        <f>('Summary Data'!AK24-('Summary Data'!AK$40*'Summary Data'!AK8+'Summary Data'!AK$39*'Summary Data'!AK25)/17*$A129)</f>
        <v>-0.25668204698081704</v>
      </c>
      <c r="O129" s="10">
        <f>('Summary Data'!AL24-('Summary Data'!AL$40*'Summary Data'!AL8+'Summary Data'!AL$39*'Summary Data'!AL25)/17*$A129)</f>
        <v>-0.17155841938713584</v>
      </c>
      <c r="P129" s="10">
        <f>('Summary Data'!AM24-('Summary Data'!AM$40*'Summary Data'!AM8+'Summary Data'!AM$39*'Summary Data'!AM25)/17*$A129)</f>
        <v>0.06022929498493073</v>
      </c>
      <c r="Q129" s="10">
        <f>('Summary Data'!AN24-('Summary Data'!AN$40*'Summary Data'!AN8+'Summary Data'!AN$39*'Summary Data'!AN25)/17*$A129)</f>
        <v>-0.4634872033325113</v>
      </c>
      <c r="R129" s="10">
        <f>('Summary Data'!AO24-('Summary Data'!AO$40*'Summary Data'!AO8+'Summary Data'!AO$39*'Summary Data'!AO25)/17*$A129)</f>
        <v>-0.7030084961705406</v>
      </c>
      <c r="S129" s="10">
        <f>('Summary Data'!AP24-('Summary Data'!AP$40*'Summary Data'!AP8+'Summary Data'!AP$39*'Summary Data'!AP25)/17*$A129)</f>
        <v>-0.7200158774160643</v>
      </c>
      <c r="T129" s="10">
        <f>('Summary Data'!AQ24-('Summary Data'!AQ$40*'Summary Data'!AQ8+'Summary Data'!AQ$39*'Summary Data'!AQ25)/17*$A129)</f>
        <v>-1.0709153003075322</v>
      </c>
      <c r="U129" s="10">
        <f>('Summary Data'!AR24-('Summary Data'!AR$40*'Summary Data'!AR8+'Summary Data'!AR$39*'Summary Data'!AR25)/17*$A129)</f>
        <v>0.4499275124701935</v>
      </c>
      <c r="V129" s="62">
        <f aca="true" t="shared" si="36" ref="V129:V137">(B129*B$107+C129*C$107+D129*D$107+E129*E$107+F129*F$107+G129*G$107+H129*H$107+I129*I$107+J129*J$107+K129*K$107+L129*L$107+M129*M$107+N129*N$107+O129*O$107+P129*P$107+Q129*Q$107+R129*R$107+S129*S$107+T129*T$107+U129*U$107)/SUM(B$107:U$107)</f>
        <v>-0.42711361749958876</v>
      </c>
    </row>
    <row r="130" spans="1:22" ht="11.25">
      <c r="A130" s="63">
        <v>4</v>
      </c>
      <c r="B130" s="10">
        <f>('Summary Data'!Y25-('Summary Data'!Y$40*'Summary Data'!Y9+'Summary Data'!Y$39*'Summary Data'!Y26)/17*$A130)</f>
        <v>0.27205784050688125</v>
      </c>
      <c r="C130" s="10">
        <f>('Summary Data'!Z25-('Summary Data'!Z$40*'Summary Data'!Z9+'Summary Data'!Z$39*'Summary Data'!Z26)/17*$A130)</f>
        <v>0.4600060699717521</v>
      </c>
      <c r="D130" s="10">
        <f>('Summary Data'!AA25-('Summary Data'!AA$40*'Summary Data'!AA9+'Summary Data'!AA$39*'Summary Data'!AA26)/17*$A130)</f>
        <v>0.5819511212615966</v>
      </c>
      <c r="E130" s="10">
        <f>('Summary Data'!AB25-('Summary Data'!AB$40*'Summary Data'!AB9+'Summary Data'!AB$39*'Summary Data'!AB26)/17*$A130)</f>
        <v>0.752059418662119</v>
      </c>
      <c r="F130" s="10">
        <f>('Summary Data'!AC25-('Summary Data'!AC$40*'Summary Data'!AC9+'Summary Data'!AC$39*'Summary Data'!AC26)/17*$A130)</f>
        <v>0.4761000721525908</v>
      </c>
      <c r="G130" s="10">
        <f>('Summary Data'!AD25-('Summary Data'!AD$40*'Summary Data'!AD9+'Summary Data'!AD$39*'Summary Data'!AD26)/17*$A130)</f>
        <v>0.48363748477171953</v>
      </c>
      <c r="H130" s="10">
        <f>('Summary Data'!AE25-('Summary Data'!AE$40*'Summary Data'!AE9+'Summary Data'!AE$39*'Summary Data'!AE26)/17*$A130)</f>
        <v>0.5497208615826386</v>
      </c>
      <c r="I130" s="10">
        <f>('Summary Data'!AF25-('Summary Data'!AF$40*'Summary Data'!AF9+'Summary Data'!AF$39*'Summary Data'!AF26)/17*$A130)</f>
        <v>0.5077127849376499</v>
      </c>
      <c r="J130" s="10">
        <f>('Summary Data'!AG25-('Summary Data'!AG$40*'Summary Data'!AG9+'Summary Data'!AG$39*'Summary Data'!AG26)/17*$A130)</f>
        <v>0.4974074990134674</v>
      </c>
      <c r="K130" s="10">
        <f>('Summary Data'!AH25-('Summary Data'!AH$40*'Summary Data'!AH9+'Summary Data'!AH$39*'Summary Data'!AH26)/17*$A130)</f>
        <v>0.2890201028816995</v>
      </c>
      <c r="L130" s="10">
        <f>('Summary Data'!AI25-('Summary Data'!AI$40*'Summary Data'!AI9+'Summary Data'!AI$39*'Summary Data'!AI26)/17*$A130)</f>
        <v>-0.07346193391688795</v>
      </c>
      <c r="M130" s="10">
        <f>('Summary Data'!AJ25-('Summary Data'!AJ$40*'Summary Data'!AJ9+'Summary Data'!AJ$39*'Summary Data'!AJ26)/17*$A130)</f>
        <v>0.21345933970353456</v>
      </c>
      <c r="N130" s="10">
        <f>('Summary Data'!AK25-('Summary Data'!AK$40*'Summary Data'!AK9+'Summary Data'!AK$39*'Summary Data'!AK26)/17*$A130)</f>
        <v>0.6314402366610191</v>
      </c>
      <c r="O130" s="10">
        <f>('Summary Data'!AL25-('Summary Data'!AL$40*'Summary Data'!AL9+'Summary Data'!AL$39*'Summary Data'!AL26)/17*$A130)</f>
        <v>0.6124214548999171</v>
      </c>
      <c r="P130" s="10">
        <f>('Summary Data'!AM25-('Summary Data'!AM$40*'Summary Data'!AM9+'Summary Data'!AM$39*'Summary Data'!AM26)/17*$A130)</f>
        <v>0.7487950347609207</v>
      </c>
      <c r="Q130" s="10">
        <f>('Summary Data'!AN25-('Summary Data'!AN$40*'Summary Data'!AN9+'Summary Data'!AN$39*'Summary Data'!AN26)/17*$A130)</f>
        <v>0.47050201251239415</v>
      </c>
      <c r="R130" s="10">
        <f>('Summary Data'!AO25-('Summary Data'!AO$40*'Summary Data'!AO9+'Summary Data'!AO$39*'Summary Data'!AO26)/17*$A130)</f>
        <v>0.8499485591515122</v>
      </c>
      <c r="S130" s="10">
        <f>('Summary Data'!AP25-('Summary Data'!AP$40*'Summary Data'!AP9+'Summary Data'!AP$39*'Summary Data'!AP26)/17*$A130)</f>
        <v>0.2756212048883297</v>
      </c>
      <c r="T130" s="10">
        <f>('Summary Data'!AQ25-('Summary Data'!AQ$40*'Summary Data'!AQ9+'Summary Data'!AQ$39*'Summary Data'!AQ26)/17*$A130)</f>
        <v>0.47850179828796063</v>
      </c>
      <c r="U130" s="10">
        <f>('Summary Data'!AR25-('Summary Data'!AR$40*'Summary Data'!AR9+'Summary Data'!AR$39*'Summary Data'!AR26)/17*$A130)</f>
        <v>-0.9497147736288855</v>
      </c>
      <c r="V130" s="62">
        <f t="shared" si="36"/>
        <v>0.4357576275629521</v>
      </c>
    </row>
    <row r="131" spans="1:22" ht="11.25">
      <c r="A131" s="63">
        <v>5</v>
      </c>
      <c r="B131" s="10">
        <f>('Summary Data'!Y26-('Summary Data'!Y$40*'Summary Data'!Y10+'Summary Data'!Y$39*'Summary Data'!Y27)/17*$A131)</f>
        <v>2.6426224647407244</v>
      </c>
      <c r="C131" s="10">
        <f>('Summary Data'!Z26-('Summary Data'!Z$40*'Summary Data'!Z10+'Summary Data'!Z$39*'Summary Data'!Z27)/17*$A131)</f>
        <v>-0.19658937188750275</v>
      </c>
      <c r="D131" s="10">
        <f>('Summary Data'!AA26-('Summary Data'!AA$40*'Summary Data'!AA10+'Summary Data'!AA$39*'Summary Data'!AA27)/17*$A131)</f>
        <v>-0.12896459859843915</v>
      </c>
      <c r="E131" s="10">
        <f>('Summary Data'!AB26-('Summary Data'!AB$40*'Summary Data'!AB10+'Summary Data'!AB$39*'Summary Data'!AB27)/17*$A131)</f>
        <v>-0.1272020997367293</v>
      </c>
      <c r="F131" s="10">
        <f>('Summary Data'!AC26-('Summary Data'!AC$40*'Summary Data'!AC10+'Summary Data'!AC$39*'Summary Data'!AC27)/17*$A131)</f>
        <v>-0.02195867866713175</v>
      </c>
      <c r="G131" s="10">
        <f>('Summary Data'!AD26-('Summary Data'!AD$40*'Summary Data'!AD10+'Summary Data'!AD$39*'Summary Data'!AD27)/17*$A131)</f>
        <v>-0.07804929476808363</v>
      </c>
      <c r="H131" s="10">
        <f>('Summary Data'!AE26-('Summary Data'!AE$40*'Summary Data'!AE10+'Summary Data'!AE$39*'Summary Data'!AE27)/17*$A131)</f>
        <v>-0.14857216403594936</v>
      </c>
      <c r="I131" s="10">
        <f>('Summary Data'!AF26-('Summary Data'!AF$40*'Summary Data'!AF10+'Summary Data'!AF$39*'Summary Data'!AF27)/17*$A131)</f>
        <v>-0.08094066663831491</v>
      </c>
      <c r="J131" s="10">
        <f>('Summary Data'!AG26-('Summary Data'!AG$40*'Summary Data'!AG10+'Summary Data'!AG$39*'Summary Data'!AG27)/17*$A131)</f>
        <v>-0.16948441775486014</v>
      </c>
      <c r="K131" s="10">
        <f>('Summary Data'!AH26-('Summary Data'!AH$40*'Summary Data'!AH10+'Summary Data'!AH$39*'Summary Data'!AH27)/17*$A131)</f>
        <v>0.01572844649900519</v>
      </c>
      <c r="L131" s="10">
        <f>('Summary Data'!AI26-('Summary Data'!AI$40*'Summary Data'!AI10+'Summary Data'!AI$39*'Summary Data'!AI27)/17*$A131)</f>
        <v>-0.151007882528957</v>
      </c>
      <c r="M131" s="10">
        <f>('Summary Data'!AJ26-('Summary Data'!AJ$40*'Summary Data'!AJ10+'Summary Data'!AJ$39*'Summary Data'!AJ27)/17*$A131)</f>
        <v>-0.04978213574794145</v>
      </c>
      <c r="N131" s="10">
        <f>('Summary Data'!AK26-('Summary Data'!AK$40*'Summary Data'!AK10+'Summary Data'!AK$39*'Summary Data'!AK27)/17*$A131)</f>
        <v>-0.13605333767017275</v>
      </c>
      <c r="O131" s="10">
        <f>('Summary Data'!AL26-('Summary Data'!AL$40*'Summary Data'!AL10+'Summary Data'!AL$39*'Summary Data'!AL27)/17*$A131)</f>
        <v>-0.1681941330798591</v>
      </c>
      <c r="P131" s="10">
        <f>('Summary Data'!AM26-('Summary Data'!AM$40*'Summary Data'!AM10+'Summary Data'!AM$39*'Summary Data'!AM27)/17*$A131)</f>
        <v>0.07658708459783227</v>
      </c>
      <c r="Q131" s="10">
        <f>('Summary Data'!AN26-('Summary Data'!AN$40*'Summary Data'!AN10+'Summary Data'!AN$39*'Summary Data'!AN27)/17*$A131)</f>
        <v>0.014445558300825504</v>
      </c>
      <c r="R131" s="10">
        <f>('Summary Data'!AO26-('Summary Data'!AO$40*'Summary Data'!AO10+'Summary Data'!AO$39*'Summary Data'!AO27)/17*$A131)</f>
        <v>-0.1354005088633391</v>
      </c>
      <c r="S131" s="10">
        <f>('Summary Data'!AP26-('Summary Data'!AP$40*'Summary Data'!AP10+'Summary Data'!AP$39*'Summary Data'!AP27)/17*$A131)</f>
        <v>-0.2707449400209669</v>
      </c>
      <c r="T131" s="10">
        <f>('Summary Data'!AQ26-('Summary Data'!AQ$40*'Summary Data'!AQ10+'Summary Data'!AQ$39*'Summary Data'!AQ27)/17*$A131)</f>
        <v>-0.2877705470334303</v>
      </c>
      <c r="U131" s="10">
        <f>('Summary Data'!AR26-('Summary Data'!AR$40*'Summary Data'!AR10+'Summary Data'!AR$39*'Summary Data'!AR27)/17*$A131)</f>
        <v>0.5248362040695497</v>
      </c>
      <c r="V131" s="62">
        <f t="shared" si="36"/>
        <v>-0.0016592459167033649</v>
      </c>
    </row>
    <row r="132" spans="1:22" ht="11.25">
      <c r="A132" s="63">
        <v>6</v>
      </c>
      <c r="B132" s="10">
        <f>('Summary Data'!Y27-('Summary Data'!Y$40*'Summary Data'!Y11+'Summary Data'!Y$39*'Summary Data'!Y28)/17*$A132)</f>
        <v>-0.2853877485743789</v>
      </c>
      <c r="C132" s="10">
        <f>('Summary Data'!Z27-('Summary Data'!Z$40*'Summary Data'!Z11+'Summary Data'!Z$39*'Summary Data'!Z28)/17*$A132)</f>
        <v>0.030872892385079228</v>
      </c>
      <c r="D132" s="10">
        <f>('Summary Data'!AA27-('Summary Data'!AA$40*'Summary Data'!AA11+'Summary Data'!AA$39*'Summary Data'!AA28)/17*$A132)</f>
        <v>0.060188000816988205</v>
      </c>
      <c r="E132" s="10">
        <f>('Summary Data'!AB27-('Summary Data'!AB$40*'Summary Data'!AB11+'Summary Data'!AB$39*'Summary Data'!AB28)/17*$A132)</f>
        <v>0.11594460320009498</v>
      </c>
      <c r="F132" s="10">
        <f>('Summary Data'!AC27-('Summary Data'!AC$40*'Summary Data'!AC11+'Summary Data'!AC$39*'Summary Data'!AC28)/17*$A132)</f>
        <v>0.06453962594067277</v>
      </c>
      <c r="G132" s="10">
        <f>('Summary Data'!AD27-('Summary Data'!AD$40*'Summary Data'!AD11+'Summary Data'!AD$39*'Summary Data'!AD28)/17*$A132)</f>
        <v>0.030781335133049058</v>
      </c>
      <c r="H132" s="10">
        <f>('Summary Data'!AE27-('Summary Data'!AE$40*'Summary Data'!AE11+'Summary Data'!AE$39*'Summary Data'!AE28)/17*$A132)</f>
        <v>0.04115863222775683</v>
      </c>
      <c r="I132" s="10">
        <f>('Summary Data'!AF27-('Summary Data'!AF$40*'Summary Data'!AF11+'Summary Data'!AF$39*'Summary Data'!AF28)/17*$A132)</f>
        <v>0.012888393251791055</v>
      </c>
      <c r="J132" s="10">
        <f>('Summary Data'!AG27-('Summary Data'!AG$40*'Summary Data'!AG11+'Summary Data'!AG$39*'Summary Data'!AG28)/17*$A132)</f>
        <v>0.06428390325614564</v>
      </c>
      <c r="K132" s="10">
        <f>('Summary Data'!AH27-('Summary Data'!AH$40*'Summary Data'!AH11+'Summary Data'!AH$39*'Summary Data'!AH28)/17*$A132)</f>
        <v>0.07750493739314823</v>
      </c>
      <c r="L132" s="10">
        <f>('Summary Data'!AI27-('Summary Data'!AI$40*'Summary Data'!AI11+'Summary Data'!AI$39*'Summary Data'!AI28)/17*$A132)</f>
        <v>0.06857251586578762</v>
      </c>
      <c r="M132" s="10">
        <f>('Summary Data'!AJ27-('Summary Data'!AJ$40*'Summary Data'!AJ11+'Summary Data'!AJ$39*'Summary Data'!AJ28)/17*$A132)</f>
        <v>0.009853302336354217</v>
      </c>
      <c r="N132" s="10">
        <f>('Summary Data'!AK27-('Summary Data'!AK$40*'Summary Data'!AK11+'Summary Data'!AK$39*'Summary Data'!AK28)/17*$A132)</f>
        <v>0.08450181339349742</v>
      </c>
      <c r="O132" s="10">
        <f>('Summary Data'!AL27-('Summary Data'!AL$40*'Summary Data'!AL11+'Summary Data'!AL$39*'Summary Data'!AL28)/17*$A132)</f>
        <v>0.05031020264522499</v>
      </c>
      <c r="P132" s="10">
        <f>('Summary Data'!AM27-('Summary Data'!AM$40*'Summary Data'!AM11+'Summary Data'!AM$39*'Summary Data'!AM28)/17*$A132)</f>
        <v>0.05244332393868869</v>
      </c>
      <c r="Q132" s="10">
        <f>('Summary Data'!AN27-('Summary Data'!AN$40*'Summary Data'!AN11+'Summary Data'!AN$39*'Summary Data'!AN28)/17*$A132)</f>
        <v>0.0016225963566144502</v>
      </c>
      <c r="R132" s="10">
        <f>('Summary Data'!AO27-('Summary Data'!AO$40*'Summary Data'!AO11+'Summary Data'!AO$39*'Summary Data'!AO28)/17*$A132)</f>
        <v>0.16344489318754268</v>
      </c>
      <c r="S132" s="10">
        <f>('Summary Data'!AP27-('Summary Data'!AP$40*'Summary Data'!AP11+'Summary Data'!AP$39*'Summary Data'!AP28)/17*$A132)</f>
        <v>0.07859019558341337</v>
      </c>
      <c r="T132" s="10">
        <f>('Summary Data'!AQ27-('Summary Data'!AQ$40*'Summary Data'!AQ11+'Summary Data'!AQ$39*'Summary Data'!AQ28)/17*$A132)</f>
        <v>0.00742000491666165</v>
      </c>
      <c r="U132" s="10">
        <f>('Summary Data'!AR27-('Summary Data'!AR$40*'Summary Data'!AR11+'Summary Data'!AR$39*'Summary Data'!AR28)/17*$A132)</f>
        <v>0.10432285447975231</v>
      </c>
      <c r="V132" s="62">
        <f t="shared" si="36"/>
        <v>0.04658671514872915</v>
      </c>
    </row>
    <row r="133" spans="1:22" ht="11.25">
      <c r="A133" s="63">
        <v>7</v>
      </c>
      <c r="B133" s="10">
        <f>('Summary Data'!Y28-('Summary Data'!Y$40*'Summary Data'!Y12+'Summary Data'!Y$39*'Summary Data'!Y29)/17*$A133)</f>
        <v>1.3920636257631624</v>
      </c>
      <c r="C133" s="10">
        <f>('Summary Data'!Z28-('Summary Data'!Z$40*'Summary Data'!Z12+'Summary Data'!Z$39*'Summary Data'!Z29)/17*$A133)</f>
        <v>-0.03134919085982735</v>
      </c>
      <c r="D133" s="10">
        <f>('Summary Data'!AA28-('Summary Data'!AA$40*'Summary Data'!AA12+'Summary Data'!AA$39*'Summary Data'!AA29)/17*$A133)</f>
        <v>-0.05207952682543733</v>
      </c>
      <c r="E133" s="10">
        <f>('Summary Data'!AB28-('Summary Data'!AB$40*'Summary Data'!AB12+'Summary Data'!AB$39*'Summary Data'!AB29)/17*$A133)</f>
        <v>-0.05985845647051211</v>
      </c>
      <c r="F133" s="10">
        <f>('Summary Data'!AC28-('Summary Data'!AC$40*'Summary Data'!AC12+'Summary Data'!AC$39*'Summary Data'!AC29)/17*$A133)</f>
        <v>-0.041209931909473876</v>
      </c>
      <c r="G133" s="10">
        <f>('Summary Data'!AD28-('Summary Data'!AD$40*'Summary Data'!AD12+'Summary Data'!AD$39*'Summary Data'!AD29)/17*$A133)</f>
        <v>-0.021773505238772632</v>
      </c>
      <c r="H133" s="10">
        <f>('Summary Data'!AE28-('Summary Data'!AE$40*'Summary Data'!AE12+'Summary Data'!AE$39*'Summary Data'!AE29)/17*$A133)</f>
        <v>0.001890585473024834</v>
      </c>
      <c r="I133" s="10">
        <f>('Summary Data'!AF28-('Summary Data'!AF$40*'Summary Data'!AF12+'Summary Data'!AF$39*'Summary Data'!AF29)/17*$A133)</f>
        <v>-0.06652287556473917</v>
      </c>
      <c r="J133" s="10">
        <f>('Summary Data'!AG28-('Summary Data'!AG$40*'Summary Data'!AG12+'Summary Data'!AG$39*'Summary Data'!AG29)/17*$A133)</f>
        <v>-0.0362730347254862</v>
      </c>
      <c r="K133" s="10">
        <f>('Summary Data'!AH28-('Summary Data'!AH$40*'Summary Data'!AH12+'Summary Data'!AH$39*'Summary Data'!AH29)/17*$A133)</f>
        <v>0.01844624939618555</v>
      </c>
      <c r="L133" s="10">
        <f>('Summary Data'!AI28-('Summary Data'!AI$40*'Summary Data'!AI12+'Summary Data'!AI$39*'Summary Data'!AI29)/17*$A133)</f>
        <v>-0.04337529087207459</v>
      </c>
      <c r="M133" s="10">
        <f>('Summary Data'!AJ28-('Summary Data'!AJ$40*'Summary Data'!AJ12+'Summary Data'!AJ$39*'Summary Data'!AJ29)/17*$A133)</f>
        <v>-0.024393346019164847</v>
      </c>
      <c r="N133" s="10">
        <f>('Summary Data'!AK28-('Summary Data'!AK$40*'Summary Data'!AK12+'Summary Data'!AK$39*'Summary Data'!AK29)/17*$A133)</f>
        <v>-0.026097204893170533</v>
      </c>
      <c r="O133" s="10">
        <f>('Summary Data'!AL28-('Summary Data'!AL$40*'Summary Data'!AL12+'Summary Data'!AL$39*'Summary Data'!AL29)/17*$A133)</f>
        <v>-0.019789987808857126</v>
      </c>
      <c r="P133" s="10">
        <f>('Summary Data'!AM28-('Summary Data'!AM$40*'Summary Data'!AM12+'Summary Data'!AM$39*'Summary Data'!AM29)/17*$A133)</f>
        <v>0.004895833691562473</v>
      </c>
      <c r="Q133" s="10">
        <f>('Summary Data'!AN28-('Summary Data'!AN$40*'Summary Data'!AN12+'Summary Data'!AN$39*'Summary Data'!AN29)/17*$A133)</f>
        <v>-0.013259792461928488</v>
      </c>
      <c r="R133" s="10">
        <f>('Summary Data'!AO28-('Summary Data'!AO$40*'Summary Data'!AO12+'Summary Data'!AO$39*'Summary Data'!AO29)/17*$A133)</f>
        <v>-0.0457953060300453</v>
      </c>
      <c r="S133" s="10">
        <f>('Summary Data'!AP28-('Summary Data'!AP$40*'Summary Data'!AP12+'Summary Data'!AP$39*'Summary Data'!AP29)/17*$A133)</f>
        <v>-0.043594164821958784</v>
      </c>
      <c r="T133" s="10">
        <f>('Summary Data'!AQ28-('Summary Data'!AQ$40*'Summary Data'!AQ12+'Summary Data'!AQ$39*'Summary Data'!AQ29)/17*$A133)</f>
        <v>-0.09586216747294174</v>
      </c>
      <c r="U133" s="10">
        <f>('Summary Data'!AR28-('Summary Data'!AR$40*'Summary Data'!AR12+'Summary Data'!AR$39*'Summary Data'!AR29)/17*$A133)</f>
        <v>-0.016069530247347315</v>
      </c>
      <c r="V133" s="62">
        <f t="shared" si="36"/>
        <v>0.014695837835863148</v>
      </c>
    </row>
    <row r="134" spans="1:22" ht="11.25">
      <c r="A134" s="63">
        <v>8</v>
      </c>
      <c r="B134" s="10">
        <f>('Summary Data'!Y29-('Summary Data'!Y$40*'Summary Data'!Y13+'Summary Data'!Y$39*'Summary Data'!Y30)/17*$A134)</f>
        <v>-0.012775553481654378</v>
      </c>
      <c r="C134" s="10">
        <f>('Summary Data'!Z29-('Summary Data'!Z$40*'Summary Data'!Z13+'Summary Data'!Z$39*'Summary Data'!Z30)/17*$A134)</f>
        <v>0.01251519456877434</v>
      </c>
      <c r="D134" s="10">
        <f>('Summary Data'!AA29-('Summary Data'!AA$40*'Summary Data'!AA13+'Summary Data'!AA$39*'Summary Data'!AA30)/17*$A134)</f>
        <v>0.013957858716048191</v>
      </c>
      <c r="E134" s="10">
        <f>('Summary Data'!AB29-('Summary Data'!AB$40*'Summary Data'!AB13+'Summary Data'!AB$39*'Summary Data'!AB30)/17*$A134)</f>
        <v>0.04747916165279262</v>
      </c>
      <c r="F134" s="10">
        <f>('Summary Data'!AC29-('Summary Data'!AC$40*'Summary Data'!AC13+'Summary Data'!AC$39*'Summary Data'!AC30)/17*$A134)</f>
        <v>0.014293315736787212</v>
      </c>
      <c r="G134" s="10">
        <f>('Summary Data'!AD29-('Summary Data'!AD$40*'Summary Data'!AD13+'Summary Data'!AD$39*'Summary Data'!AD30)/17*$A134)</f>
        <v>0.02264101429654588</v>
      </c>
      <c r="H134" s="10">
        <f>('Summary Data'!AE29-('Summary Data'!AE$40*'Summary Data'!AE13+'Summary Data'!AE$39*'Summary Data'!AE30)/17*$A134)</f>
        <v>0.015997972079484703</v>
      </c>
      <c r="I134" s="10">
        <f>('Summary Data'!AF29-('Summary Data'!AF$40*'Summary Data'!AF13+'Summary Data'!AF$39*'Summary Data'!AF30)/17*$A134)</f>
        <v>0.016023714554652763</v>
      </c>
      <c r="J134" s="10">
        <f>('Summary Data'!AG29-('Summary Data'!AG$40*'Summary Data'!AG13+'Summary Data'!AG$39*'Summary Data'!AG30)/17*$A134)</f>
        <v>0.015293435497570597</v>
      </c>
      <c r="K134" s="10">
        <f>('Summary Data'!AH29-('Summary Data'!AH$40*'Summary Data'!AH13+'Summary Data'!AH$39*'Summary Data'!AH30)/17*$A134)</f>
        <v>-0.013417863449790388</v>
      </c>
      <c r="L134" s="10">
        <f>('Summary Data'!AI29-('Summary Data'!AI$40*'Summary Data'!AI13+'Summary Data'!AI$39*'Summary Data'!AI30)/17*$A134)</f>
        <v>-0.011688592835968879</v>
      </c>
      <c r="M134" s="10">
        <f>('Summary Data'!AJ29-('Summary Data'!AJ$40*'Summary Data'!AJ13+'Summary Data'!AJ$39*'Summary Data'!AJ30)/17*$A134)</f>
        <v>0.023350876402363982</v>
      </c>
      <c r="N134" s="10">
        <f>('Summary Data'!AK29-('Summary Data'!AK$40*'Summary Data'!AK13+'Summary Data'!AK$39*'Summary Data'!AK30)/17*$A134)</f>
        <v>0.020155475637078896</v>
      </c>
      <c r="O134" s="10">
        <f>('Summary Data'!AL29-('Summary Data'!AL$40*'Summary Data'!AL13+'Summary Data'!AL$39*'Summary Data'!AL30)/17*$A134)</f>
        <v>0.009982945785139873</v>
      </c>
      <c r="P134" s="10">
        <f>('Summary Data'!AM29-('Summary Data'!AM$40*'Summary Data'!AM13+'Summary Data'!AM$39*'Summary Data'!AM30)/17*$A134)</f>
        <v>0.0168248276020455</v>
      </c>
      <c r="Q134" s="10">
        <f>('Summary Data'!AN29-('Summary Data'!AN$40*'Summary Data'!AN13+'Summary Data'!AN$39*'Summary Data'!AN30)/17*$A134)</f>
        <v>-0.0067911972426892425</v>
      </c>
      <c r="R134" s="10">
        <f>('Summary Data'!AO29-('Summary Data'!AO$40*'Summary Data'!AO13+'Summary Data'!AO$39*'Summary Data'!AO30)/17*$A134)</f>
        <v>0.03518448497564486</v>
      </c>
      <c r="S134" s="10">
        <f>('Summary Data'!AP29-('Summary Data'!AP$40*'Summary Data'!AP13+'Summary Data'!AP$39*'Summary Data'!AP30)/17*$A134)</f>
        <v>0.0048487571094827315</v>
      </c>
      <c r="T134" s="10">
        <f>('Summary Data'!AQ29-('Summary Data'!AQ$40*'Summary Data'!AQ13+'Summary Data'!AQ$39*'Summary Data'!AQ30)/17*$A134)</f>
        <v>-0.02269246454469632</v>
      </c>
      <c r="U134" s="10">
        <f>('Summary Data'!AR29-('Summary Data'!AR$40*'Summary Data'!AR13+'Summary Data'!AR$39*'Summary Data'!AR30)/17*$A134)</f>
        <v>0.00937402732766971</v>
      </c>
      <c r="V134" s="62">
        <f t="shared" si="36"/>
        <v>0.01098701362212069</v>
      </c>
    </row>
    <row r="135" spans="1:22" ht="11.25">
      <c r="A135" s="63">
        <v>9</v>
      </c>
      <c r="B135" s="10">
        <f>('Summary Data'!Y30-('Summary Data'!Y$40*'Summary Data'!Y14+'Summary Data'!Y$39*'Summary Data'!Y31)/17*$A135)</f>
        <v>-0.2797673642382219</v>
      </c>
      <c r="C135" s="10">
        <f>('Summary Data'!Z30-('Summary Data'!Z$40*'Summary Data'!Z14+'Summary Data'!Z$39*'Summary Data'!Z31)/17*$A135)</f>
        <v>-0.047157419856182756</v>
      </c>
      <c r="D135" s="10">
        <f>('Summary Data'!AA30-('Summary Data'!AA$40*'Summary Data'!AA14+'Summary Data'!AA$39*'Summary Data'!AA31)/17*$A135)</f>
        <v>-0.04624525216767801</v>
      </c>
      <c r="E135" s="10">
        <f>('Summary Data'!AB30-('Summary Data'!AB$40*'Summary Data'!AB14+'Summary Data'!AB$39*'Summary Data'!AB31)/17*$A135)</f>
        <v>-0.03663487882344342</v>
      </c>
      <c r="F135" s="10">
        <f>('Summary Data'!AC30-('Summary Data'!AC$40*'Summary Data'!AC14+'Summary Data'!AC$39*'Summary Data'!AC31)/17*$A135)</f>
        <v>-0.021732003402241316</v>
      </c>
      <c r="G135" s="10">
        <f>('Summary Data'!AD30-('Summary Data'!AD$40*'Summary Data'!AD14+'Summary Data'!AD$39*'Summary Data'!AD31)/17*$A135)</f>
        <v>-0.04354422087543845</v>
      </c>
      <c r="H135" s="10">
        <f>('Summary Data'!AE30-('Summary Data'!AE$40*'Summary Data'!AE14+'Summary Data'!AE$39*'Summary Data'!AE31)/17*$A135)</f>
        <v>-0.04652137229050379</v>
      </c>
      <c r="I135" s="10">
        <f>('Summary Data'!AF30-('Summary Data'!AF$40*'Summary Data'!AF14+'Summary Data'!AF$39*'Summary Data'!AF31)/17*$A135)</f>
        <v>-0.04249074940705907</v>
      </c>
      <c r="J135" s="10">
        <f>('Summary Data'!AG30-('Summary Data'!AG$40*'Summary Data'!AG14+'Summary Data'!AG$39*'Summary Data'!AG31)/17*$A135)</f>
        <v>-0.052149192826857246</v>
      </c>
      <c r="K135" s="10">
        <f>('Summary Data'!AH30-('Summary Data'!AH$40*'Summary Data'!AH14+'Summary Data'!AH$39*'Summary Data'!AH31)/17*$A135)</f>
        <v>-0.03603581733868889</v>
      </c>
      <c r="L135" s="10">
        <f>('Summary Data'!AI30-('Summary Data'!AI$40*'Summary Data'!AI14+'Summary Data'!AI$39*'Summary Data'!AI31)/17*$A135)</f>
        <v>-0.03618882199797702</v>
      </c>
      <c r="M135" s="10">
        <f>('Summary Data'!AJ30-('Summary Data'!AJ$40*'Summary Data'!AJ14+'Summary Data'!AJ$39*'Summary Data'!AJ31)/17*$A135)</f>
        <v>-0.04350802554586223</v>
      </c>
      <c r="N135" s="10">
        <f>('Summary Data'!AK30-('Summary Data'!AK$40*'Summary Data'!AK14+'Summary Data'!AK$39*'Summary Data'!AK31)/17*$A135)</f>
        <v>-0.058664606277409825</v>
      </c>
      <c r="O135" s="10">
        <f>('Summary Data'!AL30-('Summary Data'!AL$40*'Summary Data'!AL14+'Summary Data'!AL$39*'Summary Data'!AL31)/17*$A135)</f>
        <v>-0.05178494663504106</v>
      </c>
      <c r="P135" s="10">
        <f>('Summary Data'!AM30-('Summary Data'!AM$40*'Summary Data'!AM14+'Summary Data'!AM$39*'Summary Data'!AM31)/17*$A135)</f>
        <v>-0.04183778857039111</v>
      </c>
      <c r="Q135" s="10">
        <f>('Summary Data'!AN30-('Summary Data'!AN$40*'Summary Data'!AN14+'Summary Data'!AN$39*'Summary Data'!AN31)/17*$A135)</f>
        <v>-0.03739221479142638</v>
      </c>
      <c r="R135" s="10">
        <f>('Summary Data'!AO30-('Summary Data'!AO$40*'Summary Data'!AO14+'Summary Data'!AO$39*'Summary Data'!AO31)/17*$A135)</f>
        <v>-0.04458630770927694</v>
      </c>
      <c r="S135" s="10">
        <f>('Summary Data'!AP30-('Summary Data'!AP$40*'Summary Data'!AP14+'Summary Data'!AP$39*'Summary Data'!AP31)/17*$A135)</f>
        <v>-0.029903464735335956</v>
      </c>
      <c r="T135" s="10">
        <f>('Summary Data'!AQ30-('Summary Data'!AQ$40*'Summary Data'!AQ14+'Summary Data'!AQ$39*'Summary Data'!AQ31)/17*$A135)</f>
        <v>-0.04709222757954692</v>
      </c>
      <c r="U135" s="10">
        <f>('Summary Data'!AR30-('Summary Data'!AR$40*'Summary Data'!AR14+'Summary Data'!AR$39*'Summary Data'!AR31)/17*$A135)</f>
        <v>-0.03738044684801644</v>
      </c>
      <c r="V135" s="62">
        <f t="shared" si="36"/>
        <v>-0.05012480694150476</v>
      </c>
    </row>
    <row r="136" spans="1:22" ht="11.25">
      <c r="A136" s="63">
        <v>10</v>
      </c>
      <c r="B136" s="10">
        <f>('Summary Data'!Y31-('Summary Data'!Y$40*'Summary Data'!Y15+'Summary Data'!Y$39*'Summary Data'!Y32)/17*$A136)</f>
        <v>-0.018770182358018896</v>
      </c>
      <c r="C136" s="10">
        <f>('Summary Data'!Z31-('Summary Data'!Z$40*'Summary Data'!Z15+'Summary Data'!Z$39*'Summary Data'!Z32)/17*$A136)</f>
        <v>0.012541895515741124</v>
      </c>
      <c r="D136" s="10">
        <f>('Summary Data'!AA31-('Summary Data'!AA$40*'Summary Data'!AA15+'Summary Data'!AA$39*'Summary Data'!AA32)/17*$A136)</f>
        <v>0.009533160128325604</v>
      </c>
      <c r="E136" s="10">
        <f>('Summary Data'!AB31-('Summary Data'!AB$40*'Summary Data'!AB15+'Summary Data'!AB$39*'Summary Data'!AB32)/17*$A136)</f>
        <v>0.012935489160519453</v>
      </c>
      <c r="F136" s="10">
        <f>('Summary Data'!AC31-('Summary Data'!AC$40*'Summary Data'!AC15+'Summary Data'!AC$39*'Summary Data'!AC32)/17*$A136)</f>
        <v>0.001675778323475756</v>
      </c>
      <c r="G136" s="10">
        <f>('Summary Data'!AD31-('Summary Data'!AD$40*'Summary Data'!AD15+'Summary Data'!AD$39*'Summary Data'!AD32)/17*$A136)</f>
        <v>-0.02206248542174606</v>
      </c>
      <c r="H136" s="10">
        <f>('Summary Data'!AE31-('Summary Data'!AE$40*'Summary Data'!AE15+'Summary Data'!AE$39*'Summary Data'!AE32)/17*$A136)</f>
        <v>-0.015443317602065264</v>
      </c>
      <c r="I136" s="10">
        <f>('Summary Data'!AF31-('Summary Data'!AF$40*'Summary Data'!AF15+'Summary Data'!AF$39*'Summary Data'!AF32)/17*$A136)</f>
        <v>-0.013799335624792384</v>
      </c>
      <c r="J136" s="10">
        <f>('Summary Data'!AG31-('Summary Data'!AG$40*'Summary Data'!AG15+'Summary Data'!AG$39*'Summary Data'!AG32)/17*$A136)</f>
        <v>-0.0010500844424740155</v>
      </c>
      <c r="K136" s="10">
        <f>('Summary Data'!AH31-('Summary Data'!AH$40*'Summary Data'!AH15+'Summary Data'!AH$39*'Summary Data'!AH32)/17*$A136)</f>
        <v>0.0032025662775856355</v>
      </c>
      <c r="L136" s="10">
        <f>('Summary Data'!AI31-('Summary Data'!AI$40*'Summary Data'!AI15+'Summary Data'!AI$39*'Summary Data'!AI32)/17*$A136)</f>
        <v>0.0014791052357109175</v>
      </c>
      <c r="M136" s="10">
        <f>('Summary Data'!AJ31-('Summary Data'!AJ$40*'Summary Data'!AJ15+'Summary Data'!AJ$39*'Summary Data'!AJ32)/17*$A136)</f>
        <v>-0.006182343084002936</v>
      </c>
      <c r="N136" s="10">
        <f>('Summary Data'!AK31-('Summary Data'!AK$40*'Summary Data'!AK15+'Summary Data'!AK$39*'Summary Data'!AK32)/17*$A136)</f>
        <v>-0.0015031447060043987</v>
      </c>
      <c r="O136" s="10">
        <f>('Summary Data'!AL31-('Summary Data'!AL$40*'Summary Data'!AL15+'Summary Data'!AL$39*'Summary Data'!AL32)/17*$A136)</f>
        <v>-0.020902475254239584</v>
      </c>
      <c r="P136" s="10">
        <f>('Summary Data'!AM31-('Summary Data'!AM$40*'Summary Data'!AM15+'Summary Data'!AM$39*'Summary Data'!AM32)/17*$A136)</f>
        <v>0.00406857943955983</v>
      </c>
      <c r="Q136" s="10">
        <f>('Summary Data'!AN31-('Summary Data'!AN$40*'Summary Data'!AN15+'Summary Data'!AN$39*'Summary Data'!AN32)/17*$A136)</f>
        <v>-0.0014896022640092516</v>
      </c>
      <c r="R136" s="10">
        <f>('Summary Data'!AO31-('Summary Data'!AO$40*'Summary Data'!AO15+'Summary Data'!AO$39*'Summary Data'!AO32)/17*$A136)</f>
        <v>-0.008867562856111089</v>
      </c>
      <c r="S136" s="10">
        <f>('Summary Data'!AP31-('Summary Data'!AP$40*'Summary Data'!AP15+'Summary Data'!AP$39*'Summary Data'!AP32)/17*$A136)</f>
        <v>0.010186069967644231</v>
      </c>
      <c r="T136" s="10">
        <f>('Summary Data'!AQ31-('Summary Data'!AQ$40*'Summary Data'!AQ15+'Summary Data'!AQ$39*'Summary Data'!AQ32)/17*$A136)</f>
        <v>0.00659903394055103</v>
      </c>
      <c r="U136" s="10">
        <f>('Summary Data'!AR31-('Summary Data'!AR$40*'Summary Data'!AR15+'Summary Data'!AR$39*'Summary Data'!AR32)/17*$A136)</f>
        <v>0.013092127496610484</v>
      </c>
      <c r="V136" s="62">
        <f t="shared" si="36"/>
        <v>-0.0017101860043710468</v>
      </c>
    </row>
    <row r="137" spans="1:22" ht="11.25">
      <c r="A137" s="63">
        <v>11</v>
      </c>
      <c r="B137" s="10">
        <f>('Summary Data'!Y32-('Summary Data'!Y$40*'Summary Data'!Y16+'Summary Data'!Y$39*'Summary Data'!Y33)/17*$A137)</f>
        <v>0.07594221501178239</v>
      </c>
      <c r="C137" s="10">
        <f>('Summary Data'!Z32-('Summary Data'!Z$40*'Summary Data'!Z16+'Summary Data'!Z$39*'Summary Data'!Z33)/17*$A137)</f>
        <v>-0.09043945461869958</v>
      </c>
      <c r="D137" s="10">
        <f>('Summary Data'!AA32-('Summary Data'!AA$40*'Summary Data'!AA16+'Summary Data'!AA$39*'Summary Data'!AA33)/17*$A137)</f>
        <v>-0.08637688805042756</v>
      </c>
      <c r="E137" s="10">
        <f>('Summary Data'!AB32-('Summary Data'!AB$40*'Summary Data'!AB16+'Summary Data'!AB$39*'Summary Data'!AB33)/17*$A137)</f>
        <v>-0.09718627677436167</v>
      </c>
      <c r="F137" s="10">
        <f>('Summary Data'!AC32-('Summary Data'!AC$40*'Summary Data'!AC16+'Summary Data'!AC$39*'Summary Data'!AC33)/17*$A137)</f>
        <v>-0.09770998390962794</v>
      </c>
      <c r="G137" s="10">
        <f>('Summary Data'!AD32-('Summary Data'!AD$40*'Summary Data'!AD16+'Summary Data'!AD$39*'Summary Data'!AD33)/17*$A137)</f>
        <v>-0.10216450767602281</v>
      </c>
      <c r="H137" s="10">
        <f>('Summary Data'!AE32-('Summary Data'!AE$40*'Summary Data'!AE16+'Summary Data'!AE$39*'Summary Data'!AE33)/17*$A137)</f>
        <v>-0.10019735113979639</v>
      </c>
      <c r="I137" s="10">
        <f>('Summary Data'!AF32-('Summary Data'!AF$40*'Summary Data'!AF16+'Summary Data'!AF$39*'Summary Data'!AF33)/17*$A137)</f>
        <v>-0.11216258632304595</v>
      </c>
      <c r="J137" s="10">
        <f>('Summary Data'!AG32-('Summary Data'!AG$40*'Summary Data'!AG16+'Summary Data'!AG$39*'Summary Data'!AG33)/17*$A137)</f>
        <v>-0.11160291995298725</v>
      </c>
      <c r="K137" s="10">
        <f>('Summary Data'!AH32-('Summary Data'!AH$40*'Summary Data'!AH16+'Summary Data'!AH$39*'Summary Data'!AH33)/17*$A137)</f>
        <v>-0.09923562944086284</v>
      </c>
      <c r="L137" s="10">
        <f>('Summary Data'!AI32-('Summary Data'!AI$40*'Summary Data'!AI16+'Summary Data'!AI$39*'Summary Data'!AI33)/17*$A137)</f>
        <v>-0.10627692106868292</v>
      </c>
      <c r="M137" s="10">
        <f>('Summary Data'!AJ32-('Summary Data'!AJ$40*'Summary Data'!AJ16+'Summary Data'!AJ$39*'Summary Data'!AJ33)/17*$A137)</f>
        <v>-0.10957017693779622</v>
      </c>
      <c r="N137" s="10">
        <f>('Summary Data'!AK32-('Summary Data'!AK$40*'Summary Data'!AK16+'Summary Data'!AK$39*'Summary Data'!AK33)/17*$A137)</f>
        <v>-0.11729334045493978</v>
      </c>
      <c r="O137" s="10">
        <f>('Summary Data'!AL32-('Summary Data'!AL$40*'Summary Data'!AL16+'Summary Data'!AL$39*'Summary Data'!AL33)/17*$A137)</f>
        <v>-0.10921015313211864</v>
      </c>
      <c r="P137" s="10">
        <f>('Summary Data'!AM32-('Summary Data'!AM$40*'Summary Data'!AM16+'Summary Data'!AM$39*'Summary Data'!AM33)/17*$A137)</f>
        <v>-0.10947889334585559</v>
      </c>
      <c r="Q137" s="10">
        <f>('Summary Data'!AN32-('Summary Data'!AN$40*'Summary Data'!AN16+'Summary Data'!AN$39*'Summary Data'!AN33)/17*$A137)</f>
        <v>-0.09501652204868065</v>
      </c>
      <c r="R137" s="10">
        <f>('Summary Data'!AO32-('Summary Data'!AO$40*'Summary Data'!AO16+'Summary Data'!AO$39*'Summary Data'!AO33)/17*$A137)</f>
        <v>-0.09778640823137937</v>
      </c>
      <c r="S137" s="10">
        <f>('Summary Data'!AP32-('Summary Data'!AP$40*'Summary Data'!AP16+'Summary Data'!AP$39*'Summary Data'!AP33)/17*$A137)</f>
        <v>-0.10130042557844293</v>
      </c>
      <c r="T137" s="10">
        <f>('Summary Data'!AQ32-('Summary Data'!AQ$40*'Summary Data'!AQ16+'Summary Data'!AQ$39*'Summary Data'!AQ33)/17*$A137)</f>
        <v>-0.10888794211500882</v>
      </c>
      <c r="U137" s="10">
        <f>('Summary Data'!AR32-('Summary Data'!AR$40*'Summary Data'!AR16+'Summary Data'!AR$39*'Summary Data'!AR33)/17*$A137)</f>
        <v>-0.09952489312480128</v>
      </c>
      <c r="V137" s="62">
        <f t="shared" si="36"/>
        <v>-0.09684411241794584</v>
      </c>
    </row>
    <row r="138" spans="1:25" ht="11.25">
      <c r="A138" s="63">
        <v>12</v>
      </c>
      <c r="B138" s="377">
        <f>('Summary Data'!Y33-('Summary Data'!Y$40*'Summary Data'!Y17+'Summary Data'!Y$39*'Summary Data'!Y34)/17*$A138)*10</f>
        <v>-0.110651024724607</v>
      </c>
      <c r="C138" s="377">
        <f>('Summary Data'!Z33-('Summary Data'!Z$40*'Summary Data'!Z17+'Summary Data'!Z$39*'Summary Data'!Z34)/17*$A138)*10</f>
        <v>-0.04623298563856132</v>
      </c>
      <c r="D138" s="377">
        <f>('Summary Data'!AA33-('Summary Data'!AA$40*'Summary Data'!AA17+'Summary Data'!AA$39*'Summary Data'!AA34)/17*$A138)*10</f>
        <v>-0.020243336699144816</v>
      </c>
      <c r="E138" s="377">
        <f>('Summary Data'!AB33-('Summary Data'!AB$40*'Summary Data'!AB17+'Summary Data'!AB$39*'Summary Data'!AB34)/17*$A138)*10</f>
        <v>0.031045995176428982</v>
      </c>
      <c r="F138" s="377">
        <f>('Summary Data'!AC33-('Summary Data'!AC$40*'Summary Data'!AC17+'Summary Data'!AC$39*'Summary Data'!AC34)/17*$A138)*10</f>
        <v>-0.012119337063300978</v>
      </c>
      <c r="G138" s="377">
        <f>('Summary Data'!AD33-('Summary Data'!AD$40*'Summary Data'!AD17+'Summary Data'!AD$39*'Summary Data'!AD34)/17*$A138)*10</f>
        <v>-0.032501996887700356</v>
      </c>
      <c r="H138" s="377">
        <f>('Summary Data'!AE33-('Summary Data'!AE$40*'Summary Data'!AE17+'Summary Data'!AE$39*'Summary Data'!AE34)/17*$A138)*10</f>
        <v>-0.02177722093723482</v>
      </c>
      <c r="I138" s="377">
        <f>('Summary Data'!AF33-('Summary Data'!AF$40*'Summary Data'!AF17+'Summary Data'!AF$39*'Summary Data'!AF34)/17*$A138)*10</f>
        <v>-0.04414405656802726</v>
      </c>
      <c r="J138" s="377">
        <f>('Summary Data'!AG33-('Summary Data'!AG$40*'Summary Data'!AG17+'Summary Data'!AG$39*'Summary Data'!AG34)/17*$A138)*10</f>
        <v>-0.002176409796749608</v>
      </c>
      <c r="K138" s="377">
        <f>('Summary Data'!AH33-('Summary Data'!AH$40*'Summary Data'!AH17+'Summary Data'!AH$39*'Summary Data'!AH34)/17*$A138)*10</f>
        <v>-0.03214378136595298</v>
      </c>
      <c r="L138" s="377">
        <f>('Summary Data'!AI33-('Summary Data'!AI$40*'Summary Data'!AI17+'Summary Data'!AI$39*'Summary Data'!AI34)/17*$A138)*10</f>
        <v>-0.04582912815369326</v>
      </c>
      <c r="M138" s="377">
        <f>('Summary Data'!AJ33-('Summary Data'!AJ$40*'Summary Data'!AJ17+'Summary Data'!AJ$39*'Summary Data'!AJ34)/17*$A138)*10</f>
        <v>-0.019365544963854824</v>
      </c>
      <c r="N138" s="377">
        <f>('Summary Data'!AK33-('Summary Data'!AK$40*'Summary Data'!AK17+'Summary Data'!AK$39*'Summary Data'!AK34)/17*$A138)*10</f>
        <v>-0.01417288477950457</v>
      </c>
      <c r="O138" s="377">
        <f>('Summary Data'!AL33-('Summary Data'!AL$40*'Summary Data'!AL17+'Summary Data'!AL$39*'Summary Data'!AL34)/17*$A138)*10</f>
        <v>-0.04257008252989739</v>
      </c>
      <c r="P138" s="377">
        <f>('Summary Data'!AM33-('Summary Data'!AM$40*'Summary Data'!AM17+'Summary Data'!AM$39*'Summary Data'!AM34)/17*$A138)*10</f>
        <v>-0.03340502674336735</v>
      </c>
      <c r="Q138" s="377">
        <f>('Summary Data'!AN33-('Summary Data'!AN$40*'Summary Data'!AN17+'Summary Data'!AN$39*'Summary Data'!AN34)/17*$A138)*10</f>
        <v>-0.06665760853801767</v>
      </c>
      <c r="R138" s="377">
        <f>('Summary Data'!AO33-('Summary Data'!AO$40*'Summary Data'!AO17+'Summary Data'!AO$39*'Summary Data'!AO34)/17*$A138)*10</f>
        <v>0.017028417834295928</v>
      </c>
      <c r="S138" s="377">
        <f>('Summary Data'!AP33-('Summary Data'!AP$40*'Summary Data'!AP17+'Summary Data'!AP$39*'Summary Data'!AP34)/17*$A138)*10</f>
        <v>-0.01150040000492957</v>
      </c>
      <c r="T138" s="377">
        <f>('Summary Data'!AQ33-('Summary Data'!AQ$40*'Summary Data'!AQ17+'Summary Data'!AQ$39*'Summary Data'!AQ34)/17*$A138)*10</f>
        <v>-0.03194864068241405</v>
      </c>
      <c r="U138" s="377">
        <f>('Summary Data'!AR33-('Summary Data'!AR$40*'Summary Data'!AR17+'Summary Data'!AR$39*'Summary Data'!AR34)/17*$A138)*10</f>
        <v>-0.04228402919259105</v>
      </c>
      <c r="V138" s="62">
        <f aca="true" t="shared" si="37" ref="V138:V143">(B138*B$107+C138*C$107+D138*D$107+E138*E$107+F138*F$107+G138*G$107+H138*H$107+I138*I$107+J138*J$107+K138*K$107+L138*L$107+M138*M$107+N138*N$107+O138*O$107+P138*P$107+Q138*Q$107+R138*R$107+S138*S$107+T138*T$107+U138*U$107)/SUM(B$107:U$107)/10</f>
        <v>-0.0027292358906577147</v>
      </c>
      <c r="Y138" s="376" t="s">
        <v>76</v>
      </c>
    </row>
    <row r="139" spans="1:25" ht="11.25">
      <c r="A139" s="63">
        <v>13</v>
      </c>
      <c r="B139" s="377">
        <f>('Summary Data'!Y34-('Summary Data'!Y$40*'Summary Data'!Y18+'Summary Data'!Y$39*'Summary Data'!Y35)/17*$A139)*10</f>
        <v>-0.3429823375035248</v>
      </c>
      <c r="C139" s="377">
        <f>('Summary Data'!Z34-('Summary Data'!Z$40*'Summary Data'!Z18+'Summary Data'!Z$39*'Summary Data'!Z35)/17*$A139)*10</f>
        <v>-0.11696265737392261</v>
      </c>
      <c r="D139" s="377">
        <f>('Summary Data'!AA34-('Summary Data'!AA$40*'Summary Data'!AA18+'Summary Data'!AA$39*'Summary Data'!AA35)/17*$A139)*10</f>
        <v>-0.10972249959877022</v>
      </c>
      <c r="E139" s="377">
        <f>('Summary Data'!AB34-('Summary Data'!AB$40*'Summary Data'!AB18+'Summary Data'!AB$39*'Summary Data'!AB35)/17*$A139)*10</f>
        <v>-0.10887816398475803</v>
      </c>
      <c r="F139" s="377">
        <f>('Summary Data'!AC34-('Summary Data'!AC$40*'Summary Data'!AC18+'Summary Data'!AC$39*'Summary Data'!AC35)/17*$A139)*10</f>
        <v>-0.12037255995764604</v>
      </c>
      <c r="G139" s="377">
        <f>('Summary Data'!AD34-('Summary Data'!AD$40*'Summary Data'!AD18+'Summary Data'!AD$39*'Summary Data'!AD35)/17*$A139)*10</f>
        <v>-0.13715639386972062</v>
      </c>
      <c r="H139" s="377">
        <f>('Summary Data'!AE34-('Summary Data'!AE$40*'Summary Data'!AE18+'Summary Data'!AE$39*'Summary Data'!AE35)/17*$A139)*10</f>
        <v>-0.13738420061050807</v>
      </c>
      <c r="I139" s="377">
        <f>('Summary Data'!AF34-('Summary Data'!AF$40*'Summary Data'!AF18+'Summary Data'!AF$39*'Summary Data'!AF35)/17*$A139)*10</f>
        <v>-0.1638872836232877</v>
      </c>
      <c r="J139" s="377">
        <f>('Summary Data'!AG34-('Summary Data'!AG$40*'Summary Data'!AG18+'Summary Data'!AG$39*'Summary Data'!AG35)/17*$A139)*10</f>
        <v>-0.13486006221884306</v>
      </c>
      <c r="K139" s="377">
        <f>('Summary Data'!AH34-('Summary Data'!AH$40*'Summary Data'!AH18+'Summary Data'!AH$39*'Summary Data'!AH35)/17*$A139)*10</f>
        <v>-0.11782437442697831</v>
      </c>
      <c r="L139" s="377">
        <f>('Summary Data'!AI34-('Summary Data'!AI$40*'Summary Data'!AI18+'Summary Data'!AI$39*'Summary Data'!AI35)/17*$A139)*10</f>
        <v>-0.12281726478855079</v>
      </c>
      <c r="M139" s="377">
        <f>('Summary Data'!AJ34-('Summary Data'!AJ$40*'Summary Data'!AJ18+'Summary Data'!AJ$39*'Summary Data'!AJ35)/17*$A139)*10</f>
        <v>-0.12991026848339668</v>
      </c>
      <c r="N139" s="377">
        <f>('Summary Data'!AK34-('Summary Data'!AK$40*'Summary Data'!AK18+'Summary Data'!AK$39*'Summary Data'!AK35)/17*$A139)*10</f>
        <v>-0.13542581207529647</v>
      </c>
      <c r="O139" s="377">
        <f>('Summary Data'!AL34-('Summary Data'!AL$40*'Summary Data'!AL18+'Summary Data'!AL$39*'Summary Data'!AL35)/17*$A139)*10</f>
        <v>-0.14388648002481702</v>
      </c>
      <c r="P139" s="377">
        <f>('Summary Data'!AM34-('Summary Data'!AM$40*'Summary Data'!AM18+'Summary Data'!AM$39*'Summary Data'!AM35)/17*$A139)*10</f>
        <v>-0.1049526504408371</v>
      </c>
      <c r="Q139" s="377">
        <f>('Summary Data'!AN34-('Summary Data'!AN$40*'Summary Data'!AN18+'Summary Data'!AN$39*'Summary Data'!AN35)/17*$A139)*10</f>
        <v>-0.11371739421856847</v>
      </c>
      <c r="R139" s="377">
        <f>('Summary Data'!AO34-('Summary Data'!AO$40*'Summary Data'!AO18+'Summary Data'!AO$39*'Summary Data'!AO35)/17*$A139)*10</f>
        <v>-0.14150883436754633</v>
      </c>
      <c r="S139" s="377">
        <f>('Summary Data'!AP34-('Summary Data'!AP$40*'Summary Data'!AP18+'Summary Data'!AP$39*'Summary Data'!AP35)/17*$A139)*10</f>
        <v>-0.11917940420669085</v>
      </c>
      <c r="T139" s="377">
        <f>('Summary Data'!AQ34-('Summary Data'!AQ$40*'Summary Data'!AQ18+'Summary Data'!AQ$39*'Summary Data'!AQ35)/17*$A139)*10</f>
        <v>-0.14459507505605157</v>
      </c>
      <c r="U139" s="377">
        <f>('Summary Data'!AR34-('Summary Data'!AR$40*'Summary Data'!AR18+'Summary Data'!AR$39*'Summary Data'!AR35)/17*$A139)*10</f>
        <v>-0.16812129669353484</v>
      </c>
      <c r="V139" s="62">
        <f t="shared" si="37"/>
        <v>-0.013636677317246243</v>
      </c>
      <c r="Y139" s="376" t="s">
        <v>76</v>
      </c>
    </row>
    <row r="140" spans="1:25" ht="11.25">
      <c r="A140" s="63">
        <v>14</v>
      </c>
      <c r="B140" s="377">
        <f>('Summary Data'!Y35-('Summary Data'!Y$40*'Summary Data'!Y19+'Summary Data'!Y$39*'Summary Data'!Y36)/17*$A140)*10</f>
        <v>0.00674771008408368</v>
      </c>
      <c r="C140" s="377">
        <f>('Summary Data'!Z35-('Summary Data'!Z$40*'Summary Data'!Z19+'Summary Data'!Z$39*'Summary Data'!Z36)/17*$A140)*10</f>
        <v>-0.17394830824663063</v>
      </c>
      <c r="D140" s="377">
        <f>('Summary Data'!AA35-('Summary Data'!AA$40*'Summary Data'!AA19+'Summary Data'!AA$39*'Summary Data'!AA36)/17*$A140)*10</f>
        <v>-0.18509001211025727</v>
      </c>
      <c r="E140" s="377">
        <f>('Summary Data'!AB35-('Summary Data'!AB$40*'Summary Data'!AB19+'Summary Data'!AB$39*'Summary Data'!AB36)/17*$A140)*10</f>
        <v>-0.18248433416374635</v>
      </c>
      <c r="F140" s="377">
        <f>('Summary Data'!AC35-('Summary Data'!AC$40*'Summary Data'!AC19+'Summary Data'!AC$39*'Summary Data'!AC36)/17*$A140)*10</f>
        <v>-0.19526659069660152</v>
      </c>
      <c r="G140" s="377">
        <f>('Summary Data'!AD35-('Summary Data'!AD$40*'Summary Data'!AD19+'Summary Data'!AD$39*'Summary Data'!AD36)/17*$A140)*10</f>
        <v>-0.23031709097784464</v>
      </c>
      <c r="H140" s="377">
        <f>('Summary Data'!AE35-('Summary Data'!AE$40*'Summary Data'!AE19+'Summary Data'!AE$39*'Summary Data'!AE36)/17*$A140)*10</f>
        <v>-0.20154834997136334</v>
      </c>
      <c r="I140" s="377">
        <f>('Summary Data'!AF35-('Summary Data'!AF$40*'Summary Data'!AF19+'Summary Data'!AF$39*'Summary Data'!AF36)/17*$A140)*10</f>
        <v>-0.18720677988331513</v>
      </c>
      <c r="J140" s="377">
        <f>('Summary Data'!AG35-('Summary Data'!AG$40*'Summary Data'!AG19+'Summary Data'!AG$39*'Summary Data'!AG36)/17*$A140)*10</f>
        <v>-0.17469953176548456</v>
      </c>
      <c r="K140" s="377">
        <f>('Summary Data'!AH35-('Summary Data'!AH$40*'Summary Data'!AH19+'Summary Data'!AH$39*'Summary Data'!AH36)/17*$A140)*10</f>
        <v>-0.15802430110165158</v>
      </c>
      <c r="L140" s="377">
        <f>('Summary Data'!AI35-('Summary Data'!AI$40*'Summary Data'!AI19+'Summary Data'!AI$39*'Summary Data'!AI36)/17*$A140)*10</f>
        <v>-0.21275297581947217</v>
      </c>
      <c r="M140" s="377">
        <f>('Summary Data'!AJ35-('Summary Data'!AJ$40*'Summary Data'!AJ19+'Summary Data'!AJ$39*'Summary Data'!AJ36)/17*$A140)*10</f>
        <v>-0.20198165844803767</v>
      </c>
      <c r="N140" s="377">
        <f>('Summary Data'!AK35-('Summary Data'!AK$40*'Summary Data'!AK19+'Summary Data'!AK$39*'Summary Data'!AK36)/17*$A140)*10</f>
        <v>-0.16370462605289904</v>
      </c>
      <c r="O140" s="377">
        <f>('Summary Data'!AL35-('Summary Data'!AL$40*'Summary Data'!AL19+'Summary Data'!AL$39*'Summary Data'!AL36)/17*$A140)*10</f>
        <v>-0.2075245663893246</v>
      </c>
      <c r="P140" s="377">
        <f>('Summary Data'!AM35-('Summary Data'!AM$40*'Summary Data'!AM19+'Summary Data'!AM$39*'Summary Data'!AM36)/17*$A140)*10</f>
        <v>-0.17937699685803912</v>
      </c>
      <c r="Q140" s="377">
        <f>('Summary Data'!AN35-('Summary Data'!AN$40*'Summary Data'!AN19+'Summary Data'!AN$39*'Summary Data'!AN36)/17*$A140)*10</f>
        <v>-0.18409662640184618</v>
      </c>
      <c r="R140" s="377">
        <f>('Summary Data'!AO35-('Summary Data'!AO$40*'Summary Data'!AO19+'Summary Data'!AO$39*'Summary Data'!AO36)/17*$A140)*10</f>
        <v>-0.18548432419122907</v>
      </c>
      <c r="S140" s="377">
        <f>('Summary Data'!AP35-('Summary Data'!AP$40*'Summary Data'!AP19+'Summary Data'!AP$39*'Summary Data'!AP36)/17*$A140)*10</f>
        <v>-0.18292101967755478</v>
      </c>
      <c r="T140" s="377">
        <f>('Summary Data'!AQ35-('Summary Data'!AQ$40*'Summary Data'!AQ19+'Summary Data'!AQ$39*'Summary Data'!AQ36)/17*$A140)*10</f>
        <v>-0.16839183541798128</v>
      </c>
      <c r="U140" s="377">
        <f>('Summary Data'!AR35-('Summary Data'!AR$40*'Summary Data'!AR19+'Summary Data'!AR$39*'Summary Data'!AR36)/17*$A140)*10</f>
        <v>-0.06529904514213146</v>
      </c>
      <c r="V140" s="62">
        <f t="shared" si="37"/>
        <v>-0.017712271762631387</v>
      </c>
      <c r="Y140" s="376" t="s">
        <v>76</v>
      </c>
    </row>
    <row r="141" spans="1:25" ht="11.25">
      <c r="A141" s="63">
        <v>15</v>
      </c>
      <c r="B141" s="377">
        <f>('Summary Data'!Y36-('Summary Data'!Y$40*'Summary Data'!Y20+'Summary Data'!Y$39*'Summary Data'!Y37)/17*$A141)*10</f>
        <v>0.1516791</v>
      </c>
      <c r="C141" s="377">
        <f>('Summary Data'!Z36-('Summary Data'!Z$40*'Summary Data'!Z20+'Summary Data'!Z$39*'Summary Data'!Z37)/17*$A141)*10</f>
        <v>-0.03889166</v>
      </c>
      <c r="D141" s="377">
        <f>('Summary Data'!AA36-('Summary Data'!AA$40*'Summary Data'!AA20+'Summary Data'!AA$39*'Summary Data'!AA37)/17*$A141)*10</f>
        <v>-0.0641192</v>
      </c>
      <c r="E141" s="377">
        <f>('Summary Data'!AB36-('Summary Data'!AB$40*'Summary Data'!AB20+'Summary Data'!AB$39*'Summary Data'!AB37)/17*$A141)*10</f>
        <v>-0.051483</v>
      </c>
      <c r="F141" s="377">
        <f>('Summary Data'!AC36-('Summary Data'!AC$40*'Summary Data'!AC20+'Summary Data'!AC$39*'Summary Data'!AC37)/17*$A141)*10</f>
        <v>-0.12591170000000002</v>
      </c>
      <c r="G141" s="377">
        <f>('Summary Data'!AD36-('Summary Data'!AD$40*'Summary Data'!AD20+'Summary Data'!AD$39*'Summary Data'!AD37)/17*$A141)*10</f>
        <v>-0.2862112</v>
      </c>
      <c r="H141" s="377">
        <f>('Summary Data'!AE36-('Summary Data'!AE$40*'Summary Data'!AE20+'Summary Data'!AE$39*'Summary Data'!AE37)/17*$A141)*10</f>
        <v>-0.2323207</v>
      </c>
      <c r="I141" s="377">
        <f>('Summary Data'!AF36-('Summary Data'!AF$40*'Summary Data'!AF20+'Summary Data'!AF$39*'Summary Data'!AF37)/17*$A141)*10</f>
        <v>-0.2257418</v>
      </c>
      <c r="J141" s="377">
        <f>('Summary Data'!AG36-('Summary Data'!AG$40*'Summary Data'!AG20+'Summary Data'!AG$39*'Summary Data'!AG37)/17*$A141)*10</f>
        <v>-0.1733902</v>
      </c>
      <c r="K141" s="377">
        <f>('Summary Data'!AH36-('Summary Data'!AH$40*'Summary Data'!AH20+'Summary Data'!AH$39*'Summary Data'!AH37)/17*$A141)*10</f>
        <v>-0.1149791</v>
      </c>
      <c r="L141" s="377">
        <f>('Summary Data'!AI36-('Summary Data'!AI$40*'Summary Data'!AI20+'Summary Data'!AI$39*'Summary Data'!AI37)/17*$A141)*10</f>
        <v>-0.1280332</v>
      </c>
      <c r="M141" s="377">
        <f>('Summary Data'!AJ36-('Summary Data'!AJ$40*'Summary Data'!AJ20+'Summary Data'!AJ$39*'Summary Data'!AJ37)/17*$A141)*10</f>
        <v>-0.1830975</v>
      </c>
      <c r="N141" s="377">
        <f>('Summary Data'!AK36-('Summary Data'!AK$40*'Summary Data'!AK20+'Summary Data'!AK$39*'Summary Data'!AK37)/17*$A141)*10</f>
        <v>-0.17070849999999999</v>
      </c>
      <c r="O141" s="377">
        <f>('Summary Data'!AL36-('Summary Data'!AL$40*'Summary Data'!AL20+'Summary Data'!AL$39*'Summary Data'!AL37)/17*$A141)*10</f>
        <v>-0.2860743</v>
      </c>
      <c r="P141" s="377">
        <f>('Summary Data'!AM36-('Summary Data'!AM$40*'Summary Data'!AM20+'Summary Data'!AM$39*'Summary Data'!AM37)/17*$A141)*10</f>
        <v>-0.12633919999999998</v>
      </c>
      <c r="Q141" s="377">
        <f>('Summary Data'!AN36-('Summary Data'!AN$40*'Summary Data'!AN20+'Summary Data'!AN$39*'Summary Data'!AN37)/17*$A141)*10</f>
        <v>-0.16103900000000002</v>
      </c>
      <c r="R141" s="377">
        <f>('Summary Data'!AO36-('Summary Data'!AO$40*'Summary Data'!AO20+'Summary Data'!AO$39*'Summary Data'!AO37)/17*$A141)*10</f>
        <v>-0.2313393</v>
      </c>
      <c r="S141" s="377">
        <f>('Summary Data'!AP36-('Summary Data'!AP$40*'Summary Data'!AP20+'Summary Data'!AP$39*'Summary Data'!AP37)/17*$A141)*10</f>
        <v>-0.08019333000000001</v>
      </c>
      <c r="T141" s="377">
        <f>('Summary Data'!AQ36-('Summary Data'!AQ$40*'Summary Data'!AQ20+'Summary Data'!AQ$39*'Summary Data'!AQ37)/17*$A141)*10</f>
        <v>-0.09557825</v>
      </c>
      <c r="U141" s="377">
        <f>('Summary Data'!AR36-('Summary Data'!AR$40*'Summary Data'!AR20+'Summary Data'!AR$39*'Summary Data'!AR37)/17*$A141)*10</f>
        <v>-0.03281402</v>
      </c>
      <c r="V141" s="62">
        <f t="shared" si="37"/>
        <v>-0.014013634653161165</v>
      </c>
      <c r="Y141" s="376" t="s">
        <v>76</v>
      </c>
    </row>
    <row r="142" spans="1:25" ht="11.25">
      <c r="A142" s="63">
        <v>16</v>
      </c>
      <c r="B142" s="377">
        <f>('Summary Data'!Y37-('Summary Data'!Y$40*'Summary Data'!Y21+'Summary Data'!Y$39*'Summary Data'!Y38)/17*$A142)*10</f>
        <v>0</v>
      </c>
      <c r="C142" s="377">
        <f>('Summary Data'!Z37-('Summary Data'!Z$40*'Summary Data'!Z21+'Summary Data'!Z$39*'Summary Data'!Z38)/17*$A142)*10</f>
        <v>0</v>
      </c>
      <c r="D142" s="377">
        <f>('Summary Data'!AA37-('Summary Data'!AA$40*'Summary Data'!AA21+'Summary Data'!AA$39*'Summary Data'!AA38)/17*$A142)*10</f>
        <v>0</v>
      </c>
      <c r="E142" s="377">
        <f>('Summary Data'!AB37-('Summary Data'!AB$40*'Summary Data'!AB21+'Summary Data'!AB$39*'Summary Data'!AB38)/17*$A142)*10</f>
        <v>0</v>
      </c>
      <c r="F142" s="377">
        <f>('Summary Data'!AC37-('Summary Data'!AC$40*'Summary Data'!AC21+'Summary Data'!AC$39*'Summary Data'!AC38)/17*$A142)*10</f>
        <v>0</v>
      </c>
      <c r="G142" s="377">
        <f>('Summary Data'!AD37-('Summary Data'!AD$40*'Summary Data'!AD21+'Summary Data'!AD$39*'Summary Data'!AD38)/17*$A142)*10</f>
        <v>0</v>
      </c>
      <c r="H142" s="377">
        <f>('Summary Data'!AE37-('Summary Data'!AE$40*'Summary Data'!AE21+'Summary Data'!AE$39*'Summary Data'!AE38)/17*$A142)*10</f>
        <v>0</v>
      </c>
      <c r="I142" s="377">
        <f>('Summary Data'!AF37-('Summary Data'!AF$40*'Summary Data'!AF21+'Summary Data'!AF$39*'Summary Data'!AF38)/17*$A142)*10</f>
        <v>0</v>
      </c>
      <c r="J142" s="377">
        <f>('Summary Data'!AG37-('Summary Data'!AG$40*'Summary Data'!AG21+'Summary Data'!AG$39*'Summary Data'!AG38)/17*$A142)*10</f>
        <v>0</v>
      </c>
      <c r="K142" s="377">
        <f>('Summary Data'!AH37-('Summary Data'!AH$40*'Summary Data'!AH21+'Summary Data'!AH$39*'Summary Data'!AH38)/17*$A142)*10</f>
        <v>0</v>
      </c>
      <c r="L142" s="377">
        <f>('Summary Data'!AI37-('Summary Data'!AI$40*'Summary Data'!AI21+'Summary Data'!AI$39*'Summary Data'!AI38)/17*$A142)*10</f>
        <v>0</v>
      </c>
      <c r="M142" s="377">
        <f>('Summary Data'!AJ37-('Summary Data'!AJ$40*'Summary Data'!AJ21+'Summary Data'!AJ$39*'Summary Data'!AJ38)/17*$A142)*10</f>
        <v>0</v>
      </c>
      <c r="N142" s="377">
        <f>('Summary Data'!AK37-('Summary Data'!AK$40*'Summary Data'!AK21+'Summary Data'!AK$39*'Summary Data'!AK38)/17*$A142)*10</f>
        <v>0</v>
      </c>
      <c r="O142" s="377">
        <f>('Summary Data'!AL37-('Summary Data'!AL$40*'Summary Data'!AL21+'Summary Data'!AL$39*'Summary Data'!AL38)/17*$A142)*10</f>
        <v>0</v>
      </c>
      <c r="P142" s="377">
        <f>('Summary Data'!AM37-('Summary Data'!AM$40*'Summary Data'!AM21+'Summary Data'!AM$39*'Summary Data'!AM38)/17*$A142)*10</f>
        <v>0</v>
      </c>
      <c r="Q142" s="377">
        <f>('Summary Data'!AN37-('Summary Data'!AN$40*'Summary Data'!AN21+'Summary Data'!AN$39*'Summary Data'!AN38)/17*$A142)*10</f>
        <v>0</v>
      </c>
      <c r="R142" s="377">
        <f>('Summary Data'!AO37-('Summary Data'!AO$40*'Summary Data'!AO21+'Summary Data'!AO$39*'Summary Data'!AO38)/17*$A142)*10</f>
        <v>0</v>
      </c>
      <c r="S142" s="377">
        <f>('Summary Data'!AP37-('Summary Data'!AP$40*'Summary Data'!AP21+'Summary Data'!AP$39*'Summary Data'!AP38)/17*$A142)*10</f>
        <v>0</v>
      </c>
      <c r="T142" s="377">
        <f>('Summary Data'!AQ37-('Summary Data'!AQ$40*'Summary Data'!AQ21+'Summary Data'!AQ$39*'Summary Data'!AQ38)/17*$A142)*10</f>
        <v>0</v>
      </c>
      <c r="U142" s="377">
        <f>('Summary Data'!AR37-('Summary Data'!AR$40*'Summary Data'!AR21+'Summary Data'!AR$39*'Summary Data'!AR38)/17*$A142)*10</f>
        <v>0</v>
      </c>
      <c r="V142" s="62">
        <f t="shared" si="37"/>
        <v>0</v>
      </c>
      <c r="Y142" s="376" t="s">
        <v>76</v>
      </c>
    </row>
    <row r="143" spans="1:25" ht="12" thickBot="1">
      <c r="A143" s="64">
        <v>17</v>
      </c>
      <c r="B143" s="378">
        <f>'Summary Data'!Y38*10</f>
        <v>0</v>
      </c>
      <c r="C143" s="378">
        <f>'Summary Data'!Z38*10</f>
        <v>0</v>
      </c>
      <c r="D143" s="378">
        <f>'Summary Data'!AA38*10</f>
        <v>0</v>
      </c>
      <c r="E143" s="378">
        <f>'Summary Data'!AB38*10</f>
        <v>0</v>
      </c>
      <c r="F143" s="378">
        <f>'Summary Data'!AC38*10</f>
        <v>0</v>
      </c>
      <c r="G143" s="378">
        <f>'Summary Data'!AD38*10</f>
        <v>0</v>
      </c>
      <c r="H143" s="378">
        <f>'Summary Data'!AE38*10</f>
        <v>0</v>
      </c>
      <c r="I143" s="378">
        <f>'Summary Data'!AF38*10</f>
        <v>0</v>
      </c>
      <c r="J143" s="378">
        <f>'Summary Data'!AG38*10</f>
        <v>0</v>
      </c>
      <c r="K143" s="378">
        <f>'Summary Data'!AH38*10</f>
        <v>0</v>
      </c>
      <c r="L143" s="378">
        <f>'Summary Data'!AI38*10</f>
        <v>0</v>
      </c>
      <c r="M143" s="378">
        <f>'Summary Data'!AJ38*10</f>
        <v>0</v>
      </c>
      <c r="N143" s="378">
        <f>'Summary Data'!AK38*10</f>
        <v>0</v>
      </c>
      <c r="O143" s="378">
        <f>'Summary Data'!AL38*10</f>
        <v>0</v>
      </c>
      <c r="P143" s="378">
        <f>'Summary Data'!AM38*10</f>
        <v>0</v>
      </c>
      <c r="Q143" s="378">
        <f>'Summary Data'!AN38*10</f>
        <v>0</v>
      </c>
      <c r="R143" s="378">
        <f>'Summary Data'!AO38*10</f>
        <v>0</v>
      </c>
      <c r="S143" s="378">
        <f>'Summary Data'!AP38*10</f>
        <v>0</v>
      </c>
      <c r="T143" s="378">
        <f>'Summary Data'!AQ38*10</f>
        <v>0</v>
      </c>
      <c r="U143" s="378">
        <f>'Summary Data'!AR38*10</f>
        <v>0</v>
      </c>
      <c r="V143" s="22">
        <f t="shared" si="37"/>
        <v>0</v>
      </c>
      <c r="Y143" s="376" t="s">
        <v>76</v>
      </c>
    </row>
    <row r="144" ht="12" thickBot="1"/>
    <row r="145" spans="1:22" ht="11.25">
      <c r="A145" s="545" t="s">
        <v>113</v>
      </c>
      <c r="B145" s="546"/>
      <c r="C145" s="546"/>
      <c r="D145" s="546"/>
      <c r="E145" s="546"/>
      <c r="F145" s="546"/>
      <c r="G145" s="546"/>
      <c r="H145" s="546"/>
      <c r="I145" s="546"/>
      <c r="J145" s="546"/>
      <c r="K145" s="546"/>
      <c r="L145" s="546"/>
      <c r="M145" s="546"/>
      <c r="N145" s="546"/>
      <c r="O145" s="546"/>
      <c r="P145" s="546"/>
      <c r="Q145" s="546"/>
      <c r="R145" s="546"/>
      <c r="S145" s="546"/>
      <c r="T145" s="546"/>
      <c r="U145" s="546"/>
      <c r="V145" s="547"/>
    </row>
    <row r="146" spans="1:22" ht="11.25">
      <c r="A146" s="69"/>
      <c r="B146" s="61" t="s">
        <v>71</v>
      </c>
      <c r="C146" s="61" t="s">
        <v>72</v>
      </c>
      <c r="D146" s="61" t="s">
        <v>73</v>
      </c>
      <c r="E146" s="61" t="s">
        <v>74</v>
      </c>
      <c r="F146" s="61" t="s">
        <v>75</v>
      </c>
      <c r="G146" s="61" t="s">
        <v>80</v>
      </c>
      <c r="H146" s="61" t="s">
        <v>81</v>
      </c>
      <c r="I146" s="61" t="s">
        <v>82</v>
      </c>
      <c r="J146" s="61" t="s">
        <v>83</v>
      </c>
      <c r="K146" s="61" t="s">
        <v>84</v>
      </c>
      <c r="L146" s="61" t="s">
        <v>85</v>
      </c>
      <c r="M146" s="61" t="s">
        <v>86</v>
      </c>
      <c r="N146" s="61" t="s">
        <v>87</v>
      </c>
      <c r="O146" s="61" t="s">
        <v>88</v>
      </c>
      <c r="P146" s="61" t="s">
        <v>89</v>
      </c>
      <c r="Q146" s="61" t="s">
        <v>90</v>
      </c>
      <c r="R146" s="61" t="s">
        <v>91</v>
      </c>
      <c r="S146" s="61" t="s">
        <v>92</v>
      </c>
      <c r="T146" s="61" t="s">
        <v>93</v>
      </c>
      <c r="U146" s="61" t="s">
        <v>94</v>
      </c>
      <c r="V146" s="11" t="s">
        <v>95</v>
      </c>
    </row>
    <row r="147" spans="1:22" ht="11.25">
      <c r="A147" s="69"/>
      <c r="B147" s="31" t="s">
        <v>108</v>
      </c>
      <c r="C147" s="70">
        <f>'Summary Data'!C2/'Work sheet'!$V147-1</f>
        <v>0.0007547169811319421</v>
      </c>
      <c r="D147" s="70">
        <f>'Summary Data'!D2/'Work sheet'!$V147-1</f>
        <v>-8.385744234806758E-05</v>
      </c>
      <c r="E147" s="70">
        <f>'Summary Data'!E2/'Work sheet'!$V147-1</f>
        <v>8.385744234784553E-05</v>
      </c>
      <c r="F147" s="70">
        <f>'Summary Data'!F2/'Work sheet'!$V147-1</f>
        <v>-8.385744234806758E-05</v>
      </c>
      <c r="G147" s="70">
        <f>'Summary Data'!G2/'Work sheet'!$V147-1</f>
        <v>-0.00025157232704420274</v>
      </c>
      <c r="H147" s="70">
        <f>'Summary Data'!H2/'Work sheet'!$V147-1</f>
        <v>8.385744234784553E-05</v>
      </c>
      <c r="I147" s="70">
        <f>'Summary Data'!I2/'Work sheet'!$V147-1</f>
        <v>8.385744234784553E-05</v>
      </c>
      <c r="J147" s="70">
        <f>'Summary Data'!J2/'Work sheet'!$V147-1</f>
        <v>-0.00025157232704420274</v>
      </c>
      <c r="K147" s="70">
        <f>'Summary Data'!K2/'Work sheet'!$V147-1</f>
        <v>-0.00041928721174022687</v>
      </c>
      <c r="L147" s="70">
        <f>'Summary Data'!L2/'Work sheet'!$V147-1</f>
        <v>-8.385744234806758E-05</v>
      </c>
      <c r="M147" s="70">
        <f>'Summary Data'!M2/'Work sheet'!$V147-1</f>
        <v>-0.00025157232704420274</v>
      </c>
      <c r="N147" s="70">
        <f>'Summary Data'!N2/'Work sheet'!$V147-1</f>
        <v>8.385744234784553E-05</v>
      </c>
      <c r="O147" s="70">
        <f>'Summary Data'!O2/'Work sheet'!$V147-1</f>
        <v>0.00025157232704375865</v>
      </c>
      <c r="P147" s="70">
        <f>'Summary Data'!P2/'Work sheet'!$V147-1</f>
        <v>0.00025157232704375865</v>
      </c>
      <c r="Q147" s="70">
        <f>'Summary Data'!Q2/'Work sheet'!$V147-1</f>
        <v>-0.00025157232704420274</v>
      </c>
      <c r="R147" s="70">
        <f>'Summary Data'!R2/'Work sheet'!$V147-1</f>
        <v>-0.00025157232704420274</v>
      </c>
      <c r="S147" s="70">
        <f>'Summary Data'!S2/'Work sheet'!$V147-1</f>
        <v>-0.00025157232704420274</v>
      </c>
      <c r="T147" s="70">
        <f>'Summary Data'!T2/'Work sheet'!$V147-1</f>
        <v>0.0005870020964358069</v>
      </c>
      <c r="U147" s="31"/>
      <c r="V147" s="40">
        <f>AVERAGE('Summary Data'!C2:T2)</f>
        <v>596.2500000000001</v>
      </c>
    </row>
    <row r="148" spans="1:22" ht="12" thickBot="1">
      <c r="A148" s="71"/>
      <c r="B148" s="58"/>
      <c r="C148" s="72">
        <f>'Summary Data'!Z2/'Work sheet'!$V148-1</f>
        <v>0.001211827435773527</v>
      </c>
      <c r="D148" s="72">
        <f>'Summary Data'!AA2/'Work sheet'!$V148-1</f>
        <v>3.728699802407753E-05</v>
      </c>
      <c r="E148" s="72">
        <f>'Summary Data'!AB2/'Work sheet'!$V148-1</f>
        <v>3.728699802407753E-05</v>
      </c>
      <c r="F148" s="72">
        <f>'Summary Data'!AC2/'Work sheet'!$V148-1</f>
        <v>-0.00013050449308305012</v>
      </c>
      <c r="G148" s="72">
        <f>'Summary Data'!AD2/'Work sheet'!$V148-1</f>
        <v>-0.00013050449308305012</v>
      </c>
      <c r="H148" s="72">
        <f>'Summary Data'!AE2/'Work sheet'!$V148-1</f>
        <v>-0.0002982959841901778</v>
      </c>
      <c r="I148" s="72">
        <f>'Summary Data'!AF2/'Work sheet'!$V148-1</f>
        <v>-0.0002982959841901778</v>
      </c>
      <c r="J148" s="72">
        <f>'Summary Data'!AG2/'Work sheet'!$V148-1</f>
        <v>-0.0004660874752970834</v>
      </c>
      <c r="K148" s="72">
        <f>'Summary Data'!AH2/'Work sheet'!$V148-1</f>
        <v>-0.0004660874752970834</v>
      </c>
      <c r="L148" s="72">
        <f>'Summary Data'!AI2/'Work sheet'!$V148-1</f>
        <v>-0.00013050449308305012</v>
      </c>
      <c r="M148" s="72">
        <f>'Summary Data'!AJ2/'Work sheet'!$V148-1</f>
        <v>-0.0002982959841901778</v>
      </c>
      <c r="N148" s="72">
        <f>'Summary Data'!AK2/'Work sheet'!$V148-1</f>
        <v>-0.00013050449308305012</v>
      </c>
      <c r="O148" s="72">
        <f>'Summary Data'!AL2/'Work sheet'!$V148-1</f>
        <v>3.728699802407753E-05</v>
      </c>
      <c r="P148" s="72">
        <f>'Summary Data'!AM2/'Work sheet'!$V148-1</f>
        <v>0.0003728699802381108</v>
      </c>
      <c r="Q148" s="72">
        <f>'Summary Data'!AN2/'Work sheet'!$V148-1</f>
        <v>3.728699802407753E-05</v>
      </c>
      <c r="R148" s="72">
        <f>'Summary Data'!AO2/'Work sheet'!$V148-1</f>
        <v>-0.00013050449308305012</v>
      </c>
      <c r="S148" s="72">
        <f>'Summary Data'!AP2/'Work sheet'!$V148-1</f>
        <v>3.728699802407753E-05</v>
      </c>
      <c r="T148" s="72">
        <f>'Summary Data'!AQ2/'Work sheet'!$V148-1</f>
        <v>0.0007084529624521441</v>
      </c>
      <c r="U148" s="58"/>
      <c r="V148" s="46">
        <f>AVERAGE('Summary Data'!Z2:AQ2)</f>
        <v>595.9777777777776</v>
      </c>
    </row>
    <row r="149" ht="12" thickBot="1"/>
    <row r="150" spans="1:23" ht="13.5" thickBot="1">
      <c r="A150" s="537" t="s">
        <v>219</v>
      </c>
      <c r="B150" s="538"/>
      <c r="C150" s="538"/>
      <c r="D150" s="538"/>
      <c r="E150" s="538"/>
      <c r="F150" s="538"/>
      <c r="G150" s="538"/>
      <c r="H150" s="538"/>
      <c r="I150" s="538"/>
      <c r="J150" s="538"/>
      <c r="K150" s="538"/>
      <c r="L150" s="538"/>
      <c r="M150" s="538"/>
      <c r="N150" s="538"/>
      <c r="O150" s="538"/>
      <c r="P150" s="538"/>
      <c r="Q150" s="538"/>
      <c r="R150" s="538"/>
      <c r="S150" s="538"/>
      <c r="T150" s="538"/>
      <c r="U150" s="538"/>
      <c r="V150" s="538"/>
      <c r="W150" s="539"/>
    </row>
    <row r="151" spans="1:23" ht="12.75">
      <c r="A151" s="344" t="s">
        <v>220</v>
      </c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6"/>
    </row>
    <row r="152" spans="1:23" ht="13.5" thickBot="1">
      <c r="A152" s="7" t="s">
        <v>221</v>
      </c>
      <c r="B152" s="343">
        <f>(C154+V154)/2</f>
        <v>-3711.003019121101</v>
      </c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7"/>
    </row>
    <row r="153" spans="1:23" ht="13.5" thickBot="1">
      <c r="A153" s="348"/>
      <c r="B153" s="321" t="s">
        <v>222</v>
      </c>
      <c r="C153" s="349" t="s">
        <v>71</v>
      </c>
      <c r="D153" s="349" t="s">
        <v>72</v>
      </c>
      <c r="E153" s="349" t="s">
        <v>73</v>
      </c>
      <c r="F153" s="349" t="s">
        <v>74</v>
      </c>
      <c r="G153" s="349" t="s">
        <v>75</v>
      </c>
      <c r="H153" s="349" t="s">
        <v>80</v>
      </c>
      <c r="I153" s="349" t="s">
        <v>81</v>
      </c>
      <c r="J153" s="349" t="s">
        <v>82</v>
      </c>
      <c r="K153" s="349" t="s">
        <v>83</v>
      </c>
      <c r="L153" s="349" t="s">
        <v>84</v>
      </c>
      <c r="M153" s="349" t="s">
        <v>85</v>
      </c>
      <c r="N153" s="349" t="s">
        <v>86</v>
      </c>
      <c r="O153" s="349" t="s">
        <v>87</v>
      </c>
      <c r="P153" s="349" t="s">
        <v>88</v>
      </c>
      <c r="Q153" s="349" t="s">
        <v>89</v>
      </c>
      <c r="R153" s="349" t="s">
        <v>90</v>
      </c>
      <c r="S153" s="349" t="s">
        <v>91</v>
      </c>
      <c r="T153" s="349" t="s">
        <v>92</v>
      </c>
      <c r="U153" s="349" t="s">
        <v>93</v>
      </c>
      <c r="V153" s="349" t="s">
        <v>94</v>
      </c>
      <c r="W153" s="350"/>
    </row>
    <row r="154" spans="1:23" ht="13.5" thickBot="1">
      <c r="A154" s="351" t="s">
        <v>336</v>
      </c>
      <c r="B154" s="335">
        <f>AVERAGE('Summary Data'!D2:S2)*(1-A225*(AVERAGE('Assembly Data'!J11:K12)-'Assembly Data'!C10)/10000-B225*(AVERAGE('Assembly Data'!I11:I12,'Assembly Data'!L11:L12)-'Assembly Data'!F10)/10000)</f>
        <v>596.2</v>
      </c>
      <c r="C154" s="338">
        <f>(B67/AVERAGE($D67:$S67)-1)*10000</f>
        <v>-3643.0727943643083</v>
      </c>
      <c r="D154" s="338">
        <f aca="true" t="shared" si="38" ref="D154:V154">(C67/AVERAGE($D67:$S67)-1)*10000</f>
        <v>8.386447500838834</v>
      </c>
      <c r="E154" s="338">
        <f t="shared" si="38"/>
        <v>0</v>
      </c>
      <c r="F154" s="338">
        <f t="shared" si="38"/>
        <v>1.6772895001682109</v>
      </c>
      <c r="G154" s="338">
        <f t="shared" si="38"/>
        <v>0</v>
      </c>
      <c r="H154" s="338">
        <f t="shared" si="38"/>
        <v>-1.6772895001682109</v>
      </c>
      <c r="I154" s="338">
        <f t="shared" si="38"/>
        <v>1.6772895001682109</v>
      </c>
      <c r="J154" s="338">
        <f t="shared" si="38"/>
        <v>1.6772895001682109</v>
      </c>
      <c r="K154" s="338">
        <f t="shared" si="38"/>
        <v>-1.6772895001682109</v>
      </c>
      <c r="L154" s="338">
        <f t="shared" si="38"/>
        <v>-3.3545790003364218</v>
      </c>
      <c r="M154" s="338">
        <f t="shared" si="38"/>
        <v>0</v>
      </c>
      <c r="N154" s="338">
        <f t="shared" si="38"/>
        <v>-1.6772895001682109</v>
      </c>
      <c r="O154" s="338">
        <f>(N67/AVERAGE($D67:$S67)-1)*10000</f>
        <v>1.6772895001682109</v>
      </c>
      <c r="P154" s="338">
        <f t="shared" si="38"/>
        <v>3.3545790003342013</v>
      </c>
      <c r="Q154" s="338">
        <f t="shared" si="38"/>
        <v>3.3545790003342013</v>
      </c>
      <c r="R154" s="338">
        <f t="shared" si="38"/>
        <v>-1.6772895001682109</v>
      </c>
      <c r="S154" s="338">
        <f t="shared" si="38"/>
        <v>-1.6772895001682109</v>
      </c>
      <c r="T154" s="338">
        <f t="shared" si="38"/>
        <v>-1.6772895001682109</v>
      </c>
      <c r="U154" s="338">
        <f t="shared" si="38"/>
        <v>6.709158000670623</v>
      </c>
      <c r="V154" s="338">
        <f t="shared" si="38"/>
        <v>-3778.9332438778933</v>
      </c>
      <c r="W154" s="352"/>
    </row>
    <row r="155" spans="1:23" ht="13.5" thickBot="1">
      <c r="A155" s="344"/>
      <c r="B155" s="322" t="s">
        <v>224</v>
      </c>
      <c r="C155" s="353" t="s">
        <v>71</v>
      </c>
      <c r="D155" s="353" t="s">
        <v>72</v>
      </c>
      <c r="E155" s="353" t="s">
        <v>73</v>
      </c>
      <c r="F155" s="353" t="s">
        <v>74</v>
      </c>
      <c r="G155" s="353" t="s">
        <v>75</v>
      </c>
      <c r="H155" s="353" t="s">
        <v>80</v>
      </c>
      <c r="I155" s="353" t="s">
        <v>81</v>
      </c>
      <c r="J155" s="353" t="s">
        <v>82</v>
      </c>
      <c r="K155" s="353" t="s">
        <v>83</v>
      </c>
      <c r="L155" s="353" t="s">
        <v>84</v>
      </c>
      <c r="M155" s="353" t="s">
        <v>85</v>
      </c>
      <c r="N155" s="353" t="s">
        <v>86</v>
      </c>
      <c r="O155" s="353" t="s">
        <v>87</v>
      </c>
      <c r="P155" s="353" t="s">
        <v>88</v>
      </c>
      <c r="Q155" s="353" t="s">
        <v>89</v>
      </c>
      <c r="R155" s="353" t="s">
        <v>90</v>
      </c>
      <c r="S155" s="353" t="s">
        <v>91</v>
      </c>
      <c r="T155" s="353" t="s">
        <v>92</v>
      </c>
      <c r="U155" s="353" t="s">
        <v>93</v>
      </c>
      <c r="V155" s="353" t="s">
        <v>94</v>
      </c>
      <c r="W155" s="354"/>
    </row>
    <row r="156" spans="1:25" ht="13.5" thickBot="1">
      <c r="A156" s="355" t="s">
        <v>335</v>
      </c>
      <c r="B156" s="359">
        <f>H5/10</f>
        <v>-0.1689227104701475</v>
      </c>
      <c r="C156" s="360">
        <f>(B87-$H5)/10</f>
        <v>4.679540161757936</v>
      </c>
      <c r="D156" s="360">
        <f aca="true" t="shared" si="39" ref="D156:V156">(C87-$H5)/10</f>
        <v>0.23721410792170236</v>
      </c>
      <c r="E156" s="360">
        <f t="shared" si="39"/>
        <v>0.5673562716869232</v>
      </c>
      <c r="F156" s="360">
        <f t="shared" si="39"/>
        <v>0.784583426535945</v>
      </c>
      <c r="G156" s="360">
        <f t="shared" si="39"/>
        <v>0.31757508206087676</v>
      </c>
      <c r="H156" s="360">
        <f t="shared" si="39"/>
        <v>-0.3038437624277826</v>
      </c>
      <c r="I156" s="360">
        <f t="shared" si="39"/>
        <v>0.2772224394888457</v>
      </c>
      <c r="J156" s="360">
        <f t="shared" si="39"/>
        <v>-0.6170690937073504</v>
      </c>
      <c r="K156" s="360">
        <f t="shared" si="39"/>
        <v>-0.8239621777502524</v>
      </c>
      <c r="L156" s="360">
        <f t="shared" si="39"/>
        <v>0.331000387367088</v>
      </c>
      <c r="M156" s="360">
        <f t="shared" si="39"/>
        <v>-0.6206184596261022</v>
      </c>
      <c r="N156" s="360">
        <f t="shared" si="39"/>
        <v>-0.7496393799449235</v>
      </c>
      <c r="O156" s="360">
        <f t="shared" si="39"/>
        <v>-0.6429969298092054</v>
      </c>
      <c r="P156" s="360">
        <f t="shared" si="39"/>
        <v>-0.6349129368494006</v>
      </c>
      <c r="Q156" s="360">
        <f t="shared" si="39"/>
        <v>0.13982201114318318</v>
      </c>
      <c r="R156" s="360">
        <f t="shared" si="39"/>
        <v>0.553585181870685</v>
      </c>
      <c r="S156" s="360">
        <f t="shared" si="39"/>
        <v>0.4773386981709472</v>
      </c>
      <c r="T156" s="360">
        <f t="shared" si="39"/>
        <v>0.38493985140285875</v>
      </c>
      <c r="U156" s="360">
        <f t="shared" si="39"/>
        <v>0.3224052824659611</v>
      </c>
      <c r="V156" s="360">
        <f t="shared" si="39"/>
        <v>0.4204665289145204</v>
      </c>
      <c r="W156" s="356"/>
      <c r="Y156" s="334">
        <f>AVERAGE(D156:U156)</f>
        <v>-4.625929269271486E-17</v>
      </c>
    </row>
    <row r="157" spans="1:25" ht="12.75">
      <c r="A157" s="351" t="s">
        <v>226</v>
      </c>
      <c r="B157" s="335">
        <f>D6</f>
        <v>-0.01320471138602923</v>
      </c>
      <c r="C157" s="338">
        <f>B68</f>
        <v>-7.256427664111024</v>
      </c>
      <c r="D157" s="338">
        <f aca="true" t="shared" si="40" ref="D157:U157">C68-$D6</f>
        <v>0.4049195270149617</v>
      </c>
      <c r="E157" s="338">
        <f t="shared" si="40"/>
        <v>0.055076928135390814</v>
      </c>
      <c r="F157" s="338">
        <f t="shared" si="40"/>
        <v>1.677333790507455</v>
      </c>
      <c r="G157" s="338">
        <f t="shared" si="40"/>
        <v>1.3444696896244677</v>
      </c>
      <c r="H157" s="338">
        <f t="shared" si="40"/>
        <v>0.21944461918115887</v>
      </c>
      <c r="I157" s="338">
        <f t="shared" si="40"/>
        <v>-0.022877071008010876</v>
      </c>
      <c r="J157" s="338">
        <f t="shared" si="40"/>
        <v>0.012809095247619941</v>
      </c>
      <c r="K157" s="338">
        <f t="shared" si="40"/>
        <v>0.130573630606754</v>
      </c>
      <c r="L157" s="338">
        <f t="shared" si="40"/>
        <v>-0.7563056327192136</v>
      </c>
      <c r="M157" s="338">
        <f t="shared" si="40"/>
        <v>0.1519394549588196</v>
      </c>
      <c r="N157" s="338">
        <f t="shared" si="40"/>
        <v>-0.012946413336061151</v>
      </c>
      <c r="O157" s="338">
        <f t="shared" si="40"/>
        <v>-0.429152307055229</v>
      </c>
      <c r="P157" s="338">
        <f t="shared" si="40"/>
        <v>-0.137750263350769</v>
      </c>
      <c r="Q157" s="338">
        <f t="shared" si="40"/>
        <v>-0.6382879760597485</v>
      </c>
      <c r="R157" s="338">
        <f t="shared" si="40"/>
        <v>-1.39074895893786</v>
      </c>
      <c r="S157" s="338">
        <f t="shared" si="40"/>
        <v>-0.066511091990175</v>
      </c>
      <c r="T157" s="338">
        <f t="shared" si="40"/>
        <v>-0.39028464056717654</v>
      </c>
      <c r="U157" s="338">
        <f t="shared" si="40"/>
        <v>-0.15170238025238397</v>
      </c>
      <c r="V157" s="338">
        <f>U68</f>
        <v>-2.7352209686234623</v>
      </c>
      <c r="W157" s="352"/>
      <c r="Y157" s="334">
        <f>AVERAGE(D157:U157)</f>
        <v>-3.700743415417188E-17</v>
      </c>
    </row>
    <row r="158" spans="1:25" ht="12.75">
      <c r="A158" s="351" t="s">
        <v>227</v>
      </c>
      <c r="B158" s="335">
        <f>AVERAGE('Summary Data'!C7:T7)-C225*(AVERAGE('Assembly Data'!J11:K12)-'Assembly Data'!C10)-D225*(AVERAGE('Assembly Data'!I11:I12,'Assembly Data'!L11:L12)-'Assembly Data'!F10)</f>
        <v>-1.4187042055555554</v>
      </c>
      <c r="C158" s="338">
        <f aca="true" t="shared" si="41" ref="C158:C166">B69</f>
        <v>32.10698164780122</v>
      </c>
      <c r="D158" s="338">
        <f aca="true" t="shared" si="42" ref="D158:U158">C69-$D7</f>
        <v>0.8957186628963546</v>
      </c>
      <c r="E158" s="338">
        <f t="shared" si="42"/>
        <v>0.47081640328900776</v>
      </c>
      <c r="F158" s="338">
        <f t="shared" si="42"/>
        <v>0.32339948726535317</v>
      </c>
      <c r="G158" s="338">
        <f t="shared" si="42"/>
        <v>-0.02169700599234048</v>
      </c>
      <c r="H158" s="338">
        <f t="shared" si="42"/>
        <v>-0.2175064452069393</v>
      </c>
      <c r="I158" s="338">
        <f t="shared" si="42"/>
        <v>0.17213115940626977</v>
      </c>
      <c r="J158" s="338">
        <f t="shared" si="42"/>
        <v>-0.40929788027814906</v>
      </c>
      <c r="K158" s="338">
        <f t="shared" si="42"/>
        <v>0.26467075759371284</v>
      </c>
      <c r="L158" s="338">
        <f t="shared" si="42"/>
        <v>-0.7106467491898341</v>
      </c>
      <c r="M158" s="338">
        <f t="shared" si="42"/>
        <v>-0.005551276962065588</v>
      </c>
      <c r="N158" s="338">
        <f t="shared" si="42"/>
        <v>0.17572092302688103</v>
      </c>
      <c r="O158" s="338">
        <f t="shared" si="42"/>
        <v>0.33062046444902204</v>
      </c>
      <c r="P158" s="338">
        <f t="shared" si="42"/>
        <v>0.4209124779829496</v>
      </c>
      <c r="Q158" s="338">
        <f t="shared" si="42"/>
        <v>0.4641363471443083</v>
      </c>
      <c r="R158" s="338">
        <f t="shared" si="42"/>
        <v>-1.1218845632357801</v>
      </c>
      <c r="S158" s="338">
        <f t="shared" si="42"/>
        <v>-0.24981338936911612</v>
      </c>
      <c r="T158" s="338">
        <f t="shared" si="42"/>
        <v>0.007511372946955586</v>
      </c>
      <c r="U158" s="338">
        <f t="shared" si="42"/>
        <v>-0.7892407457665949</v>
      </c>
      <c r="V158" s="338">
        <f aca="true" t="shared" si="43" ref="V158:V166">U69</f>
        <v>-1.904116615678572</v>
      </c>
      <c r="W158" s="352"/>
      <c r="Y158" s="334">
        <f aca="true" t="shared" si="44" ref="Y158:Y184">AVERAGE(D158:U158)</f>
        <v>-2.713878504639272E-16</v>
      </c>
    </row>
    <row r="159" spans="1:25" ht="12.75">
      <c r="A159" s="351" t="s">
        <v>228</v>
      </c>
      <c r="B159" s="335">
        <f>D8</f>
        <v>0.046303556331653756</v>
      </c>
      <c r="C159" s="338">
        <f t="shared" si="41"/>
        <v>-1.6837489044848897</v>
      </c>
      <c r="D159" s="338">
        <f aca="true" t="shared" si="45" ref="D159:U159">C70-$D8</f>
        <v>0.06420952902527702</v>
      </c>
      <c r="E159" s="338">
        <f t="shared" si="45"/>
        <v>-0.16367414007674524</v>
      </c>
      <c r="F159" s="338">
        <f t="shared" si="45"/>
        <v>-0.13762756934518522</v>
      </c>
      <c r="G159" s="338">
        <f t="shared" si="45"/>
        <v>-0.05459739953492937</v>
      </c>
      <c r="H159" s="338">
        <f t="shared" si="45"/>
        <v>-0.08171061429333891</v>
      </c>
      <c r="I159" s="338">
        <f t="shared" si="45"/>
        <v>-0.03547206407115926</v>
      </c>
      <c r="J159" s="338">
        <f t="shared" si="45"/>
        <v>-0.0833658755614323</v>
      </c>
      <c r="K159" s="338">
        <f t="shared" si="45"/>
        <v>0.1560748068862275</v>
      </c>
      <c r="L159" s="338">
        <f t="shared" si="45"/>
        <v>0.22378934217581367</v>
      </c>
      <c r="M159" s="338">
        <f t="shared" si="45"/>
        <v>0.14887339812276182</v>
      </c>
      <c r="N159" s="338">
        <f t="shared" si="45"/>
        <v>0.07496431431906113</v>
      </c>
      <c r="O159" s="338">
        <f t="shared" si="45"/>
        <v>0.024125892640251154</v>
      </c>
      <c r="P159" s="338">
        <f t="shared" si="45"/>
        <v>0.0723455407046469</v>
      </c>
      <c r="Q159" s="338">
        <f t="shared" si="45"/>
        <v>-0.028352090116867325</v>
      </c>
      <c r="R159" s="338">
        <f t="shared" si="45"/>
        <v>0.09662402569895676</v>
      </c>
      <c r="S159" s="338">
        <f t="shared" si="45"/>
        <v>-0.032367780351414716</v>
      </c>
      <c r="T159" s="338">
        <f t="shared" si="45"/>
        <v>-0.10603788092811672</v>
      </c>
      <c r="U159" s="338">
        <f t="shared" si="45"/>
        <v>-0.13780143529380676</v>
      </c>
      <c r="V159" s="338">
        <f t="shared" si="43"/>
        <v>-0.4887059053319235</v>
      </c>
      <c r="W159" s="352"/>
      <c r="Y159" s="334">
        <f t="shared" si="44"/>
        <v>0</v>
      </c>
    </row>
    <row r="160" spans="1:25" ht="12.75">
      <c r="A160" s="351" t="s">
        <v>229</v>
      </c>
      <c r="B160" s="335">
        <f>AVERAGE('Summary Data'!C9:T9)-E225*(AVERAGE('Assembly Data'!J11:K12)-'Assembly Data'!C10)-F225*(AVERAGE('Assembly Data'!I11:I12,'Assembly Data'!L11:L12)-'Assembly Data'!F10)</f>
        <v>0.03392864016666666</v>
      </c>
      <c r="C160" s="404">
        <f t="shared" si="41"/>
        <v>-6.00479060743926</v>
      </c>
      <c r="D160" s="338">
        <f aca="true" t="shared" si="46" ref="D160:U160">C71-$D9</f>
        <v>0.34471139101112114</v>
      </c>
      <c r="E160" s="338">
        <f t="shared" si="46"/>
        <v>-0.060079953984978965</v>
      </c>
      <c r="F160" s="338">
        <f t="shared" si="46"/>
        <v>-0.11535097434713917</v>
      </c>
      <c r="G160" s="338">
        <f t="shared" si="46"/>
        <v>-0.32876338232619345</v>
      </c>
      <c r="H160" s="338">
        <f t="shared" si="46"/>
        <v>0.18416717112813782</v>
      </c>
      <c r="I160" s="338">
        <f t="shared" si="46"/>
        <v>0.06914794695438871</v>
      </c>
      <c r="J160" s="338">
        <f t="shared" si="46"/>
        <v>0.08368165924845836</v>
      </c>
      <c r="K160" s="338">
        <f t="shared" si="46"/>
        <v>0.04867156458026596</v>
      </c>
      <c r="L160" s="338">
        <f t="shared" si="46"/>
        <v>-0.06719529480360575</v>
      </c>
      <c r="M160" s="338">
        <f t="shared" si="46"/>
        <v>0.09970518408696916</v>
      </c>
      <c r="N160" s="338">
        <f t="shared" si="46"/>
        <v>-0.13795337404416913</v>
      </c>
      <c r="O160" s="338">
        <f t="shared" si="46"/>
        <v>-0.05580920534452018</v>
      </c>
      <c r="P160" s="338">
        <f t="shared" si="46"/>
        <v>-0.027641180338796475</v>
      </c>
      <c r="Q160" s="338">
        <f t="shared" si="46"/>
        <v>-0.03147986605764637</v>
      </c>
      <c r="R160" s="338">
        <f t="shared" si="46"/>
        <v>0.0866757725569324</v>
      </c>
      <c r="S160" s="338">
        <f t="shared" si="46"/>
        <v>-0.1983268276531369</v>
      </c>
      <c r="T160" s="338">
        <f t="shared" si="46"/>
        <v>-0.15395357930556308</v>
      </c>
      <c r="U160" s="338">
        <f t="shared" si="46"/>
        <v>0.25979294863947605</v>
      </c>
      <c r="V160" s="338">
        <f t="shared" si="43"/>
        <v>-2.6183412201520735</v>
      </c>
      <c r="W160" s="352"/>
      <c r="Y160" s="334">
        <f t="shared" si="44"/>
        <v>0</v>
      </c>
    </row>
    <row r="161" spans="1:25" ht="12.75">
      <c r="A161" s="351" t="s">
        <v>230</v>
      </c>
      <c r="B161" s="335">
        <f>D10</f>
        <v>-0.021350462501791765</v>
      </c>
      <c r="C161" s="338">
        <f t="shared" si="41"/>
        <v>-0.3555437140726256</v>
      </c>
      <c r="D161" s="338">
        <f aca="true" t="shared" si="47" ref="D161:U161">C72-$D10</f>
        <v>-0.04656424214039631</v>
      </c>
      <c r="E161" s="338">
        <f t="shared" si="47"/>
        <v>-0.028896541862279457</v>
      </c>
      <c r="F161" s="338">
        <f t="shared" si="47"/>
        <v>0.048144859075565136</v>
      </c>
      <c r="G161" s="338">
        <f t="shared" si="47"/>
        <v>-0.0019942068927970256</v>
      </c>
      <c r="H161" s="338">
        <f t="shared" si="47"/>
        <v>-0.06262376730033074</v>
      </c>
      <c r="I161" s="338">
        <f t="shared" si="47"/>
        <v>0.01686829817241566</v>
      </c>
      <c r="J161" s="338">
        <f t="shared" si="47"/>
        <v>-0.05304663267285996</v>
      </c>
      <c r="K161" s="338">
        <f t="shared" si="47"/>
        <v>-0.008059760723927278</v>
      </c>
      <c r="L161" s="338">
        <f t="shared" si="47"/>
        <v>-0.040298936450610875</v>
      </c>
      <c r="M161" s="338">
        <f t="shared" si="47"/>
        <v>0.04687645704223309</v>
      </c>
      <c r="N161" s="338">
        <f t="shared" si="47"/>
        <v>0.04578103218568996</v>
      </c>
      <c r="O161" s="338">
        <f t="shared" si="47"/>
        <v>0.011921579558221266</v>
      </c>
      <c r="P161" s="338">
        <f t="shared" si="47"/>
        <v>-0.07257041492775795</v>
      </c>
      <c r="Q161" s="338">
        <f t="shared" si="47"/>
        <v>0.024604753825830057</v>
      </c>
      <c r="R161" s="338">
        <f t="shared" si="47"/>
        <v>0.012063312446531558</v>
      </c>
      <c r="S161" s="338">
        <f t="shared" si="47"/>
        <v>0.047822796811930066</v>
      </c>
      <c r="T161" s="338">
        <f t="shared" si="47"/>
        <v>0.005473621410695361</v>
      </c>
      <c r="U161" s="338">
        <f t="shared" si="47"/>
        <v>0.05449779244184744</v>
      </c>
      <c r="V161" s="338">
        <f t="shared" si="43"/>
        <v>0.15322523917507513</v>
      </c>
      <c r="W161" s="352"/>
      <c r="Y161" s="334">
        <f t="shared" si="44"/>
        <v>0</v>
      </c>
    </row>
    <row r="162" spans="1:25" ht="12.75">
      <c r="A162" s="351" t="s">
        <v>231</v>
      </c>
      <c r="B162" s="335">
        <f>AVERAGE('Summary Data'!C11:T11)-G225*(AVERAGE('Assembly Data'!J11:K12)-'Assembly Data'!C10)-H225*(AVERAGE('Assembly Data'!I11:I12,'Assembly Data'!L11:L12)-'Assembly Data'!F10)</f>
        <v>0.8866791833333332</v>
      </c>
      <c r="C162" s="338">
        <f t="shared" si="41"/>
        <v>2.2847401769659066</v>
      </c>
      <c r="D162" s="338">
        <f aca="true" t="shared" si="48" ref="D162:U162">C73-$D11</f>
        <v>-0.06335819504195828</v>
      </c>
      <c r="E162" s="338">
        <f t="shared" si="48"/>
        <v>-0.006998737204438443</v>
      </c>
      <c r="F162" s="338">
        <f t="shared" si="48"/>
        <v>0.013554775002819985</v>
      </c>
      <c r="G162" s="338">
        <f t="shared" si="48"/>
        <v>0.0007952198013638778</v>
      </c>
      <c r="H162" s="338">
        <f t="shared" si="48"/>
        <v>0.0030746174987513752</v>
      </c>
      <c r="I162" s="338">
        <f t="shared" si="48"/>
        <v>0.027468383056033607</v>
      </c>
      <c r="J162" s="338">
        <f t="shared" si="48"/>
        <v>0.04784308987987396</v>
      </c>
      <c r="K162" s="338">
        <f t="shared" si="48"/>
        <v>-0.036566273187294995</v>
      </c>
      <c r="L162" s="338">
        <f t="shared" si="48"/>
        <v>-0.0358198874717961</v>
      </c>
      <c r="M162" s="338">
        <f t="shared" si="48"/>
        <v>-0.003279729586150193</v>
      </c>
      <c r="N162" s="338">
        <f t="shared" si="48"/>
        <v>0.01414522643715499</v>
      </c>
      <c r="O162" s="338">
        <f t="shared" si="48"/>
        <v>0.014688718262952372</v>
      </c>
      <c r="P162" s="338">
        <f t="shared" si="48"/>
        <v>0.01048338044504682</v>
      </c>
      <c r="Q162" s="338">
        <f t="shared" si="48"/>
        <v>-0.004385043102894115</v>
      </c>
      <c r="R162" s="338">
        <f t="shared" si="48"/>
        <v>-0.026515134787566508</v>
      </c>
      <c r="S162" s="338">
        <f t="shared" si="48"/>
        <v>0.03542364193793557</v>
      </c>
      <c r="T162" s="338">
        <f t="shared" si="48"/>
        <v>-0.0040013859411734964</v>
      </c>
      <c r="U162" s="338">
        <f t="shared" si="48"/>
        <v>0.013447334001339017</v>
      </c>
      <c r="V162" s="338">
        <f t="shared" si="43"/>
        <v>0.7542569571125028</v>
      </c>
      <c r="W162" s="352"/>
      <c r="Y162" s="334">
        <f t="shared" si="44"/>
        <v>-3.0839528461809905E-17</v>
      </c>
    </row>
    <row r="163" spans="1:25" ht="12.75">
      <c r="A163" s="351" t="s">
        <v>232</v>
      </c>
      <c r="B163" s="335">
        <f>D12</f>
        <v>0.01319272379394981</v>
      </c>
      <c r="C163" s="338">
        <f t="shared" si="41"/>
        <v>0.0018951772025634292</v>
      </c>
      <c r="D163" s="338">
        <f aca="true" t="shared" si="49" ref="D163:U163">C74-$D12</f>
        <v>0.04625363075143977</v>
      </c>
      <c r="E163" s="338">
        <f t="shared" si="49"/>
        <v>-0.007867130775270124</v>
      </c>
      <c r="F163" s="338">
        <f t="shared" si="49"/>
        <v>-0.03844864178813443</v>
      </c>
      <c r="G163" s="338">
        <f t="shared" si="49"/>
        <v>-0.0023766631714873237</v>
      </c>
      <c r="H163" s="338">
        <f t="shared" si="49"/>
        <v>-0.0070537562060479075</v>
      </c>
      <c r="I163" s="338">
        <f t="shared" si="49"/>
        <v>-0.011420270351536503</v>
      </c>
      <c r="J163" s="338">
        <f t="shared" si="49"/>
        <v>-0.0031846431934432623</v>
      </c>
      <c r="K163" s="338">
        <f t="shared" si="49"/>
        <v>0.011559293339787375</v>
      </c>
      <c r="L163" s="338">
        <f t="shared" si="49"/>
        <v>0.007998453019663199</v>
      </c>
      <c r="M163" s="338">
        <f t="shared" si="49"/>
        <v>0.004217818026415932</v>
      </c>
      <c r="N163" s="338">
        <f t="shared" si="49"/>
        <v>0.010161364442905956</v>
      </c>
      <c r="O163" s="338">
        <f t="shared" si="49"/>
        <v>0.025116984474945564</v>
      </c>
      <c r="P163" s="338">
        <f t="shared" si="49"/>
        <v>0.020176659543244074</v>
      </c>
      <c r="Q163" s="338">
        <f t="shared" si="49"/>
        <v>-0.004462127348601012</v>
      </c>
      <c r="R163" s="338">
        <f t="shared" si="49"/>
        <v>-0.0023876828720284377</v>
      </c>
      <c r="S163" s="338">
        <f t="shared" si="49"/>
        <v>-0.003541747658421369</v>
      </c>
      <c r="T163" s="338">
        <f t="shared" si="49"/>
        <v>-0.006102559508855713</v>
      </c>
      <c r="U163" s="338">
        <f t="shared" si="49"/>
        <v>-0.0386389807245758</v>
      </c>
      <c r="V163" s="338">
        <f t="shared" si="43"/>
        <v>-0.0549893264980718</v>
      </c>
      <c r="W163" s="352"/>
      <c r="Y163" s="334">
        <f t="shared" si="44"/>
        <v>0</v>
      </c>
    </row>
    <row r="164" spans="1:25" ht="12.75">
      <c r="A164" s="351" t="s">
        <v>233</v>
      </c>
      <c r="B164" s="408">
        <f>AVERAGE('Summary Data'!C13:T13)-I225*(AVERAGE('Assembly Data'!J11:K12)-'Assembly Data'!C10)-J225*(AVERAGE('Assembly Data'!I11:I12,'Assembly Data'!L11:L12)-'Assembly Data'!F10)</f>
        <v>0.4690885555555556</v>
      </c>
      <c r="C164" s="338">
        <f t="shared" si="41"/>
        <v>0.25353998840153474</v>
      </c>
      <c r="D164" s="338">
        <f aca="true" t="shared" si="50" ref="D164:U164">C75-$D13</f>
        <v>0.034173322230602377</v>
      </c>
      <c r="E164" s="338">
        <f t="shared" si="50"/>
        <v>0.008245499033130377</v>
      </c>
      <c r="F164" s="338">
        <f t="shared" si="50"/>
        <v>0.004949152454596317</v>
      </c>
      <c r="G164" s="338">
        <f t="shared" si="50"/>
        <v>-0.027570215552364385</v>
      </c>
      <c r="H164" s="338">
        <f t="shared" si="50"/>
        <v>-0.003109303149708309</v>
      </c>
      <c r="I164" s="338">
        <f t="shared" si="50"/>
        <v>-0.015608413986860303</v>
      </c>
      <c r="J164" s="338">
        <f t="shared" si="50"/>
        <v>-0.016901872180867916</v>
      </c>
      <c r="K164" s="338">
        <f t="shared" si="50"/>
        <v>0.01010405099466044</v>
      </c>
      <c r="L164" s="338">
        <f t="shared" si="50"/>
        <v>-0.005138260635760672</v>
      </c>
      <c r="M164" s="338">
        <f t="shared" si="50"/>
        <v>0.007634258360769863</v>
      </c>
      <c r="N164" s="338">
        <f t="shared" si="50"/>
        <v>-0.0010140211050426173</v>
      </c>
      <c r="O164" s="338">
        <f t="shared" si="50"/>
        <v>-0.014719300032276061</v>
      </c>
      <c r="P164" s="338">
        <f t="shared" si="50"/>
        <v>0.012493327064864779</v>
      </c>
      <c r="Q164" s="338">
        <f t="shared" si="50"/>
        <v>0.008193471496678373</v>
      </c>
      <c r="R164" s="338">
        <f t="shared" si="50"/>
        <v>0.011162455186650488</v>
      </c>
      <c r="S164" s="338">
        <f t="shared" si="50"/>
        <v>-0.008799509989588006</v>
      </c>
      <c r="T164" s="338">
        <f t="shared" si="50"/>
        <v>-0.0011374426521162384</v>
      </c>
      <c r="U164" s="338">
        <f t="shared" si="50"/>
        <v>-0.0029571975373696158</v>
      </c>
      <c r="V164" s="338">
        <f t="shared" si="43"/>
        <v>0.3568203068059259</v>
      </c>
      <c r="W164" s="352"/>
      <c r="Y164" s="334">
        <f t="shared" si="44"/>
        <v>-6.167905692361981E-17</v>
      </c>
    </row>
    <row r="165" spans="1:25" ht="12.75">
      <c r="A165" s="351" t="s">
        <v>234</v>
      </c>
      <c r="B165" s="335">
        <f>D14</f>
        <v>0.0005407628042160508</v>
      </c>
      <c r="C165" s="338">
        <f t="shared" si="41"/>
        <v>0.0043628499694483985</v>
      </c>
      <c r="D165" s="338">
        <f aca="true" t="shared" si="51" ref="D165:U165">C76-$D14</f>
        <v>-0.002323051224080318</v>
      </c>
      <c r="E165" s="338">
        <f t="shared" si="51"/>
        <v>0.006521009966914908</v>
      </c>
      <c r="F165" s="338">
        <f t="shared" si="51"/>
        <v>0.0038199861870930754</v>
      </c>
      <c r="G165" s="338">
        <f t="shared" si="51"/>
        <v>0.007956971728353</v>
      </c>
      <c r="H165" s="338">
        <f t="shared" si="51"/>
        <v>-0.001154225180143821</v>
      </c>
      <c r="I165" s="338">
        <f t="shared" si="51"/>
        <v>0.0013802521169406267</v>
      </c>
      <c r="J165" s="338">
        <f t="shared" si="51"/>
        <v>0.007245077882182646</v>
      </c>
      <c r="K165" s="338">
        <f t="shared" si="51"/>
        <v>0.0043746957757593895</v>
      </c>
      <c r="L165" s="338">
        <f t="shared" si="51"/>
        <v>-0.0008514688444179907</v>
      </c>
      <c r="M165" s="338">
        <f t="shared" si="51"/>
        <v>-0.005895163974040832</v>
      </c>
      <c r="N165" s="338">
        <f t="shared" si="51"/>
        <v>-0.0012878018957062668</v>
      </c>
      <c r="O165" s="338">
        <f t="shared" si="51"/>
        <v>0.0023981747864498014</v>
      </c>
      <c r="P165" s="338">
        <f t="shared" si="51"/>
        <v>-0.002628747110462018</v>
      </c>
      <c r="Q165" s="338">
        <f t="shared" si="51"/>
        <v>-0.004417621397218674</v>
      </c>
      <c r="R165" s="338">
        <f t="shared" si="51"/>
        <v>0.0015389677539725784</v>
      </c>
      <c r="S165" s="338">
        <f t="shared" si="51"/>
        <v>-0.000945643018673388</v>
      </c>
      <c r="T165" s="338">
        <f t="shared" si="51"/>
        <v>2.2417073690179988E-05</v>
      </c>
      <c r="U165" s="338">
        <f t="shared" si="51"/>
        <v>-0.0157538306266129</v>
      </c>
      <c r="V165" s="338">
        <f t="shared" si="43"/>
        <v>-0.014498480741854496</v>
      </c>
      <c r="W165" s="352"/>
      <c r="Y165" s="334">
        <f t="shared" si="44"/>
        <v>0</v>
      </c>
    </row>
    <row r="166" spans="1:25" ht="12.75">
      <c r="A166" s="351" t="s">
        <v>235</v>
      </c>
      <c r="B166" s="335">
        <f>AVERAGE('Summary Data'!C15:T15)-K225*(AVERAGE('Assembly Data'!J11:K12)-'Assembly Data'!C10)-L225*(AVERAGE('Assembly Data'!I11:I12,'Assembly Data'!L11:L12)-'Assembly Data'!F10)</f>
        <v>0.7711260277777778</v>
      </c>
      <c r="C166" s="338">
        <f t="shared" si="41"/>
        <v>0.6351747501850308</v>
      </c>
      <c r="D166" s="338">
        <f aca="true" t="shared" si="52" ref="D166:U166">C77-$D15</f>
        <v>0.0018139329531600135</v>
      </c>
      <c r="E166" s="338">
        <f t="shared" si="52"/>
        <v>0.002992614610939359</v>
      </c>
      <c r="F166" s="338">
        <f t="shared" si="52"/>
        <v>-0.00214046470817697</v>
      </c>
      <c r="G166" s="338">
        <f t="shared" si="52"/>
        <v>-0.008080854588520259</v>
      </c>
      <c r="H166" s="338">
        <f t="shared" si="52"/>
        <v>0.0059227179173100275</v>
      </c>
      <c r="I166" s="338">
        <f t="shared" si="52"/>
        <v>-0.0020433100809972293</v>
      </c>
      <c r="J166" s="338">
        <f t="shared" si="52"/>
        <v>-0.00293396925130629</v>
      </c>
      <c r="K166" s="338">
        <f t="shared" si="52"/>
        <v>0.005236566653679331</v>
      </c>
      <c r="L166" s="338">
        <f t="shared" si="52"/>
        <v>-0.005405273527977039</v>
      </c>
      <c r="M166" s="338">
        <f t="shared" si="52"/>
        <v>0.0028210912269349686</v>
      </c>
      <c r="N166" s="338">
        <f t="shared" si="52"/>
        <v>-0.0019429921896902957</v>
      </c>
      <c r="O166" s="338">
        <f t="shared" si="52"/>
        <v>0.0036802054040606658</v>
      </c>
      <c r="P166" s="338">
        <f t="shared" si="52"/>
        <v>0.00880698035743921</v>
      </c>
      <c r="Q166" s="338">
        <f t="shared" si="52"/>
        <v>0.0064302303159020635</v>
      </c>
      <c r="R166" s="338">
        <f t="shared" si="52"/>
        <v>0.00022590631423480279</v>
      </c>
      <c r="S166" s="338">
        <f t="shared" si="52"/>
        <v>-0.009558007395318091</v>
      </c>
      <c r="T166" s="338">
        <f t="shared" si="52"/>
        <v>-0.0022376172526415994</v>
      </c>
      <c r="U166" s="338">
        <f t="shared" si="52"/>
        <v>-0.00358775675903078</v>
      </c>
      <c r="V166" s="338">
        <f t="shared" si="43"/>
        <v>0.6388493820676805</v>
      </c>
      <c r="W166" s="352"/>
      <c r="Y166" s="334">
        <f t="shared" si="44"/>
        <v>1.0485439677015367E-16</v>
      </c>
    </row>
    <row r="167" spans="1:25" ht="12.75">
      <c r="A167" s="351" t="s">
        <v>236</v>
      </c>
      <c r="B167" s="335">
        <f>D16</f>
        <v>-0.003347212482388528</v>
      </c>
      <c r="C167" s="338">
        <f>B78/10</f>
        <v>-0.0016091440010378363</v>
      </c>
      <c r="D167" s="338">
        <f>C78/10-$D16</f>
        <v>0.0003723112048320638</v>
      </c>
      <c r="E167" s="338">
        <f aca="true" t="shared" si="53" ref="E167:U167">D78/10-$D16</f>
        <v>0.0036152605117899216</v>
      </c>
      <c r="F167" s="338">
        <f t="shared" si="53"/>
        <v>0.003931408472134511</v>
      </c>
      <c r="G167" s="338">
        <f t="shared" si="53"/>
        <v>0.0006494197662483799</v>
      </c>
      <c r="H167" s="338">
        <f t="shared" si="53"/>
        <v>-8.692840503562484E-05</v>
      </c>
      <c r="I167" s="338">
        <f t="shared" si="53"/>
        <v>-0.00428469276657462</v>
      </c>
      <c r="J167" s="338">
        <f t="shared" si="53"/>
        <v>-0.0003602123373719051</v>
      </c>
      <c r="K167" s="338">
        <f t="shared" si="53"/>
        <v>0.0026094986533806517</v>
      </c>
      <c r="L167" s="338">
        <f t="shared" si="53"/>
        <v>0.0027167937327899705</v>
      </c>
      <c r="M167" s="338">
        <f t="shared" si="53"/>
        <v>-0.0029219857587180357</v>
      </c>
      <c r="N167" s="338">
        <f t="shared" si="53"/>
        <v>-0.0008457564959565029</v>
      </c>
      <c r="O167" s="338">
        <f t="shared" si="53"/>
        <v>-0.002462795057393865</v>
      </c>
      <c r="P167" s="338">
        <f t="shared" si="53"/>
        <v>-2.800154814365085E-05</v>
      </c>
      <c r="Q167" s="338">
        <f t="shared" si="53"/>
        <v>-0.00039105610129567744</v>
      </c>
      <c r="R167" s="338">
        <f t="shared" si="53"/>
        <v>0.00022302265546742667</v>
      </c>
      <c r="S167" s="338">
        <f t="shared" si="53"/>
        <v>-0.0005234234759271391</v>
      </c>
      <c r="T167" s="338">
        <f t="shared" si="53"/>
        <v>0.002781535547032014</v>
      </c>
      <c r="U167" s="338">
        <f t="shared" si="53"/>
        <v>-0.0049943985972579095</v>
      </c>
      <c r="V167" s="338">
        <f>U78/10</f>
        <v>-0.015721540101888243</v>
      </c>
      <c r="W167" s="352"/>
      <c r="Y167" s="334">
        <f t="shared" si="44"/>
        <v>3.854941057726238E-19</v>
      </c>
    </row>
    <row r="168" spans="1:25" ht="12.75">
      <c r="A168" s="351" t="s">
        <v>237</v>
      </c>
      <c r="B168" s="335">
        <f>D17</f>
        <v>0.07570242436986371</v>
      </c>
      <c r="C168" s="338">
        <f>B79/10</f>
        <v>0.08000074910529577</v>
      </c>
      <c r="D168" s="338">
        <f>C79/10-$D17</f>
        <v>-0.0006788461709476001</v>
      </c>
      <c r="E168" s="338">
        <f aca="true" t="shared" si="54" ref="E168:U168">D79/10-$D17</f>
        <v>0.0035566413410785813</v>
      </c>
      <c r="F168" s="338">
        <f t="shared" si="54"/>
        <v>0.0004720128984111033</v>
      </c>
      <c r="G168" s="338">
        <f t="shared" si="54"/>
        <v>0.0036115411674341874</v>
      </c>
      <c r="H168" s="338">
        <f t="shared" si="54"/>
        <v>0.00015645321699231385</v>
      </c>
      <c r="I168" s="338">
        <f t="shared" si="54"/>
        <v>-0.004470222501704035</v>
      </c>
      <c r="J168" s="338">
        <f t="shared" si="54"/>
        <v>0.00043112501072017917</v>
      </c>
      <c r="K168" s="338">
        <f t="shared" si="54"/>
        <v>0.0005175162004146944</v>
      </c>
      <c r="L168" s="338">
        <f t="shared" si="54"/>
        <v>0.0030388323056393107</v>
      </c>
      <c r="M168" s="338">
        <f t="shared" si="54"/>
        <v>-0.001474347636342535</v>
      </c>
      <c r="N168" s="338">
        <f t="shared" si="54"/>
        <v>-7.046441894892341E-06</v>
      </c>
      <c r="O168" s="338">
        <f t="shared" si="54"/>
        <v>-0.0018787616914059252</v>
      </c>
      <c r="P168" s="338">
        <f t="shared" si="54"/>
        <v>0.0007045300772416663</v>
      </c>
      <c r="Q168" s="338">
        <f t="shared" si="54"/>
        <v>-0.0006587739452126595</v>
      </c>
      <c r="R168" s="338">
        <f t="shared" si="54"/>
        <v>-0.0005293253757258781</v>
      </c>
      <c r="S168" s="338">
        <f t="shared" si="54"/>
        <v>4.103004869022986E-05</v>
      </c>
      <c r="T168" s="338">
        <f t="shared" si="54"/>
        <v>0.0011607945120916813</v>
      </c>
      <c r="U168" s="338">
        <f t="shared" si="54"/>
        <v>-0.003993153015480783</v>
      </c>
      <c r="V168" s="338">
        <f>U79/10</f>
        <v>0.060183599192963746</v>
      </c>
      <c r="W168" s="352"/>
      <c r="Y168" s="334">
        <f t="shared" si="44"/>
        <v>-2.0045693500176437E-17</v>
      </c>
    </row>
    <row r="169" spans="1:25" ht="12.75">
      <c r="A169" s="351" t="s">
        <v>238</v>
      </c>
      <c r="B169" s="408">
        <f>D18</f>
        <v>-0.009814086614365027</v>
      </c>
      <c r="C169" s="338">
        <f>B80/10</f>
        <v>0.00620409470148572</v>
      </c>
      <c r="D169" s="338">
        <f aca="true" t="shared" si="55" ref="D169:S169">C80/10-$D18</f>
        <v>-5.140840615901546E-05</v>
      </c>
      <c r="E169" s="338">
        <f t="shared" si="55"/>
        <v>0.0005366029451502521</v>
      </c>
      <c r="F169" s="338">
        <f t="shared" si="55"/>
        <v>0.002788578154115178</v>
      </c>
      <c r="G169" s="338">
        <f t="shared" si="55"/>
        <v>-0.0013856096896096085</v>
      </c>
      <c r="H169" s="338">
        <f t="shared" si="55"/>
        <v>-8.833304804228836E-05</v>
      </c>
      <c r="I169" s="338">
        <f t="shared" si="55"/>
        <v>-0.0009321292651415167</v>
      </c>
      <c r="J169" s="338">
        <f t="shared" si="55"/>
        <v>0.00013197646382549777</v>
      </c>
      <c r="K169" s="338">
        <f t="shared" si="55"/>
        <v>-0.0006420160743100325</v>
      </c>
      <c r="L169" s="338">
        <f t="shared" si="55"/>
        <v>-0.0006191553272852507</v>
      </c>
      <c r="M169" s="338">
        <f t="shared" si="55"/>
        <v>0.00019339234532707653</v>
      </c>
      <c r="N169" s="338">
        <f t="shared" si="55"/>
        <v>0.0006249917661607565</v>
      </c>
      <c r="O169" s="338">
        <f t="shared" si="55"/>
        <v>-0.0010913034439186866</v>
      </c>
      <c r="P169" s="338">
        <f t="shared" si="55"/>
        <v>-0.0012926429054301667</v>
      </c>
      <c r="Q169" s="338">
        <f t="shared" si="55"/>
        <v>0.0005576791365312899</v>
      </c>
      <c r="R169" s="338">
        <f t="shared" si="55"/>
        <v>0.0009577023353351533</v>
      </c>
      <c r="S169" s="338">
        <f t="shared" si="55"/>
        <v>0.0007988406008231468</v>
      </c>
      <c r="T169" s="338">
        <f>S80/10-$D18</f>
        <v>0.0008703718119659337</v>
      </c>
      <c r="U169" s="338">
        <f>T80/10-$D18</f>
        <v>-0.001357537399337718</v>
      </c>
      <c r="V169" s="338">
        <f>U80/10</f>
        <v>-0.005492498543647463</v>
      </c>
      <c r="W169" s="352"/>
      <c r="Y169" s="334">
        <f t="shared" si="44"/>
        <v>0</v>
      </c>
    </row>
    <row r="170" spans="1:25" ht="13.5" thickBot="1">
      <c r="A170" s="351" t="s">
        <v>239</v>
      </c>
      <c r="B170" s="408">
        <f>D19</f>
        <v>0.047072396111111116</v>
      </c>
      <c r="C170" s="338">
        <f>B81/10</f>
        <v>0.0112929</v>
      </c>
      <c r="D170" s="338">
        <f aca="true" t="shared" si="56" ref="D170:U170">C81/10-$D19</f>
        <v>-0.00023665611111111512</v>
      </c>
      <c r="E170" s="338">
        <f t="shared" si="56"/>
        <v>0.007216543888888878</v>
      </c>
      <c r="F170" s="338">
        <f t="shared" si="56"/>
        <v>0.005461963888888886</v>
      </c>
      <c r="G170" s="338">
        <f t="shared" si="56"/>
        <v>0.007045563888888884</v>
      </c>
      <c r="H170" s="338">
        <f t="shared" si="56"/>
        <v>0.00018644388888888752</v>
      </c>
      <c r="I170" s="338">
        <f t="shared" si="56"/>
        <v>-0.002275436111111119</v>
      </c>
      <c r="J170" s="338">
        <f t="shared" si="56"/>
        <v>0.005772483888888881</v>
      </c>
      <c r="K170" s="338">
        <f t="shared" si="56"/>
        <v>0.0041747538888888824</v>
      </c>
      <c r="L170" s="338">
        <f t="shared" si="56"/>
        <v>0.0017548638888888815</v>
      </c>
      <c r="M170" s="338">
        <f t="shared" si="56"/>
        <v>-0.0030501861111111167</v>
      </c>
      <c r="N170" s="338">
        <f t="shared" si="56"/>
        <v>-0.0013450861111111156</v>
      </c>
      <c r="O170" s="338">
        <f t="shared" si="56"/>
        <v>-0.002114656111111113</v>
      </c>
      <c r="P170" s="338">
        <f t="shared" si="56"/>
        <v>-0.0038651361111111185</v>
      </c>
      <c r="Q170" s="338">
        <f t="shared" si="56"/>
        <v>-0.004767536111111116</v>
      </c>
      <c r="R170" s="338">
        <f t="shared" si="56"/>
        <v>0.0013998938888888854</v>
      </c>
      <c r="S170" s="338">
        <f t="shared" si="56"/>
        <v>-0.004391556111111118</v>
      </c>
      <c r="T170" s="338">
        <f t="shared" si="56"/>
        <v>0.0014111138888888847</v>
      </c>
      <c r="U170" s="404">
        <f t="shared" si="56"/>
        <v>-0.012377376111111116</v>
      </c>
      <c r="V170" s="338">
        <f>U81/10</f>
        <v>0.02220692</v>
      </c>
      <c r="W170" s="352"/>
      <c r="Y170" s="334">
        <f t="shared" si="44"/>
        <v>-5.396917480816733E-18</v>
      </c>
    </row>
    <row r="171" spans="1:25" ht="12.75">
      <c r="A171" s="2" t="s">
        <v>240</v>
      </c>
      <c r="B171" s="336">
        <f>H6</f>
        <v>2.1953828667259967</v>
      </c>
      <c r="C171" s="412">
        <f aca="true" t="shared" si="57" ref="C171:C180">B88</f>
        <v>12.772746386128285</v>
      </c>
      <c r="D171" s="339">
        <f aca="true" t="shared" si="58" ref="D171:D180">C88-$H6</f>
        <v>-0.7780847614343616</v>
      </c>
      <c r="E171" s="339">
        <f aca="true" t="shared" si="59" ref="E171:U180">D88-$H6</f>
        <v>-0.04323467556303617</v>
      </c>
      <c r="F171" s="339">
        <f t="shared" si="59"/>
        <v>0.04323668888321297</v>
      </c>
      <c r="G171" s="339">
        <f t="shared" si="59"/>
        <v>0.23011002798847224</v>
      </c>
      <c r="H171" s="339">
        <f t="shared" si="59"/>
        <v>-0.26763913723436383</v>
      </c>
      <c r="I171" s="339">
        <f t="shared" si="59"/>
        <v>-0.31017425108050634</v>
      </c>
      <c r="J171" s="339">
        <f t="shared" si="59"/>
        <v>-0.578882722510299</v>
      </c>
      <c r="K171" s="339">
        <f t="shared" si="59"/>
        <v>-0.1260667938742679</v>
      </c>
      <c r="L171" s="339">
        <f t="shared" si="59"/>
        <v>1.9110211192538489</v>
      </c>
      <c r="M171" s="339">
        <f t="shared" si="59"/>
        <v>-0.7500842139989101</v>
      </c>
      <c r="N171" s="339">
        <f t="shared" si="59"/>
        <v>-0.7460129547575876</v>
      </c>
      <c r="O171" s="339">
        <f t="shared" si="59"/>
        <v>-0.494649504535579</v>
      </c>
      <c r="P171" s="339">
        <f t="shared" si="59"/>
        <v>0.5404847866195959</v>
      </c>
      <c r="Q171" s="339">
        <f t="shared" si="59"/>
        <v>0.3250392062558465</v>
      </c>
      <c r="R171" s="339">
        <f t="shared" si="59"/>
        <v>0.4399271555862403</v>
      </c>
      <c r="S171" s="339">
        <f t="shared" si="59"/>
        <v>-0.5006859269716495</v>
      </c>
      <c r="T171" s="339">
        <f t="shared" si="59"/>
        <v>0.5397678782190884</v>
      </c>
      <c r="U171" s="339">
        <f t="shared" si="59"/>
        <v>0.5659280791542494</v>
      </c>
      <c r="V171" s="339">
        <f aca="true" t="shared" si="60" ref="V171:V180">U88</f>
        <v>-3.2933248116460017</v>
      </c>
      <c r="W171" s="357"/>
      <c r="Y171" s="334">
        <f t="shared" si="44"/>
        <v>-3.577385301569949E-16</v>
      </c>
    </row>
    <row r="172" spans="1:25" ht="12.75">
      <c r="A172" s="351" t="s">
        <v>241</v>
      </c>
      <c r="B172" s="335">
        <f>H7</f>
        <v>-0.4451228500582084</v>
      </c>
      <c r="C172" s="338">
        <f t="shared" si="57"/>
        <v>0.8656716396064675</v>
      </c>
      <c r="D172" s="338">
        <f t="shared" si="58"/>
        <v>-0.48859600767713474</v>
      </c>
      <c r="E172" s="338">
        <f t="shared" si="59"/>
        <v>0.07278629276568954</v>
      </c>
      <c r="F172" s="338">
        <f t="shared" si="59"/>
        <v>-0.2306630867557048</v>
      </c>
      <c r="G172" s="338">
        <f t="shared" si="59"/>
        <v>0.36619596452740427</v>
      </c>
      <c r="H172" s="338">
        <f t="shared" si="59"/>
        <v>0.07468287444609889</v>
      </c>
      <c r="I172" s="338">
        <f t="shared" si="59"/>
        <v>0.015856849175517496</v>
      </c>
      <c r="J172" s="338">
        <f t="shared" si="59"/>
        <v>-0.09990385224491194</v>
      </c>
      <c r="K172" s="338">
        <f t="shared" si="59"/>
        <v>-0.12130925283637695</v>
      </c>
      <c r="L172" s="338">
        <f t="shared" si="59"/>
        <v>0.3459253938926851</v>
      </c>
      <c r="M172" s="338">
        <f t="shared" si="59"/>
        <v>-0.1469837473843867</v>
      </c>
      <c r="N172" s="338">
        <f t="shared" si="59"/>
        <v>0.24627648832203827</v>
      </c>
      <c r="O172" s="338">
        <f t="shared" si="59"/>
        <v>-0.5174603358157259</v>
      </c>
      <c r="P172" s="338">
        <f t="shared" si="59"/>
        <v>-0.5641487712090906</v>
      </c>
      <c r="Q172" s="338">
        <f t="shared" si="59"/>
        <v>0.06051828940001003</v>
      </c>
      <c r="R172" s="338">
        <f t="shared" si="59"/>
        <v>0.06502233255264417</v>
      </c>
      <c r="S172" s="338">
        <f t="shared" si="59"/>
        <v>0.3403331806955022</v>
      </c>
      <c r="T172" s="338">
        <f t="shared" si="59"/>
        <v>0.5498408947215772</v>
      </c>
      <c r="U172" s="338">
        <f t="shared" si="59"/>
        <v>0.03162649342416424</v>
      </c>
      <c r="V172" s="338">
        <f t="shared" si="60"/>
        <v>0.19012261528955066</v>
      </c>
      <c r="W172" s="352"/>
      <c r="Y172" s="334">
        <f t="shared" si="44"/>
        <v>0</v>
      </c>
    </row>
    <row r="173" spans="1:25" ht="12.75">
      <c r="A173" s="351" t="s">
        <v>242</v>
      </c>
      <c r="B173" s="335">
        <f aca="true" t="shared" si="61" ref="B173:B184">H8</f>
        <v>0.5670409717688546</v>
      </c>
      <c r="C173" s="338">
        <f t="shared" si="57"/>
        <v>0.807860488850221</v>
      </c>
      <c r="D173" s="338">
        <f t="shared" si="58"/>
        <v>0.17930528958619774</v>
      </c>
      <c r="E173" s="338">
        <f t="shared" si="59"/>
        <v>0.13060672907420168</v>
      </c>
      <c r="F173" s="338">
        <f t="shared" si="59"/>
        <v>0.07661058974434631</v>
      </c>
      <c r="G173" s="338">
        <f t="shared" si="59"/>
        <v>-0.03233285971464561</v>
      </c>
      <c r="H173" s="338">
        <f t="shared" si="59"/>
        <v>0.04066057258886713</v>
      </c>
      <c r="I173" s="338">
        <f t="shared" si="59"/>
        <v>-0.052173621425744</v>
      </c>
      <c r="J173" s="338">
        <f t="shared" si="59"/>
        <v>0.2571459199203425</v>
      </c>
      <c r="K173" s="338">
        <f t="shared" si="59"/>
        <v>0.23396351350359146</v>
      </c>
      <c r="L173" s="338">
        <f t="shared" si="59"/>
        <v>-0.01501030914791257</v>
      </c>
      <c r="M173" s="338">
        <f t="shared" si="59"/>
        <v>0.010967178833351077</v>
      </c>
      <c r="N173" s="338">
        <f t="shared" si="59"/>
        <v>0.15456981994566998</v>
      </c>
      <c r="O173" s="338">
        <f t="shared" si="59"/>
        <v>-0.013915923526787721</v>
      </c>
      <c r="P173" s="338">
        <f t="shared" si="59"/>
        <v>0.04627856416783549</v>
      </c>
      <c r="Q173" s="338">
        <f t="shared" si="59"/>
        <v>-0.22514495654505418</v>
      </c>
      <c r="R173" s="338">
        <f t="shared" si="59"/>
        <v>-0.1080895678678061</v>
      </c>
      <c r="S173" s="338">
        <f t="shared" si="59"/>
        <v>-0.13790815713362498</v>
      </c>
      <c r="T173" s="338">
        <f t="shared" si="59"/>
        <v>-0.1889080567878385</v>
      </c>
      <c r="U173" s="338">
        <f t="shared" si="59"/>
        <v>-0.3566247252149911</v>
      </c>
      <c r="V173" s="338">
        <f t="shared" si="60"/>
        <v>0.06800508709317374</v>
      </c>
      <c r="W173" s="352"/>
      <c r="Y173" s="334">
        <f t="shared" si="44"/>
        <v>-8.018277400070575E-17</v>
      </c>
    </row>
    <row r="174" spans="1:25" ht="12.75">
      <c r="A174" s="351" t="s">
        <v>243</v>
      </c>
      <c r="B174" s="335">
        <f t="shared" si="61"/>
        <v>-0.026511197762646828</v>
      </c>
      <c r="C174" s="338">
        <f t="shared" si="57"/>
        <v>3.2331224274927375</v>
      </c>
      <c r="D174" s="338">
        <f t="shared" si="58"/>
        <v>0.04221539798143996</v>
      </c>
      <c r="E174" s="338">
        <f t="shared" si="59"/>
        <v>0.1316959810810581</v>
      </c>
      <c r="F174" s="338">
        <f t="shared" si="59"/>
        <v>0.04380060924180856</v>
      </c>
      <c r="G174" s="338">
        <f t="shared" si="59"/>
        <v>0.1692075629023115</v>
      </c>
      <c r="H174" s="338">
        <f t="shared" si="59"/>
        <v>0.14140919930922602</v>
      </c>
      <c r="I174" s="338">
        <f t="shared" si="59"/>
        <v>0.01907471180562162</v>
      </c>
      <c r="J174" s="338">
        <f t="shared" si="59"/>
        <v>0.03107790222297198</v>
      </c>
      <c r="K174" s="338">
        <f t="shared" si="59"/>
        <v>-0.11798073611604659</v>
      </c>
      <c r="L174" s="338">
        <f t="shared" si="59"/>
        <v>0.1358982022948593</v>
      </c>
      <c r="M174" s="338">
        <f t="shared" si="59"/>
        <v>-0.08533563628331406</v>
      </c>
      <c r="N174" s="338">
        <f t="shared" si="59"/>
        <v>0.11956318818567924</v>
      </c>
      <c r="O174" s="338">
        <f t="shared" si="59"/>
        <v>-0.09632857329722913</v>
      </c>
      <c r="P174" s="338">
        <f t="shared" si="59"/>
        <v>-0.24163722925618936</v>
      </c>
      <c r="Q174" s="338">
        <f t="shared" si="59"/>
        <v>-0.002348878745240063</v>
      </c>
      <c r="R174" s="338">
        <f t="shared" si="59"/>
        <v>0.06144690423381054</v>
      </c>
      <c r="S174" s="338">
        <f t="shared" si="59"/>
        <v>0.020038500754508352</v>
      </c>
      <c r="T174" s="338">
        <f t="shared" si="59"/>
        <v>-0.05563766468984729</v>
      </c>
      <c r="U174" s="338">
        <f t="shared" si="59"/>
        <v>-0.31615944162542864</v>
      </c>
      <c r="V174" s="338">
        <f t="shared" si="60"/>
        <v>-0.005238155333893386</v>
      </c>
      <c r="W174" s="352"/>
      <c r="Y174" s="334">
        <f t="shared" si="44"/>
        <v>0</v>
      </c>
    </row>
    <row r="175" spans="1:25" ht="12.75">
      <c r="A175" s="351" t="s">
        <v>244</v>
      </c>
      <c r="B175" s="335">
        <f t="shared" si="61"/>
        <v>-0.01863785946923988</v>
      </c>
      <c r="C175" s="338">
        <f t="shared" si="57"/>
        <v>-0.3281011862409631</v>
      </c>
      <c r="D175" s="338">
        <f t="shared" si="58"/>
        <v>-0.13845388156833807</v>
      </c>
      <c r="E175" s="338">
        <f t="shared" si="59"/>
        <v>-0.0036427760418223203</v>
      </c>
      <c r="F175" s="338">
        <f t="shared" si="59"/>
        <v>0.03566843363524601</v>
      </c>
      <c r="G175" s="338">
        <f t="shared" si="59"/>
        <v>0.044841327650163465</v>
      </c>
      <c r="H175" s="338">
        <f t="shared" si="59"/>
        <v>-0.02283632947760111</v>
      </c>
      <c r="I175" s="338">
        <f t="shared" si="59"/>
        <v>-0.04625375480008964</v>
      </c>
      <c r="J175" s="338">
        <f t="shared" si="59"/>
        <v>-0.0049044626546982766</v>
      </c>
      <c r="K175" s="338">
        <f t="shared" si="59"/>
        <v>0.015237636035304869</v>
      </c>
      <c r="L175" s="338">
        <f t="shared" si="59"/>
        <v>0.0881919453013807</v>
      </c>
      <c r="M175" s="338">
        <f t="shared" si="59"/>
        <v>0.04352177228135834</v>
      </c>
      <c r="N175" s="338">
        <f t="shared" si="59"/>
        <v>0.08401587538104197</v>
      </c>
      <c r="O175" s="338">
        <f t="shared" si="59"/>
        <v>-0.0118542288524137</v>
      </c>
      <c r="P175" s="338">
        <f t="shared" si="59"/>
        <v>-0.04724816210074857</v>
      </c>
      <c r="Q175" s="338">
        <f t="shared" si="59"/>
        <v>0.002086788064600064</v>
      </c>
      <c r="R175" s="338">
        <f t="shared" si="59"/>
        <v>-0.029592397428352717</v>
      </c>
      <c r="S175" s="338">
        <f t="shared" si="59"/>
        <v>-0.039880287756352426</v>
      </c>
      <c r="T175" s="338">
        <f t="shared" si="59"/>
        <v>0.03893708684713454</v>
      </c>
      <c r="U175" s="338">
        <f t="shared" si="59"/>
        <v>-0.007834584515813089</v>
      </c>
      <c r="V175" s="338">
        <f t="shared" si="60"/>
        <v>-0.07529617493459727</v>
      </c>
      <c r="W175" s="352"/>
      <c r="Y175" s="334">
        <f t="shared" si="44"/>
        <v>3.469446951953614E-18</v>
      </c>
    </row>
    <row r="176" spans="1:25" ht="12.75">
      <c r="A176" s="351" t="s">
        <v>245</v>
      </c>
      <c r="B176" s="335">
        <f t="shared" si="61"/>
        <v>-0.012636162062487293</v>
      </c>
      <c r="C176" s="338">
        <f t="shared" si="57"/>
        <v>1.4165053696556131</v>
      </c>
      <c r="D176" s="338">
        <f t="shared" si="58"/>
        <v>0.026719299693713755</v>
      </c>
      <c r="E176" s="338">
        <f t="shared" si="59"/>
        <v>-0.013066065581649085</v>
      </c>
      <c r="F176" s="338">
        <f t="shared" si="59"/>
        <v>-0.03147160161558207</v>
      </c>
      <c r="G176" s="338">
        <f t="shared" si="59"/>
        <v>-0.0007479118555070753</v>
      </c>
      <c r="H176" s="338">
        <f t="shared" si="59"/>
        <v>-0.009130710730958828</v>
      </c>
      <c r="I176" s="338">
        <f t="shared" si="59"/>
        <v>-0.009801635275317404</v>
      </c>
      <c r="J176" s="338">
        <f t="shared" si="59"/>
        <v>-0.045967340663650665</v>
      </c>
      <c r="K176" s="338">
        <f t="shared" si="59"/>
        <v>0.002151655507587707</v>
      </c>
      <c r="L176" s="338">
        <f t="shared" si="59"/>
        <v>0.06259921702008782</v>
      </c>
      <c r="M176" s="338">
        <f t="shared" si="59"/>
        <v>0.061990881572612934</v>
      </c>
      <c r="N176" s="338">
        <f t="shared" si="59"/>
        <v>0.022071181085095794</v>
      </c>
      <c r="O176" s="338">
        <f t="shared" si="59"/>
        <v>-0.054115496480522184</v>
      </c>
      <c r="P176" s="338">
        <f t="shared" si="59"/>
        <v>-0.03578005265475207</v>
      </c>
      <c r="Q176" s="338">
        <f t="shared" si="59"/>
        <v>0.007928146957574673</v>
      </c>
      <c r="R176" s="338">
        <f t="shared" si="59"/>
        <v>-0.01996038790098368</v>
      </c>
      <c r="S176" s="338">
        <f t="shared" si="59"/>
        <v>-0.010338924031051515</v>
      </c>
      <c r="T176" s="338">
        <f t="shared" si="59"/>
        <v>-0.02641852447694569</v>
      </c>
      <c r="U176" s="338">
        <f t="shared" si="59"/>
        <v>0.07333826943024754</v>
      </c>
      <c r="V176" s="338">
        <f t="shared" si="60"/>
        <v>0.03355385479017696</v>
      </c>
      <c r="W176" s="352"/>
      <c r="Y176" s="334">
        <f t="shared" si="44"/>
        <v>0</v>
      </c>
    </row>
    <row r="177" spans="1:25" ht="12.75">
      <c r="A177" s="351" t="s">
        <v>246</v>
      </c>
      <c r="B177" s="335">
        <f t="shared" si="61"/>
        <v>-0.004410541102414251</v>
      </c>
      <c r="C177" s="338">
        <f t="shared" si="57"/>
        <v>-0.056289076379597444</v>
      </c>
      <c r="D177" s="338">
        <f t="shared" si="58"/>
        <v>0.03226331245306116</v>
      </c>
      <c r="E177" s="338">
        <f t="shared" si="59"/>
        <v>0.034884245343806075</v>
      </c>
      <c r="F177" s="338">
        <f t="shared" si="59"/>
        <v>0.03439359129532163</v>
      </c>
      <c r="G177" s="338">
        <f t="shared" si="59"/>
        <v>0.03953546783632947</v>
      </c>
      <c r="H177" s="338">
        <f t="shared" si="59"/>
        <v>0.0026040718860411384</v>
      </c>
      <c r="I177" s="338">
        <f t="shared" si="59"/>
        <v>-0.014695540102435515</v>
      </c>
      <c r="J177" s="338">
        <f t="shared" si="59"/>
        <v>-0.028263218897511735</v>
      </c>
      <c r="K177" s="338">
        <f t="shared" si="59"/>
        <v>0.015407608566042496</v>
      </c>
      <c r="L177" s="338">
        <f t="shared" si="59"/>
        <v>-0.007796796401119101</v>
      </c>
      <c r="M177" s="338">
        <f t="shared" si="59"/>
        <v>0.014060140008965175</v>
      </c>
      <c r="N177" s="338">
        <f t="shared" si="59"/>
        <v>-0.010047624908239699</v>
      </c>
      <c r="O177" s="338">
        <f t="shared" si="59"/>
        <v>-0.03259272703672797</v>
      </c>
      <c r="P177" s="338">
        <f t="shared" si="59"/>
        <v>-0.0413096478255348</v>
      </c>
      <c r="Q177" s="338">
        <f t="shared" si="59"/>
        <v>-0.009824834655917573</v>
      </c>
      <c r="R177" s="338">
        <f t="shared" si="59"/>
        <v>-0.01748739599563538</v>
      </c>
      <c r="S177" s="338">
        <f t="shared" si="59"/>
        <v>-0.006157500622276929</v>
      </c>
      <c r="T177" s="338">
        <f t="shared" si="59"/>
        <v>0.015909290150910804</v>
      </c>
      <c r="U177" s="338">
        <f t="shared" si="59"/>
        <v>-0.020882441095079227</v>
      </c>
      <c r="V177" s="338">
        <f t="shared" si="60"/>
        <v>-0.012874432492341423</v>
      </c>
      <c r="W177" s="352"/>
      <c r="Y177" s="334">
        <f t="shared" si="44"/>
        <v>0</v>
      </c>
    </row>
    <row r="178" spans="1:25" ht="12.75">
      <c r="A178" s="351" t="s">
        <v>247</v>
      </c>
      <c r="B178" s="335">
        <f t="shared" si="61"/>
        <v>-0.02883006305230459</v>
      </c>
      <c r="C178" s="338">
        <f t="shared" si="57"/>
        <v>-0.22807760514189931</v>
      </c>
      <c r="D178" s="338">
        <f t="shared" si="58"/>
        <v>-0.03184629329277472</v>
      </c>
      <c r="E178" s="338">
        <f t="shared" si="59"/>
        <v>-0.02102104783430903</v>
      </c>
      <c r="F178" s="338">
        <f t="shared" si="59"/>
        <v>-0.011383900794408552</v>
      </c>
      <c r="G178" s="338">
        <f t="shared" si="59"/>
        <v>0.024056943666768776</v>
      </c>
      <c r="H178" s="338">
        <f t="shared" si="59"/>
        <v>-0.0068488065081671635</v>
      </c>
      <c r="I178" s="338">
        <f t="shared" si="59"/>
        <v>0.025693792584517088</v>
      </c>
      <c r="J178" s="338">
        <f t="shared" si="59"/>
        <v>0.015307867425007948</v>
      </c>
      <c r="K178" s="338">
        <f t="shared" si="59"/>
        <v>-0.0110751560102209</v>
      </c>
      <c r="L178" s="338">
        <f t="shared" si="59"/>
        <v>-0.007151469714332653</v>
      </c>
      <c r="M178" s="338">
        <f t="shared" si="59"/>
        <v>0.01388608401795085</v>
      </c>
      <c r="N178" s="338">
        <f t="shared" si="59"/>
        <v>-0.004693415242817144</v>
      </c>
      <c r="O178" s="338">
        <f t="shared" si="59"/>
        <v>-0.008234774580754913</v>
      </c>
      <c r="P178" s="338">
        <f t="shared" si="59"/>
        <v>-0.00698897626483071</v>
      </c>
      <c r="Q178" s="338">
        <f t="shared" si="59"/>
        <v>0.003042784888189865</v>
      </c>
      <c r="R178" s="338">
        <f t="shared" si="59"/>
        <v>0.00121440042115286</v>
      </c>
      <c r="S178" s="338">
        <f t="shared" si="59"/>
        <v>0.01376514613569302</v>
      </c>
      <c r="T178" s="338">
        <f t="shared" si="59"/>
        <v>0.008139502422973774</v>
      </c>
      <c r="U178" s="338">
        <f t="shared" si="59"/>
        <v>0.004137318680361591</v>
      </c>
      <c r="V178" s="338">
        <f t="shared" si="60"/>
        <v>-0.05615125879423592</v>
      </c>
      <c r="W178" s="352"/>
      <c r="Y178" s="334">
        <f t="shared" si="44"/>
        <v>-4.818676322157798E-19</v>
      </c>
    </row>
    <row r="179" spans="1:25" ht="12.75">
      <c r="A179" s="351" t="s">
        <v>248</v>
      </c>
      <c r="B179" s="335">
        <f t="shared" si="61"/>
        <v>-0.00030342894743051827</v>
      </c>
      <c r="C179" s="338">
        <f t="shared" si="57"/>
        <v>-0.011130553952389023</v>
      </c>
      <c r="D179" s="338">
        <f t="shared" si="58"/>
        <v>0.0007360991430436824</v>
      </c>
      <c r="E179" s="338">
        <f t="shared" si="59"/>
        <v>0.009569079269924612</v>
      </c>
      <c r="F179" s="338">
        <f t="shared" si="59"/>
        <v>0.0037884673429454197</v>
      </c>
      <c r="G179" s="338">
        <f t="shared" si="59"/>
        <v>0.02111808003812146</v>
      </c>
      <c r="H179" s="338">
        <f t="shared" si="59"/>
        <v>0.008979791697729663</v>
      </c>
      <c r="I179" s="338">
        <f t="shared" si="59"/>
        <v>-0.012879208460866431</v>
      </c>
      <c r="J179" s="338">
        <f t="shared" si="59"/>
        <v>0.003424342167691178</v>
      </c>
      <c r="K179" s="338">
        <f t="shared" si="59"/>
        <v>0.006537343669676282</v>
      </c>
      <c r="L179" s="338">
        <f t="shared" si="59"/>
        <v>0.007269205680826121</v>
      </c>
      <c r="M179" s="338">
        <f t="shared" si="59"/>
        <v>-0.0035528119618839565</v>
      </c>
      <c r="N179" s="338">
        <f t="shared" si="59"/>
        <v>-0.0023559681556698893</v>
      </c>
      <c r="O179" s="338">
        <f t="shared" si="59"/>
        <v>-0.016952253382495935</v>
      </c>
      <c r="P179" s="338">
        <f t="shared" si="59"/>
        <v>-0.004793353460956005</v>
      </c>
      <c r="Q179" s="338">
        <f t="shared" si="59"/>
        <v>-0.006173735765734943</v>
      </c>
      <c r="R179" s="338">
        <f t="shared" si="59"/>
        <v>-0.0049278332855236</v>
      </c>
      <c r="S179" s="338">
        <f t="shared" si="59"/>
        <v>-0.010469936060461326</v>
      </c>
      <c r="T179" s="338">
        <f t="shared" si="59"/>
        <v>0.009535041759866584</v>
      </c>
      <c r="U179" s="338">
        <f t="shared" si="59"/>
        <v>-0.008852350236232917</v>
      </c>
      <c r="V179" s="338">
        <f t="shared" si="60"/>
        <v>-0.005057559329487357</v>
      </c>
      <c r="W179" s="352"/>
      <c r="Y179" s="334">
        <f t="shared" si="44"/>
        <v>0</v>
      </c>
    </row>
    <row r="180" spans="1:25" ht="12.75">
      <c r="A180" s="351" t="s">
        <v>249</v>
      </c>
      <c r="B180" s="335">
        <f t="shared" si="61"/>
        <v>-0.09930784656405739</v>
      </c>
      <c r="C180" s="338">
        <f t="shared" si="57"/>
        <v>0.08653423674707122</v>
      </c>
      <c r="D180" s="338">
        <f t="shared" si="58"/>
        <v>-0.0027466155017782795</v>
      </c>
      <c r="E180" s="338">
        <f t="shared" si="59"/>
        <v>0.007765898364867352</v>
      </c>
      <c r="F180" s="338">
        <f t="shared" si="59"/>
        <v>0.007406497130024128</v>
      </c>
      <c r="G180" s="338">
        <f t="shared" si="59"/>
        <v>0.008897884519108348</v>
      </c>
      <c r="H180" s="338">
        <f t="shared" si="59"/>
        <v>-0.003170149030738978</v>
      </c>
      <c r="I180" s="338">
        <f t="shared" si="59"/>
        <v>0.006196436314389181</v>
      </c>
      <c r="J180" s="338">
        <f t="shared" si="59"/>
        <v>-0.003764051738629176</v>
      </c>
      <c r="K180" s="338">
        <f t="shared" si="59"/>
        <v>-0.011866730944909767</v>
      </c>
      <c r="L180" s="338">
        <f t="shared" si="59"/>
        <v>0.006936123065680547</v>
      </c>
      <c r="M180" s="338">
        <f t="shared" si="59"/>
        <v>-0.002649683761690627</v>
      </c>
      <c r="N180" s="338">
        <f t="shared" si="59"/>
        <v>-0.002031978592134262</v>
      </c>
      <c r="O180" s="338">
        <f t="shared" si="59"/>
        <v>-0.01345556499930825</v>
      </c>
      <c r="P180" s="338">
        <f t="shared" si="59"/>
        <v>-0.011878852892197866</v>
      </c>
      <c r="Q180" s="338">
        <f t="shared" si="59"/>
        <v>-0.0008069369716956071</v>
      </c>
      <c r="R180" s="338">
        <f t="shared" si="59"/>
        <v>0.002486192298715023</v>
      </c>
      <c r="S180" s="338">
        <f t="shared" si="59"/>
        <v>0.005132919000191097</v>
      </c>
      <c r="T180" s="338">
        <f t="shared" si="59"/>
        <v>0.0031239040583280336</v>
      </c>
      <c r="U180" s="338">
        <f t="shared" si="59"/>
        <v>0.004424709681778924</v>
      </c>
      <c r="V180" s="338">
        <f t="shared" si="60"/>
        <v>-0.0976777349886677</v>
      </c>
      <c r="W180" s="352"/>
      <c r="Y180" s="334">
        <f t="shared" si="44"/>
        <v>-1.0022846750088219E-17</v>
      </c>
    </row>
    <row r="181" spans="1:25" ht="12.75">
      <c r="A181" s="351" t="s">
        <v>250</v>
      </c>
      <c r="B181" s="335">
        <f t="shared" si="61"/>
        <v>-0.0060955692760612575</v>
      </c>
      <c r="C181" s="338">
        <f>B98/10</f>
        <v>-0.0009756786703806894</v>
      </c>
      <c r="D181" s="338">
        <f>C98/10-$H16</f>
        <v>-0.0037708257935432227</v>
      </c>
      <c r="E181" s="338">
        <f aca="true" t="shared" si="62" ref="E181:U184">D98/10-$H16</f>
        <v>0.00035824757504509565</v>
      </c>
      <c r="F181" s="338">
        <f t="shared" si="62"/>
        <v>-0.0003517940267546947</v>
      </c>
      <c r="G181" s="338">
        <f t="shared" si="62"/>
        <v>0.0011871253654891448</v>
      </c>
      <c r="H181" s="338">
        <f t="shared" si="62"/>
        <v>0.0014681733337280536</v>
      </c>
      <c r="I181" s="338">
        <f t="shared" si="62"/>
        <v>-0.0014614219880292219</v>
      </c>
      <c r="J181" s="338">
        <f t="shared" si="62"/>
        <v>-3.6360175212152984E-05</v>
      </c>
      <c r="K181" s="338">
        <f t="shared" si="62"/>
        <v>0.0010717765640919962</v>
      </c>
      <c r="L181" s="338">
        <f t="shared" si="62"/>
        <v>0.003945200476929966</v>
      </c>
      <c r="M181" s="338">
        <f t="shared" si="62"/>
        <v>-0.0024348528537969424</v>
      </c>
      <c r="N181" s="338">
        <f t="shared" si="62"/>
        <v>2.726358821534755E-05</v>
      </c>
      <c r="O181" s="338">
        <f t="shared" si="62"/>
        <v>-0.0005693135033242071</v>
      </c>
      <c r="P181" s="338">
        <f t="shared" si="62"/>
        <v>-0.000968897452163376</v>
      </c>
      <c r="Q181" s="338">
        <f t="shared" si="62"/>
        <v>0.0021180609643720143</v>
      </c>
      <c r="R181" s="338">
        <f t="shared" si="62"/>
        <v>-0.0011755351246537154</v>
      </c>
      <c r="S181" s="338">
        <f t="shared" si="62"/>
        <v>-0.0002009389580725461</v>
      </c>
      <c r="T181" s="338">
        <f t="shared" si="62"/>
        <v>0.002906711115048317</v>
      </c>
      <c r="U181" s="338">
        <f t="shared" si="62"/>
        <v>-0.0021126191073698817</v>
      </c>
      <c r="V181" s="338">
        <f>U98/10</f>
        <v>-0.01155481904333202</v>
      </c>
      <c r="W181" s="352"/>
      <c r="Y181" s="334">
        <f t="shared" si="44"/>
        <v>-1.4215095150365502E-18</v>
      </c>
    </row>
    <row r="182" spans="1:25" ht="12.75">
      <c r="A182" s="351" t="s">
        <v>251</v>
      </c>
      <c r="B182" s="335">
        <f t="shared" si="61"/>
        <v>-0.013850844492622472</v>
      </c>
      <c r="C182" s="404">
        <f>B99/10</f>
        <v>-0.04300637898666533</v>
      </c>
      <c r="D182" s="338">
        <f>C99/10-$H17</f>
        <v>-0.003873117093539935</v>
      </c>
      <c r="E182" s="338">
        <f t="shared" si="62"/>
        <v>0.0011232730579670593</v>
      </c>
      <c r="F182" s="338">
        <f t="shared" si="62"/>
        <v>0.0001363722067683655</v>
      </c>
      <c r="G182" s="338">
        <f t="shared" si="62"/>
        <v>0.007050306234279579</v>
      </c>
      <c r="H182" s="338">
        <f t="shared" si="62"/>
        <v>0.002101073784509768</v>
      </c>
      <c r="I182" s="338">
        <f t="shared" si="62"/>
        <v>-0.0007565717307717133</v>
      </c>
      <c r="J182" s="338">
        <f t="shared" si="62"/>
        <v>-0.0004694643942757346</v>
      </c>
      <c r="K182" s="338">
        <f t="shared" si="62"/>
        <v>-0.002404565115091628</v>
      </c>
      <c r="L182" s="338">
        <f t="shared" si="62"/>
        <v>0.0006100025163979454</v>
      </c>
      <c r="M182" s="338">
        <f t="shared" si="62"/>
        <v>-0.0010849064520307948</v>
      </c>
      <c r="N182" s="338">
        <f t="shared" si="62"/>
        <v>-0.0012433721733669419</v>
      </c>
      <c r="O182" s="338">
        <f t="shared" si="62"/>
        <v>-0.0033002687150434362</v>
      </c>
      <c r="P182" s="338">
        <f t="shared" si="62"/>
        <v>-0.0011193063664554463</v>
      </c>
      <c r="Q182" s="338">
        <f t="shared" si="62"/>
        <v>0.000254813740113425</v>
      </c>
      <c r="R182" s="338">
        <f t="shared" si="62"/>
        <v>-0.0014251435114272185</v>
      </c>
      <c r="S182" s="338">
        <f t="shared" si="62"/>
        <v>0.0013129367750379616</v>
      </c>
      <c r="T182" s="338">
        <f t="shared" si="62"/>
        <v>0.004473905335534907</v>
      </c>
      <c r="U182" s="338">
        <f t="shared" si="62"/>
        <v>-0.0013859680986061107</v>
      </c>
      <c r="V182" s="404">
        <f>U99/10</f>
        <v>-0.022641514725718494</v>
      </c>
      <c r="W182" s="352"/>
      <c r="Y182" s="334">
        <f t="shared" si="44"/>
        <v>2.8912057932946786E-18</v>
      </c>
    </row>
    <row r="183" spans="1:25" ht="12.75">
      <c r="A183" s="351" t="s">
        <v>252</v>
      </c>
      <c r="B183" s="408">
        <f t="shared" si="61"/>
        <v>-0.02124113178953583</v>
      </c>
      <c r="C183" s="338">
        <f>B100/10</f>
        <v>-0.0007519965729159431</v>
      </c>
      <c r="D183" s="338">
        <f>C100/10-$H18</f>
        <v>0.0006854752078263721</v>
      </c>
      <c r="E183" s="338">
        <f t="shared" si="62"/>
        <v>0.002155566034071698</v>
      </c>
      <c r="F183" s="338">
        <f t="shared" si="62"/>
        <v>-0.00047230168046227816</v>
      </c>
      <c r="G183" s="338">
        <f t="shared" si="62"/>
        <v>-0.0011966659783211667</v>
      </c>
      <c r="H183" s="338">
        <f t="shared" si="62"/>
        <v>0.0016712974157702468</v>
      </c>
      <c r="I183" s="338">
        <f t="shared" si="62"/>
        <v>-0.00284376361891666</v>
      </c>
      <c r="J183" s="338">
        <f t="shared" si="62"/>
        <v>0.00245061025069359</v>
      </c>
      <c r="K183" s="338">
        <f t="shared" si="62"/>
        <v>0.0029005062512460905</v>
      </c>
      <c r="L183" s="338">
        <f t="shared" si="62"/>
        <v>0.0015147328994479826</v>
      </c>
      <c r="M183" s="338">
        <f t="shared" si="62"/>
        <v>-0.0014257315715179575</v>
      </c>
      <c r="N183" s="338">
        <f t="shared" si="62"/>
        <v>-0.0005034163207128135</v>
      </c>
      <c r="O183" s="338">
        <f t="shared" si="62"/>
        <v>-0.0032865796636335903</v>
      </c>
      <c r="P183" s="338">
        <f t="shared" si="62"/>
        <v>0.0011073808996127678</v>
      </c>
      <c r="Q183" s="338">
        <f t="shared" si="62"/>
        <v>-0.0003237702977218204</v>
      </c>
      <c r="R183" s="338">
        <f t="shared" si="62"/>
        <v>-1.2889533726818253E-05</v>
      </c>
      <c r="S183" s="338">
        <f t="shared" si="62"/>
        <v>-0.0014695841031574924</v>
      </c>
      <c r="T183" s="338">
        <f t="shared" si="62"/>
        <v>0.0012372014393761468</v>
      </c>
      <c r="U183" s="338">
        <f t="shared" si="62"/>
        <v>-0.0021880676298743212</v>
      </c>
      <c r="V183" s="404">
        <f>U100/10</f>
        <v>-0.01468229744387679</v>
      </c>
      <c r="W183" s="352"/>
      <c r="Y183" s="334">
        <f t="shared" si="44"/>
        <v>-1.3492293702041833E-18</v>
      </c>
    </row>
    <row r="184" spans="1:25" ht="13.5" thickBot="1">
      <c r="A184" s="358" t="s">
        <v>253</v>
      </c>
      <c r="B184" s="337">
        <f t="shared" si="61"/>
        <v>-0.017029580388888885</v>
      </c>
      <c r="C184" s="340">
        <f>B101/10</f>
        <v>0.0038247389999999997</v>
      </c>
      <c r="D184" s="340">
        <f>C101/10-$H19</f>
        <v>0.0009015903888888871</v>
      </c>
      <c r="E184" s="340">
        <f t="shared" si="62"/>
        <v>0.007520226388888886</v>
      </c>
      <c r="F184" s="340">
        <f t="shared" si="62"/>
        <v>0.002754730388888885</v>
      </c>
      <c r="G184" s="410">
        <f t="shared" si="62"/>
        <v>0.019388774388888884</v>
      </c>
      <c r="H184" s="340">
        <f t="shared" si="62"/>
        <v>0.006960680388888885</v>
      </c>
      <c r="I184" s="340">
        <f t="shared" si="62"/>
        <v>-0.013754699611111119</v>
      </c>
      <c r="J184" s="340">
        <f t="shared" si="62"/>
        <v>3.282038888888575E-05</v>
      </c>
      <c r="K184" s="340">
        <f t="shared" si="62"/>
        <v>0.0026840903888888865</v>
      </c>
      <c r="L184" s="340">
        <f t="shared" si="62"/>
        <v>0.006100530388888886</v>
      </c>
      <c r="M184" s="340">
        <f t="shared" si="62"/>
        <v>-0.0016890496111111146</v>
      </c>
      <c r="N184" s="340">
        <f t="shared" si="62"/>
        <v>-0.0021708796111111137</v>
      </c>
      <c r="O184" s="410">
        <f t="shared" si="62"/>
        <v>-0.014984099611111117</v>
      </c>
      <c r="P184" s="340">
        <f t="shared" si="62"/>
        <v>-0.0037957996111111156</v>
      </c>
      <c r="Q184" s="340">
        <f t="shared" si="62"/>
        <v>-0.003680659611111116</v>
      </c>
      <c r="R184" s="340">
        <f t="shared" si="62"/>
        <v>-0.0042311996111111146</v>
      </c>
      <c r="S184" s="340">
        <f t="shared" si="62"/>
        <v>-0.008060759611111114</v>
      </c>
      <c r="T184" s="340">
        <f t="shared" si="62"/>
        <v>0.008371553388888885</v>
      </c>
      <c r="U184" s="340">
        <f t="shared" si="62"/>
        <v>-0.0023478496111111156</v>
      </c>
      <c r="V184" s="340">
        <f>U101/10</f>
        <v>-0.01340427</v>
      </c>
      <c r="W184" s="347"/>
      <c r="Y184" s="334">
        <f t="shared" si="44"/>
        <v>-3.758567531283082E-18</v>
      </c>
    </row>
    <row r="185" spans="1:23" ht="13.5" thickBot="1">
      <c r="A185" s="537" t="s">
        <v>254</v>
      </c>
      <c r="B185" s="490"/>
      <c r="C185" s="490"/>
      <c r="D185" s="490"/>
      <c r="E185" s="490"/>
      <c r="F185" s="490"/>
      <c r="G185" s="490"/>
      <c r="H185" s="490"/>
      <c r="I185" s="490"/>
      <c r="J185" s="490"/>
      <c r="K185" s="490"/>
      <c r="L185" s="490"/>
      <c r="M185" s="490"/>
      <c r="N185" s="490"/>
      <c r="O185" s="490"/>
      <c r="P185" s="490"/>
      <c r="Q185" s="490"/>
      <c r="R185" s="490"/>
      <c r="S185" s="490"/>
      <c r="T185" s="490"/>
      <c r="U185" s="490"/>
      <c r="V185" s="490"/>
      <c r="W185" s="540"/>
    </row>
    <row r="186" spans="1:23" ht="12.75">
      <c r="A186" s="344" t="s">
        <v>220</v>
      </c>
      <c r="B186" s="345"/>
      <c r="C186" s="345"/>
      <c r="D186" s="345"/>
      <c r="E186" s="345"/>
      <c r="F186" s="345"/>
      <c r="G186" s="345"/>
      <c r="H186" s="345"/>
      <c r="I186" s="345"/>
      <c r="J186" s="345"/>
      <c r="K186" s="345"/>
      <c r="L186" s="345"/>
      <c r="M186" s="345"/>
      <c r="N186" s="345"/>
      <c r="O186" s="345"/>
      <c r="P186" s="345"/>
      <c r="Q186" s="345"/>
      <c r="R186" s="345"/>
      <c r="S186" s="345"/>
      <c r="T186" s="345"/>
      <c r="U186" s="345"/>
      <c r="V186" s="345"/>
      <c r="W186" s="346"/>
    </row>
    <row r="187" spans="1:23" ht="13.5" thickBot="1">
      <c r="A187" s="7" t="s">
        <v>221</v>
      </c>
      <c r="B187" s="343">
        <f>(C189+V189)/2</f>
        <v>-3713.776286118831</v>
      </c>
      <c r="C187" s="343"/>
      <c r="D187" s="343"/>
      <c r="E187" s="343"/>
      <c r="F187" s="343"/>
      <c r="G187" s="343"/>
      <c r="H187" s="343"/>
      <c r="I187" s="343"/>
      <c r="J187" s="343"/>
      <c r="K187" s="343"/>
      <c r="L187" s="343"/>
      <c r="M187" s="343"/>
      <c r="N187" s="343"/>
      <c r="O187" s="343"/>
      <c r="P187" s="343"/>
      <c r="Q187" s="343"/>
      <c r="R187" s="343"/>
      <c r="S187" s="343"/>
      <c r="T187" s="343"/>
      <c r="U187" s="343"/>
      <c r="V187" s="343"/>
      <c r="W187" s="347"/>
    </row>
    <row r="188" spans="1:23" ht="13.5" thickBot="1">
      <c r="A188" s="348"/>
      <c r="B188" s="321" t="s">
        <v>222</v>
      </c>
      <c r="C188" s="349" t="s">
        <v>71</v>
      </c>
      <c r="D188" s="349" t="s">
        <v>72</v>
      </c>
      <c r="E188" s="349" t="s">
        <v>73</v>
      </c>
      <c r="F188" s="349" t="s">
        <v>74</v>
      </c>
      <c r="G188" s="349" t="s">
        <v>75</v>
      </c>
      <c r="H188" s="349" t="s">
        <v>80</v>
      </c>
      <c r="I188" s="349" t="s">
        <v>81</v>
      </c>
      <c r="J188" s="349" t="s">
        <v>82</v>
      </c>
      <c r="K188" s="349" t="s">
        <v>83</v>
      </c>
      <c r="L188" s="349" t="s">
        <v>84</v>
      </c>
      <c r="M188" s="349" t="s">
        <v>85</v>
      </c>
      <c r="N188" s="349" t="s">
        <v>86</v>
      </c>
      <c r="O188" s="349" t="s">
        <v>87</v>
      </c>
      <c r="P188" s="349" t="s">
        <v>88</v>
      </c>
      <c r="Q188" s="349" t="s">
        <v>89</v>
      </c>
      <c r="R188" s="349" t="s">
        <v>90</v>
      </c>
      <c r="S188" s="349" t="s">
        <v>91</v>
      </c>
      <c r="T188" s="349" t="s">
        <v>92</v>
      </c>
      <c r="U188" s="349" t="s">
        <v>93</v>
      </c>
      <c r="V188" s="349" t="s">
        <v>94</v>
      </c>
      <c r="W188" s="350" t="s">
        <v>95</v>
      </c>
    </row>
    <row r="189" spans="1:23" ht="13.5" thickBot="1">
      <c r="A189" s="351" t="s">
        <v>223</v>
      </c>
      <c r="B189" s="335">
        <f>AVERAGE('Summary Data'!AA2:AP2)*(1-A225*(AVERAGE('Assembly Data'!O11:P12)-'Assembly Data'!C10)/10000-B225*(AVERAGE('Assembly Data'!N11:N12,'Assembly Data'!Q11:Q12)-'Assembly Data'!F10)/10000)</f>
        <v>595.9062499999999</v>
      </c>
      <c r="C189" s="338">
        <f>(B107/AVERAGE($D107:$S107)-1)*10000</f>
        <v>-3613.0893072526083</v>
      </c>
      <c r="D189" s="338">
        <f>(C107/AVERAGE($D107:$S107)-1)*10000</f>
        <v>13.320048245846206</v>
      </c>
      <c r="E189" s="338">
        <f aca="true" t="shared" si="63" ref="E189:V189">(D107/AVERAGE($D107:$S107)-1)*10000</f>
        <v>1.573234044787153</v>
      </c>
      <c r="F189" s="338">
        <f t="shared" si="63"/>
        <v>1.573234044787153</v>
      </c>
      <c r="G189" s="338">
        <f t="shared" si="63"/>
        <v>-0.10488226965033043</v>
      </c>
      <c r="H189" s="338">
        <f t="shared" si="63"/>
        <v>-0.10488226965033043</v>
      </c>
      <c r="I189" s="338">
        <f t="shared" si="63"/>
        <v>-1.7829985840878138</v>
      </c>
      <c r="J189" s="338">
        <f t="shared" si="63"/>
        <v>-1.7829985840878138</v>
      </c>
      <c r="K189" s="338">
        <f t="shared" si="63"/>
        <v>-3.461114898524187</v>
      </c>
      <c r="L189" s="338">
        <f t="shared" si="63"/>
        <v>-3.461114898524187</v>
      </c>
      <c r="M189" s="338">
        <f t="shared" si="63"/>
        <v>-0.10488226965033043</v>
      </c>
      <c r="N189" s="338">
        <f t="shared" si="63"/>
        <v>-1.7829985840878138</v>
      </c>
      <c r="O189" s="338">
        <f t="shared" si="63"/>
        <v>-0.10488226965033043</v>
      </c>
      <c r="P189" s="338">
        <f t="shared" si="63"/>
        <v>1.573234044787153</v>
      </c>
      <c r="Q189" s="338">
        <f t="shared" si="63"/>
        <v>4.9294666736621195</v>
      </c>
      <c r="R189" s="338">
        <f t="shared" si="63"/>
        <v>1.573234044787153</v>
      </c>
      <c r="S189" s="338">
        <f t="shared" si="63"/>
        <v>-0.10488226965033043</v>
      </c>
      <c r="T189" s="338">
        <f t="shared" si="63"/>
        <v>1.573234044787153</v>
      </c>
      <c r="U189" s="338">
        <f t="shared" si="63"/>
        <v>8.285699302534866</v>
      </c>
      <c r="V189" s="338">
        <f t="shared" si="63"/>
        <v>-3814.463264985054</v>
      </c>
      <c r="W189" s="352"/>
    </row>
    <row r="190" spans="1:23" ht="13.5" thickBot="1">
      <c r="A190" s="344"/>
      <c r="B190" s="322" t="s">
        <v>224</v>
      </c>
      <c r="C190" s="353" t="s">
        <v>71</v>
      </c>
      <c r="D190" s="353" t="s">
        <v>72</v>
      </c>
      <c r="E190" s="353" t="s">
        <v>73</v>
      </c>
      <c r="F190" s="353" t="s">
        <v>74</v>
      </c>
      <c r="G190" s="353" t="s">
        <v>75</v>
      </c>
      <c r="H190" s="353" t="s">
        <v>80</v>
      </c>
      <c r="I190" s="353" t="s">
        <v>81</v>
      </c>
      <c r="J190" s="353" t="s">
        <v>82</v>
      </c>
      <c r="K190" s="353" t="s">
        <v>83</v>
      </c>
      <c r="L190" s="353" t="s">
        <v>84</v>
      </c>
      <c r="M190" s="353" t="s">
        <v>85</v>
      </c>
      <c r="N190" s="353" t="s">
        <v>86</v>
      </c>
      <c r="O190" s="353" t="s">
        <v>87</v>
      </c>
      <c r="P190" s="353" t="s">
        <v>88</v>
      </c>
      <c r="Q190" s="353" t="s">
        <v>89</v>
      </c>
      <c r="R190" s="353" t="s">
        <v>90</v>
      </c>
      <c r="S190" s="353" t="s">
        <v>91</v>
      </c>
      <c r="T190" s="353" t="s">
        <v>92</v>
      </c>
      <c r="U190" s="353" t="s">
        <v>93</v>
      </c>
      <c r="V190" s="353" t="s">
        <v>94</v>
      </c>
      <c r="W190" s="354" t="s">
        <v>95</v>
      </c>
    </row>
    <row r="191" spans="1:25" ht="13.5" thickBot="1">
      <c r="A191" s="355" t="s">
        <v>225</v>
      </c>
      <c r="B191" s="341">
        <f>P5/10</f>
        <v>-0.12945119998899415</v>
      </c>
      <c r="C191" s="342">
        <f aca="true" t="shared" si="64" ref="C191:I191">(B127-$P5)/10</f>
        <v>3.8267847470559735</v>
      </c>
      <c r="D191" s="342">
        <f t="shared" si="64"/>
        <v>0.9508732566189554</v>
      </c>
      <c r="E191" s="342">
        <f t="shared" si="64"/>
        <v>1.8579092895562728</v>
      </c>
      <c r="F191" s="342">
        <f t="shared" si="64"/>
        <v>1.0416430121136888</v>
      </c>
      <c r="G191" s="342">
        <f t="shared" si="64"/>
        <v>0.881099863107341</v>
      </c>
      <c r="H191" s="342">
        <f t="shared" si="64"/>
        <v>0.10533330407949335</v>
      </c>
      <c r="I191" s="342">
        <f t="shared" si="64"/>
        <v>-0.23232868190345407</v>
      </c>
      <c r="J191" s="342">
        <f aca="true" t="shared" si="65" ref="J191:V191">(I127-$P5)/10</f>
        <v>-1.136502993107796</v>
      </c>
      <c r="K191" s="342">
        <f t="shared" si="65"/>
        <v>-0.9032581958529835</v>
      </c>
      <c r="L191" s="342">
        <f t="shared" si="65"/>
        <v>0.6119032615964574</v>
      </c>
      <c r="M191" s="342">
        <f t="shared" si="65"/>
        <v>-0.4984723121532519</v>
      </c>
      <c r="N191" s="342">
        <f t="shared" si="65"/>
        <v>-0.8648364374182511</v>
      </c>
      <c r="O191" s="342">
        <f t="shared" si="65"/>
        <v>-1.3762676564511118</v>
      </c>
      <c r="P191" s="342">
        <f t="shared" si="65"/>
        <v>-1.0662692473789652</v>
      </c>
      <c r="Q191" s="342">
        <f t="shared" si="65"/>
        <v>-0.6116805005591675</v>
      </c>
      <c r="R191" s="342">
        <f t="shared" si="65"/>
        <v>0.31361595461119096</v>
      </c>
      <c r="S191" s="342">
        <f t="shared" si="65"/>
        <v>0.5587883979079644</v>
      </c>
      <c r="T191" s="342">
        <f t="shared" si="65"/>
        <v>0.44648194638109817</v>
      </c>
      <c r="U191" s="342">
        <f t="shared" si="65"/>
        <v>-0.07803226114748019</v>
      </c>
      <c r="V191" s="342">
        <f t="shared" si="65"/>
        <v>0.10979736116297142</v>
      </c>
      <c r="W191" s="356"/>
      <c r="Y191" s="334">
        <f>AVERAGE(D191:U191)</f>
        <v>-6.1679056923619804E-18</v>
      </c>
    </row>
    <row r="192" spans="1:25" ht="12.75">
      <c r="A192" s="361" t="s">
        <v>226</v>
      </c>
      <c r="B192" s="335">
        <f>-L6</f>
        <v>-0.5091316225715825</v>
      </c>
      <c r="C192" s="338">
        <f>B108</f>
        <v>-1.613040519028985</v>
      </c>
      <c r="D192" s="338">
        <f aca="true" t="shared" si="66" ref="D192:D201">C108-$L6</f>
        <v>1.5059038451596491</v>
      </c>
      <c r="E192" s="338">
        <f aca="true" t="shared" si="67" ref="E192:U192">D108-$L6</f>
        <v>1.1714676782836666</v>
      </c>
      <c r="F192" s="338">
        <f t="shared" si="67"/>
        <v>1.4424394341722104</v>
      </c>
      <c r="G192" s="338">
        <f t="shared" si="67"/>
        <v>0.8826562581382607</v>
      </c>
      <c r="H192" s="338">
        <f t="shared" si="67"/>
        <v>-0.5195388228901306</v>
      </c>
      <c r="I192" s="338">
        <f t="shared" si="67"/>
        <v>0.05448198710814922</v>
      </c>
      <c r="J192" s="338">
        <f t="shared" si="67"/>
        <v>0.47375688529809445</v>
      </c>
      <c r="K192" s="338">
        <f t="shared" si="67"/>
        <v>-0.00048097770023003417</v>
      </c>
      <c r="L192" s="338">
        <f t="shared" si="67"/>
        <v>-1.8990249528732182</v>
      </c>
      <c r="M192" s="338">
        <f t="shared" si="67"/>
        <v>0.13524679853503263</v>
      </c>
      <c r="N192" s="338">
        <f t="shared" si="67"/>
        <v>-0.3314498381904382</v>
      </c>
      <c r="O192" s="338">
        <f t="shared" si="67"/>
        <v>-1.410327775337701</v>
      </c>
      <c r="P192" s="338">
        <f t="shared" si="67"/>
        <v>-1.0991105872193265</v>
      </c>
      <c r="Q192" s="338">
        <f t="shared" si="67"/>
        <v>-0.6339318607199119</v>
      </c>
      <c r="R192" s="338">
        <f t="shared" si="67"/>
        <v>-0.7900064378207928</v>
      </c>
      <c r="S192" s="338">
        <f t="shared" si="67"/>
        <v>-0.26073370637329785</v>
      </c>
      <c r="T192" s="338">
        <f t="shared" si="67"/>
        <v>0.703591096594619</v>
      </c>
      <c r="U192" s="338">
        <f t="shared" si="67"/>
        <v>0.5750609758353642</v>
      </c>
      <c r="V192" s="338">
        <f>U108</f>
        <v>0.25896965956866574</v>
      </c>
      <c r="W192" s="363"/>
      <c r="Y192" s="334">
        <f>AVERAGE(D192:U192)</f>
        <v>-8.635067969306773E-17</v>
      </c>
    </row>
    <row r="193" spans="1:25" ht="12.75">
      <c r="A193" s="362" t="s">
        <v>227</v>
      </c>
      <c r="B193" s="335">
        <f>AVERAGE('Summary Data'!Z7:AQ7)-C225*(AVERAGE('Assembly Data'!O11:P12)-'Assembly Data'!C10)-D225*(AVERAGE('Assembly Data'!N11:N12,'Assembly Data'!Q11:Q12)-'Assembly Data'!F10)</f>
        <v>-1.946244522222222</v>
      </c>
      <c r="C193" s="338">
        <f aca="true" t="shared" si="68" ref="C193:C201">B109</f>
        <v>30.728720316527802</v>
      </c>
      <c r="D193" s="338">
        <f t="shared" si="66"/>
        <v>1.3780610597019525</v>
      </c>
      <c r="E193" s="338">
        <f aca="true" t="shared" si="69" ref="E193:U193">D109-$L7</f>
        <v>0.6221975840772214</v>
      </c>
      <c r="F193" s="338">
        <f t="shared" si="69"/>
        <v>0.09239716145457577</v>
      </c>
      <c r="G193" s="338">
        <f t="shared" si="69"/>
        <v>0.009084443076895266</v>
      </c>
      <c r="H193" s="338">
        <f t="shared" si="69"/>
        <v>-0.20240828815302137</v>
      </c>
      <c r="I193" s="338">
        <f t="shared" si="69"/>
        <v>0.05847623410029934</v>
      </c>
      <c r="J193" s="338">
        <f t="shared" si="69"/>
        <v>0.10812982109301505</v>
      </c>
      <c r="K193" s="338">
        <f t="shared" si="69"/>
        <v>0.5446432264356271</v>
      </c>
      <c r="L193" s="338">
        <f t="shared" si="69"/>
        <v>-0.8912942329827691</v>
      </c>
      <c r="M193" s="338">
        <f t="shared" si="69"/>
        <v>-1.5225688117825935</v>
      </c>
      <c r="N193" s="338">
        <f t="shared" si="69"/>
        <v>-1.34760306200233</v>
      </c>
      <c r="O193" s="338">
        <f t="shared" si="69"/>
        <v>-0.2271612307714832</v>
      </c>
      <c r="P193" s="338">
        <f t="shared" si="69"/>
        <v>-0.25733935783791595</v>
      </c>
      <c r="Q193" s="338">
        <f t="shared" si="69"/>
        <v>0.11200888258335628</v>
      </c>
      <c r="R193" s="338">
        <f t="shared" si="69"/>
        <v>-0.11363964245038116</v>
      </c>
      <c r="S193" s="338">
        <f t="shared" si="69"/>
        <v>1.0644512199153193</v>
      </c>
      <c r="T193" s="338">
        <f t="shared" si="69"/>
        <v>0.1993106364501862</v>
      </c>
      <c r="U193" s="338">
        <f t="shared" si="69"/>
        <v>0.373254357092053</v>
      </c>
      <c r="V193" s="338">
        <f aca="true" t="shared" si="70" ref="V193:V201">U109</f>
        <v>0.3116961869924017</v>
      </c>
      <c r="W193" s="363"/>
      <c r="Y193" s="334">
        <f aca="true" t="shared" si="71" ref="Y193:Y219">AVERAGE(D193:U193)</f>
        <v>3.7007434154171886E-16</v>
      </c>
    </row>
    <row r="194" spans="1:25" ht="12.75">
      <c r="A194" s="362" t="s">
        <v>228</v>
      </c>
      <c r="B194" s="335">
        <f>-L8</f>
        <v>-0.11174462012643989</v>
      </c>
      <c r="C194" s="338">
        <f t="shared" si="68"/>
        <v>-0.3479937404592992</v>
      </c>
      <c r="D194" s="338">
        <f t="shared" si="66"/>
        <v>0.10779766578527823</v>
      </c>
      <c r="E194" s="338">
        <f aca="true" t="shared" si="72" ref="E194:U194">D110-$L8</f>
        <v>0.08360043173133765</v>
      </c>
      <c r="F194" s="338">
        <f t="shared" si="72"/>
        <v>0.030527069855571395</v>
      </c>
      <c r="G194" s="338">
        <f t="shared" si="72"/>
        <v>0.11202739041785113</v>
      </c>
      <c r="H194" s="338">
        <f t="shared" si="72"/>
        <v>0.06719384165806881</v>
      </c>
      <c r="I194" s="338">
        <f t="shared" si="72"/>
        <v>-0.08105644126796513</v>
      </c>
      <c r="J194" s="338">
        <f t="shared" si="72"/>
        <v>0.08528317869030345</v>
      </c>
      <c r="K194" s="338">
        <f t="shared" si="72"/>
        <v>0.1452756967784547</v>
      </c>
      <c r="L194" s="338">
        <f t="shared" si="72"/>
        <v>0.06602879637891303</v>
      </c>
      <c r="M194" s="338">
        <f t="shared" si="72"/>
        <v>-0.0795971893876992</v>
      </c>
      <c r="N194" s="338">
        <f t="shared" si="72"/>
        <v>-0.08842725814965208</v>
      </c>
      <c r="O194" s="338">
        <f t="shared" si="72"/>
        <v>-0.11107141047835371</v>
      </c>
      <c r="P194" s="338">
        <f t="shared" si="72"/>
        <v>-0.09234760456315438</v>
      </c>
      <c r="Q194" s="338">
        <f t="shared" si="72"/>
        <v>-0.016820947718173163</v>
      </c>
      <c r="R194" s="338">
        <f t="shared" si="72"/>
        <v>0.0006067517535999906</v>
      </c>
      <c r="S194" s="338">
        <f t="shared" si="72"/>
        <v>-0.07324941848949235</v>
      </c>
      <c r="T194" s="338">
        <f t="shared" si="72"/>
        <v>-0.08288840627093758</v>
      </c>
      <c r="U194" s="338">
        <f t="shared" si="72"/>
        <v>-0.07288214672395056</v>
      </c>
      <c r="V194" s="338">
        <f t="shared" si="70"/>
        <v>0.11571958234108976</v>
      </c>
      <c r="W194" s="363"/>
      <c r="Y194" s="334">
        <f t="shared" si="71"/>
        <v>0</v>
      </c>
    </row>
    <row r="195" spans="1:25" ht="12.75">
      <c r="A195" s="362" t="s">
        <v>229</v>
      </c>
      <c r="B195" s="335">
        <f>AVERAGE('Summary Data'!Z9:AQ9)-E225*(AVERAGE('Assembly Data'!O11:P12)-'Assembly Data'!C10)-F225*(AVERAGE('Assembly Data'!N11:N12,'Assembly Data'!Q11:Q12)-'Assembly Data'!F10)</f>
        <v>0.6595109277777778</v>
      </c>
      <c r="C195" s="404">
        <f t="shared" si="68"/>
        <v>-5.855213366033559</v>
      </c>
      <c r="D195" s="338">
        <f t="shared" si="66"/>
        <v>0.1589216977521989</v>
      </c>
      <c r="E195" s="338">
        <f aca="true" t="shared" si="73" ref="E195:U195">D111-$L9</f>
        <v>-0.10979142008013587</v>
      </c>
      <c r="F195" s="338">
        <f t="shared" si="73"/>
        <v>-0.07266868693674278</v>
      </c>
      <c r="G195" s="338">
        <f t="shared" si="73"/>
        <v>-0.23064329503755776</v>
      </c>
      <c r="H195" s="338">
        <f t="shared" si="73"/>
        <v>0.009382823777300486</v>
      </c>
      <c r="I195" s="338">
        <f t="shared" si="73"/>
        <v>-0.002872301749837991</v>
      </c>
      <c r="J195" s="338">
        <f t="shared" si="73"/>
        <v>-0.07593668075982152</v>
      </c>
      <c r="K195" s="338">
        <f t="shared" si="73"/>
        <v>0.11843652577346508</v>
      </c>
      <c r="L195" s="338">
        <f t="shared" si="73"/>
        <v>-0.12490507745940949</v>
      </c>
      <c r="M195" s="338">
        <f t="shared" si="73"/>
        <v>0.2164974805959745</v>
      </c>
      <c r="N195" s="338">
        <f t="shared" si="73"/>
        <v>-0.03287665219797298</v>
      </c>
      <c r="O195" s="338">
        <f t="shared" si="73"/>
        <v>-0.08217595251899545</v>
      </c>
      <c r="P195" s="338">
        <f t="shared" si="73"/>
        <v>0.07602462018086509</v>
      </c>
      <c r="Q195" s="338">
        <f t="shared" si="73"/>
        <v>-0.05023561272926891</v>
      </c>
      <c r="R195" s="338">
        <f t="shared" si="73"/>
        <v>0.12488578248318827</v>
      </c>
      <c r="S195" s="338">
        <f t="shared" si="73"/>
        <v>-0.10167427185441535</v>
      </c>
      <c r="T195" s="338">
        <f t="shared" si="73"/>
        <v>0.017678068989863904</v>
      </c>
      <c r="U195" s="338">
        <f t="shared" si="73"/>
        <v>0.16195295177130276</v>
      </c>
      <c r="V195" s="338">
        <f t="shared" si="70"/>
        <v>-2.1454096095422712</v>
      </c>
      <c r="W195" s="363"/>
      <c r="Y195" s="334">
        <f t="shared" si="71"/>
        <v>4.9343245538895844E-17</v>
      </c>
    </row>
    <row r="196" spans="1:25" ht="12.75">
      <c r="A196" s="362" t="s">
        <v>230</v>
      </c>
      <c r="B196" s="335">
        <f>-L10</f>
        <v>-0.0172012493063618</v>
      </c>
      <c r="C196" s="338">
        <f t="shared" si="68"/>
        <v>0.017530245902914632</v>
      </c>
      <c r="D196" s="338">
        <f t="shared" si="66"/>
        <v>0.028885488276932464</v>
      </c>
      <c r="E196" s="338">
        <f aca="true" t="shared" si="74" ref="E196:U196">D112-$L10</f>
        <v>0.02638547623962026</v>
      </c>
      <c r="F196" s="338">
        <f t="shared" si="74"/>
        <v>0.07577496085301841</v>
      </c>
      <c r="G196" s="338">
        <f t="shared" si="74"/>
        <v>0.04301592354177532</v>
      </c>
      <c r="H196" s="338">
        <f t="shared" si="74"/>
        <v>0.058302379478919156</v>
      </c>
      <c r="I196" s="338">
        <f t="shared" si="74"/>
        <v>0.030090727667044556</v>
      </c>
      <c r="J196" s="338">
        <f t="shared" si="74"/>
        <v>0.028600703114530328</v>
      </c>
      <c r="K196" s="338">
        <f t="shared" si="74"/>
        <v>-0.02458889479313542</v>
      </c>
      <c r="L196" s="338">
        <f t="shared" si="74"/>
        <v>-0.10267676524226067</v>
      </c>
      <c r="M196" s="338">
        <f t="shared" si="74"/>
        <v>-0.059812285148785116</v>
      </c>
      <c r="N196" s="338">
        <f t="shared" si="74"/>
        <v>0.025491298190187958</v>
      </c>
      <c r="O196" s="338">
        <f t="shared" si="74"/>
        <v>-0.059913373931498086</v>
      </c>
      <c r="P196" s="338">
        <f t="shared" si="74"/>
        <v>-0.07079208510449506</v>
      </c>
      <c r="Q196" s="338">
        <f t="shared" si="74"/>
        <v>-0.08238145902254561</v>
      </c>
      <c r="R196" s="338">
        <f t="shared" si="74"/>
        <v>-0.015940686942538966</v>
      </c>
      <c r="S196" s="338">
        <f t="shared" si="74"/>
        <v>-0.026622511524032166</v>
      </c>
      <c r="T196" s="338">
        <f t="shared" si="74"/>
        <v>0.06645271153849745</v>
      </c>
      <c r="U196" s="338">
        <f t="shared" si="74"/>
        <v>0.0597283928087651</v>
      </c>
      <c r="V196" s="338">
        <f t="shared" si="70"/>
        <v>0.014887206245170564</v>
      </c>
      <c r="W196" s="363"/>
      <c r="Y196" s="334">
        <f t="shared" si="71"/>
        <v>0</v>
      </c>
    </row>
    <row r="197" spans="1:25" ht="12.75">
      <c r="A197" s="362" t="s">
        <v>231</v>
      </c>
      <c r="B197" s="335">
        <f>AVERAGE('Summary Data'!Z11:AQ11)-G225*(AVERAGE('Assembly Data'!O11:P12)-'Assembly Data'!C10)-H225*(AVERAGE('Assembly Data'!N11:N12,'Assembly Data'!Q11:Q12)-'Assembly Data'!F10)</f>
        <v>1.2470445</v>
      </c>
      <c r="C197" s="338">
        <f t="shared" si="68"/>
        <v>2.5533562629959876</v>
      </c>
      <c r="D197" s="338">
        <f t="shared" si="66"/>
        <v>0.049845026259813796</v>
      </c>
      <c r="E197" s="338">
        <f aca="true" t="shared" si="75" ref="E197:U197">D113-$L11</f>
        <v>0.010865079418654666</v>
      </c>
      <c r="F197" s="338">
        <f t="shared" si="75"/>
        <v>0.02343478365717422</v>
      </c>
      <c r="G197" s="338">
        <f t="shared" si="75"/>
        <v>0.008114727808081534</v>
      </c>
      <c r="H197" s="338">
        <f t="shared" si="75"/>
        <v>-0.05255991323170073</v>
      </c>
      <c r="I197" s="338">
        <f t="shared" si="75"/>
        <v>0.015365597475781145</v>
      </c>
      <c r="J197" s="338">
        <f t="shared" si="75"/>
        <v>0.03848260653235136</v>
      </c>
      <c r="K197" s="338">
        <f t="shared" si="75"/>
        <v>-0.015230837601905689</v>
      </c>
      <c r="L197" s="338">
        <f t="shared" si="75"/>
        <v>-0.035969898241385856</v>
      </c>
      <c r="M197" s="338">
        <f t="shared" si="75"/>
        <v>-0.03716065911450461</v>
      </c>
      <c r="N197" s="338">
        <f t="shared" si="75"/>
        <v>-0.06939752477807937</v>
      </c>
      <c r="O197" s="338">
        <f t="shared" si="75"/>
        <v>0.025244099876433834</v>
      </c>
      <c r="P197" s="338">
        <f t="shared" si="75"/>
        <v>0.020762767596887777</v>
      </c>
      <c r="Q197" s="338">
        <f t="shared" si="75"/>
        <v>-0.04229678792583336</v>
      </c>
      <c r="R197" s="338">
        <f t="shared" si="75"/>
        <v>-0.023455988610662892</v>
      </c>
      <c r="S197" s="338">
        <f t="shared" si="75"/>
        <v>0.03675677153357437</v>
      </c>
      <c r="T197" s="338">
        <f t="shared" si="75"/>
        <v>-0.008006359354042258</v>
      </c>
      <c r="U197" s="338">
        <f t="shared" si="75"/>
        <v>0.05520650869936583</v>
      </c>
      <c r="V197" s="338">
        <f t="shared" si="70"/>
        <v>0.9073229381913219</v>
      </c>
      <c r="W197" s="363"/>
      <c r="Y197" s="334">
        <f t="shared" si="71"/>
        <v>2.0970879354030734E-16</v>
      </c>
    </row>
    <row r="198" spans="1:25" ht="12.75">
      <c r="A198" s="362" t="s">
        <v>232</v>
      </c>
      <c r="B198" s="335">
        <f>-L12</f>
        <v>-0.0034587941846539274</v>
      </c>
      <c r="C198" s="338">
        <f t="shared" si="68"/>
        <v>-0.004375494010624148</v>
      </c>
      <c r="D198" s="338">
        <f t="shared" si="66"/>
        <v>-0.008587592643292044</v>
      </c>
      <c r="E198" s="338">
        <f aca="true" t="shared" si="76" ref="E198:U198">D114-$L12</f>
        <v>-0.01141195050495983</v>
      </c>
      <c r="F198" s="338">
        <f t="shared" si="76"/>
        <v>-0.01430362537476928</v>
      </c>
      <c r="G198" s="338">
        <f t="shared" si="76"/>
        <v>-0.008179589854050158</v>
      </c>
      <c r="H198" s="338">
        <f t="shared" si="76"/>
        <v>0.004308120777233642</v>
      </c>
      <c r="I198" s="338">
        <f t="shared" si="76"/>
        <v>-0.017488991306535914</v>
      </c>
      <c r="J198" s="338">
        <f t="shared" si="76"/>
        <v>0.004099783551588269</v>
      </c>
      <c r="K198" s="338">
        <f t="shared" si="76"/>
        <v>0.025697239366203262</v>
      </c>
      <c r="L198" s="338">
        <f t="shared" si="76"/>
        <v>0.04333384372630603</v>
      </c>
      <c r="M198" s="338">
        <f t="shared" si="76"/>
        <v>0.03524361922167469</v>
      </c>
      <c r="N198" s="338">
        <f t="shared" si="76"/>
        <v>0.0007334284486596432</v>
      </c>
      <c r="O198" s="338">
        <f t="shared" si="76"/>
        <v>0.0029518388941396126</v>
      </c>
      <c r="P198" s="338">
        <f t="shared" si="76"/>
        <v>-0.007349923244162374</v>
      </c>
      <c r="Q198" s="338">
        <f t="shared" si="76"/>
        <v>-0.003668267297844046</v>
      </c>
      <c r="R198" s="338">
        <f t="shared" si="76"/>
        <v>-0.009821019219759542</v>
      </c>
      <c r="S198" s="338">
        <f t="shared" si="76"/>
        <v>0.0003945307227776105</v>
      </c>
      <c r="T198" s="338">
        <f t="shared" si="76"/>
        <v>-0.036177408611078314</v>
      </c>
      <c r="U198" s="338">
        <f t="shared" si="76"/>
        <v>0.00022596334786876204</v>
      </c>
      <c r="V198" s="338">
        <f t="shared" si="70"/>
        <v>-0.019109188370547463</v>
      </c>
      <c r="W198" s="363"/>
      <c r="Y198" s="334">
        <f t="shared" si="71"/>
        <v>1.807003620809174E-18</v>
      </c>
    </row>
    <row r="199" spans="1:25" ht="12.75">
      <c r="A199" s="362" t="s">
        <v>233</v>
      </c>
      <c r="B199" s="335">
        <f>AVERAGE('Summary Data'!Z13:AQ13)-I225*(AVERAGE('Assembly Data'!O11:P12)-'Assembly Data'!C10)-J225*(AVERAGE('Assembly Data'!N11:N12,'Assembly Data'!Q11:Q12)-'Assembly Data'!F10)</f>
        <v>0.5417296277777778</v>
      </c>
      <c r="C199" s="338">
        <f t="shared" si="68"/>
        <v>0.301960576577348</v>
      </c>
      <c r="D199" s="338">
        <f t="shared" si="66"/>
        <v>0.02861742430541847</v>
      </c>
      <c r="E199" s="338">
        <f aca="true" t="shared" si="77" ref="E199:U199">D115-$L13</f>
        <v>0.00745774350816486</v>
      </c>
      <c r="F199" s="338">
        <f t="shared" si="77"/>
        <v>-0.003994576247740578</v>
      </c>
      <c r="G199" s="338">
        <f t="shared" si="77"/>
        <v>-0.009920155069019554</v>
      </c>
      <c r="H199" s="338">
        <f t="shared" si="77"/>
        <v>-0.02971011968371562</v>
      </c>
      <c r="I199" s="338">
        <f t="shared" si="77"/>
        <v>-0.005905171931003039</v>
      </c>
      <c r="J199" s="338">
        <f t="shared" si="77"/>
        <v>-0.004771604905045357</v>
      </c>
      <c r="K199" s="338">
        <f t="shared" si="77"/>
        <v>0.036780146153380766</v>
      </c>
      <c r="L199" s="338">
        <f t="shared" si="77"/>
        <v>-0.004624341555775846</v>
      </c>
      <c r="M199" s="338">
        <f t="shared" si="77"/>
        <v>-0.011989771191532328</v>
      </c>
      <c r="N199" s="338">
        <f t="shared" si="77"/>
        <v>-0.025877647515448188</v>
      </c>
      <c r="O199" s="338">
        <f t="shared" si="77"/>
        <v>0.001674872613609768</v>
      </c>
      <c r="P199" s="338">
        <f t="shared" si="77"/>
        <v>-0.005900104785010352</v>
      </c>
      <c r="Q199" s="338">
        <f t="shared" si="77"/>
        <v>-0.017364687997394324</v>
      </c>
      <c r="R199" s="338">
        <f t="shared" si="77"/>
        <v>0.0212028796771625</v>
      </c>
      <c r="S199" s="338">
        <f t="shared" si="77"/>
        <v>0.007793551068264293</v>
      </c>
      <c r="T199" s="338">
        <f t="shared" si="77"/>
        <v>0.011312917216569018</v>
      </c>
      <c r="U199" s="338">
        <f t="shared" si="77"/>
        <v>0.00521864633911473</v>
      </c>
      <c r="V199" s="338">
        <f t="shared" si="70"/>
        <v>0.405295626958607</v>
      </c>
      <c r="W199" s="363"/>
      <c r="Y199" s="334">
        <f t="shared" si="71"/>
        <v>-4.3175339846533866E-17</v>
      </c>
    </row>
    <row r="200" spans="1:25" ht="12.75">
      <c r="A200" s="362" t="s">
        <v>234</v>
      </c>
      <c r="B200" s="335">
        <f>-L14</f>
        <v>0.00029333037234843096</v>
      </c>
      <c r="C200" s="338">
        <f t="shared" si="68"/>
        <v>-0.001727119736520566</v>
      </c>
      <c r="D200" s="338">
        <f t="shared" si="66"/>
        <v>0.0027586588160224894</v>
      </c>
      <c r="E200" s="338">
        <f aca="true" t="shared" si="78" ref="E200:U200">D116-$L14</f>
        <v>0.0011480892747709815</v>
      </c>
      <c r="F200" s="338">
        <f t="shared" si="78"/>
        <v>0.003840373353007263</v>
      </c>
      <c r="G200" s="338">
        <f t="shared" si="78"/>
        <v>0.00525980702810744</v>
      </c>
      <c r="H200" s="338">
        <f t="shared" si="78"/>
        <v>-0.0032589874262757075</v>
      </c>
      <c r="I200" s="338">
        <f t="shared" si="78"/>
        <v>-0.006755706226966619</v>
      </c>
      <c r="J200" s="338">
        <f t="shared" si="78"/>
        <v>-0.001679225549412987</v>
      </c>
      <c r="K200" s="338">
        <f t="shared" si="78"/>
        <v>0.008208536313223347</v>
      </c>
      <c r="L200" s="338">
        <f t="shared" si="78"/>
        <v>0.0015035518331590126</v>
      </c>
      <c r="M200" s="338">
        <f t="shared" si="78"/>
        <v>-0.010552402651556388</v>
      </c>
      <c r="N200" s="338">
        <f t="shared" si="78"/>
        <v>-0.00310638474217273</v>
      </c>
      <c r="O200" s="338">
        <f t="shared" si="78"/>
        <v>0.00588519970479019</v>
      </c>
      <c r="P200" s="338">
        <f t="shared" si="78"/>
        <v>-0.0030460995612059745</v>
      </c>
      <c r="Q200" s="338">
        <f t="shared" si="78"/>
        <v>-0.00017961603300567535</v>
      </c>
      <c r="R200" s="338">
        <f t="shared" si="78"/>
        <v>0.004301869195443463</v>
      </c>
      <c r="S200" s="338">
        <f t="shared" si="78"/>
        <v>0.001121869874781668</v>
      </c>
      <c r="T200" s="338">
        <f t="shared" si="78"/>
        <v>0.0005926499772767253</v>
      </c>
      <c r="U200" s="338">
        <f t="shared" si="78"/>
        <v>-0.0060421831799864975</v>
      </c>
      <c r="V200" s="338">
        <f t="shared" si="70"/>
        <v>0.004556942997434393</v>
      </c>
      <c r="W200" s="363"/>
      <c r="Y200" s="334">
        <f t="shared" si="71"/>
        <v>0</v>
      </c>
    </row>
    <row r="201" spans="1:25" ht="12.75">
      <c r="A201" s="362" t="s">
        <v>235</v>
      </c>
      <c r="B201" s="335">
        <f>AVERAGE('Summary Data'!Z15:AQ15)-K225*(AVERAGE('Assembly Data'!O11:P12)-'Assembly Data'!C10)-L225*(AVERAGE('Assembly Data'!N11:N12,'Assembly Data'!Q11:Q12)-'Assembly Data'!F10)</f>
        <v>0.763270711111111</v>
      </c>
      <c r="C201" s="338">
        <f t="shared" si="68"/>
        <v>0.6295173980343343</v>
      </c>
      <c r="D201" s="338">
        <f t="shared" si="66"/>
        <v>0.008855938575166089</v>
      </c>
      <c r="E201" s="338">
        <f aca="true" t="shared" si="79" ref="E201:U201">D117-$L15</f>
        <v>0.0076572356513329165</v>
      </c>
      <c r="F201" s="338">
        <f t="shared" si="79"/>
        <v>0.0010009596058545567</v>
      </c>
      <c r="G201" s="338">
        <f t="shared" si="79"/>
        <v>-0.007255511509075885</v>
      </c>
      <c r="H201" s="338">
        <f t="shared" si="79"/>
        <v>-0.00600554416778043</v>
      </c>
      <c r="I201" s="338">
        <f t="shared" si="79"/>
        <v>-0.0077585906165204</v>
      </c>
      <c r="J201" s="338">
        <f t="shared" si="79"/>
        <v>-0.008279873844935004</v>
      </c>
      <c r="K201" s="338">
        <f t="shared" si="79"/>
        <v>0.002632978047812373</v>
      </c>
      <c r="L201" s="338">
        <f t="shared" si="79"/>
        <v>-0.0092932958471168</v>
      </c>
      <c r="M201" s="338">
        <f t="shared" si="79"/>
        <v>0.0007765574035276668</v>
      </c>
      <c r="N201" s="338">
        <f t="shared" si="79"/>
        <v>-0.0077292268787916285</v>
      </c>
      <c r="O201" s="338">
        <f t="shared" si="79"/>
        <v>-0.0026223159932188267</v>
      </c>
      <c r="P201" s="338">
        <f t="shared" si="79"/>
        <v>0.0007026853617789763</v>
      </c>
      <c r="Q201" s="338">
        <f t="shared" si="79"/>
        <v>0.008350062034164774</v>
      </c>
      <c r="R201" s="338">
        <f t="shared" si="79"/>
        <v>0.011801243128628958</v>
      </c>
      <c r="S201" s="338">
        <f t="shared" si="79"/>
        <v>0.000637565492602743</v>
      </c>
      <c r="T201" s="338">
        <f t="shared" si="79"/>
        <v>0.007939990746618775</v>
      </c>
      <c r="U201" s="338">
        <f t="shared" si="79"/>
        <v>-0.001410857190047965</v>
      </c>
      <c r="V201" s="338">
        <f t="shared" si="70"/>
        <v>0.6572417085005359</v>
      </c>
      <c r="W201" s="363"/>
      <c r="Y201" s="334">
        <f t="shared" si="71"/>
        <v>4.9343245538895844E-17</v>
      </c>
    </row>
    <row r="202" spans="1:25" ht="12.75">
      <c r="A202" s="362" t="s">
        <v>236</v>
      </c>
      <c r="B202" s="335">
        <f>-L16</f>
        <v>0.000807695695855056</v>
      </c>
      <c r="C202" s="338">
        <f>B118/10</f>
        <v>-0.006015353533504065</v>
      </c>
      <c r="D202" s="338">
        <f>C118/10-$L16</f>
        <v>0.005027732651427045</v>
      </c>
      <c r="E202" s="338">
        <f aca="true" t="shared" si="80" ref="E202:U205">D118/10-$L16</f>
        <v>-1.1109195565405156E-05</v>
      </c>
      <c r="F202" s="338">
        <f t="shared" si="80"/>
        <v>0.001712397473832479</v>
      </c>
      <c r="G202" s="338">
        <f t="shared" si="80"/>
        <v>0.002362764525305571</v>
      </c>
      <c r="H202" s="338">
        <f t="shared" si="80"/>
        <v>-0.0022949762024862632</v>
      </c>
      <c r="I202" s="338">
        <f t="shared" si="80"/>
        <v>-0.002675477517836473</v>
      </c>
      <c r="J202" s="338">
        <f t="shared" si="80"/>
        <v>-0.0006287749371003357</v>
      </c>
      <c r="K202" s="338">
        <f t="shared" si="80"/>
        <v>-0.00023068409758856938</v>
      </c>
      <c r="L202" s="338">
        <f t="shared" si="80"/>
        <v>-0.00034436317660022683</v>
      </c>
      <c r="M202" s="338">
        <f t="shared" si="80"/>
        <v>0.0015187720671867408</v>
      </c>
      <c r="N202" s="338">
        <f t="shared" si="80"/>
        <v>-7.300829053653402E-05</v>
      </c>
      <c r="O202" s="338">
        <f t="shared" si="80"/>
        <v>-0.0017026807499450174</v>
      </c>
      <c r="P202" s="338">
        <f t="shared" si="80"/>
        <v>-0.0021209456845166738</v>
      </c>
      <c r="Q202" s="338">
        <f t="shared" si="80"/>
        <v>-0.0021455411893119346</v>
      </c>
      <c r="R202" s="338">
        <f t="shared" si="80"/>
        <v>-7.41428882519605E-05</v>
      </c>
      <c r="S202" s="338">
        <f t="shared" si="80"/>
        <v>-0.00030118911244919144</v>
      </c>
      <c r="T202" s="338">
        <f t="shared" si="80"/>
        <v>0.0013233172016648034</v>
      </c>
      <c r="U202" s="338">
        <f t="shared" si="80"/>
        <v>0.0006579091227719482</v>
      </c>
      <c r="V202" s="338">
        <f>U118/10</f>
        <v>0.0021437959453554523</v>
      </c>
      <c r="W202" s="363"/>
      <c r="Y202" s="334">
        <f t="shared" si="71"/>
        <v>2.349104707051926E-19</v>
      </c>
    </row>
    <row r="203" spans="1:25" ht="12.75">
      <c r="A203" s="362" t="s">
        <v>237</v>
      </c>
      <c r="B203" s="335">
        <f>L17</f>
        <v>0.07289743508157756</v>
      </c>
      <c r="C203" s="338">
        <f>B119/10</f>
        <v>0.08620760272911374</v>
      </c>
      <c r="D203" s="338">
        <f>C119/10-$L17</f>
        <v>0.0013562393053324628</v>
      </c>
      <c r="E203" s="338">
        <f aca="true" t="shared" si="81" ref="E203:S203">D119/10-$L17</f>
        <v>0.00298163142872257</v>
      </c>
      <c r="F203" s="338">
        <f t="shared" si="81"/>
        <v>0.002954464261920739</v>
      </c>
      <c r="G203" s="338">
        <f t="shared" si="81"/>
        <v>0.003461717592931776</v>
      </c>
      <c r="H203" s="338">
        <f t="shared" si="81"/>
        <v>-0.003234102828618468</v>
      </c>
      <c r="I203" s="338">
        <f t="shared" si="81"/>
        <v>-0.003205959253750626</v>
      </c>
      <c r="J203" s="338">
        <f t="shared" si="81"/>
        <v>-0.002823346338634819</v>
      </c>
      <c r="K203" s="338">
        <f t="shared" si="81"/>
        <v>0.00030667053332482375</v>
      </c>
      <c r="L203" s="338">
        <f t="shared" si="81"/>
        <v>0.0011985844467796991</v>
      </c>
      <c r="M203" s="338">
        <f t="shared" si="81"/>
        <v>-0.0012780874159911415</v>
      </c>
      <c r="N203" s="338">
        <f t="shared" si="81"/>
        <v>-0.0008290327200441427</v>
      </c>
      <c r="O203" s="338">
        <f t="shared" si="81"/>
        <v>-0.000547716771223894</v>
      </c>
      <c r="P203" s="338">
        <f t="shared" si="81"/>
        <v>-0.0034346514914481013</v>
      </c>
      <c r="Q203" s="338">
        <f t="shared" si="81"/>
        <v>0.0013109112405619433</v>
      </c>
      <c r="R203" s="338">
        <f t="shared" si="81"/>
        <v>-0.0005879781245331506</v>
      </c>
      <c r="S203" s="338">
        <f t="shared" si="81"/>
        <v>0.0017314086230776488</v>
      </c>
      <c r="T203" s="338">
        <f t="shared" si="80"/>
        <v>0.001470256383402757</v>
      </c>
      <c r="U203" s="338">
        <f t="shared" si="80"/>
        <v>-0.0008310088718100767</v>
      </c>
      <c r="V203" s="338">
        <f>U119/10</f>
        <v>0.0639331224735375</v>
      </c>
      <c r="W203" s="363"/>
      <c r="Y203" s="334">
        <f t="shared" si="71"/>
        <v>0</v>
      </c>
    </row>
    <row r="204" spans="1:25" ht="12.75">
      <c r="A204" s="362" t="s">
        <v>238</v>
      </c>
      <c r="B204" s="335">
        <f>-L18</f>
        <v>0.008624814388318618</v>
      </c>
      <c r="C204" s="338">
        <f>B120/10</f>
        <v>-0.0046314575768092465</v>
      </c>
      <c r="D204" s="338">
        <f>C120/10-$L18</f>
        <v>0.00037065283693964515</v>
      </c>
      <c r="E204" s="338">
        <f t="shared" si="80"/>
        <v>0.0005170585824802836</v>
      </c>
      <c r="F204" s="338">
        <f t="shared" si="80"/>
        <v>0.0011895693049235679</v>
      </c>
      <c r="G204" s="338">
        <f t="shared" si="80"/>
        <v>0.001581996561398966</v>
      </c>
      <c r="H204" s="338">
        <f t="shared" si="80"/>
        <v>-0.002009008816893894</v>
      </c>
      <c r="I204" s="338">
        <f t="shared" si="80"/>
        <v>-0.0012790889574336769</v>
      </c>
      <c r="J204" s="338">
        <f t="shared" si="80"/>
        <v>-0.00046167576902456445</v>
      </c>
      <c r="K204" s="338">
        <f t="shared" si="80"/>
        <v>0.002421986252718893</v>
      </c>
      <c r="L204" s="338">
        <f t="shared" si="80"/>
        <v>0.0006271101239511724</v>
      </c>
      <c r="M204" s="338">
        <f t="shared" si="80"/>
        <v>-0.0018314419803114115</v>
      </c>
      <c r="N204" s="338">
        <f t="shared" si="80"/>
        <v>-0.0008040105300485406</v>
      </c>
      <c r="O204" s="338">
        <f t="shared" si="80"/>
        <v>0.0008996356969146893</v>
      </c>
      <c r="P204" s="338">
        <f t="shared" si="80"/>
        <v>-0.002305459479529993</v>
      </c>
      <c r="Q204" s="338">
        <f t="shared" si="80"/>
        <v>-0.0006493672549254224</v>
      </c>
      <c r="R204" s="338">
        <f t="shared" si="80"/>
        <v>0.0011441324587360977</v>
      </c>
      <c r="S204" s="338">
        <f t="shared" si="80"/>
        <v>0.00036256855263334595</v>
      </c>
      <c r="T204" s="338">
        <f t="shared" si="80"/>
        <v>0.0004947793785288774</v>
      </c>
      <c r="U204" s="338">
        <f t="shared" si="80"/>
        <v>-0.0002694369610580609</v>
      </c>
      <c r="V204" s="338">
        <f>U120/10</f>
        <v>-0.005652698822339371</v>
      </c>
      <c r="W204" s="363"/>
      <c r="Y204" s="334">
        <f t="shared" si="71"/>
        <v>-1.4456028966473393E-18</v>
      </c>
    </row>
    <row r="205" spans="1:25" ht="13.5" thickBot="1">
      <c r="A205" s="362" t="s">
        <v>239</v>
      </c>
      <c r="B205" s="408">
        <f>L19</f>
        <v>0.04309002055555555</v>
      </c>
      <c r="C205" s="404">
        <f>B121/10</f>
        <v>0.01850528</v>
      </c>
      <c r="D205" s="338">
        <f>C121/10-$L19</f>
        <v>0.00425483944444445</v>
      </c>
      <c r="E205" s="338">
        <f t="shared" si="80"/>
        <v>0.0029638094444444443</v>
      </c>
      <c r="F205" s="338">
        <f t="shared" si="80"/>
        <v>0.007221189444444456</v>
      </c>
      <c r="G205" s="338">
        <f t="shared" si="80"/>
        <v>0.003364579444444446</v>
      </c>
      <c r="H205" s="338">
        <f t="shared" si="80"/>
        <v>-0.009043210555555556</v>
      </c>
      <c r="I205" s="338">
        <f t="shared" si="80"/>
        <v>-0.008758290555555555</v>
      </c>
      <c r="J205" s="338">
        <f t="shared" si="80"/>
        <v>-0.004968320555555551</v>
      </c>
      <c r="K205" s="338">
        <f t="shared" si="80"/>
        <v>0.006437739444444444</v>
      </c>
      <c r="L205" s="338">
        <f t="shared" si="80"/>
        <v>0.001096509444444449</v>
      </c>
      <c r="M205" s="338">
        <f t="shared" si="80"/>
        <v>-0.003365700555555552</v>
      </c>
      <c r="N205" s="338">
        <f t="shared" si="80"/>
        <v>-0.00022225055555555318</v>
      </c>
      <c r="O205" s="338">
        <f t="shared" si="80"/>
        <v>0.004764439444444449</v>
      </c>
      <c r="P205" s="338">
        <f t="shared" si="80"/>
        <v>-0.00801257055555555</v>
      </c>
      <c r="Q205" s="338">
        <f t="shared" si="80"/>
        <v>0.0015562094444444494</v>
      </c>
      <c r="R205" s="338">
        <f t="shared" si="80"/>
        <v>0.004649559444444444</v>
      </c>
      <c r="S205" s="338">
        <f t="shared" si="80"/>
        <v>0.0009569294444444487</v>
      </c>
      <c r="T205" s="338">
        <f t="shared" si="80"/>
        <v>0.0010785594444444463</v>
      </c>
      <c r="U205" s="338">
        <f t="shared" si="80"/>
        <v>-0.003974020555555555</v>
      </c>
      <c r="V205" s="338">
        <f>U121/10</f>
        <v>0.02742347</v>
      </c>
      <c r="W205" s="363"/>
      <c r="Y205" s="334">
        <f t="shared" si="71"/>
        <v>3.0839528461809902E-18</v>
      </c>
    </row>
    <row r="206" spans="1:25" ht="12.75">
      <c r="A206" s="2" t="s">
        <v>240</v>
      </c>
      <c r="B206" s="336">
        <f>P6</f>
        <v>-0.07000552926429579</v>
      </c>
      <c r="C206" s="339">
        <f>B128</f>
        <v>6.216759674527409</v>
      </c>
      <c r="D206" s="339">
        <f aca="true" t="shared" si="82" ref="D206:D215">C128-$P6</f>
        <v>-0.35234779806875205</v>
      </c>
      <c r="E206" s="339">
        <f aca="true" t="shared" si="83" ref="E206:U215">D128-$P6</f>
        <v>0.12273187739585203</v>
      </c>
      <c r="F206" s="339">
        <f t="shared" si="83"/>
        <v>0.267508698235706</v>
      </c>
      <c r="G206" s="339">
        <f t="shared" si="83"/>
        <v>-0.45697114339945977</v>
      </c>
      <c r="H206" s="339">
        <f t="shared" si="83"/>
        <v>-0.18694886487143728</v>
      </c>
      <c r="I206" s="339">
        <f t="shared" si="83"/>
        <v>-0.2425948560392874</v>
      </c>
      <c r="J206" s="339">
        <f t="shared" si="83"/>
        <v>-0.6291501714417261</v>
      </c>
      <c r="K206" s="339">
        <f t="shared" si="83"/>
        <v>-0.06626837141507913</v>
      </c>
      <c r="L206" s="339">
        <f t="shared" si="83"/>
        <v>2.019385632620654</v>
      </c>
      <c r="M206" s="339">
        <f t="shared" si="83"/>
        <v>-0.08566322396942036</v>
      </c>
      <c r="N206" s="339">
        <f t="shared" si="83"/>
        <v>-0.9858760193114833</v>
      </c>
      <c r="O206" s="339">
        <f t="shared" si="83"/>
        <v>-0.40732010680180486</v>
      </c>
      <c r="P206" s="339">
        <f t="shared" si="83"/>
        <v>-0.10495847035400649</v>
      </c>
      <c r="Q206" s="339">
        <f t="shared" si="83"/>
        <v>0.4342010376837102</v>
      </c>
      <c r="R206" s="339">
        <f t="shared" si="83"/>
        <v>0.9423383099049628</v>
      </c>
      <c r="S206" s="339">
        <f t="shared" si="83"/>
        <v>0.030881715236258468</v>
      </c>
      <c r="T206" s="339">
        <f t="shared" si="83"/>
        <v>0.45967968233933365</v>
      </c>
      <c r="U206" s="339">
        <f t="shared" si="83"/>
        <v>-0.7586279277440205</v>
      </c>
      <c r="V206" s="412">
        <f>U128</f>
        <v>-14.535418670059409</v>
      </c>
      <c r="W206" s="364"/>
      <c r="Y206" s="334">
        <f t="shared" si="71"/>
        <v>0</v>
      </c>
    </row>
    <row r="207" spans="1:25" ht="12.75">
      <c r="A207" s="351" t="s">
        <v>241</v>
      </c>
      <c r="B207" s="335">
        <f aca="true" t="shared" si="84" ref="B207:B215">P7</f>
        <v>-0.4734365285149814</v>
      </c>
      <c r="C207" s="338">
        <f aca="true" t="shared" si="85" ref="C207:C215">B129</f>
        <v>0.030978754101064696</v>
      </c>
      <c r="D207" s="338">
        <f t="shared" si="82"/>
        <v>-0.44429176368264456</v>
      </c>
      <c r="E207" s="338">
        <f aca="true" t="shared" si="86" ref="E207:S207">D129-$P7</f>
        <v>-0.23679842419461083</v>
      </c>
      <c r="F207" s="338">
        <f t="shared" si="86"/>
        <v>-0.03645621309134672</v>
      </c>
      <c r="G207" s="338">
        <f t="shared" si="86"/>
        <v>0.4179507401992473</v>
      </c>
      <c r="H207" s="338">
        <f t="shared" si="86"/>
        <v>-0.39505013703466707</v>
      </c>
      <c r="I207" s="338">
        <f t="shared" si="86"/>
        <v>0.005541962214278606</v>
      </c>
      <c r="J207" s="338">
        <f t="shared" si="86"/>
        <v>0.0654487925738998</v>
      </c>
      <c r="K207" s="338">
        <f t="shared" si="86"/>
        <v>0.18078370790225323</v>
      </c>
      <c r="L207" s="338">
        <f t="shared" si="86"/>
        <v>0.6935934681208753</v>
      </c>
      <c r="M207" s="338">
        <f t="shared" si="86"/>
        <v>-0.2074269208199082</v>
      </c>
      <c r="N207" s="338">
        <f t="shared" si="86"/>
        <v>-0.03191286318257436</v>
      </c>
      <c r="O207" s="338">
        <f t="shared" si="86"/>
        <v>0.21675448153416438</v>
      </c>
      <c r="P207" s="338">
        <f t="shared" si="86"/>
        <v>0.3018781091278456</v>
      </c>
      <c r="Q207" s="338">
        <f t="shared" si="86"/>
        <v>0.5336658234999121</v>
      </c>
      <c r="R207" s="338">
        <f t="shared" si="86"/>
        <v>0.009949325182470103</v>
      </c>
      <c r="S207" s="338">
        <f t="shared" si="86"/>
        <v>-0.2295719676555592</v>
      </c>
      <c r="T207" s="338">
        <f t="shared" si="83"/>
        <v>-0.2465793489010829</v>
      </c>
      <c r="U207" s="338">
        <f t="shared" si="83"/>
        <v>-0.5974787717925508</v>
      </c>
      <c r="V207" s="338">
        <f aca="true" t="shared" si="87" ref="V207:V215">U129</f>
        <v>0.4499275124701935</v>
      </c>
      <c r="W207" s="363"/>
      <c r="Y207" s="334">
        <f t="shared" si="71"/>
        <v>8.635067969306773E-17</v>
      </c>
    </row>
    <row r="208" spans="1:25" ht="12.75">
      <c r="A208" s="351" t="s">
        <v>242</v>
      </c>
      <c r="B208" s="335">
        <f t="shared" si="84"/>
        <v>0.48915795123244077</v>
      </c>
      <c r="C208" s="338">
        <f t="shared" si="85"/>
        <v>0.27205784050688125</v>
      </c>
      <c r="D208" s="338">
        <f t="shared" si="82"/>
        <v>-0.029151881260688683</v>
      </c>
      <c r="E208" s="338">
        <f t="shared" si="83"/>
        <v>0.09279317002915588</v>
      </c>
      <c r="F208" s="338">
        <f t="shared" si="83"/>
        <v>0.26290146742967824</v>
      </c>
      <c r="G208" s="338">
        <f t="shared" si="83"/>
        <v>-0.013057879079849954</v>
      </c>
      <c r="H208" s="338">
        <f t="shared" si="83"/>
        <v>-0.005520466460721241</v>
      </c>
      <c r="I208" s="338">
        <f t="shared" si="83"/>
        <v>0.060562910350197785</v>
      </c>
      <c r="J208" s="338">
        <f t="shared" si="83"/>
        <v>0.01855483370520916</v>
      </c>
      <c r="K208" s="338">
        <f t="shared" si="83"/>
        <v>0.008249547781026656</v>
      </c>
      <c r="L208" s="338">
        <f t="shared" si="83"/>
        <v>-0.20013784835074128</v>
      </c>
      <c r="M208" s="338">
        <f t="shared" si="83"/>
        <v>-0.5626198851493287</v>
      </c>
      <c r="N208" s="338">
        <f t="shared" si="83"/>
        <v>-0.2756986115289062</v>
      </c>
      <c r="O208" s="338">
        <f t="shared" si="83"/>
        <v>0.14228228542857835</v>
      </c>
      <c r="P208" s="338">
        <f t="shared" si="83"/>
        <v>0.12326350366747629</v>
      </c>
      <c r="Q208" s="338">
        <f t="shared" si="83"/>
        <v>0.2596370835284799</v>
      </c>
      <c r="R208" s="338">
        <f t="shared" si="83"/>
        <v>-0.018655938720046616</v>
      </c>
      <c r="S208" s="338">
        <f t="shared" si="83"/>
        <v>0.36079060791907147</v>
      </c>
      <c r="T208" s="338">
        <f t="shared" si="83"/>
        <v>-0.21353674634411107</v>
      </c>
      <c r="U208" s="338">
        <f t="shared" si="83"/>
        <v>-0.010656152944480135</v>
      </c>
      <c r="V208" s="338">
        <f t="shared" si="87"/>
        <v>-0.9497147736288855</v>
      </c>
      <c r="W208" s="363"/>
      <c r="Y208" s="334">
        <f t="shared" si="71"/>
        <v>-9.25185853854297E-18</v>
      </c>
    </row>
    <row r="209" spans="1:25" ht="12.75">
      <c r="A209" s="351" t="s">
        <v>243</v>
      </c>
      <c r="B209" s="335">
        <f t="shared" si="84"/>
        <v>-0.11355298264633412</v>
      </c>
      <c r="C209" s="338">
        <f t="shared" si="85"/>
        <v>2.6426224647407244</v>
      </c>
      <c r="D209" s="338">
        <f t="shared" si="82"/>
        <v>-0.08303638924116863</v>
      </c>
      <c r="E209" s="338">
        <f t="shared" si="83"/>
        <v>-0.015411615952105023</v>
      </c>
      <c r="F209" s="338">
        <f t="shared" si="83"/>
        <v>-0.01364911709039518</v>
      </c>
      <c r="G209" s="338">
        <f t="shared" si="83"/>
        <v>0.09159430397920237</v>
      </c>
      <c r="H209" s="338">
        <f t="shared" si="83"/>
        <v>0.03550368787825049</v>
      </c>
      <c r="I209" s="338">
        <f t="shared" si="83"/>
        <v>-0.03501918138961524</v>
      </c>
      <c r="J209" s="338">
        <f t="shared" si="83"/>
        <v>0.03261231600801921</v>
      </c>
      <c r="K209" s="338">
        <f t="shared" si="83"/>
        <v>-0.05593143510852602</v>
      </c>
      <c r="L209" s="338">
        <f t="shared" si="83"/>
        <v>0.1292814291453393</v>
      </c>
      <c r="M209" s="338">
        <f t="shared" si="83"/>
        <v>-0.03745489988262288</v>
      </c>
      <c r="N209" s="338">
        <f t="shared" si="83"/>
        <v>0.06377084689839267</v>
      </c>
      <c r="O209" s="338">
        <f t="shared" si="83"/>
        <v>-0.022500355023838625</v>
      </c>
      <c r="P209" s="338">
        <f t="shared" si="83"/>
        <v>-0.054641150433524965</v>
      </c>
      <c r="Q209" s="338">
        <f t="shared" si="83"/>
        <v>0.19014006724416638</v>
      </c>
      <c r="R209" s="338">
        <f t="shared" si="83"/>
        <v>0.12799854094715962</v>
      </c>
      <c r="S209" s="338">
        <f t="shared" si="83"/>
        <v>-0.021847526217004976</v>
      </c>
      <c r="T209" s="338">
        <f t="shared" si="83"/>
        <v>-0.15719195737463276</v>
      </c>
      <c r="U209" s="338">
        <f t="shared" si="83"/>
        <v>-0.17421756438709618</v>
      </c>
      <c r="V209" s="404">
        <f t="shared" si="87"/>
        <v>0.5248362040695497</v>
      </c>
      <c r="W209" s="363"/>
      <c r="Y209" s="334">
        <f t="shared" si="71"/>
        <v>-2.4671622769447922E-17</v>
      </c>
    </row>
    <row r="210" spans="1:25" ht="12.75">
      <c r="A210" s="351" t="s">
        <v>244</v>
      </c>
      <c r="B210" s="335">
        <f t="shared" si="84"/>
        <v>0.056384509546028395</v>
      </c>
      <c r="C210" s="338">
        <f t="shared" si="85"/>
        <v>-0.2853877485743789</v>
      </c>
      <c r="D210" s="338">
        <f t="shared" si="82"/>
        <v>-0.025511617160949168</v>
      </c>
      <c r="E210" s="338">
        <f t="shared" si="83"/>
        <v>0.0038034912709598093</v>
      </c>
      <c r="F210" s="338">
        <f t="shared" si="83"/>
        <v>0.05956009365406658</v>
      </c>
      <c r="G210" s="338">
        <f t="shared" si="83"/>
        <v>0.00815511639464437</v>
      </c>
      <c r="H210" s="338">
        <f t="shared" si="83"/>
        <v>-0.025603174412979338</v>
      </c>
      <c r="I210" s="338">
        <f t="shared" si="83"/>
        <v>-0.015225877318271568</v>
      </c>
      <c r="J210" s="338">
        <f t="shared" si="83"/>
        <v>-0.043496116294237344</v>
      </c>
      <c r="K210" s="338">
        <f t="shared" si="83"/>
        <v>0.00789939371011724</v>
      </c>
      <c r="L210" s="338">
        <f t="shared" si="83"/>
        <v>0.021120427847119837</v>
      </c>
      <c r="M210" s="338">
        <f t="shared" si="83"/>
        <v>0.012188006319759227</v>
      </c>
      <c r="N210" s="338">
        <f t="shared" si="83"/>
        <v>-0.04653120720967418</v>
      </c>
      <c r="O210" s="338">
        <f t="shared" si="83"/>
        <v>0.02811730384746903</v>
      </c>
      <c r="P210" s="338">
        <f t="shared" si="83"/>
        <v>-0.006074306900803406</v>
      </c>
      <c r="Q210" s="338">
        <f t="shared" si="83"/>
        <v>-0.003941185607339706</v>
      </c>
      <c r="R210" s="338">
        <f t="shared" si="83"/>
        <v>-0.054761913189413945</v>
      </c>
      <c r="S210" s="338">
        <f t="shared" si="83"/>
        <v>0.1070603836415143</v>
      </c>
      <c r="T210" s="338">
        <f t="shared" si="83"/>
        <v>0.02220568603738498</v>
      </c>
      <c r="U210" s="338">
        <f t="shared" si="83"/>
        <v>-0.048964504629366745</v>
      </c>
      <c r="V210" s="338">
        <f t="shared" si="87"/>
        <v>0.10432285447975231</v>
      </c>
      <c r="W210" s="363"/>
      <c r="Y210" s="334">
        <f t="shared" si="71"/>
        <v>0</v>
      </c>
    </row>
    <row r="211" spans="1:25" ht="12.75">
      <c r="A211" s="351" t="s">
        <v>245</v>
      </c>
      <c r="B211" s="335">
        <f t="shared" si="84"/>
        <v>-0.03311117296742318</v>
      </c>
      <c r="C211" s="338">
        <f t="shared" si="85"/>
        <v>1.3920636257631624</v>
      </c>
      <c r="D211" s="338">
        <f t="shared" si="82"/>
        <v>0.0017619821075958303</v>
      </c>
      <c r="E211" s="338">
        <f t="shared" si="83"/>
        <v>-0.018968353858014153</v>
      </c>
      <c r="F211" s="338">
        <f t="shared" si="83"/>
        <v>-0.026747283503088935</v>
      </c>
      <c r="G211" s="338">
        <f t="shared" si="83"/>
        <v>-0.008098758942050699</v>
      </c>
      <c r="H211" s="338">
        <f t="shared" si="83"/>
        <v>0.011337667728650545</v>
      </c>
      <c r="I211" s="338">
        <f t="shared" si="83"/>
        <v>0.03500175844044801</v>
      </c>
      <c r="J211" s="338">
        <f t="shared" si="83"/>
        <v>-0.03341170259731599</v>
      </c>
      <c r="K211" s="338">
        <f t="shared" si="83"/>
        <v>-0.003161861758063024</v>
      </c>
      <c r="L211" s="338">
        <f t="shared" si="83"/>
        <v>0.05155742236360873</v>
      </c>
      <c r="M211" s="338">
        <f t="shared" si="83"/>
        <v>-0.010264117904651412</v>
      </c>
      <c r="N211" s="338">
        <f t="shared" si="83"/>
        <v>0.008717826948258331</v>
      </c>
      <c r="O211" s="338">
        <f t="shared" si="83"/>
        <v>0.007013968074252645</v>
      </c>
      <c r="P211" s="338">
        <f t="shared" si="83"/>
        <v>0.013321185158566052</v>
      </c>
      <c r="Q211" s="338">
        <f t="shared" si="83"/>
        <v>0.038007006658985654</v>
      </c>
      <c r="R211" s="338">
        <f t="shared" si="83"/>
        <v>0.01985138050549469</v>
      </c>
      <c r="S211" s="338">
        <f t="shared" si="83"/>
        <v>-0.012684133062622123</v>
      </c>
      <c r="T211" s="338">
        <f t="shared" si="83"/>
        <v>-0.010482991854535606</v>
      </c>
      <c r="U211" s="338">
        <f t="shared" si="83"/>
        <v>-0.06275099450551856</v>
      </c>
      <c r="V211" s="338">
        <f t="shared" si="87"/>
        <v>-0.016069530247347315</v>
      </c>
      <c r="W211" s="363"/>
      <c r="Y211" s="334">
        <f t="shared" si="71"/>
        <v>0</v>
      </c>
    </row>
    <row r="212" spans="1:25" ht="12.75">
      <c r="A212" s="351" t="s">
        <v>246</v>
      </c>
      <c r="B212" s="335">
        <f t="shared" si="84"/>
        <v>0.01188660647451485</v>
      </c>
      <c r="C212" s="338">
        <f t="shared" si="85"/>
        <v>-0.012775553481654378</v>
      </c>
      <c r="D212" s="338">
        <f t="shared" si="82"/>
        <v>0.0006285880942594902</v>
      </c>
      <c r="E212" s="338">
        <f t="shared" si="83"/>
        <v>0.002071252241533341</v>
      </c>
      <c r="F212" s="338">
        <f t="shared" si="83"/>
        <v>0.035592555178277765</v>
      </c>
      <c r="G212" s="338">
        <f t="shared" si="83"/>
        <v>0.0024067092622723617</v>
      </c>
      <c r="H212" s="338">
        <f t="shared" si="83"/>
        <v>0.010754407822031029</v>
      </c>
      <c r="I212" s="338">
        <f t="shared" si="83"/>
        <v>0.0041113656049698525</v>
      </c>
      <c r="J212" s="338">
        <f t="shared" si="83"/>
        <v>0.004137108080137912</v>
      </c>
      <c r="K212" s="338">
        <f t="shared" si="83"/>
        <v>0.0034068290230557467</v>
      </c>
      <c r="L212" s="338">
        <f t="shared" si="83"/>
        <v>-0.02530446992430524</v>
      </c>
      <c r="M212" s="338">
        <f t="shared" si="83"/>
        <v>-0.023575199310483727</v>
      </c>
      <c r="N212" s="338">
        <f t="shared" si="83"/>
        <v>0.011464269927849132</v>
      </c>
      <c r="O212" s="338">
        <f t="shared" si="83"/>
        <v>0.008268869162564045</v>
      </c>
      <c r="P212" s="338">
        <f t="shared" si="83"/>
        <v>-0.001903660689374977</v>
      </c>
      <c r="Q212" s="338">
        <f t="shared" si="83"/>
        <v>0.0049382211275306506</v>
      </c>
      <c r="R212" s="338">
        <f t="shared" si="83"/>
        <v>-0.018677803717204094</v>
      </c>
      <c r="S212" s="338">
        <f t="shared" si="83"/>
        <v>0.023297878501130007</v>
      </c>
      <c r="T212" s="338">
        <f t="shared" si="83"/>
        <v>-0.007037849365032119</v>
      </c>
      <c r="U212" s="338">
        <f t="shared" si="83"/>
        <v>-0.03457907101921117</v>
      </c>
      <c r="V212" s="338">
        <f t="shared" si="87"/>
        <v>0.00937402732766971</v>
      </c>
      <c r="W212" s="363"/>
      <c r="Y212" s="334">
        <f t="shared" si="71"/>
        <v>0</v>
      </c>
    </row>
    <row r="213" spans="1:25" ht="12.75">
      <c r="A213" s="351" t="s">
        <v>247</v>
      </c>
      <c r="B213" s="335">
        <f t="shared" si="84"/>
        <v>-0.0424149617127978</v>
      </c>
      <c r="C213" s="338">
        <f t="shared" si="85"/>
        <v>-0.2797673642382219</v>
      </c>
      <c r="D213" s="338">
        <f t="shared" si="82"/>
        <v>-0.004742458143384955</v>
      </c>
      <c r="E213" s="338">
        <f t="shared" si="83"/>
        <v>-0.00383029045488021</v>
      </c>
      <c r="F213" s="338">
        <f t="shared" si="83"/>
        <v>0.005780082889354381</v>
      </c>
      <c r="G213" s="338">
        <f t="shared" si="83"/>
        <v>0.020682958310556485</v>
      </c>
      <c r="H213" s="338">
        <f t="shared" si="83"/>
        <v>-0.0011292591626406515</v>
      </c>
      <c r="I213" s="338">
        <f t="shared" si="83"/>
        <v>-0.004106410577705992</v>
      </c>
      <c r="J213" s="338">
        <f t="shared" si="83"/>
        <v>-7.57876942612673E-05</v>
      </c>
      <c r="K213" s="338">
        <f t="shared" si="83"/>
        <v>-0.009734231114059445</v>
      </c>
      <c r="L213" s="338">
        <f t="shared" si="83"/>
        <v>0.006379144374108914</v>
      </c>
      <c r="M213" s="338">
        <f t="shared" si="83"/>
        <v>0.0062261397148207775</v>
      </c>
      <c r="N213" s="338">
        <f t="shared" si="83"/>
        <v>-0.0010930638330644282</v>
      </c>
      <c r="O213" s="338">
        <f t="shared" si="83"/>
        <v>-0.016249644564612024</v>
      </c>
      <c r="P213" s="338">
        <f t="shared" si="83"/>
        <v>-0.009369984922243259</v>
      </c>
      <c r="Q213" s="338">
        <f t="shared" si="83"/>
        <v>0.0005771731424066909</v>
      </c>
      <c r="R213" s="338">
        <f t="shared" si="83"/>
        <v>0.005022746921371418</v>
      </c>
      <c r="S213" s="338">
        <f t="shared" si="83"/>
        <v>-0.0021713459964791404</v>
      </c>
      <c r="T213" s="338">
        <f t="shared" si="83"/>
        <v>0.012511496977461845</v>
      </c>
      <c r="U213" s="338">
        <f t="shared" si="83"/>
        <v>-0.004677265866749117</v>
      </c>
      <c r="V213" s="338">
        <f t="shared" si="87"/>
        <v>-0.03738044684801644</v>
      </c>
      <c r="W213" s="363"/>
      <c r="Y213" s="334">
        <f t="shared" si="71"/>
        <v>1.1564823173178713E-18</v>
      </c>
    </row>
    <row r="214" spans="1:25" ht="12.75">
      <c r="A214" s="351" t="s">
        <v>248</v>
      </c>
      <c r="B214" s="335">
        <f t="shared" si="84"/>
        <v>-0.0016154818481295223</v>
      </c>
      <c r="C214" s="338">
        <f t="shared" si="85"/>
        <v>-0.018770182358018896</v>
      </c>
      <c r="D214" s="338">
        <f t="shared" si="82"/>
        <v>0.014157377363870646</v>
      </c>
      <c r="E214" s="338">
        <f t="shared" si="83"/>
        <v>0.011148641976455126</v>
      </c>
      <c r="F214" s="338">
        <f t="shared" si="83"/>
        <v>0.014550971008648975</v>
      </c>
      <c r="G214" s="338">
        <f t="shared" si="83"/>
        <v>0.0032912601716052784</v>
      </c>
      <c r="H214" s="338">
        <f t="shared" si="83"/>
        <v>-0.020447003573616538</v>
      </c>
      <c r="I214" s="338">
        <f t="shared" si="83"/>
        <v>-0.013827835753935742</v>
      </c>
      <c r="J214" s="338">
        <f t="shared" si="83"/>
        <v>-0.012183853776662862</v>
      </c>
      <c r="K214" s="338">
        <f t="shared" si="83"/>
        <v>0.0005653974056555068</v>
      </c>
      <c r="L214" s="338">
        <f t="shared" si="83"/>
        <v>0.004818048125715158</v>
      </c>
      <c r="M214" s="338">
        <f t="shared" si="83"/>
        <v>0.00309458708384044</v>
      </c>
      <c r="N214" s="338">
        <f t="shared" si="83"/>
        <v>-0.004566861235873414</v>
      </c>
      <c r="O214" s="338">
        <f t="shared" si="83"/>
        <v>0.00011233714212512363</v>
      </c>
      <c r="P214" s="338">
        <f t="shared" si="83"/>
        <v>-0.01928699340611006</v>
      </c>
      <c r="Q214" s="338">
        <f t="shared" si="83"/>
        <v>0.005684061287689352</v>
      </c>
      <c r="R214" s="338">
        <f t="shared" si="83"/>
        <v>0.00012587958412027078</v>
      </c>
      <c r="S214" s="338">
        <f t="shared" si="83"/>
        <v>-0.007252081007981566</v>
      </c>
      <c r="T214" s="338">
        <f t="shared" si="83"/>
        <v>0.011801551815773753</v>
      </c>
      <c r="U214" s="338">
        <f t="shared" si="83"/>
        <v>0.008214515788680552</v>
      </c>
      <c r="V214" s="338">
        <f t="shared" si="87"/>
        <v>0.013092127496610484</v>
      </c>
      <c r="W214" s="363"/>
      <c r="Y214" s="334">
        <f t="shared" si="71"/>
        <v>0</v>
      </c>
    </row>
    <row r="215" spans="1:25" ht="12.75">
      <c r="A215" s="351" t="s">
        <v>249</v>
      </c>
      <c r="B215" s="335">
        <f t="shared" si="84"/>
        <v>-0.1028831322665965</v>
      </c>
      <c r="C215" s="338">
        <f t="shared" si="85"/>
        <v>0.07594221501178239</v>
      </c>
      <c r="D215" s="338">
        <f t="shared" si="82"/>
        <v>0.012443677647896917</v>
      </c>
      <c r="E215" s="338">
        <f t="shared" si="83"/>
        <v>0.016506244216168933</v>
      </c>
      <c r="F215" s="338">
        <f t="shared" si="83"/>
        <v>0.005696855492234823</v>
      </c>
      <c r="G215" s="338">
        <f t="shared" si="83"/>
        <v>0.005173148356968554</v>
      </c>
      <c r="H215" s="338">
        <f t="shared" si="83"/>
        <v>0.0007186245905736882</v>
      </c>
      <c r="I215" s="338">
        <f t="shared" si="83"/>
        <v>0.0026857811268001103</v>
      </c>
      <c r="J215" s="338">
        <f t="shared" si="83"/>
        <v>-0.009279454056449449</v>
      </c>
      <c r="K215" s="338">
        <f t="shared" si="83"/>
        <v>-0.008719787686390756</v>
      </c>
      <c r="L215" s="338">
        <f t="shared" si="83"/>
        <v>0.003647502825733659</v>
      </c>
      <c r="M215" s="338">
        <f t="shared" si="83"/>
        <v>-0.00339378880208642</v>
      </c>
      <c r="N215" s="338">
        <f t="shared" si="83"/>
        <v>-0.006687044671199724</v>
      </c>
      <c r="O215" s="338">
        <f t="shared" si="83"/>
        <v>-0.01441020818834328</v>
      </c>
      <c r="P215" s="338">
        <f t="shared" si="83"/>
        <v>-0.006327020865522143</v>
      </c>
      <c r="Q215" s="338">
        <f t="shared" si="83"/>
        <v>-0.006595761079259091</v>
      </c>
      <c r="R215" s="338">
        <f t="shared" si="83"/>
        <v>0.007866610217915848</v>
      </c>
      <c r="S215" s="338">
        <f t="shared" si="83"/>
        <v>0.005096724035217132</v>
      </c>
      <c r="T215" s="338">
        <f t="shared" si="83"/>
        <v>0.001582706688153565</v>
      </c>
      <c r="U215" s="338">
        <f t="shared" si="83"/>
        <v>-0.006004809848412326</v>
      </c>
      <c r="V215" s="338">
        <f t="shared" si="87"/>
        <v>-0.09952489312480128</v>
      </c>
      <c r="W215" s="363"/>
      <c r="Y215" s="334">
        <f t="shared" si="71"/>
        <v>2.3129646346357427E-18</v>
      </c>
    </row>
    <row r="216" spans="1:25" ht="12.75">
      <c r="A216" s="351" t="s">
        <v>250</v>
      </c>
      <c r="B216" s="335">
        <f>P16</f>
        <v>-0.002381744601897922</v>
      </c>
      <c r="C216" s="338">
        <f>B138/10</f>
        <v>-0.0110651024724607</v>
      </c>
      <c r="D216" s="338">
        <f>C138/10-$P16</f>
        <v>-0.0022415539619582096</v>
      </c>
      <c r="E216" s="338">
        <f aca="true" t="shared" si="88" ref="E216:T219">D138/10-$P16</f>
        <v>0.00035741093198344035</v>
      </c>
      <c r="F216" s="338">
        <f t="shared" si="88"/>
        <v>0.005486344119540821</v>
      </c>
      <c r="G216" s="338">
        <f t="shared" si="88"/>
        <v>0.0011698108955678242</v>
      </c>
      <c r="H216" s="338">
        <f t="shared" si="88"/>
        <v>-0.0008684550868721134</v>
      </c>
      <c r="I216" s="338">
        <f t="shared" si="88"/>
        <v>0.0002040225081744399</v>
      </c>
      <c r="J216" s="338">
        <f t="shared" si="88"/>
        <v>-0.0020326610549048036</v>
      </c>
      <c r="K216" s="338">
        <f t="shared" si="88"/>
        <v>0.002164103622222961</v>
      </c>
      <c r="L216" s="338">
        <f t="shared" si="88"/>
        <v>-0.0008326335346973759</v>
      </c>
      <c r="M216" s="338">
        <f t="shared" si="88"/>
        <v>-0.0022011682134714045</v>
      </c>
      <c r="N216" s="338">
        <f t="shared" si="88"/>
        <v>0.00044519010551243954</v>
      </c>
      <c r="O216" s="338">
        <f t="shared" si="88"/>
        <v>0.000964456123947465</v>
      </c>
      <c r="P216" s="338">
        <f t="shared" si="88"/>
        <v>-0.001875263651091817</v>
      </c>
      <c r="Q216" s="338">
        <f t="shared" si="88"/>
        <v>-0.0009587580724388133</v>
      </c>
      <c r="R216" s="338">
        <f t="shared" si="88"/>
        <v>-0.004284016251903845</v>
      </c>
      <c r="S216" s="338">
        <f t="shared" si="88"/>
        <v>0.004084586385327515</v>
      </c>
      <c r="T216" s="338">
        <f t="shared" si="88"/>
        <v>0.001231704601404965</v>
      </c>
      <c r="U216" s="338">
        <f>T138/10-$P16</f>
        <v>-0.0008131194663434831</v>
      </c>
      <c r="V216" s="338">
        <f>U138/10</f>
        <v>-0.004228402919259105</v>
      </c>
      <c r="W216" s="363"/>
      <c r="Y216" s="334">
        <f t="shared" si="71"/>
        <v>2.8912057932946783E-19</v>
      </c>
    </row>
    <row r="217" spans="1:25" ht="12.75">
      <c r="A217" s="351" t="s">
        <v>251</v>
      </c>
      <c r="B217" s="335">
        <f>P17</f>
        <v>-0.012794674329589941</v>
      </c>
      <c r="C217" s="338">
        <f>B139/10</f>
        <v>-0.03429823375035248</v>
      </c>
      <c r="D217" s="338">
        <f>C139/10-$P17</f>
        <v>0.0010984085921976802</v>
      </c>
      <c r="E217" s="338">
        <f aca="true" t="shared" si="89" ref="E217:S217">D139/10-$P17</f>
        <v>0.0018224243697129196</v>
      </c>
      <c r="F217" s="338">
        <f t="shared" si="89"/>
        <v>0.0019068579311141386</v>
      </c>
      <c r="G217" s="338">
        <f t="shared" si="89"/>
        <v>0.0007574183338253382</v>
      </c>
      <c r="H217" s="338">
        <f t="shared" si="89"/>
        <v>-0.0009209650573821209</v>
      </c>
      <c r="I217" s="338">
        <f t="shared" si="89"/>
        <v>-0.0009437457314608669</v>
      </c>
      <c r="J217" s="338">
        <f t="shared" si="89"/>
        <v>-0.0035940540327388283</v>
      </c>
      <c r="K217" s="338">
        <f t="shared" si="89"/>
        <v>-0.000691331892294365</v>
      </c>
      <c r="L217" s="338">
        <f t="shared" si="89"/>
        <v>0.0010122368868921098</v>
      </c>
      <c r="M217" s="338">
        <f t="shared" si="89"/>
        <v>0.0005129478507348625</v>
      </c>
      <c r="N217" s="338">
        <f t="shared" si="89"/>
        <v>-0.00019635251874972753</v>
      </c>
      <c r="O217" s="338">
        <f t="shared" si="89"/>
        <v>-0.0007479068779397066</v>
      </c>
      <c r="P217" s="338">
        <f t="shared" si="89"/>
        <v>-0.0015939736728917617</v>
      </c>
      <c r="Q217" s="338">
        <f t="shared" si="89"/>
        <v>0.002299409285506232</v>
      </c>
      <c r="R217" s="338">
        <f t="shared" si="89"/>
        <v>0.0014229349077330943</v>
      </c>
      <c r="S217" s="338">
        <f t="shared" si="89"/>
        <v>-0.001356209107164691</v>
      </c>
      <c r="T217" s="338">
        <f t="shared" si="88"/>
        <v>0.0008767339089208563</v>
      </c>
      <c r="U217" s="338">
        <f>T139/10-$P17</f>
        <v>-0.0016648331760152155</v>
      </c>
      <c r="V217" s="338">
        <f>U139/10</f>
        <v>-0.016812129669353484</v>
      </c>
      <c r="W217" s="363"/>
      <c r="Y217" s="334">
        <f t="shared" si="71"/>
        <v>-2.8912057932946786E-18</v>
      </c>
    </row>
    <row r="218" spans="1:25" ht="12.75">
      <c r="A218" s="351" t="s">
        <v>252</v>
      </c>
      <c r="B218" s="335">
        <f>P18</f>
        <v>-0.01874899960096266</v>
      </c>
      <c r="C218" s="338">
        <f>B140/10</f>
        <v>0.000674771008408368</v>
      </c>
      <c r="D218" s="338">
        <f>C140/10-$P18</f>
        <v>0.0013541687762995969</v>
      </c>
      <c r="E218" s="338">
        <f t="shared" si="88"/>
        <v>0.00023999838993693165</v>
      </c>
      <c r="F218" s="338">
        <f t="shared" si="88"/>
        <v>0.0005005661845880263</v>
      </c>
      <c r="G218" s="338">
        <f t="shared" si="88"/>
        <v>-0.0007776594686974905</v>
      </c>
      <c r="H218" s="338">
        <f t="shared" si="88"/>
        <v>-0.004282709496821805</v>
      </c>
      <c r="I218" s="338">
        <f t="shared" si="88"/>
        <v>-0.0014058353961736748</v>
      </c>
      <c r="J218" s="338">
        <f t="shared" si="88"/>
        <v>2.832161263114849E-05</v>
      </c>
      <c r="K218" s="338">
        <f t="shared" si="88"/>
        <v>0.0012790464244142041</v>
      </c>
      <c r="L218" s="338">
        <f t="shared" si="88"/>
        <v>0.002946569490797503</v>
      </c>
      <c r="M218" s="338">
        <f t="shared" si="88"/>
        <v>-0.0025262979809845577</v>
      </c>
      <c r="N218" s="338">
        <f t="shared" si="88"/>
        <v>-0.0014491662438411053</v>
      </c>
      <c r="O218" s="338">
        <f t="shared" si="88"/>
        <v>0.0023785369956727566</v>
      </c>
      <c r="P218" s="338">
        <f t="shared" si="88"/>
        <v>-0.0020034570379697976</v>
      </c>
      <c r="Q218" s="338">
        <f t="shared" si="88"/>
        <v>0.0008112999151587488</v>
      </c>
      <c r="R218" s="338">
        <f t="shared" si="88"/>
        <v>0.00033933696077804304</v>
      </c>
      <c r="S218" s="338">
        <f t="shared" si="88"/>
        <v>0.00020056718183975378</v>
      </c>
      <c r="T218" s="338">
        <f t="shared" si="88"/>
        <v>0.0004568976332071824</v>
      </c>
      <c r="U218" s="338">
        <f>T140/10-$P18</f>
        <v>0.0019098160591645326</v>
      </c>
      <c r="V218" s="338">
        <f>U140/10</f>
        <v>-0.006529904514213146</v>
      </c>
      <c r="W218" s="363"/>
      <c r="Y218" s="334">
        <f t="shared" si="71"/>
        <v>-1.927470528863119E-19</v>
      </c>
    </row>
    <row r="219" spans="1:25" ht="13.5" thickBot="1">
      <c r="A219" s="358" t="s">
        <v>253</v>
      </c>
      <c r="B219" s="337">
        <f>P19</f>
        <v>-0.015419173000000003</v>
      </c>
      <c r="C219" s="340">
        <f>B141/10</f>
        <v>0.015167910000000001</v>
      </c>
      <c r="D219" s="340">
        <f>C141/10-$P19</f>
        <v>0.011530007000000002</v>
      </c>
      <c r="E219" s="340">
        <f t="shared" si="88"/>
        <v>0.009007253000000003</v>
      </c>
      <c r="F219" s="340">
        <f t="shared" si="88"/>
        <v>0.010270873000000003</v>
      </c>
      <c r="G219" s="340">
        <f t="shared" si="88"/>
        <v>0.002828003000000001</v>
      </c>
      <c r="H219" s="340">
        <f t="shared" si="88"/>
        <v>-0.013201946999999997</v>
      </c>
      <c r="I219" s="340">
        <f t="shared" si="88"/>
        <v>-0.007812896999999997</v>
      </c>
      <c r="J219" s="340">
        <f t="shared" si="88"/>
        <v>-0.007155006999999996</v>
      </c>
      <c r="K219" s="340">
        <f t="shared" si="88"/>
        <v>-0.001919846999999997</v>
      </c>
      <c r="L219" s="340">
        <f t="shared" si="88"/>
        <v>0.003921263000000003</v>
      </c>
      <c r="M219" s="340">
        <f t="shared" si="88"/>
        <v>0.0026158530000000013</v>
      </c>
      <c r="N219" s="340">
        <f t="shared" si="88"/>
        <v>-0.0028905769999999966</v>
      </c>
      <c r="O219" s="340">
        <f t="shared" si="88"/>
        <v>-0.0016516769999999955</v>
      </c>
      <c r="P219" s="340">
        <f t="shared" si="88"/>
        <v>-0.013188256999999997</v>
      </c>
      <c r="Q219" s="340">
        <f t="shared" si="88"/>
        <v>0.002785253000000005</v>
      </c>
      <c r="R219" s="340">
        <f t="shared" si="88"/>
        <v>-0.0006847269999999978</v>
      </c>
      <c r="S219" s="340">
        <f t="shared" si="88"/>
        <v>-0.0077147569999999974</v>
      </c>
      <c r="T219" s="340">
        <f t="shared" si="88"/>
        <v>0.007399840000000003</v>
      </c>
      <c r="U219" s="340">
        <f>T141/10-$P19</f>
        <v>0.005861348000000002</v>
      </c>
      <c r="V219" s="340">
        <f>U141/10</f>
        <v>-0.003281402</v>
      </c>
      <c r="W219" s="365"/>
      <c r="Y219" s="334">
        <f t="shared" si="71"/>
        <v>2.8912057932946786E-18</v>
      </c>
    </row>
    <row r="220" ht="12" thickBot="1">
      <c r="A220" s="156"/>
    </row>
    <row r="221" spans="1:5" ht="12" thickBot="1">
      <c r="A221" s="157" t="s">
        <v>165</v>
      </c>
      <c r="B221" s="374">
        <f>'Summary Data'!V3-'Summary Data'!AS3</f>
        <v>-0.08986499999999964</v>
      </c>
      <c r="D221" s="202"/>
      <c r="E221" s="202"/>
    </row>
    <row r="222" ht="12" thickBot="1">
      <c r="A222" s="156"/>
    </row>
    <row r="223" spans="1:12" ht="12" thickBot="1">
      <c r="A223" s="445" t="s">
        <v>22</v>
      </c>
      <c r="B223" s="536"/>
      <c r="C223" s="446" t="s">
        <v>24</v>
      </c>
      <c r="D223" s="446"/>
      <c r="E223" s="445" t="s">
        <v>26</v>
      </c>
      <c r="F223" s="536"/>
      <c r="G223" s="446" t="s">
        <v>28</v>
      </c>
      <c r="H223" s="446"/>
      <c r="I223" s="445" t="s">
        <v>30</v>
      </c>
      <c r="J223" s="536"/>
      <c r="K223" s="446" t="s">
        <v>32</v>
      </c>
      <c r="L223" s="536"/>
    </row>
    <row r="224" spans="1:12" ht="11.25">
      <c r="A224" s="60" t="s">
        <v>255</v>
      </c>
      <c r="B224" s="11" t="s">
        <v>256</v>
      </c>
      <c r="C224" s="61" t="s">
        <v>255</v>
      </c>
      <c r="D224" s="61" t="s">
        <v>256</v>
      </c>
      <c r="E224" s="60" t="s">
        <v>255</v>
      </c>
      <c r="F224" s="11" t="s">
        <v>256</v>
      </c>
      <c r="G224" s="61" t="s">
        <v>255</v>
      </c>
      <c r="H224" s="61" t="s">
        <v>256</v>
      </c>
      <c r="I224" s="60" t="s">
        <v>255</v>
      </c>
      <c r="J224" s="11" t="s">
        <v>256</v>
      </c>
      <c r="K224" s="61" t="s">
        <v>255</v>
      </c>
      <c r="L224" s="11" t="s">
        <v>256</v>
      </c>
    </row>
    <row r="225" spans="1:12" ht="12" thickBot="1">
      <c r="A225" s="158">
        <v>59</v>
      </c>
      <c r="B225" s="159">
        <v>40.2</v>
      </c>
      <c r="C225" s="160">
        <v>21.8</v>
      </c>
      <c r="D225" s="160">
        <v>16.2</v>
      </c>
      <c r="E225" s="158">
        <v>-4</v>
      </c>
      <c r="F225" s="159">
        <v>-0.77</v>
      </c>
      <c r="G225" s="160">
        <v>1.5</v>
      </c>
      <c r="H225" s="160">
        <v>-0.22</v>
      </c>
      <c r="I225" s="158">
        <v>-0.56</v>
      </c>
      <c r="J225" s="159">
        <v>0.031</v>
      </c>
      <c r="K225" s="160">
        <v>0.083</v>
      </c>
      <c r="L225" s="159">
        <v>0</v>
      </c>
    </row>
    <row r="226" spans="1:12" ht="12" thickBot="1">
      <c r="A226" s="445" t="s">
        <v>257</v>
      </c>
      <c r="B226" s="446"/>
      <c r="C226" s="446"/>
      <c r="D226" s="446"/>
      <c r="E226" s="446"/>
      <c r="F226" s="446"/>
      <c r="G226" s="446"/>
      <c r="H226" s="446"/>
      <c r="I226" s="446"/>
      <c r="J226" s="446"/>
      <c r="K226" s="446"/>
      <c r="L226" s="536"/>
    </row>
    <row r="228" spans="1:2" ht="11.25">
      <c r="A228" s="29" t="s">
        <v>299</v>
      </c>
      <c r="B228" s="29" t="s">
        <v>300</v>
      </c>
    </row>
    <row r="229" ht="12" thickBot="1">
      <c r="A229" s="203"/>
    </row>
    <row r="230" spans="1:21" ht="11.25">
      <c r="A230" s="549" t="s">
        <v>346</v>
      </c>
      <c r="B230" s="550"/>
      <c r="C230" s="550"/>
      <c r="D230" s="550"/>
      <c r="E230" s="550"/>
      <c r="F230" s="550"/>
      <c r="G230" s="550"/>
      <c r="H230" s="550"/>
      <c r="I230" s="550"/>
      <c r="J230" s="550"/>
      <c r="K230" s="550"/>
      <c r="L230" s="550"/>
      <c r="M230" s="550"/>
      <c r="N230" s="550"/>
      <c r="O230" s="550"/>
      <c r="P230" s="550"/>
      <c r="Q230" s="550"/>
      <c r="R230" s="550"/>
      <c r="S230" s="550"/>
      <c r="T230" s="550"/>
      <c r="U230" s="551"/>
    </row>
    <row r="231" spans="1:21" ht="11.25">
      <c r="A231" s="69" t="s">
        <v>347</v>
      </c>
      <c r="B231" s="31">
        <v>15</v>
      </c>
      <c r="C231" s="31">
        <v>14.25</v>
      </c>
      <c r="D231" s="31">
        <v>13.5</v>
      </c>
      <c r="E231" s="31">
        <v>12.75</v>
      </c>
      <c r="F231" s="31">
        <v>12</v>
      </c>
      <c r="G231" s="31">
        <v>11.25</v>
      </c>
      <c r="H231" s="31">
        <v>10.5</v>
      </c>
      <c r="I231" s="31">
        <v>9.75</v>
      </c>
      <c r="J231" s="31">
        <v>9</v>
      </c>
      <c r="K231" s="31">
        <v>8.25</v>
      </c>
      <c r="L231" s="31">
        <v>7.5</v>
      </c>
      <c r="M231" s="31">
        <v>6.75</v>
      </c>
      <c r="N231" s="31">
        <v>6</v>
      </c>
      <c r="O231" s="31">
        <v>5.25</v>
      </c>
      <c r="P231" s="31">
        <v>4.5</v>
      </c>
      <c r="Q231" s="31">
        <v>3.75</v>
      </c>
      <c r="R231" s="31">
        <v>3</v>
      </c>
      <c r="S231" s="31">
        <v>2.25</v>
      </c>
      <c r="T231" s="31">
        <v>1.5</v>
      </c>
      <c r="U231" s="50">
        <v>0.75</v>
      </c>
    </row>
    <row r="232" spans="1:21" ht="11.25">
      <c r="A232" s="69" t="s">
        <v>348</v>
      </c>
      <c r="B232" s="385">
        <f>'Summary Data'!B$3</f>
        <v>4.524149</v>
      </c>
      <c r="C232" s="385">
        <f>'Summary Data'!C$3</f>
        <v>0.06842</v>
      </c>
      <c r="D232" s="385">
        <f>'Summary Data'!D$3</f>
        <v>0.400554</v>
      </c>
      <c r="E232" s="385">
        <f>'Summary Data'!E$3</f>
        <v>0.615728</v>
      </c>
      <c r="F232" s="385">
        <f>'Summary Data'!F$3</f>
        <v>0.152837</v>
      </c>
      <c r="G232" s="385">
        <f>'Summary Data'!G$3</f>
        <v>-0.471138</v>
      </c>
      <c r="H232" s="385">
        <f>'Summary Data'!H$3</f>
        <v>0.105555</v>
      </c>
      <c r="I232" s="385">
        <f>'Summary Data'!I$3</f>
        <v>-0.785481</v>
      </c>
      <c r="J232" s="385">
        <f>'Summary Data'!J$3</f>
        <v>-0.991774</v>
      </c>
      <c r="K232" s="385">
        <f>'Summary Data'!K$3</f>
        <v>0.165137</v>
      </c>
      <c r="L232" s="385">
        <f>'Summary Data'!L$3</f>
        <v>-0.79</v>
      </c>
      <c r="M232" s="385">
        <f>'Summary Data'!M$3</f>
        <v>-0.918944</v>
      </c>
      <c r="N232" s="385">
        <f>'Summary Data'!N$3</f>
        <v>-0.814511</v>
      </c>
      <c r="O232" s="385">
        <f>'Summary Data'!O$3</f>
        <v>-0.805119</v>
      </c>
      <c r="P232" s="385">
        <f>'Summary Data'!P$3</f>
        <v>-0.030968</v>
      </c>
      <c r="Q232" s="385">
        <f>'Summary Data'!Q$3</f>
        <v>0.383518</v>
      </c>
      <c r="R232" s="385">
        <f>'Summary Data'!R$3</f>
        <v>0.306464</v>
      </c>
      <c r="S232" s="385">
        <f>'Summary Data'!S$3</f>
        <v>0.218655</v>
      </c>
      <c r="T232" s="385">
        <f>'Summary Data'!T$3</f>
        <v>0.15079</v>
      </c>
      <c r="U232" s="386">
        <f>'Summary Data'!U$3</f>
        <v>0.249297</v>
      </c>
    </row>
    <row r="233" spans="1:21" ht="11.25">
      <c r="A233" s="69" t="s">
        <v>349</v>
      </c>
      <c r="B233" s="38">
        <f>B231*B232/2</f>
        <v>33.931117500000006</v>
      </c>
      <c r="C233" s="38">
        <f aca="true" t="shared" si="90" ref="C233:T233">C231*C232</f>
        <v>0.9749849999999999</v>
      </c>
      <c r="D233" s="38">
        <f t="shared" si="90"/>
        <v>5.407479</v>
      </c>
      <c r="E233" s="38">
        <f t="shared" si="90"/>
        <v>7.850532</v>
      </c>
      <c r="F233" s="38">
        <f t="shared" si="90"/>
        <v>1.834044</v>
      </c>
      <c r="G233" s="38">
        <f t="shared" si="90"/>
        <v>-5.3003025</v>
      </c>
      <c r="H233" s="38">
        <f t="shared" si="90"/>
        <v>1.1083275</v>
      </c>
      <c r="I233" s="38">
        <f t="shared" si="90"/>
        <v>-7.658439749999999</v>
      </c>
      <c r="J233" s="38">
        <f t="shared" si="90"/>
        <v>-8.925966</v>
      </c>
      <c r="K233" s="38">
        <f t="shared" si="90"/>
        <v>1.36238025</v>
      </c>
      <c r="L233" s="38">
        <f t="shared" si="90"/>
        <v>-5.925000000000001</v>
      </c>
      <c r="M233" s="38">
        <f t="shared" si="90"/>
        <v>-6.202872</v>
      </c>
      <c r="N233" s="38">
        <f t="shared" si="90"/>
        <v>-4.887066</v>
      </c>
      <c r="O233" s="38">
        <f t="shared" si="90"/>
        <v>-4.22687475</v>
      </c>
      <c r="P233" s="38">
        <f t="shared" si="90"/>
        <v>-0.139356</v>
      </c>
      <c r="Q233" s="38">
        <f t="shared" si="90"/>
        <v>1.4381925</v>
      </c>
      <c r="R233" s="38">
        <f t="shared" si="90"/>
        <v>0.919392</v>
      </c>
      <c r="S233" s="38">
        <f t="shared" si="90"/>
        <v>0.49197375</v>
      </c>
      <c r="T233" s="38">
        <f t="shared" si="90"/>
        <v>0.22618500000000002</v>
      </c>
      <c r="U233" s="40">
        <f>U231*U232/2</f>
        <v>0.093486375</v>
      </c>
    </row>
    <row r="234" spans="1:21" ht="12" thickBot="1">
      <c r="A234" s="387" t="s">
        <v>350</v>
      </c>
      <c r="B234" s="388">
        <f>SUM(B233:U233)*0.75/1000</f>
        <v>0.00927916340625</v>
      </c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9"/>
    </row>
    <row r="236" ht="12" thickBot="1"/>
    <row r="237" spans="1:21" ht="11.25">
      <c r="A237" s="549" t="s">
        <v>351</v>
      </c>
      <c r="B237" s="550"/>
      <c r="C237" s="550"/>
      <c r="D237" s="550"/>
      <c r="E237" s="550"/>
      <c r="F237" s="550"/>
      <c r="G237" s="550"/>
      <c r="H237" s="550"/>
      <c r="I237" s="550"/>
      <c r="J237" s="550"/>
      <c r="K237" s="550"/>
      <c r="L237" s="550"/>
      <c r="M237" s="550"/>
      <c r="N237" s="550"/>
      <c r="O237" s="550"/>
      <c r="P237" s="550"/>
      <c r="Q237" s="550"/>
      <c r="R237" s="550"/>
      <c r="S237" s="550"/>
      <c r="T237" s="550"/>
      <c r="U237" s="551"/>
    </row>
    <row r="238" spans="1:21" ht="11.25">
      <c r="A238" s="69" t="s">
        <v>347</v>
      </c>
      <c r="B238" s="31">
        <v>15</v>
      </c>
      <c r="C238" s="31">
        <v>14.25</v>
      </c>
      <c r="D238" s="31">
        <v>13.5</v>
      </c>
      <c r="E238" s="31">
        <v>12.75</v>
      </c>
      <c r="F238" s="31">
        <v>12</v>
      </c>
      <c r="G238" s="31">
        <v>11.25</v>
      </c>
      <c r="H238" s="31">
        <v>10.5</v>
      </c>
      <c r="I238" s="31">
        <v>9.75</v>
      </c>
      <c r="J238" s="31">
        <v>9</v>
      </c>
      <c r="K238" s="31">
        <v>8.25</v>
      </c>
      <c r="L238" s="31">
        <v>7.5</v>
      </c>
      <c r="M238" s="31">
        <v>6.75</v>
      </c>
      <c r="N238" s="31">
        <v>6</v>
      </c>
      <c r="O238" s="31">
        <v>5.25</v>
      </c>
      <c r="P238" s="31">
        <v>4.5</v>
      </c>
      <c r="Q238" s="31">
        <v>3.75</v>
      </c>
      <c r="R238" s="31">
        <v>3</v>
      </c>
      <c r="S238" s="31">
        <v>2.25</v>
      </c>
      <c r="T238" s="31">
        <v>1.5</v>
      </c>
      <c r="U238" s="50">
        <v>0.75</v>
      </c>
    </row>
    <row r="239" spans="1:21" ht="11.25">
      <c r="A239" s="69" t="s">
        <v>348</v>
      </c>
      <c r="B239" s="385">
        <f>'Summary Data'!Y$3</f>
        <v>3.714066</v>
      </c>
      <c r="C239" s="385">
        <f>'Summary Data'!Z$3</f>
        <v>0.820286</v>
      </c>
      <c r="D239" s="385">
        <f>'Summary Data'!AA$3</f>
        <v>1.728338</v>
      </c>
      <c r="E239" s="385">
        <f>'Summary Data'!AB$3</f>
        <v>0.911766</v>
      </c>
      <c r="F239" s="385">
        <f>'Summary Data'!AC$3</f>
        <v>0.75086</v>
      </c>
      <c r="G239" s="385">
        <f>'Summary Data'!AD$3</f>
        <v>-0.023591</v>
      </c>
      <c r="H239" s="385">
        <f>'Summary Data'!AE$3</f>
        <v>-0.36086</v>
      </c>
      <c r="I239" s="385">
        <f>'Summary Data'!AF$3</f>
        <v>-1.264918</v>
      </c>
      <c r="J239" s="385">
        <f>'Summary Data'!AG$3</f>
        <v>-1.033059</v>
      </c>
      <c r="K239" s="385">
        <f>'Summary Data'!AH$3</f>
        <v>0.483254</v>
      </c>
      <c r="L239" s="385">
        <f>'Summary Data'!AI$3</f>
        <v>-0.627291</v>
      </c>
      <c r="M239" s="385">
        <f>'Summary Data'!AJ$3</f>
        <v>-0.993617</v>
      </c>
      <c r="N239" s="385">
        <f>'Summary Data'!AK$3</f>
        <v>-1.50523</v>
      </c>
      <c r="O239" s="385">
        <f>'Summary Data'!AL$3</f>
        <v>-1.19553</v>
      </c>
      <c r="P239" s="385">
        <f>'Summary Data'!AM$3</f>
        <v>-0.741003</v>
      </c>
      <c r="Q239" s="385">
        <f>'Summary Data'!AN$3</f>
        <v>0.184142</v>
      </c>
      <c r="R239" s="385">
        <f>'Summary Data'!AO$3</f>
        <v>0.429337</v>
      </c>
      <c r="S239" s="385">
        <f>'Summary Data'!AP$3</f>
        <v>0.317373</v>
      </c>
      <c r="T239" s="385">
        <f>'Summary Data'!AQ$3</f>
        <v>-0.207377</v>
      </c>
      <c r="U239" s="386">
        <f>'Summary Data'!AR$3</f>
        <v>-0.038505</v>
      </c>
    </row>
    <row r="240" spans="1:21" ht="11.25">
      <c r="A240" s="69" t="s">
        <v>349</v>
      </c>
      <c r="B240" s="38">
        <f>B238*B239/2</f>
        <v>27.855494999999998</v>
      </c>
      <c r="C240" s="38">
        <f aca="true" t="shared" si="91" ref="C240:T240">C238*C239</f>
        <v>11.6890755</v>
      </c>
      <c r="D240" s="38">
        <f t="shared" si="91"/>
        <v>23.332563</v>
      </c>
      <c r="E240" s="38">
        <f t="shared" si="91"/>
        <v>11.6250165</v>
      </c>
      <c r="F240" s="38">
        <f t="shared" si="91"/>
        <v>9.01032</v>
      </c>
      <c r="G240" s="38">
        <f t="shared" si="91"/>
        <v>-0.26539875</v>
      </c>
      <c r="H240" s="38">
        <f t="shared" si="91"/>
        <v>-3.7890300000000003</v>
      </c>
      <c r="I240" s="38">
        <f t="shared" si="91"/>
        <v>-12.332950499999999</v>
      </c>
      <c r="J240" s="38">
        <f t="shared" si="91"/>
        <v>-9.297531</v>
      </c>
      <c r="K240" s="38">
        <f t="shared" si="91"/>
        <v>3.9868455000000003</v>
      </c>
      <c r="L240" s="38">
        <f t="shared" si="91"/>
        <v>-4.7046825000000005</v>
      </c>
      <c r="M240" s="38">
        <f t="shared" si="91"/>
        <v>-6.70691475</v>
      </c>
      <c r="N240" s="38">
        <f t="shared" si="91"/>
        <v>-9.03138</v>
      </c>
      <c r="O240" s="38">
        <f t="shared" si="91"/>
        <v>-6.2765325</v>
      </c>
      <c r="P240" s="38">
        <f t="shared" si="91"/>
        <v>-3.3345135</v>
      </c>
      <c r="Q240" s="38">
        <f t="shared" si="91"/>
        <v>0.6905325</v>
      </c>
      <c r="R240" s="38">
        <f t="shared" si="91"/>
        <v>1.288011</v>
      </c>
      <c r="S240" s="38">
        <f t="shared" si="91"/>
        <v>0.71408925</v>
      </c>
      <c r="T240" s="38">
        <f t="shared" si="91"/>
        <v>-0.3110655</v>
      </c>
      <c r="U240" s="40">
        <f>U238*U239/2</f>
        <v>-0.014439374999999999</v>
      </c>
    </row>
    <row r="241" spans="1:21" ht="12" thickBot="1">
      <c r="A241" s="387" t="s">
        <v>350</v>
      </c>
      <c r="B241" s="388">
        <f>SUM(B240:U240)*0.75/1000</f>
        <v>0.025595632406250013</v>
      </c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9"/>
    </row>
  </sheetData>
  <sheetProtection/>
  <mergeCells count="41">
    <mergeCell ref="B1:I1"/>
    <mergeCell ref="J1:Q1"/>
    <mergeCell ref="B2:E2"/>
    <mergeCell ref="F2:I2"/>
    <mergeCell ref="J2:M2"/>
    <mergeCell ref="N2:Q2"/>
    <mergeCell ref="A230:U230"/>
    <mergeCell ref="A237:U237"/>
    <mergeCell ref="B3:C3"/>
    <mergeCell ref="D3:E3"/>
    <mergeCell ref="B44:G44"/>
    <mergeCell ref="I44:O44"/>
    <mergeCell ref="N25:Q25"/>
    <mergeCell ref="I45:K45"/>
    <mergeCell ref="N3:O3"/>
    <mergeCell ref="P3:Q3"/>
    <mergeCell ref="B23:K23"/>
    <mergeCell ref="B24:F24"/>
    <mergeCell ref="G24:K24"/>
    <mergeCell ref="F3:G3"/>
    <mergeCell ref="H3:I3"/>
    <mergeCell ref="J3:K3"/>
    <mergeCell ref="L3:M3"/>
    <mergeCell ref="F47:G47"/>
    <mergeCell ref="B45:D45"/>
    <mergeCell ref="F45:G45"/>
    <mergeCell ref="A145:V145"/>
    <mergeCell ref="A65:V65"/>
    <mergeCell ref="A85:V85"/>
    <mergeCell ref="A105:V105"/>
    <mergeCell ref="A125:V125"/>
    <mergeCell ref="L45:N45"/>
    <mergeCell ref="A226:L226"/>
    <mergeCell ref="A150:W150"/>
    <mergeCell ref="A185:W185"/>
    <mergeCell ref="A223:B223"/>
    <mergeCell ref="C223:D223"/>
    <mergeCell ref="E223:F223"/>
    <mergeCell ref="G223:H223"/>
    <mergeCell ref="I223:J223"/>
    <mergeCell ref="K223:L223"/>
  </mergeCells>
  <printOptions gridLines="1" headings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2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U7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5.57421875" style="155" bestFit="1" customWidth="1"/>
    <col min="2" max="2" width="8.7109375" style="0" bestFit="1" customWidth="1"/>
    <col min="3" max="3" width="9.7109375" style="0" bestFit="1" customWidth="1"/>
    <col min="4" max="4" width="8.7109375" style="0" bestFit="1" customWidth="1"/>
    <col min="5" max="5" width="9.7109375" style="0" bestFit="1" customWidth="1"/>
    <col min="6" max="6" width="15.421875" style="0" customWidth="1"/>
    <col min="7" max="7" width="17.8515625" style="0" customWidth="1"/>
    <col min="8" max="8" width="8.7109375" style="0" bestFit="1" customWidth="1"/>
    <col min="9" max="9" width="9.7109375" style="0" bestFit="1" customWidth="1"/>
    <col min="10" max="10" width="8.7109375" style="0" bestFit="1" customWidth="1"/>
    <col min="11" max="11" width="9.7109375" style="0" bestFit="1" customWidth="1"/>
    <col min="12" max="12" width="8.7109375" style="0" bestFit="1" customWidth="1"/>
    <col min="13" max="13" width="9.7109375" style="0" bestFit="1" customWidth="1"/>
    <col min="14" max="14" width="8.7109375" style="0" bestFit="1" customWidth="1"/>
    <col min="15" max="15" width="9.7109375" style="0" bestFit="1" customWidth="1"/>
    <col min="16" max="16" width="8.7109375" style="0" bestFit="1" customWidth="1"/>
    <col min="17" max="17" width="9.7109375" style="0" bestFit="1" customWidth="1"/>
    <col min="18" max="18" width="8.7109375" style="0" bestFit="1" customWidth="1"/>
    <col min="19" max="19" width="9.7109375" style="0" bestFit="1" customWidth="1"/>
    <col min="20" max="20" width="8.7109375" style="0" bestFit="1" customWidth="1"/>
    <col min="21" max="21" width="9.7109375" style="0" bestFit="1" customWidth="1"/>
  </cols>
  <sheetData>
    <row r="1" spans="1:21" ht="13.5" thickBot="1">
      <c r="A1" s="537" t="s">
        <v>166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9"/>
    </row>
    <row r="2" spans="1:21" ht="13.5" thickBot="1">
      <c r="A2" s="101"/>
      <c r="B2" s="102" t="s">
        <v>167</v>
      </c>
      <c r="C2" s="103" t="s">
        <v>168</v>
      </c>
      <c r="D2" s="104" t="s">
        <v>169</v>
      </c>
      <c r="E2" s="105" t="s">
        <v>170</v>
      </c>
      <c r="F2" s="559"/>
      <c r="G2" s="560"/>
      <c r="H2" s="102" t="s">
        <v>167</v>
      </c>
      <c r="I2" s="103" t="s">
        <v>168</v>
      </c>
      <c r="J2" s="104" t="s">
        <v>169</v>
      </c>
      <c r="K2" s="105" t="s">
        <v>170</v>
      </c>
      <c r="L2" s="106"/>
      <c r="M2" s="106"/>
      <c r="N2" s="106"/>
      <c r="O2" s="106"/>
      <c r="P2" s="106"/>
      <c r="Q2" s="106"/>
      <c r="R2" s="1"/>
      <c r="S2" s="1"/>
      <c r="T2" s="1"/>
      <c r="U2" s="84"/>
    </row>
    <row r="3" spans="1:21" ht="12.75">
      <c r="A3" s="101" t="s">
        <v>171</v>
      </c>
      <c r="B3" s="318">
        <v>14.426</v>
      </c>
      <c r="C3" s="319">
        <v>0.0024</v>
      </c>
      <c r="D3" s="109">
        <v>3.5</v>
      </c>
      <c r="E3" s="97">
        <v>7</v>
      </c>
      <c r="F3" s="561" t="s">
        <v>165</v>
      </c>
      <c r="G3" s="562"/>
      <c r="H3" s="107">
        <v>0</v>
      </c>
      <c r="I3" s="108">
        <v>0.32</v>
      </c>
      <c r="J3" s="109">
        <v>3.5</v>
      </c>
      <c r="K3" s="97">
        <v>7</v>
      </c>
      <c r="L3" s="106"/>
      <c r="M3" s="106"/>
      <c r="N3" s="106"/>
      <c r="O3" s="106"/>
      <c r="P3" s="106"/>
      <c r="Q3" s="106"/>
      <c r="R3" s="1"/>
      <c r="S3" s="1"/>
      <c r="T3" s="1"/>
      <c r="U3" s="84"/>
    </row>
    <row r="4" spans="1:21" ht="13.5" thickBot="1">
      <c r="A4" s="101" t="s">
        <v>172</v>
      </c>
      <c r="B4" s="324">
        <v>-3755.4</v>
      </c>
      <c r="C4" s="325">
        <v>92.7</v>
      </c>
      <c r="D4" s="112">
        <v>3.5</v>
      </c>
      <c r="E4" s="98">
        <v>7</v>
      </c>
      <c r="F4" s="552"/>
      <c r="G4" s="553"/>
      <c r="H4" s="110"/>
      <c r="I4" s="111"/>
      <c r="J4" s="112"/>
      <c r="K4" s="98"/>
      <c r="L4" s="74"/>
      <c r="M4" s="74"/>
      <c r="N4" s="74"/>
      <c r="O4" s="74"/>
      <c r="P4" s="74"/>
      <c r="Q4" s="74"/>
      <c r="R4" s="1"/>
      <c r="S4" s="1"/>
      <c r="T4" s="1"/>
      <c r="U4" s="84"/>
    </row>
    <row r="5" spans="1:21" ht="13.5" thickBot="1">
      <c r="A5" s="113"/>
      <c r="B5" s="499" t="s">
        <v>173</v>
      </c>
      <c r="C5" s="500"/>
      <c r="D5" s="500"/>
      <c r="E5" s="558"/>
      <c r="F5" s="537" t="s">
        <v>174</v>
      </c>
      <c r="G5" s="554"/>
      <c r="H5" s="554"/>
      <c r="I5" s="555"/>
      <c r="J5" s="537" t="s">
        <v>175</v>
      </c>
      <c r="K5" s="554"/>
      <c r="L5" s="554"/>
      <c r="M5" s="555"/>
      <c r="N5" s="537" t="s">
        <v>176</v>
      </c>
      <c r="O5" s="554"/>
      <c r="P5" s="554"/>
      <c r="Q5" s="555"/>
      <c r="R5" s="537" t="s">
        <v>177</v>
      </c>
      <c r="S5" s="554"/>
      <c r="T5" s="554"/>
      <c r="U5" s="555"/>
    </row>
    <row r="6" spans="1:21" ht="13.5" thickBot="1">
      <c r="A6" s="101"/>
      <c r="B6" s="114" t="s">
        <v>178</v>
      </c>
      <c r="C6" s="114" t="s">
        <v>179</v>
      </c>
      <c r="D6" s="114" t="s">
        <v>169</v>
      </c>
      <c r="E6" s="115" t="s">
        <v>170</v>
      </c>
      <c r="F6" s="114" t="s">
        <v>178</v>
      </c>
      <c r="G6" s="114" t="s">
        <v>179</v>
      </c>
      <c r="H6" s="114" t="s">
        <v>169</v>
      </c>
      <c r="I6" s="116" t="s">
        <v>170</v>
      </c>
      <c r="J6" s="114" t="s">
        <v>178</v>
      </c>
      <c r="K6" s="116" t="s">
        <v>179</v>
      </c>
      <c r="L6" s="114" t="s">
        <v>169</v>
      </c>
      <c r="M6" s="115" t="s">
        <v>170</v>
      </c>
      <c r="N6" s="117" t="s">
        <v>178</v>
      </c>
      <c r="O6" s="114" t="s">
        <v>179</v>
      </c>
      <c r="P6" s="116" t="s">
        <v>169</v>
      </c>
      <c r="Q6" s="114" t="s">
        <v>170</v>
      </c>
      <c r="R6" s="117" t="s">
        <v>178</v>
      </c>
      <c r="S6" s="114" t="s">
        <v>179</v>
      </c>
      <c r="T6" s="116" t="s">
        <v>169</v>
      </c>
      <c r="U6" s="114" t="s">
        <v>170</v>
      </c>
    </row>
    <row r="7" spans="1:21" ht="13.5" thickBot="1">
      <c r="A7" s="101" t="s">
        <v>180</v>
      </c>
      <c r="B7" s="299">
        <v>595.28</v>
      </c>
      <c r="C7" s="300">
        <v>0.37</v>
      </c>
      <c r="D7" s="32">
        <v>4</v>
      </c>
      <c r="E7" s="50">
        <v>8</v>
      </c>
      <c r="F7" s="32">
        <v>0</v>
      </c>
      <c r="G7" s="315">
        <v>1.6</v>
      </c>
      <c r="H7" s="32">
        <v>4</v>
      </c>
      <c r="I7" s="31">
        <v>8</v>
      </c>
      <c r="J7" s="315">
        <v>-3739.7</v>
      </c>
      <c r="K7" s="309">
        <v>142.1</v>
      </c>
      <c r="L7" s="32">
        <v>3.5</v>
      </c>
      <c r="M7" s="50">
        <v>7</v>
      </c>
      <c r="N7" s="314">
        <v>-3771</v>
      </c>
      <c r="O7" s="315">
        <v>160.3</v>
      </c>
      <c r="P7" s="31">
        <v>3.5</v>
      </c>
      <c r="Q7" s="32">
        <v>7</v>
      </c>
      <c r="R7" s="312">
        <v>8.5</v>
      </c>
      <c r="S7" s="313">
        <v>1.75</v>
      </c>
      <c r="T7" s="120">
        <v>3.5</v>
      </c>
      <c r="U7" s="119">
        <v>7</v>
      </c>
    </row>
    <row r="8" spans="1:21" ht="13.5" thickBot="1">
      <c r="A8" s="113"/>
      <c r="B8" s="537" t="s">
        <v>181</v>
      </c>
      <c r="C8" s="538"/>
      <c r="D8" s="538"/>
      <c r="E8" s="539"/>
      <c r="F8" s="537" t="s">
        <v>182</v>
      </c>
      <c r="G8" s="538"/>
      <c r="H8" s="538"/>
      <c r="I8" s="539"/>
      <c r="J8" s="556" t="s">
        <v>183</v>
      </c>
      <c r="K8" s="557"/>
      <c r="L8" s="557"/>
      <c r="M8" s="557"/>
      <c r="N8" s="537" t="s">
        <v>184</v>
      </c>
      <c r="O8" s="554"/>
      <c r="P8" s="554"/>
      <c r="Q8" s="555"/>
      <c r="R8" s="1"/>
      <c r="S8" s="1"/>
      <c r="T8" s="1"/>
      <c r="U8" s="84"/>
    </row>
    <row r="9" spans="1:21" ht="13.5" thickBot="1">
      <c r="A9" s="121"/>
      <c r="B9" s="122" t="s">
        <v>178</v>
      </c>
      <c r="C9" s="123" t="s">
        <v>179</v>
      </c>
      <c r="D9" s="122" t="s">
        <v>169</v>
      </c>
      <c r="E9" s="122" t="s">
        <v>170</v>
      </c>
      <c r="F9" s="122" t="s">
        <v>178</v>
      </c>
      <c r="G9" s="122" t="s">
        <v>179</v>
      </c>
      <c r="H9" s="122" t="s">
        <v>169</v>
      </c>
      <c r="I9" s="122" t="s">
        <v>170</v>
      </c>
      <c r="J9" s="114" t="s">
        <v>178</v>
      </c>
      <c r="K9" s="114" t="s">
        <v>179</v>
      </c>
      <c r="L9" s="114" t="s">
        <v>169</v>
      </c>
      <c r="M9" s="115" t="s">
        <v>170</v>
      </c>
      <c r="N9" s="114" t="s">
        <v>178</v>
      </c>
      <c r="O9" s="114" t="s">
        <v>179</v>
      </c>
      <c r="P9" s="114" t="s">
        <v>169</v>
      </c>
      <c r="Q9" s="115" t="s">
        <v>170</v>
      </c>
      <c r="R9" s="1"/>
      <c r="S9" s="1"/>
      <c r="T9" s="1"/>
      <c r="U9" s="84"/>
    </row>
    <row r="10" spans="1:21" ht="13.5" thickBot="1">
      <c r="A10" s="95" t="s">
        <v>185</v>
      </c>
      <c r="B10" s="124">
        <v>0</v>
      </c>
      <c r="C10" s="125">
        <v>0</v>
      </c>
      <c r="D10" s="124">
        <v>3.5</v>
      </c>
      <c r="E10" s="125">
        <v>7</v>
      </c>
      <c r="F10" s="126">
        <v>0</v>
      </c>
      <c r="G10" s="320">
        <v>0.47</v>
      </c>
      <c r="H10" s="126">
        <v>4</v>
      </c>
      <c r="I10" s="127">
        <v>8</v>
      </c>
      <c r="J10" s="307">
        <v>3.9</v>
      </c>
      <c r="K10" s="308">
        <v>1.1</v>
      </c>
      <c r="L10" s="119">
        <v>3.5</v>
      </c>
      <c r="M10" s="129">
        <v>7</v>
      </c>
      <c r="N10" s="312">
        <v>0.04</v>
      </c>
      <c r="O10" s="313">
        <v>0.78</v>
      </c>
      <c r="P10" s="120">
        <v>3.5</v>
      </c>
      <c r="Q10" s="119">
        <v>7</v>
      </c>
      <c r="R10" s="1"/>
      <c r="S10" s="1"/>
      <c r="T10" s="1"/>
      <c r="U10" s="84"/>
    </row>
    <row r="11" spans="1:21" ht="12.75">
      <c r="A11" s="101" t="s">
        <v>186</v>
      </c>
      <c r="B11" s="301">
        <v>-0.38</v>
      </c>
      <c r="C11" s="302">
        <v>0.71</v>
      </c>
      <c r="D11" s="130">
        <v>3.5</v>
      </c>
      <c r="E11" s="131">
        <v>7</v>
      </c>
      <c r="F11" s="132">
        <v>0</v>
      </c>
      <c r="G11" s="305">
        <v>0.52</v>
      </c>
      <c r="H11" s="132">
        <v>4</v>
      </c>
      <c r="I11" s="133">
        <v>8</v>
      </c>
      <c r="J11" s="300">
        <v>-0.68</v>
      </c>
      <c r="K11" s="309">
        <v>2.2</v>
      </c>
      <c r="L11" s="32">
        <v>3.5</v>
      </c>
      <c r="M11" s="50">
        <v>7</v>
      </c>
      <c r="N11" s="314">
        <v>-0.038</v>
      </c>
      <c r="O11" s="315">
        <v>1.65</v>
      </c>
      <c r="P11" s="31">
        <v>3.5</v>
      </c>
      <c r="Q11" s="32">
        <v>7</v>
      </c>
      <c r="R11" s="1"/>
      <c r="S11" s="1"/>
      <c r="T11" s="1"/>
      <c r="U11" s="84"/>
    </row>
    <row r="12" spans="1:21" ht="12.75">
      <c r="A12" s="101" t="s">
        <v>187</v>
      </c>
      <c r="B12" s="301">
        <v>-4.3</v>
      </c>
      <c r="C12" s="302">
        <v>1.26</v>
      </c>
      <c r="D12" s="130">
        <v>3.5</v>
      </c>
      <c r="E12" s="131">
        <v>7</v>
      </c>
      <c r="F12" s="132">
        <v>0</v>
      </c>
      <c r="G12" s="305">
        <v>0.74</v>
      </c>
      <c r="H12" s="132">
        <v>4</v>
      </c>
      <c r="I12" s="133">
        <v>8</v>
      </c>
      <c r="J12" s="300">
        <v>42</v>
      </c>
      <c r="K12" s="309">
        <v>3.3</v>
      </c>
      <c r="L12" s="32">
        <v>3.5</v>
      </c>
      <c r="M12" s="50">
        <v>7</v>
      </c>
      <c r="N12" s="314">
        <v>-5.66</v>
      </c>
      <c r="O12" s="315">
        <v>2.8</v>
      </c>
      <c r="P12" s="31">
        <v>3.5</v>
      </c>
      <c r="Q12" s="32">
        <v>7</v>
      </c>
      <c r="R12" s="1"/>
      <c r="S12" s="1"/>
      <c r="T12" s="1"/>
      <c r="U12" s="84"/>
    </row>
    <row r="13" spans="1:21" ht="12.75">
      <c r="A13" s="101" t="s">
        <v>188</v>
      </c>
      <c r="B13" s="301">
        <v>-0.05</v>
      </c>
      <c r="C13" s="302">
        <v>0.13</v>
      </c>
      <c r="D13" s="130">
        <v>3.5</v>
      </c>
      <c r="E13" s="131">
        <v>7</v>
      </c>
      <c r="F13" s="132">
        <v>0</v>
      </c>
      <c r="G13" s="305">
        <v>0.13</v>
      </c>
      <c r="H13" s="132">
        <v>4</v>
      </c>
      <c r="I13" s="133">
        <v>8</v>
      </c>
      <c r="J13" s="300">
        <v>0.19</v>
      </c>
      <c r="K13" s="309">
        <v>0.87</v>
      </c>
      <c r="L13" s="32">
        <v>3.5</v>
      </c>
      <c r="M13" s="50">
        <v>7</v>
      </c>
      <c r="N13" s="314">
        <v>-0.2</v>
      </c>
      <c r="O13" s="315">
        <v>0.32</v>
      </c>
      <c r="P13" s="31">
        <v>3.5</v>
      </c>
      <c r="Q13" s="32">
        <v>7</v>
      </c>
      <c r="R13" s="1"/>
      <c r="S13" s="1"/>
      <c r="T13" s="1"/>
      <c r="U13" s="84"/>
    </row>
    <row r="14" spans="1:21" ht="12.75">
      <c r="A14" s="101" t="s">
        <v>189</v>
      </c>
      <c r="B14" s="301">
        <v>0.13</v>
      </c>
      <c r="C14" s="302">
        <v>0.22</v>
      </c>
      <c r="D14" s="130">
        <v>3.5</v>
      </c>
      <c r="E14" s="131">
        <v>7</v>
      </c>
      <c r="F14" s="132">
        <v>0</v>
      </c>
      <c r="G14" s="305">
        <v>0.2</v>
      </c>
      <c r="H14" s="132">
        <v>4</v>
      </c>
      <c r="I14" s="133">
        <v>8</v>
      </c>
      <c r="J14" s="300">
        <v>-2.1</v>
      </c>
      <c r="K14" s="309">
        <v>0.63</v>
      </c>
      <c r="L14" s="32">
        <v>3.5</v>
      </c>
      <c r="M14" s="50">
        <v>7</v>
      </c>
      <c r="N14" s="314">
        <v>-3.13</v>
      </c>
      <c r="O14" s="315">
        <v>0.45</v>
      </c>
      <c r="P14" s="31">
        <v>3.5</v>
      </c>
      <c r="Q14" s="32">
        <v>7</v>
      </c>
      <c r="R14" s="1"/>
      <c r="S14" s="1"/>
      <c r="T14" s="1"/>
      <c r="U14" s="84"/>
    </row>
    <row r="15" spans="1:21" ht="12.75">
      <c r="A15" s="101" t="s">
        <v>190</v>
      </c>
      <c r="B15" s="301">
        <v>0.005</v>
      </c>
      <c r="C15" s="302">
        <v>0.036</v>
      </c>
      <c r="D15" s="130">
        <v>3.5</v>
      </c>
      <c r="E15" s="131">
        <v>7</v>
      </c>
      <c r="F15" s="132">
        <v>0</v>
      </c>
      <c r="G15" s="305">
        <v>0.06</v>
      </c>
      <c r="H15" s="132">
        <v>4</v>
      </c>
      <c r="I15" s="133">
        <v>8</v>
      </c>
      <c r="J15" s="300">
        <v>0.06</v>
      </c>
      <c r="K15" s="309">
        <v>0.25</v>
      </c>
      <c r="L15" s="32">
        <v>3.5</v>
      </c>
      <c r="M15" s="50">
        <v>7</v>
      </c>
      <c r="N15" s="314">
        <v>-0.01</v>
      </c>
      <c r="O15" s="315">
        <v>0.12</v>
      </c>
      <c r="P15" s="31">
        <v>3.5</v>
      </c>
      <c r="Q15" s="32">
        <v>7</v>
      </c>
      <c r="R15" s="1"/>
      <c r="S15" s="1"/>
      <c r="T15" s="1"/>
      <c r="U15" s="84"/>
    </row>
    <row r="16" spans="1:21" ht="13.5" customHeight="1">
      <c r="A16" s="101" t="s">
        <v>191</v>
      </c>
      <c r="B16" s="301">
        <v>1.1</v>
      </c>
      <c r="C16" s="302">
        <v>0.08</v>
      </c>
      <c r="D16" s="130">
        <v>3.5</v>
      </c>
      <c r="E16" s="131">
        <v>7</v>
      </c>
      <c r="F16" s="132">
        <v>0</v>
      </c>
      <c r="G16" s="305">
        <v>0.064</v>
      </c>
      <c r="H16" s="132">
        <v>4</v>
      </c>
      <c r="I16" s="133">
        <v>8</v>
      </c>
      <c r="J16" s="300">
        <v>2.77</v>
      </c>
      <c r="K16" s="309">
        <v>0.23</v>
      </c>
      <c r="L16" s="32">
        <v>3.5</v>
      </c>
      <c r="M16" s="50">
        <v>7</v>
      </c>
      <c r="N16" s="314">
        <v>0.76</v>
      </c>
      <c r="O16" s="315">
        <v>0.14</v>
      </c>
      <c r="P16" s="31">
        <v>3.5</v>
      </c>
      <c r="Q16" s="32">
        <v>7</v>
      </c>
      <c r="R16" s="1"/>
      <c r="S16" s="1"/>
      <c r="T16" s="1"/>
      <c r="U16" s="84"/>
    </row>
    <row r="17" spans="1:21" ht="12.75">
      <c r="A17" s="101" t="s">
        <v>192</v>
      </c>
      <c r="B17" s="301">
        <v>-0.005</v>
      </c>
      <c r="C17" s="302">
        <v>0.014</v>
      </c>
      <c r="D17" s="130">
        <v>3.5</v>
      </c>
      <c r="E17" s="131">
        <v>7</v>
      </c>
      <c r="F17" s="132">
        <v>0</v>
      </c>
      <c r="G17" s="305">
        <v>0.023</v>
      </c>
      <c r="H17" s="132">
        <v>4</v>
      </c>
      <c r="I17" s="133">
        <v>8</v>
      </c>
      <c r="J17" s="300">
        <v>0.028</v>
      </c>
      <c r="K17" s="300">
        <v>0.1</v>
      </c>
      <c r="L17" s="32">
        <v>3.5</v>
      </c>
      <c r="M17" s="50">
        <v>7</v>
      </c>
      <c r="N17" s="314">
        <v>-0.003</v>
      </c>
      <c r="O17" s="315">
        <v>0.045</v>
      </c>
      <c r="P17" s="31">
        <v>3.5</v>
      </c>
      <c r="Q17" s="32">
        <v>7</v>
      </c>
      <c r="R17" s="1"/>
      <c r="S17" s="1"/>
      <c r="T17" s="1"/>
      <c r="U17" s="84"/>
    </row>
    <row r="18" spans="1:21" ht="12.75">
      <c r="A18" s="101" t="s">
        <v>193</v>
      </c>
      <c r="B18" s="301">
        <v>0.57</v>
      </c>
      <c r="C18" s="302">
        <v>0.028</v>
      </c>
      <c r="D18" s="130">
        <v>3.5</v>
      </c>
      <c r="E18" s="131">
        <v>7</v>
      </c>
      <c r="F18" s="132">
        <v>0</v>
      </c>
      <c r="G18" s="305">
        <v>0.015</v>
      </c>
      <c r="H18" s="132">
        <v>4</v>
      </c>
      <c r="I18" s="133">
        <v>8</v>
      </c>
      <c r="J18" s="300">
        <v>0.51</v>
      </c>
      <c r="K18" s="309">
        <v>0.08</v>
      </c>
      <c r="L18" s="32">
        <v>3.5</v>
      </c>
      <c r="M18" s="50">
        <v>7</v>
      </c>
      <c r="N18" s="314">
        <v>0.51</v>
      </c>
      <c r="O18" s="315">
        <v>0.044</v>
      </c>
      <c r="P18" s="31">
        <v>3.5</v>
      </c>
      <c r="Q18" s="32">
        <v>7</v>
      </c>
      <c r="R18" s="1"/>
      <c r="S18" s="1"/>
      <c r="T18" s="1"/>
      <c r="U18" s="84"/>
    </row>
    <row r="19" spans="1:21" ht="12.75">
      <c r="A19" s="101" t="s">
        <v>194</v>
      </c>
      <c r="B19" s="366">
        <v>0</v>
      </c>
      <c r="C19" s="367">
        <v>1</v>
      </c>
      <c r="D19" s="366">
        <v>3.5</v>
      </c>
      <c r="E19" s="367">
        <v>7</v>
      </c>
      <c r="F19" s="366">
        <v>0</v>
      </c>
      <c r="G19" s="367">
        <v>1</v>
      </c>
      <c r="H19" s="366">
        <v>4</v>
      </c>
      <c r="I19" s="367">
        <v>8</v>
      </c>
      <c r="J19" s="368">
        <v>0</v>
      </c>
      <c r="K19" s="369">
        <v>1</v>
      </c>
      <c r="L19" s="370">
        <v>3.5</v>
      </c>
      <c r="M19" s="368">
        <v>7</v>
      </c>
      <c r="N19" s="371">
        <v>0</v>
      </c>
      <c r="O19" s="370">
        <v>1</v>
      </c>
      <c r="P19" s="369">
        <v>3.5</v>
      </c>
      <c r="Q19" s="370">
        <v>7</v>
      </c>
      <c r="R19" s="1"/>
      <c r="S19" s="1"/>
      <c r="T19" s="1"/>
      <c r="U19" s="84"/>
    </row>
    <row r="20" spans="1:21" ht="12.75">
      <c r="A20" s="101" t="s">
        <v>195</v>
      </c>
      <c r="B20" s="301">
        <v>0.747</v>
      </c>
      <c r="C20" s="302">
        <v>0.011</v>
      </c>
      <c r="D20" s="130">
        <v>3.5</v>
      </c>
      <c r="E20" s="131">
        <v>7</v>
      </c>
      <c r="F20" s="132">
        <v>0</v>
      </c>
      <c r="G20" s="305">
        <v>0.0061</v>
      </c>
      <c r="H20" s="132">
        <v>4</v>
      </c>
      <c r="I20" s="133">
        <v>8</v>
      </c>
      <c r="J20" s="300">
        <v>0.66</v>
      </c>
      <c r="K20" s="309">
        <v>0.022</v>
      </c>
      <c r="L20" s="32">
        <v>3.5</v>
      </c>
      <c r="M20" s="50">
        <v>7</v>
      </c>
      <c r="N20" s="314">
        <v>0.66</v>
      </c>
      <c r="O20" s="315">
        <v>0.017</v>
      </c>
      <c r="P20" s="31">
        <v>3.5</v>
      </c>
      <c r="Q20" s="32">
        <v>7</v>
      </c>
      <c r="R20" s="1"/>
      <c r="S20" s="1"/>
      <c r="T20" s="1"/>
      <c r="U20" s="84"/>
    </row>
    <row r="21" spans="1:21" ht="12.75">
      <c r="A21" s="101" t="s">
        <v>196</v>
      </c>
      <c r="B21" s="301">
        <v>-0.0003</v>
      </c>
      <c r="C21" s="302">
        <v>0.0019</v>
      </c>
      <c r="D21" s="130">
        <v>3.5</v>
      </c>
      <c r="E21" s="131">
        <v>7</v>
      </c>
      <c r="F21" s="132">
        <v>0</v>
      </c>
      <c r="G21" s="305">
        <v>0.0029</v>
      </c>
      <c r="H21" s="132">
        <v>4</v>
      </c>
      <c r="I21" s="133">
        <v>8</v>
      </c>
      <c r="J21" s="300">
        <v>0.003</v>
      </c>
      <c r="K21" s="309">
        <v>0.0095</v>
      </c>
      <c r="L21" s="32">
        <v>3.5</v>
      </c>
      <c r="M21" s="50">
        <v>7</v>
      </c>
      <c r="N21" s="314">
        <v>-0.0012</v>
      </c>
      <c r="O21" s="315">
        <v>0.006</v>
      </c>
      <c r="P21" s="31">
        <v>3.5</v>
      </c>
      <c r="Q21" s="32">
        <v>7</v>
      </c>
      <c r="R21" s="1"/>
      <c r="S21" s="1"/>
      <c r="T21" s="1"/>
      <c r="U21" s="84"/>
    </row>
    <row r="22" spans="1:21" ht="12.75">
      <c r="A22" s="101" t="s">
        <v>197</v>
      </c>
      <c r="B22" s="301">
        <v>0.07</v>
      </c>
      <c r="C22" s="302">
        <v>0.0037</v>
      </c>
      <c r="D22" s="130">
        <v>3.5</v>
      </c>
      <c r="E22" s="131">
        <v>7</v>
      </c>
      <c r="F22" s="132">
        <v>0</v>
      </c>
      <c r="G22" s="305">
        <v>0.0026</v>
      </c>
      <c r="H22" s="132">
        <v>4</v>
      </c>
      <c r="I22" s="133">
        <v>8</v>
      </c>
      <c r="J22" s="300">
        <v>0.087</v>
      </c>
      <c r="K22" s="309">
        <v>0.008</v>
      </c>
      <c r="L22" s="32">
        <v>3.5</v>
      </c>
      <c r="M22" s="50">
        <v>7</v>
      </c>
      <c r="N22" s="314">
        <v>0.054</v>
      </c>
      <c r="O22" s="315">
        <v>0.0066</v>
      </c>
      <c r="P22" s="31">
        <v>3.5</v>
      </c>
      <c r="Q22" s="32">
        <v>7</v>
      </c>
      <c r="R22" s="1"/>
      <c r="S22" s="1"/>
      <c r="T22" s="1"/>
      <c r="U22" s="84"/>
    </row>
    <row r="23" spans="1:21" ht="12.75">
      <c r="A23" s="101" t="s">
        <v>198</v>
      </c>
      <c r="B23" s="301">
        <v>-0.0001</v>
      </c>
      <c r="C23" s="302">
        <v>0.0026</v>
      </c>
      <c r="D23" s="130">
        <v>3.5</v>
      </c>
      <c r="E23" s="131">
        <v>7</v>
      </c>
      <c r="F23" s="132">
        <v>0</v>
      </c>
      <c r="G23" s="305">
        <v>0.001</v>
      </c>
      <c r="H23" s="132">
        <v>4</v>
      </c>
      <c r="I23" s="133">
        <v>8</v>
      </c>
      <c r="J23" s="300">
        <v>0.0055</v>
      </c>
      <c r="K23" s="309">
        <v>0.0042</v>
      </c>
      <c r="L23" s="32">
        <v>3.5</v>
      </c>
      <c r="M23" s="50">
        <v>7</v>
      </c>
      <c r="N23" s="314">
        <v>-0.0024</v>
      </c>
      <c r="O23" s="315">
        <v>0.003</v>
      </c>
      <c r="P23" s="31">
        <v>3.5</v>
      </c>
      <c r="Q23" s="32">
        <v>7</v>
      </c>
      <c r="R23" s="1"/>
      <c r="S23" s="1"/>
      <c r="T23" s="1"/>
      <c r="U23" s="84"/>
    </row>
    <row r="24" spans="1:21" ht="13.5" thickBot="1">
      <c r="A24" s="96" t="s">
        <v>199</v>
      </c>
      <c r="B24" s="303">
        <v>0.022</v>
      </c>
      <c r="C24" s="304">
        <v>0.0041</v>
      </c>
      <c r="D24" s="134">
        <v>3.5</v>
      </c>
      <c r="E24" s="135">
        <v>7</v>
      </c>
      <c r="F24" s="136">
        <v>0</v>
      </c>
      <c r="G24" s="306">
        <v>0.0026</v>
      </c>
      <c r="H24" s="136">
        <v>4</v>
      </c>
      <c r="I24" s="137">
        <v>8</v>
      </c>
      <c r="J24" s="310">
        <v>-0.002</v>
      </c>
      <c r="K24" s="311">
        <v>0.005</v>
      </c>
      <c r="L24" s="48">
        <v>3.5</v>
      </c>
      <c r="M24" s="59">
        <v>7</v>
      </c>
      <c r="N24" s="316">
        <v>0.0129</v>
      </c>
      <c r="O24" s="317">
        <v>0.0087</v>
      </c>
      <c r="P24" s="58">
        <v>3.5</v>
      </c>
      <c r="Q24" s="48">
        <v>7</v>
      </c>
      <c r="R24" s="1"/>
      <c r="S24" s="1"/>
      <c r="T24" s="1"/>
      <c r="U24" s="84"/>
    </row>
    <row r="25" spans="1:21" ht="12.75">
      <c r="A25" s="101" t="s">
        <v>200</v>
      </c>
      <c r="B25" s="301">
        <v>0.08</v>
      </c>
      <c r="C25" s="302">
        <v>1.32</v>
      </c>
      <c r="D25" s="130">
        <v>3.5</v>
      </c>
      <c r="E25" s="131">
        <v>7</v>
      </c>
      <c r="F25" s="132">
        <v>0</v>
      </c>
      <c r="G25" s="305">
        <v>0.7</v>
      </c>
      <c r="H25" s="132">
        <v>4</v>
      </c>
      <c r="I25" s="133">
        <v>8</v>
      </c>
      <c r="J25" s="300">
        <v>-1.5</v>
      </c>
      <c r="K25" s="309">
        <v>3.6</v>
      </c>
      <c r="L25" s="32">
        <v>3.5</v>
      </c>
      <c r="M25" s="50">
        <v>7</v>
      </c>
      <c r="N25" s="314">
        <v>0.26</v>
      </c>
      <c r="O25" s="315">
        <v>2.9</v>
      </c>
      <c r="P25" s="31">
        <v>3.5</v>
      </c>
      <c r="Q25" s="32">
        <v>7</v>
      </c>
      <c r="R25" s="1"/>
      <c r="S25" s="1"/>
      <c r="T25" s="1"/>
      <c r="U25" s="84"/>
    </row>
    <row r="26" spans="1:21" ht="12.75">
      <c r="A26" s="101" t="s">
        <v>201</v>
      </c>
      <c r="B26" s="301">
        <v>-0.11</v>
      </c>
      <c r="C26" s="302">
        <v>0.27</v>
      </c>
      <c r="D26" s="130">
        <v>3.5</v>
      </c>
      <c r="E26" s="131">
        <v>7</v>
      </c>
      <c r="F26" s="132">
        <v>0</v>
      </c>
      <c r="G26" s="305">
        <v>0.32</v>
      </c>
      <c r="H26" s="132">
        <v>4</v>
      </c>
      <c r="I26" s="133">
        <v>8</v>
      </c>
      <c r="J26" s="300">
        <v>-1.5</v>
      </c>
      <c r="K26" s="309">
        <v>1.2</v>
      </c>
      <c r="L26" s="32">
        <v>3.5</v>
      </c>
      <c r="M26" s="50">
        <v>7</v>
      </c>
      <c r="N26" s="314">
        <v>0.58</v>
      </c>
      <c r="O26" s="315">
        <v>0.6</v>
      </c>
      <c r="P26" s="31">
        <v>3.5</v>
      </c>
      <c r="Q26" s="32">
        <v>7</v>
      </c>
      <c r="R26" s="1"/>
      <c r="S26" s="1"/>
      <c r="T26" s="1"/>
      <c r="U26" s="84"/>
    </row>
    <row r="27" spans="1:21" ht="12.75">
      <c r="A27" s="101" t="s">
        <v>202</v>
      </c>
      <c r="B27" s="301">
        <v>-0.03</v>
      </c>
      <c r="C27" s="302">
        <v>0.29</v>
      </c>
      <c r="D27" s="130">
        <v>3.5</v>
      </c>
      <c r="E27" s="131">
        <v>7</v>
      </c>
      <c r="F27" s="132">
        <v>0</v>
      </c>
      <c r="G27" s="305">
        <v>0.28</v>
      </c>
      <c r="H27" s="132">
        <v>4</v>
      </c>
      <c r="I27" s="133">
        <v>8</v>
      </c>
      <c r="J27" s="300">
        <v>-0.658</v>
      </c>
      <c r="K27" s="309">
        <v>1.4</v>
      </c>
      <c r="L27" s="32">
        <v>3.5</v>
      </c>
      <c r="M27" s="50">
        <v>7</v>
      </c>
      <c r="N27" s="314">
        <v>0</v>
      </c>
      <c r="O27" s="315">
        <v>0.55</v>
      </c>
      <c r="P27" s="31">
        <v>3.5</v>
      </c>
      <c r="Q27" s="32">
        <v>7</v>
      </c>
      <c r="R27" s="1"/>
      <c r="S27" s="1"/>
      <c r="T27" s="1"/>
      <c r="U27" s="84"/>
    </row>
    <row r="28" spans="1:21" ht="12.75">
      <c r="A28" s="101" t="s">
        <v>203</v>
      </c>
      <c r="B28" s="301">
        <v>-0.01</v>
      </c>
      <c r="C28" s="302">
        <v>0.1</v>
      </c>
      <c r="D28" s="130">
        <v>3.5</v>
      </c>
      <c r="E28" s="131">
        <v>7</v>
      </c>
      <c r="F28" s="132">
        <v>0</v>
      </c>
      <c r="G28" s="305">
        <v>0.13</v>
      </c>
      <c r="H28" s="132">
        <v>4</v>
      </c>
      <c r="I28" s="133">
        <v>8</v>
      </c>
      <c r="J28" s="300">
        <v>3.3</v>
      </c>
      <c r="K28" s="309">
        <v>0.59</v>
      </c>
      <c r="L28" s="32">
        <v>3.5</v>
      </c>
      <c r="M28" s="50">
        <v>7</v>
      </c>
      <c r="N28" s="314">
        <v>-0.58</v>
      </c>
      <c r="O28" s="315">
        <v>0.26</v>
      </c>
      <c r="P28" s="31">
        <v>3.5</v>
      </c>
      <c r="Q28" s="32">
        <v>7</v>
      </c>
      <c r="R28" s="1"/>
      <c r="S28" s="1"/>
      <c r="T28" s="1"/>
      <c r="U28" s="84"/>
    </row>
    <row r="29" spans="1:21" ht="12.75">
      <c r="A29" s="101" t="s">
        <v>204</v>
      </c>
      <c r="B29" s="301">
        <v>0</v>
      </c>
      <c r="C29" s="302">
        <v>0.07</v>
      </c>
      <c r="D29" s="130">
        <v>3.5</v>
      </c>
      <c r="E29" s="131">
        <v>7</v>
      </c>
      <c r="F29" s="132">
        <v>0</v>
      </c>
      <c r="G29" s="305">
        <v>0.07</v>
      </c>
      <c r="H29" s="132">
        <v>4</v>
      </c>
      <c r="I29" s="133">
        <v>8</v>
      </c>
      <c r="J29" s="300">
        <v>-0.21</v>
      </c>
      <c r="K29" s="309">
        <v>0.38</v>
      </c>
      <c r="L29" s="32">
        <v>3.5</v>
      </c>
      <c r="M29" s="50">
        <v>7</v>
      </c>
      <c r="N29" s="314">
        <v>0</v>
      </c>
      <c r="O29" s="315">
        <v>0.14</v>
      </c>
      <c r="P29" s="31">
        <v>3.5</v>
      </c>
      <c r="Q29" s="32">
        <v>7</v>
      </c>
      <c r="R29" s="1"/>
      <c r="S29" s="1"/>
      <c r="T29" s="1"/>
      <c r="U29" s="84"/>
    </row>
    <row r="30" spans="1:21" ht="12.75">
      <c r="A30" s="101" t="s">
        <v>205</v>
      </c>
      <c r="B30" s="301">
        <v>-0.02</v>
      </c>
      <c r="C30" s="302">
        <v>0.04</v>
      </c>
      <c r="D30" s="130">
        <v>3.5</v>
      </c>
      <c r="E30" s="131">
        <v>7</v>
      </c>
      <c r="F30" s="132">
        <v>0</v>
      </c>
      <c r="G30" s="305">
        <v>0.048</v>
      </c>
      <c r="H30" s="132">
        <v>4</v>
      </c>
      <c r="I30" s="133">
        <v>8</v>
      </c>
      <c r="J30" s="300">
        <v>1.56</v>
      </c>
      <c r="K30" s="309">
        <v>0.22</v>
      </c>
      <c r="L30" s="32">
        <v>3.5</v>
      </c>
      <c r="M30" s="50">
        <v>7</v>
      </c>
      <c r="N30" s="314">
        <v>-0.067</v>
      </c>
      <c r="O30" s="315">
        <v>0.081</v>
      </c>
      <c r="P30" s="31">
        <v>3.5</v>
      </c>
      <c r="Q30" s="32">
        <v>7</v>
      </c>
      <c r="R30" s="1"/>
      <c r="S30" s="1"/>
      <c r="T30" s="1"/>
      <c r="U30" s="84"/>
    </row>
    <row r="31" spans="1:21" ht="12.75">
      <c r="A31" s="101" t="s">
        <v>206</v>
      </c>
      <c r="B31" s="301">
        <v>0.001</v>
      </c>
      <c r="C31" s="302">
        <v>0.025</v>
      </c>
      <c r="D31" s="130">
        <v>3.5</v>
      </c>
      <c r="E31" s="131">
        <v>7</v>
      </c>
      <c r="F31" s="132">
        <v>0</v>
      </c>
      <c r="G31" s="305">
        <v>0.024</v>
      </c>
      <c r="H31" s="132">
        <v>4</v>
      </c>
      <c r="I31" s="133">
        <v>8</v>
      </c>
      <c r="J31" s="300">
        <v>-0.03</v>
      </c>
      <c r="K31" s="309">
        <v>0.09</v>
      </c>
      <c r="L31" s="32">
        <v>3.5</v>
      </c>
      <c r="M31" s="50">
        <v>7</v>
      </c>
      <c r="N31" s="314">
        <v>0</v>
      </c>
      <c r="O31" s="315">
        <v>0.04</v>
      </c>
      <c r="P31" s="31">
        <v>3.5</v>
      </c>
      <c r="Q31" s="32">
        <v>7</v>
      </c>
      <c r="R31" s="1"/>
      <c r="S31" s="1"/>
      <c r="T31" s="1"/>
      <c r="U31" s="84"/>
    </row>
    <row r="32" spans="1:21" ht="12.75">
      <c r="A32" s="101" t="s">
        <v>207</v>
      </c>
      <c r="B32" s="301">
        <v>-0.012</v>
      </c>
      <c r="C32" s="302">
        <v>0.031</v>
      </c>
      <c r="D32" s="130">
        <v>3.5</v>
      </c>
      <c r="E32" s="131">
        <v>7</v>
      </c>
      <c r="F32" s="132">
        <v>0</v>
      </c>
      <c r="G32" s="305">
        <v>0.02</v>
      </c>
      <c r="H32" s="132">
        <v>4</v>
      </c>
      <c r="I32" s="133">
        <v>8</v>
      </c>
      <c r="J32" s="300">
        <v>-0.13</v>
      </c>
      <c r="K32" s="309">
        <v>0.05</v>
      </c>
      <c r="L32" s="32">
        <v>3.5</v>
      </c>
      <c r="M32" s="50">
        <v>7</v>
      </c>
      <c r="N32" s="314">
        <v>0.018</v>
      </c>
      <c r="O32" s="315">
        <v>0.037</v>
      </c>
      <c r="P32" s="31">
        <v>3.5</v>
      </c>
      <c r="Q32" s="32">
        <v>7</v>
      </c>
      <c r="R32" s="1"/>
      <c r="S32" s="1"/>
      <c r="T32" s="1"/>
      <c r="U32" s="84"/>
    </row>
    <row r="33" spans="1:21" ht="12.75">
      <c r="A33" s="101" t="s">
        <v>208</v>
      </c>
      <c r="B33" s="366">
        <v>0</v>
      </c>
      <c r="C33" s="367">
        <v>1</v>
      </c>
      <c r="D33" s="366">
        <v>3.5</v>
      </c>
      <c r="E33" s="367">
        <v>7</v>
      </c>
      <c r="F33" s="366">
        <v>0</v>
      </c>
      <c r="G33" s="367">
        <v>1</v>
      </c>
      <c r="H33" s="366">
        <v>4</v>
      </c>
      <c r="I33" s="367">
        <v>8</v>
      </c>
      <c r="J33" s="368">
        <v>0</v>
      </c>
      <c r="K33" s="369">
        <v>1</v>
      </c>
      <c r="L33" s="370">
        <v>3.5</v>
      </c>
      <c r="M33" s="368">
        <v>7</v>
      </c>
      <c r="N33" s="371">
        <v>0</v>
      </c>
      <c r="O33" s="370">
        <v>1</v>
      </c>
      <c r="P33" s="369">
        <v>3.5</v>
      </c>
      <c r="Q33" s="370">
        <v>7</v>
      </c>
      <c r="R33" s="1"/>
      <c r="S33" s="1"/>
      <c r="T33" s="1"/>
      <c r="U33" s="84"/>
    </row>
    <row r="34" spans="1:21" ht="12.75">
      <c r="A34" s="101" t="s">
        <v>209</v>
      </c>
      <c r="B34" s="301">
        <v>-0.021</v>
      </c>
      <c r="C34" s="302">
        <v>0.043</v>
      </c>
      <c r="D34" s="130">
        <v>3.5</v>
      </c>
      <c r="E34" s="131">
        <v>7</v>
      </c>
      <c r="F34" s="132">
        <v>0</v>
      </c>
      <c r="G34" s="305">
        <v>0.0085</v>
      </c>
      <c r="H34" s="132">
        <v>4</v>
      </c>
      <c r="I34" s="133">
        <v>8</v>
      </c>
      <c r="J34" s="300">
        <v>0.18</v>
      </c>
      <c r="K34" s="309">
        <v>0.04</v>
      </c>
      <c r="L34" s="32">
        <v>3.5</v>
      </c>
      <c r="M34" s="50">
        <v>7</v>
      </c>
      <c r="N34" s="314">
        <v>-0.017</v>
      </c>
      <c r="O34" s="315">
        <v>0.034</v>
      </c>
      <c r="P34" s="31">
        <v>3.5</v>
      </c>
      <c r="Q34" s="32">
        <v>7</v>
      </c>
      <c r="R34" s="1"/>
      <c r="S34" s="1"/>
      <c r="T34" s="1"/>
      <c r="U34" s="84"/>
    </row>
    <row r="35" spans="1:21" ht="12.75">
      <c r="A35" s="101" t="s">
        <v>210</v>
      </c>
      <c r="B35" s="301">
        <v>-0.001</v>
      </c>
      <c r="C35" s="302">
        <v>0.004</v>
      </c>
      <c r="D35" s="130">
        <v>3.5</v>
      </c>
      <c r="E35" s="131">
        <v>7</v>
      </c>
      <c r="F35" s="132">
        <v>0</v>
      </c>
      <c r="G35" s="305">
        <v>0.0031</v>
      </c>
      <c r="H35" s="132">
        <v>4</v>
      </c>
      <c r="I35" s="133">
        <v>8</v>
      </c>
      <c r="J35" s="300">
        <v>0</v>
      </c>
      <c r="K35" s="309">
        <v>0.008</v>
      </c>
      <c r="L35" s="32">
        <v>3.5</v>
      </c>
      <c r="M35" s="50">
        <v>7</v>
      </c>
      <c r="N35" s="314">
        <v>-0.0012</v>
      </c>
      <c r="O35" s="315">
        <v>0.0069</v>
      </c>
      <c r="P35" s="31">
        <v>3.5</v>
      </c>
      <c r="Q35" s="32">
        <v>7</v>
      </c>
      <c r="R35" s="1"/>
      <c r="S35" s="1"/>
      <c r="T35" s="1"/>
      <c r="U35" s="84"/>
    </row>
    <row r="36" spans="1:21" ht="12.75">
      <c r="A36" s="101" t="s">
        <v>211</v>
      </c>
      <c r="B36" s="301">
        <v>-0.002</v>
      </c>
      <c r="C36" s="302">
        <v>0.006</v>
      </c>
      <c r="D36" s="130">
        <v>3.5</v>
      </c>
      <c r="E36" s="131">
        <v>7</v>
      </c>
      <c r="F36" s="132">
        <v>0</v>
      </c>
      <c r="G36" s="305">
        <v>0.0021</v>
      </c>
      <c r="H36" s="132">
        <v>4</v>
      </c>
      <c r="I36" s="133">
        <v>8</v>
      </c>
      <c r="J36" s="300">
        <v>-0.014</v>
      </c>
      <c r="K36" s="309">
        <v>0.008</v>
      </c>
      <c r="L36" s="32">
        <v>3.5</v>
      </c>
      <c r="M36" s="50">
        <v>7</v>
      </c>
      <c r="N36" s="314">
        <v>0.00076</v>
      </c>
      <c r="O36" s="315">
        <v>0.0053</v>
      </c>
      <c r="P36" s="31">
        <v>3.5</v>
      </c>
      <c r="Q36" s="32">
        <v>7</v>
      </c>
      <c r="R36" s="1"/>
      <c r="S36" s="1"/>
      <c r="T36" s="1"/>
      <c r="U36" s="84"/>
    </row>
    <row r="37" spans="1:21" ht="12.75">
      <c r="A37" s="101" t="s">
        <v>212</v>
      </c>
      <c r="B37" s="301">
        <v>-0.007</v>
      </c>
      <c r="C37" s="302">
        <v>0.004</v>
      </c>
      <c r="D37" s="130">
        <v>3.5</v>
      </c>
      <c r="E37" s="131">
        <v>7</v>
      </c>
      <c r="F37" s="132">
        <v>0</v>
      </c>
      <c r="G37" s="305">
        <v>0.0015</v>
      </c>
      <c r="H37" s="132">
        <v>4</v>
      </c>
      <c r="I37" s="133">
        <v>8</v>
      </c>
      <c r="J37" s="300">
        <v>0.005</v>
      </c>
      <c r="K37" s="309">
        <v>0.004</v>
      </c>
      <c r="L37" s="32">
        <v>3.5</v>
      </c>
      <c r="M37" s="50">
        <v>7</v>
      </c>
      <c r="N37" s="314">
        <v>-0.0012</v>
      </c>
      <c r="O37" s="315">
        <v>0.0036</v>
      </c>
      <c r="P37" s="31">
        <v>3.5</v>
      </c>
      <c r="Q37" s="32">
        <v>7</v>
      </c>
      <c r="R37" s="1"/>
      <c r="S37" s="1"/>
      <c r="T37" s="1"/>
      <c r="U37" s="84"/>
    </row>
    <row r="38" spans="1:21" ht="13.5" thickBot="1">
      <c r="A38" s="96" t="s">
        <v>213</v>
      </c>
      <c r="B38" s="303">
        <v>-0.003</v>
      </c>
      <c r="C38" s="304">
        <v>0.005</v>
      </c>
      <c r="D38" s="134">
        <v>3.5</v>
      </c>
      <c r="E38" s="135">
        <v>7</v>
      </c>
      <c r="F38" s="136">
        <v>0</v>
      </c>
      <c r="G38" s="306">
        <v>0.0035</v>
      </c>
      <c r="H38" s="136">
        <v>4</v>
      </c>
      <c r="I38" s="137">
        <v>8</v>
      </c>
      <c r="J38" s="310">
        <v>0.005</v>
      </c>
      <c r="K38" s="311">
        <v>0.005</v>
      </c>
      <c r="L38" s="48">
        <v>3.5</v>
      </c>
      <c r="M38" s="59">
        <v>7</v>
      </c>
      <c r="N38" s="316">
        <v>-0.0067</v>
      </c>
      <c r="O38" s="317">
        <v>0.0052</v>
      </c>
      <c r="P38" s="58">
        <v>3.5</v>
      </c>
      <c r="Q38" s="48">
        <v>7</v>
      </c>
      <c r="R38" s="138"/>
      <c r="S38" s="138"/>
      <c r="T38" s="138"/>
      <c r="U38" s="139"/>
    </row>
    <row r="39" spans="1:17" ht="13.5" thickBot="1">
      <c r="A39" s="140"/>
      <c r="B39" s="141"/>
      <c r="C39" s="141"/>
      <c r="D39" s="141"/>
      <c r="E39" s="141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21" ht="13.5" thickBot="1">
      <c r="A40" s="537" t="s">
        <v>214</v>
      </c>
      <c r="B40" s="538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538"/>
      <c r="N40" s="538"/>
      <c r="O40" s="538"/>
      <c r="P40" s="538"/>
      <c r="Q40" s="538"/>
      <c r="R40" s="538"/>
      <c r="S40" s="538"/>
      <c r="T40" s="538"/>
      <c r="U40" s="539"/>
    </row>
    <row r="41" spans="1:21" ht="13.5" thickBot="1">
      <c r="A41" s="101"/>
      <c r="B41" s="142" t="s">
        <v>215</v>
      </c>
      <c r="C41" s="143" t="s">
        <v>216</v>
      </c>
      <c r="D41" s="144" t="s">
        <v>217</v>
      </c>
      <c r="E41" s="143" t="s">
        <v>218</v>
      </c>
      <c r="F41" s="559"/>
      <c r="G41" s="560"/>
      <c r="H41" s="142" t="s">
        <v>215</v>
      </c>
      <c r="I41" s="143" t="s">
        <v>216</v>
      </c>
      <c r="J41" s="144" t="s">
        <v>217</v>
      </c>
      <c r="K41" s="143" t="s">
        <v>218</v>
      </c>
      <c r="L41" s="478"/>
      <c r="M41" s="479"/>
      <c r="N41" s="479"/>
      <c r="O41" s="389" t="s">
        <v>217</v>
      </c>
      <c r="P41" s="389" t="s">
        <v>218</v>
      </c>
      <c r="Q41" s="106"/>
      <c r="R41" s="1"/>
      <c r="S41" s="1"/>
      <c r="T41" s="1"/>
      <c r="U41" s="84"/>
    </row>
    <row r="42" spans="1:21" ht="13.5" thickBot="1">
      <c r="A42" s="101" t="s">
        <v>171</v>
      </c>
      <c r="B42" s="145">
        <f>B3-C3*D3</f>
        <v>14.4176</v>
      </c>
      <c r="C42" s="146">
        <f>B3+C3*D3</f>
        <v>14.4344</v>
      </c>
      <c r="D42" s="147">
        <f>B3-C3*E3</f>
        <v>14.4092</v>
      </c>
      <c r="E42" s="146">
        <f>B3+C3*E3</f>
        <v>14.4428</v>
      </c>
      <c r="F42" s="561" t="s">
        <v>165</v>
      </c>
      <c r="G42" s="562"/>
      <c r="H42" s="107">
        <f>H3-I3*J3</f>
        <v>-1.12</v>
      </c>
      <c r="I42" s="108">
        <f>H3+I3*J3</f>
        <v>1.12</v>
      </c>
      <c r="J42" s="109">
        <f>H3-K3*I3</f>
        <v>-2.24</v>
      </c>
      <c r="K42" s="97">
        <f>H3+I3*K3</f>
        <v>2.24</v>
      </c>
      <c r="L42" s="480" t="s">
        <v>342</v>
      </c>
      <c r="M42" s="475"/>
      <c r="N42" s="475"/>
      <c r="O42" s="390">
        <v>-0.18</v>
      </c>
      <c r="P42" s="390">
        <v>0.18</v>
      </c>
      <c r="Q42" s="106"/>
      <c r="R42" s="1"/>
      <c r="S42" s="1"/>
      <c r="T42" s="1"/>
      <c r="U42" s="84"/>
    </row>
    <row r="43" spans="1:21" ht="13.5" thickBot="1">
      <c r="A43" s="101" t="s">
        <v>172</v>
      </c>
      <c r="B43" s="372">
        <f>B4-C4*D4</f>
        <v>-4079.85</v>
      </c>
      <c r="C43" s="125">
        <f>B4+C4*D4</f>
        <v>-3430.9500000000003</v>
      </c>
      <c r="D43" s="148">
        <f>B4-C4*E4</f>
        <v>-4404.3</v>
      </c>
      <c r="E43" s="125">
        <f>B4+C4*E4</f>
        <v>-3106.5</v>
      </c>
      <c r="F43" s="552"/>
      <c r="G43" s="553"/>
      <c r="H43" s="110"/>
      <c r="I43" s="111"/>
      <c r="J43" s="112"/>
      <c r="K43" s="98"/>
      <c r="L43" s="499"/>
      <c r="M43" s="500"/>
      <c r="N43" s="500"/>
      <c r="O43" s="7"/>
      <c r="P43" s="7"/>
      <c r="Q43" s="106"/>
      <c r="R43" s="1"/>
      <c r="S43" s="1"/>
      <c r="T43" s="1"/>
      <c r="U43" s="84"/>
    </row>
    <row r="44" spans="1:21" ht="13.5" thickBot="1">
      <c r="A44" s="113"/>
      <c r="B44" s="499" t="s">
        <v>173</v>
      </c>
      <c r="C44" s="500"/>
      <c r="D44" s="500"/>
      <c r="E44" s="558"/>
      <c r="F44" s="537" t="s">
        <v>174</v>
      </c>
      <c r="G44" s="554"/>
      <c r="H44" s="554"/>
      <c r="I44" s="555"/>
      <c r="J44" s="537" t="s">
        <v>175</v>
      </c>
      <c r="K44" s="554"/>
      <c r="L44" s="554"/>
      <c r="M44" s="555"/>
      <c r="N44" s="537" t="s">
        <v>176</v>
      </c>
      <c r="O44" s="554"/>
      <c r="P44" s="554"/>
      <c r="Q44" s="555"/>
      <c r="R44" s="537" t="s">
        <v>177</v>
      </c>
      <c r="S44" s="554"/>
      <c r="T44" s="554"/>
      <c r="U44" s="555"/>
    </row>
    <row r="45" spans="1:21" ht="13.5" thickBot="1">
      <c r="A45" s="101"/>
      <c r="B45" s="114" t="s">
        <v>215</v>
      </c>
      <c r="C45" s="114" t="s">
        <v>216</v>
      </c>
      <c r="D45" s="114" t="s">
        <v>217</v>
      </c>
      <c r="E45" s="115" t="s">
        <v>218</v>
      </c>
      <c r="F45" s="114" t="s">
        <v>215</v>
      </c>
      <c r="G45" s="114" t="s">
        <v>216</v>
      </c>
      <c r="H45" s="114" t="s">
        <v>217</v>
      </c>
      <c r="I45" s="115" t="s">
        <v>218</v>
      </c>
      <c r="J45" s="114" t="s">
        <v>215</v>
      </c>
      <c r="K45" s="114" t="s">
        <v>216</v>
      </c>
      <c r="L45" s="114" t="s">
        <v>217</v>
      </c>
      <c r="M45" s="115" t="s">
        <v>218</v>
      </c>
      <c r="N45" s="114" t="s">
        <v>215</v>
      </c>
      <c r="O45" s="114" t="s">
        <v>216</v>
      </c>
      <c r="P45" s="114" t="s">
        <v>217</v>
      </c>
      <c r="Q45" s="115" t="s">
        <v>218</v>
      </c>
      <c r="R45" s="114" t="s">
        <v>215</v>
      </c>
      <c r="S45" s="114" t="s">
        <v>216</v>
      </c>
      <c r="T45" s="114" t="s">
        <v>217</v>
      </c>
      <c r="U45" s="115" t="s">
        <v>218</v>
      </c>
    </row>
    <row r="46" spans="1:21" ht="13.5" thickBot="1">
      <c r="A46" s="101" t="s">
        <v>180</v>
      </c>
      <c r="B46" s="30">
        <f>B7-C7*D7</f>
        <v>593.8</v>
      </c>
      <c r="C46" s="50">
        <f>B7+C7*D7</f>
        <v>596.76</v>
      </c>
      <c r="D46" s="32">
        <f>B7-C7*E7</f>
        <v>592.3199999999999</v>
      </c>
      <c r="E46" s="50">
        <f>B7+C7*E7</f>
        <v>598.24</v>
      </c>
      <c r="F46" s="32">
        <f>F7-G7*H7</f>
        <v>-6.4</v>
      </c>
      <c r="G46" s="32">
        <f>F7+G7*H7</f>
        <v>6.4</v>
      </c>
      <c r="H46" s="32">
        <f>F7-G7*I7</f>
        <v>-12.8</v>
      </c>
      <c r="I46" s="31">
        <f>F7+G7*I7</f>
        <v>12.8</v>
      </c>
      <c r="J46" s="32">
        <f>J7-K7*L7</f>
        <v>-4237.05</v>
      </c>
      <c r="K46" s="31">
        <f>J7+K7*L7</f>
        <v>-3242.35</v>
      </c>
      <c r="L46" s="32">
        <f>J7-K7*M7</f>
        <v>-4734.4</v>
      </c>
      <c r="M46" s="50">
        <f>J7+K7*M7</f>
        <v>-2745</v>
      </c>
      <c r="N46" s="69">
        <f>N7-O7*P7</f>
        <v>-4332.05</v>
      </c>
      <c r="O46" s="32">
        <f>N7+O7*P7</f>
        <v>-3209.95</v>
      </c>
      <c r="P46" s="31">
        <f>N7-O7*Q7</f>
        <v>-4893.1</v>
      </c>
      <c r="Q46" s="32">
        <f>N7+O7*Q7</f>
        <v>-2648.8999999999996</v>
      </c>
      <c r="R46" s="118">
        <f>R7-S7*T7</f>
        <v>2.375</v>
      </c>
      <c r="S46" s="119">
        <f>R7+S7*T7</f>
        <v>14.625</v>
      </c>
      <c r="T46" s="120">
        <f>R7-S7*U7</f>
        <v>-3.75</v>
      </c>
      <c r="U46" s="119">
        <f>R7+S7*U7</f>
        <v>20.75</v>
      </c>
    </row>
    <row r="47" spans="1:21" ht="13.5" thickBot="1">
      <c r="A47" s="113"/>
      <c r="B47" s="537" t="s">
        <v>181</v>
      </c>
      <c r="C47" s="538"/>
      <c r="D47" s="538"/>
      <c r="E47" s="539"/>
      <c r="F47" s="537" t="s">
        <v>182</v>
      </c>
      <c r="G47" s="538"/>
      <c r="H47" s="538"/>
      <c r="I47" s="539"/>
      <c r="J47" s="556" t="s">
        <v>183</v>
      </c>
      <c r="K47" s="557"/>
      <c r="L47" s="557"/>
      <c r="M47" s="557"/>
      <c r="N47" s="537" t="s">
        <v>184</v>
      </c>
      <c r="O47" s="554"/>
      <c r="P47" s="554"/>
      <c r="Q47" s="555"/>
      <c r="R47" s="1"/>
      <c r="S47" s="1"/>
      <c r="T47" s="1"/>
      <c r="U47" s="84"/>
    </row>
    <row r="48" spans="1:21" ht="13.5" thickBot="1">
      <c r="A48" s="121"/>
      <c r="B48" s="143" t="s">
        <v>215</v>
      </c>
      <c r="C48" s="143" t="s">
        <v>216</v>
      </c>
      <c r="D48" s="143" t="s">
        <v>217</v>
      </c>
      <c r="E48" s="149" t="s">
        <v>218</v>
      </c>
      <c r="F48" s="114" t="s">
        <v>215</v>
      </c>
      <c r="G48" s="114" t="s">
        <v>216</v>
      </c>
      <c r="H48" s="114" t="s">
        <v>217</v>
      </c>
      <c r="I48" s="115" t="s">
        <v>218</v>
      </c>
      <c r="J48" s="114" t="s">
        <v>215</v>
      </c>
      <c r="K48" s="114" t="s">
        <v>216</v>
      </c>
      <c r="L48" s="114" t="s">
        <v>217</v>
      </c>
      <c r="M48" s="115" t="s">
        <v>218</v>
      </c>
      <c r="N48" s="114" t="s">
        <v>215</v>
      </c>
      <c r="O48" s="114" t="s">
        <v>216</v>
      </c>
      <c r="P48" s="114" t="s">
        <v>217</v>
      </c>
      <c r="Q48" s="115" t="s">
        <v>218</v>
      </c>
      <c r="R48" s="1"/>
      <c r="S48" s="1"/>
      <c r="T48" s="1"/>
      <c r="U48" s="84"/>
    </row>
    <row r="49" spans="1:21" ht="13.5" thickBot="1">
      <c r="A49" s="95" t="s">
        <v>185</v>
      </c>
      <c r="B49" s="125">
        <f aca="true" t="shared" si="0" ref="B49:B77">B10-C10*D10</f>
        <v>0</v>
      </c>
      <c r="C49" s="125">
        <f aca="true" t="shared" si="1" ref="C49:C77">B10+C10*D10</f>
        <v>0</v>
      </c>
      <c r="D49" s="125">
        <f aca="true" t="shared" si="2" ref="D49:D77">B10-C10*E10</f>
        <v>0</v>
      </c>
      <c r="E49" s="125">
        <f aca="true" t="shared" si="3" ref="E49:E77">B10+C10*E10</f>
        <v>0</v>
      </c>
      <c r="F49" s="150">
        <f aca="true" t="shared" si="4" ref="F49:F77">F10-G10*H10</f>
        <v>-1.88</v>
      </c>
      <c r="G49" s="127">
        <f aca="true" t="shared" si="5" ref="G49:G77">F10+G10*H10</f>
        <v>1.88</v>
      </c>
      <c r="H49" s="126">
        <f aca="true" t="shared" si="6" ref="H49:H77">F10-G10*I10</f>
        <v>-3.76</v>
      </c>
      <c r="I49" s="127">
        <f aca="true" t="shared" si="7" ref="I49:I77">F10+G10*I10</f>
        <v>3.76</v>
      </c>
      <c r="J49" s="128">
        <f aca="true" t="shared" si="8" ref="J49:J77">J10-K10*L10</f>
        <v>0.04999999999999938</v>
      </c>
      <c r="K49" s="150">
        <f aca="true" t="shared" si="9" ref="K49:K77">J10+K10*L10</f>
        <v>7.75</v>
      </c>
      <c r="L49" s="127">
        <f aca="true" t="shared" si="10" ref="L49:L71">J10-K10*M10</f>
        <v>-3.800000000000001</v>
      </c>
      <c r="M49" s="128">
        <f aca="true" t="shared" si="11" ref="M49:M71">J10+K10*M10</f>
        <v>11.600000000000001</v>
      </c>
      <c r="N49" s="126">
        <f aca="true" t="shared" si="12" ref="N49:N71">N10-O10*P10</f>
        <v>-2.69</v>
      </c>
      <c r="O49" s="127">
        <f aca="true" t="shared" si="13" ref="O49:O71">N10+O10*P10</f>
        <v>2.77</v>
      </c>
      <c r="P49" s="150">
        <f aca="true" t="shared" si="14" ref="P49:P71">N10-O10*Q10</f>
        <v>-5.42</v>
      </c>
      <c r="Q49" s="127">
        <f aca="true" t="shared" si="15" ref="Q49:Q71">N10+O10*Q10</f>
        <v>5.5</v>
      </c>
      <c r="R49" s="151"/>
      <c r="S49" s="151"/>
      <c r="T49" s="151"/>
      <c r="U49" s="152"/>
    </row>
    <row r="50" spans="1:21" ht="12.75">
      <c r="A50" s="101" t="s">
        <v>186</v>
      </c>
      <c r="B50" s="131">
        <f t="shared" si="0"/>
        <v>-2.8649999999999998</v>
      </c>
      <c r="C50" s="131">
        <f t="shared" si="1"/>
        <v>2.105</v>
      </c>
      <c r="D50" s="131">
        <f t="shared" si="2"/>
        <v>-5.35</v>
      </c>
      <c r="E50" s="131">
        <f t="shared" si="3"/>
        <v>4.59</v>
      </c>
      <c r="F50" s="146">
        <f t="shared" si="4"/>
        <v>-2.08</v>
      </c>
      <c r="G50" s="146">
        <f t="shared" si="5"/>
        <v>2.08</v>
      </c>
      <c r="H50" s="146">
        <f t="shared" si="6"/>
        <v>-4.16</v>
      </c>
      <c r="I50" s="146">
        <f t="shared" si="7"/>
        <v>4.16</v>
      </c>
      <c r="J50" s="146">
        <f t="shared" si="8"/>
        <v>-8.38</v>
      </c>
      <c r="K50" s="146">
        <f t="shared" si="9"/>
        <v>7.020000000000001</v>
      </c>
      <c r="L50" s="146">
        <f t="shared" si="10"/>
        <v>-16.080000000000002</v>
      </c>
      <c r="M50" s="146">
        <f t="shared" si="11"/>
        <v>14.720000000000002</v>
      </c>
      <c r="N50" s="146">
        <f t="shared" si="12"/>
        <v>-5.813</v>
      </c>
      <c r="O50" s="146">
        <f t="shared" si="13"/>
        <v>5.736999999999999</v>
      </c>
      <c r="P50" s="146">
        <f t="shared" si="14"/>
        <v>-11.588</v>
      </c>
      <c r="Q50" s="146">
        <f t="shared" si="15"/>
        <v>11.511999999999999</v>
      </c>
      <c r="R50" s="151"/>
      <c r="S50" s="151"/>
      <c r="T50" s="151"/>
      <c r="U50" s="152"/>
    </row>
    <row r="51" spans="1:21" ht="12.75">
      <c r="A51" s="101" t="s">
        <v>187</v>
      </c>
      <c r="B51" s="131">
        <f t="shared" si="0"/>
        <v>-8.71</v>
      </c>
      <c r="C51" s="131">
        <f t="shared" si="1"/>
        <v>0.11000000000000032</v>
      </c>
      <c r="D51" s="131">
        <f t="shared" si="2"/>
        <v>-13.120000000000001</v>
      </c>
      <c r="E51" s="131">
        <f t="shared" si="3"/>
        <v>4.5200000000000005</v>
      </c>
      <c r="F51" s="131">
        <f t="shared" si="4"/>
        <v>-2.96</v>
      </c>
      <c r="G51" s="131">
        <f t="shared" si="5"/>
        <v>2.96</v>
      </c>
      <c r="H51" s="131">
        <f t="shared" si="6"/>
        <v>-5.92</v>
      </c>
      <c r="I51" s="131">
        <f t="shared" si="7"/>
        <v>5.92</v>
      </c>
      <c r="J51" s="131">
        <f t="shared" si="8"/>
        <v>30.450000000000003</v>
      </c>
      <c r="K51" s="131">
        <f t="shared" si="9"/>
        <v>53.55</v>
      </c>
      <c r="L51" s="131">
        <f t="shared" si="10"/>
        <v>18.900000000000002</v>
      </c>
      <c r="M51" s="131">
        <f t="shared" si="11"/>
        <v>65.1</v>
      </c>
      <c r="N51" s="131">
        <f t="shared" si="12"/>
        <v>-15.459999999999999</v>
      </c>
      <c r="O51" s="131">
        <f t="shared" si="13"/>
        <v>4.139999999999999</v>
      </c>
      <c r="P51" s="131">
        <f t="shared" si="14"/>
        <v>-25.259999999999998</v>
      </c>
      <c r="Q51" s="131">
        <f t="shared" si="15"/>
        <v>13.939999999999998</v>
      </c>
      <c r="R51" s="151"/>
      <c r="S51" s="151"/>
      <c r="T51" s="151"/>
      <c r="U51" s="152"/>
    </row>
    <row r="52" spans="1:21" ht="12.75">
      <c r="A52" s="101" t="s">
        <v>188</v>
      </c>
      <c r="B52" s="131">
        <f t="shared" si="0"/>
        <v>-0.505</v>
      </c>
      <c r="C52" s="131">
        <f t="shared" si="1"/>
        <v>0.405</v>
      </c>
      <c r="D52" s="131">
        <f t="shared" si="2"/>
        <v>-0.9600000000000001</v>
      </c>
      <c r="E52" s="131">
        <f t="shared" si="3"/>
        <v>0.86</v>
      </c>
      <c r="F52" s="131">
        <f t="shared" si="4"/>
        <v>-0.52</v>
      </c>
      <c r="G52" s="131">
        <f t="shared" si="5"/>
        <v>0.52</v>
      </c>
      <c r="H52" s="131">
        <f t="shared" si="6"/>
        <v>-1.04</v>
      </c>
      <c r="I52" s="131">
        <f t="shared" si="7"/>
        <v>1.04</v>
      </c>
      <c r="J52" s="131">
        <f t="shared" si="8"/>
        <v>-2.855</v>
      </c>
      <c r="K52" s="131">
        <f t="shared" si="9"/>
        <v>3.235</v>
      </c>
      <c r="L52" s="131">
        <f t="shared" si="10"/>
        <v>-5.8999999999999995</v>
      </c>
      <c r="M52" s="131">
        <f t="shared" si="11"/>
        <v>6.28</v>
      </c>
      <c r="N52" s="131">
        <f t="shared" si="12"/>
        <v>-1.32</v>
      </c>
      <c r="O52" s="131">
        <f t="shared" si="13"/>
        <v>0.9200000000000002</v>
      </c>
      <c r="P52" s="131">
        <f t="shared" si="14"/>
        <v>-2.4400000000000004</v>
      </c>
      <c r="Q52" s="131">
        <f t="shared" si="15"/>
        <v>2.04</v>
      </c>
      <c r="R52" s="151"/>
      <c r="S52" s="151"/>
      <c r="T52" s="151"/>
      <c r="U52" s="152"/>
    </row>
    <row r="53" spans="1:21" ht="12.75">
      <c r="A53" s="101" t="s">
        <v>189</v>
      </c>
      <c r="B53" s="131">
        <f t="shared" si="0"/>
        <v>-0.64</v>
      </c>
      <c r="C53" s="131">
        <f t="shared" si="1"/>
        <v>0.9</v>
      </c>
      <c r="D53" s="131">
        <f t="shared" si="2"/>
        <v>-1.4100000000000001</v>
      </c>
      <c r="E53" s="131">
        <f t="shared" si="3"/>
        <v>1.67</v>
      </c>
      <c r="F53" s="131">
        <f t="shared" si="4"/>
        <v>-0.8</v>
      </c>
      <c r="G53" s="131">
        <f t="shared" si="5"/>
        <v>0.8</v>
      </c>
      <c r="H53" s="131">
        <f t="shared" si="6"/>
        <v>-1.6</v>
      </c>
      <c r="I53" s="131">
        <f t="shared" si="7"/>
        <v>1.6</v>
      </c>
      <c r="J53" s="131">
        <f t="shared" si="8"/>
        <v>-4.305</v>
      </c>
      <c r="K53" s="131">
        <f t="shared" si="9"/>
        <v>0.10499999999999998</v>
      </c>
      <c r="L53" s="131">
        <f t="shared" si="10"/>
        <v>-6.51</v>
      </c>
      <c r="M53" s="131">
        <f t="shared" si="11"/>
        <v>2.31</v>
      </c>
      <c r="N53" s="131">
        <f t="shared" si="12"/>
        <v>-4.705</v>
      </c>
      <c r="O53" s="131">
        <f t="shared" si="13"/>
        <v>-1.555</v>
      </c>
      <c r="P53" s="131">
        <f t="shared" si="14"/>
        <v>-6.279999999999999</v>
      </c>
      <c r="Q53" s="131">
        <f t="shared" si="15"/>
        <v>0.020000000000000018</v>
      </c>
      <c r="R53" s="151"/>
      <c r="S53" s="151"/>
      <c r="T53" s="151"/>
      <c r="U53" s="152"/>
    </row>
    <row r="54" spans="1:21" ht="12.75">
      <c r="A54" s="101" t="s">
        <v>190</v>
      </c>
      <c r="B54" s="131">
        <f t="shared" si="0"/>
        <v>-0.121</v>
      </c>
      <c r="C54" s="131">
        <f t="shared" si="1"/>
        <v>0.131</v>
      </c>
      <c r="D54" s="131">
        <f t="shared" si="2"/>
        <v>-0.247</v>
      </c>
      <c r="E54" s="131">
        <f t="shared" si="3"/>
        <v>0.257</v>
      </c>
      <c r="F54" s="131">
        <f t="shared" si="4"/>
        <v>-0.24</v>
      </c>
      <c r="G54" s="131">
        <f t="shared" si="5"/>
        <v>0.24</v>
      </c>
      <c r="H54" s="131">
        <f t="shared" si="6"/>
        <v>-0.48</v>
      </c>
      <c r="I54" s="131">
        <f t="shared" si="7"/>
        <v>0.48</v>
      </c>
      <c r="J54" s="131">
        <f t="shared" si="8"/>
        <v>-0.815</v>
      </c>
      <c r="K54" s="131">
        <f t="shared" si="9"/>
        <v>0.935</v>
      </c>
      <c r="L54" s="131">
        <f t="shared" si="10"/>
        <v>-1.69</v>
      </c>
      <c r="M54" s="131">
        <f t="shared" si="11"/>
        <v>1.81</v>
      </c>
      <c r="N54" s="131">
        <f t="shared" si="12"/>
        <v>-0.43</v>
      </c>
      <c r="O54" s="131">
        <f t="shared" si="13"/>
        <v>0.41</v>
      </c>
      <c r="P54" s="131">
        <f t="shared" si="14"/>
        <v>-0.85</v>
      </c>
      <c r="Q54" s="131">
        <f t="shared" si="15"/>
        <v>0.83</v>
      </c>
      <c r="R54" s="151"/>
      <c r="S54" s="151"/>
      <c r="T54" s="151"/>
      <c r="U54" s="152"/>
    </row>
    <row r="55" spans="1:21" ht="12.75">
      <c r="A55" s="101" t="s">
        <v>191</v>
      </c>
      <c r="B55" s="131">
        <f t="shared" si="0"/>
        <v>0.8200000000000001</v>
      </c>
      <c r="C55" s="131">
        <f t="shared" si="1"/>
        <v>1.3800000000000001</v>
      </c>
      <c r="D55" s="131">
        <f t="shared" si="2"/>
        <v>0.54</v>
      </c>
      <c r="E55" s="131">
        <f t="shared" si="3"/>
        <v>1.6600000000000001</v>
      </c>
      <c r="F55" s="131">
        <f t="shared" si="4"/>
        <v>-0.256</v>
      </c>
      <c r="G55" s="131">
        <f t="shared" si="5"/>
        <v>0.256</v>
      </c>
      <c r="H55" s="131">
        <f t="shared" si="6"/>
        <v>-0.512</v>
      </c>
      <c r="I55" s="131">
        <f t="shared" si="7"/>
        <v>0.512</v>
      </c>
      <c r="J55" s="131">
        <f t="shared" si="8"/>
        <v>1.9649999999999999</v>
      </c>
      <c r="K55" s="131">
        <f t="shared" si="9"/>
        <v>3.575</v>
      </c>
      <c r="L55" s="131">
        <f t="shared" si="10"/>
        <v>1.16</v>
      </c>
      <c r="M55" s="131">
        <f t="shared" si="11"/>
        <v>4.38</v>
      </c>
      <c r="N55" s="131">
        <f t="shared" si="12"/>
        <v>0.26999999999999996</v>
      </c>
      <c r="O55" s="131">
        <f t="shared" si="13"/>
        <v>1.25</v>
      </c>
      <c r="P55" s="131">
        <f t="shared" si="14"/>
        <v>-0.22000000000000008</v>
      </c>
      <c r="Q55" s="131">
        <f t="shared" si="15"/>
        <v>1.7400000000000002</v>
      </c>
      <c r="R55" s="151"/>
      <c r="S55" s="151"/>
      <c r="T55" s="151"/>
      <c r="U55" s="152"/>
    </row>
    <row r="56" spans="1:21" ht="12.75">
      <c r="A56" s="101" t="s">
        <v>192</v>
      </c>
      <c r="B56" s="131">
        <f t="shared" si="0"/>
        <v>-0.054</v>
      </c>
      <c r="C56" s="131">
        <f t="shared" si="1"/>
        <v>0.044000000000000004</v>
      </c>
      <c r="D56" s="131">
        <f t="shared" si="2"/>
        <v>-0.10300000000000001</v>
      </c>
      <c r="E56" s="131">
        <f t="shared" si="3"/>
        <v>0.093</v>
      </c>
      <c r="F56" s="131">
        <f t="shared" si="4"/>
        <v>-0.092</v>
      </c>
      <c r="G56" s="131">
        <f t="shared" si="5"/>
        <v>0.092</v>
      </c>
      <c r="H56" s="131">
        <f t="shared" si="6"/>
        <v>-0.184</v>
      </c>
      <c r="I56" s="131">
        <f t="shared" si="7"/>
        <v>0.184</v>
      </c>
      <c r="J56" s="131">
        <f t="shared" si="8"/>
        <v>-0.322</v>
      </c>
      <c r="K56" s="131">
        <f t="shared" si="9"/>
        <v>0.37800000000000006</v>
      </c>
      <c r="L56" s="131">
        <f t="shared" si="10"/>
        <v>-0.672</v>
      </c>
      <c r="M56" s="131">
        <f t="shared" si="11"/>
        <v>0.7280000000000001</v>
      </c>
      <c r="N56" s="131">
        <f t="shared" si="12"/>
        <v>-0.1605</v>
      </c>
      <c r="O56" s="131">
        <f t="shared" si="13"/>
        <v>0.1545</v>
      </c>
      <c r="P56" s="131">
        <f t="shared" si="14"/>
        <v>-0.318</v>
      </c>
      <c r="Q56" s="131">
        <f t="shared" si="15"/>
        <v>0.312</v>
      </c>
      <c r="R56" s="151"/>
      <c r="S56" s="151"/>
      <c r="T56" s="151"/>
      <c r="U56" s="152"/>
    </row>
    <row r="57" spans="1:21" ht="12.75">
      <c r="A57" s="101" t="s">
        <v>193</v>
      </c>
      <c r="B57" s="131">
        <f t="shared" si="0"/>
        <v>0.472</v>
      </c>
      <c r="C57" s="131">
        <f t="shared" si="1"/>
        <v>0.6679999999999999</v>
      </c>
      <c r="D57" s="131">
        <f t="shared" si="2"/>
        <v>0.37399999999999994</v>
      </c>
      <c r="E57" s="131">
        <f t="shared" si="3"/>
        <v>0.766</v>
      </c>
      <c r="F57" s="131">
        <f t="shared" si="4"/>
        <v>-0.06</v>
      </c>
      <c r="G57" s="131">
        <f t="shared" si="5"/>
        <v>0.06</v>
      </c>
      <c r="H57" s="131">
        <f t="shared" si="6"/>
        <v>-0.12</v>
      </c>
      <c r="I57" s="131">
        <f t="shared" si="7"/>
        <v>0.12</v>
      </c>
      <c r="J57" s="131">
        <f t="shared" si="8"/>
        <v>0.22999999999999998</v>
      </c>
      <c r="K57" s="131">
        <f t="shared" si="9"/>
        <v>0.79</v>
      </c>
      <c r="L57" s="131">
        <f t="shared" si="10"/>
        <v>-0.050000000000000044</v>
      </c>
      <c r="M57" s="131">
        <f t="shared" si="11"/>
        <v>1.07</v>
      </c>
      <c r="N57" s="131">
        <f t="shared" si="12"/>
        <v>0.356</v>
      </c>
      <c r="O57" s="131">
        <f t="shared" si="13"/>
        <v>0.664</v>
      </c>
      <c r="P57" s="131">
        <f t="shared" si="14"/>
        <v>0.202</v>
      </c>
      <c r="Q57" s="131">
        <f t="shared" si="15"/>
        <v>0.8180000000000001</v>
      </c>
      <c r="R57" s="151"/>
      <c r="S57" s="151"/>
      <c r="T57" s="151"/>
      <c r="U57" s="152"/>
    </row>
    <row r="58" spans="1:21" ht="12.75">
      <c r="A58" s="101" t="s">
        <v>194</v>
      </c>
      <c r="B58" s="131">
        <f>B21-C21*D19</f>
        <v>-0.00695</v>
      </c>
      <c r="C58" s="131">
        <f>B21+C21*D19</f>
        <v>0.00635</v>
      </c>
      <c r="D58" s="131">
        <f>B21-C21*E19</f>
        <v>-0.0136</v>
      </c>
      <c r="E58" s="131">
        <f>B21+C21*E19</f>
        <v>0.013</v>
      </c>
      <c r="F58" s="131">
        <f t="shared" si="4"/>
        <v>-4</v>
      </c>
      <c r="G58" s="131">
        <f t="shared" si="5"/>
        <v>4</v>
      </c>
      <c r="H58" s="131">
        <f t="shared" si="6"/>
        <v>-8</v>
      </c>
      <c r="I58" s="131">
        <f t="shared" si="7"/>
        <v>8</v>
      </c>
      <c r="J58" s="131">
        <f t="shared" si="8"/>
        <v>-3.5</v>
      </c>
      <c r="K58" s="131">
        <f t="shared" si="9"/>
        <v>3.5</v>
      </c>
      <c r="L58" s="131">
        <f t="shared" si="10"/>
        <v>-7</v>
      </c>
      <c r="M58" s="131">
        <f t="shared" si="11"/>
        <v>7</v>
      </c>
      <c r="N58" s="131">
        <f t="shared" si="12"/>
        <v>-3.5</v>
      </c>
      <c r="O58" s="131">
        <f t="shared" si="13"/>
        <v>3.5</v>
      </c>
      <c r="P58" s="131">
        <f t="shared" si="14"/>
        <v>-7</v>
      </c>
      <c r="Q58" s="131">
        <f t="shared" si="15"/>
        <v>7</v>
      </c>
      <c r="R58" s="151"/>
      <c r="S58" s="151"/>
      <c r="T58" s="151"/>
      <c r="U58" s="152"/>
    </row>
    <row r="59" spans="1:21" ht="12.75">
      <c r="A59" s="101" t="s">
        <v>195</v>
      </c>
      <c r="B59" s="131">
        <f t="shared" si="0"/>
        <v>0.7085</v>
      </c>
      <c r="C59" s="131">
        <f t="shared" si="1"/>
        <v>0.7855</v>
      </c>
      <c r="D59" s="131">
        <f t="shared" si="2"/>
        <v>0.67</v>
      </c>
      <c r="E59" s="131">
        <f t="shared" si="3"/>
        <v>0.824</v>
      </c>
      <c r="F59" s="131">
        <f t="shared" si="4"/>
        <v>-0.0244</v>
      </c>
      <c r="G59" s="131">
        <f t="shared" si="5"/>
        <v>0.0244</v>
      </c>
      <c r="H59" s="131">
        <f t="shared" si="6"/>
        <v>-0.0488</v>
      </c>
      <c r="I59" s="131">
        <f t="shared" si="7"/>
        <v>0.0488</v>
      </c>
      <c r="J59" s="131">
        <f t="shared" si="8"/>
        <v>0.5830000000000001</v>
      </c>
      <c r="K59" s="131">
        <f t="shared" si="9"/>
        <v>0.737</v>
      </c>
      <c r="L59" s="131">
        <f t="shared" si="10"/>
        <v>0.506</v>
      </c>
      <c r="M59" s="131">
        <f t="shared" si="11"/>
        <v>0.8140000000000001</v>
      </c>
      <c r="N59" s="131">
        <f t="shared" si="12"/>
        <v>0.6005</v>
      </c>
      <c r="O59" s="131">
        <f t="shared" si="13"/>
        <v>0.7195</v>
      </c>
      <c r="P59" s="131">
        <f t="shared" si="14"/>
        <v>0.541</v>
      </c>
      <c r="Q59" s="131">
        <f t="shared" si="15"/>
        <v>0.779</v>
      </c>
      <c r="R59" s="151"/>
      <c r="S59" s="151"/>
      <c r="T59" s="151"/>
      <c r="U59" s="152"/>
    </row>
    <row r="60" spans="1:21" ht="12.75">
      <c r="A60" s="101" t="s">
        <v>196</v>
      </c>
      <c r="B60" s="131">
        <f>B21-C21*D21</f>
        <v>-0.00695</v>
      </c>
      <c r="C60" s="131">
        <f>B21+C21*D21</f>
        <v>0.00635</v>
      </c>
      <c r="D60" s="131">
        <f>B21-C21*E21</f>
        <v>-0.0136</v>
      </c>
      <c r="E60" s="131">
        <f>B21+C21*E21</f>
        <v>0.013</v>
      </c>
      <c r="F60" s="131">
        <f t="shared" si="4"/>
        <v>-0.0116</v>
      </c>
      <c r="G60" s="131">
        <f t="shared" si="5"/>
        <v>0.0116</v>
      </c>
      <c r="H60" s="131">
        <f t="shared" si="6"/>
        <v>-0.0232</v>
      </c>
      <c r="I60" s="131">
        <f t="shared" si="7"/>
        <v>0.0232</v>
      </c>
      <c r="J60" s="131">
        <f t="shared" si="8"/>
        <v>-0.030250000000000003</v>
      </c>
      <c r="K60" s="131">
        <f t="shared" si="9"/>
        <v>0.036250000000000004</v>
      </c>
      <c r="L60" s="131">
        <f t="shared" si="10"/>
        <v>-0.0635</v>
      </c>
      <c r="M60" s="131">
        <f t="shared" si="11"/>
        <v>0.0695</v>
      </c>
      <c r="N60" s="131">
        <f t="shared" si="12"/>
        <v>-0.0222</v>
      </c>
      <c r="O60" s="131">
        <f t="shared" si="13"/>
        <v>0.0198</v>
      </c>
      <c r="P60" s="131">
        <f t="shared" si="14"/>
        <v>-0.0432</v>
      </c>
      <c r="Q60" s="131">
        <f t="shared" si="15"/>
        <v>0.0408</v>
      </c>
      <c r="R60" s="151"/>
      <c r="S60" s="151"/>
      <c r="T60" s="151"/>
      <c r="U60" s="152"/>
    </row>
    <row r="61" spans="1:21" ht="12.75">
      <c r="A61" s="101" t="s">
        <v>197</v>
      </c>
      <c r="B61" s="131">
        <f>B22-C22*D22</f>
        <v>0.057050000000000003</v>
      </c>
      <c r="C61" s="131">
        <f>B22+C22*D22</f>
        <v>0.08295000000000001</v>
      </c>
      <c r="D61" s="131">
        <f>B22-C22*E22</f>
        <v>0.04410000000000001</v>
      </c>
      <c r="E61" s="131">
        <f>B22+C22*E22</f>
        <v>0.09590000000000001</v>
      </c>
      <c r="F61" s="131">
        <f t="shared" si="4"/>
        <v>-0.0104</v>
      </c>
      <c r="G61" s="131">
        <f t="shared" si="5"/>
        <v>0.0104</v>
      </c>
      <c r="H61" s="131">
        <f t="shared" si="6"/>
        <v>-0.0208</v>
      </c>
      <c r="I61" s="131">
        <f t="shared" si="7"/>
        <v>0.0208</v>
      </c>
      <c r="J61" s="131">
        <f t="shared" si="8"/>
        <v>0.059</v>
      </c>
      <c r="K61" s="131">
        <f t="shared" si="9"/>
        <v>0.11499999999999999</v>
      </c>
      <c r="L61" s="131">
        <f t="shared" si="10"/>
        <v>0.030999999999999993</v>
      </c>
      <c r="M61" s="131">
        <f t="shared" si="11"/>
        <v>0.143</v>
      </c>
      <c r="N61" s="131">
        <f t="shared" si="12"/>
        <v>0.0309</v>
      </c>
      <c r="O61" s="131">
        <f t="shared" si="13"/>
        <v>0.0771</v>
      </c>
      <c r="P61" s="131">
        <f t="shared" si="14"/>
        <v>0.007800000000000001</v>
      </c>
      <c r="Q61" s="131">
        <f t="shared" si="15"/>
        <v>0.1002</v>
      </c>
      <c r="R61" s="151"/>
      <c r="S61" s="151"/>
      <c r="T61" s="151"/>
      <c r="U61" s="152"/>
    </row>
    <row r="62" spans="1:21" ht="12.75">
      <c r="A62" s="101" t="s">
        <v>198</v>
      </c>
      <c r="B62" s="131">
        <f t="shared" si="0"/>
        <v>-0.0092</v>
      </c>
      <c r="C62" s="131">
        <f t="shared" si="1"/>
        <v>0.009000000000000001</v>
      </c>
      <c r="D62" s="131">
        <f t="shared" si="2"/>
        <v>-0.0183</v>
      </c>
      <c r="E62" s="131">
        <f t="shared" si="3"/>
        <v>0.0181</v>
      </c>
      <c r="F62" s="131">
        <f t="shared" si="4"/>
        <v>-0.004</v>
      </c>
      <c r="G62" s="131">
        <f t="shared" si="5"/>
        <v>0.004</v>
      </c>
      <c r="H62" s="131">
        <f t="shared" si="6"/>
        <v>-0.008</v>
      </c>
      <c r="I62" s="131">
        <f t="shared" si="7"/>
        <v>0.008</v>
      </c>
      <c r="J62" s="131">
        <f t="shared" si="8"/>
        <v>-0.0092</v>
      </c>
      <c r="K62" s="131">
        <f t="shared" si="9"/>
        <v>0.0202</v>
      </c>
      <c r="L62" s="131">
        <f t="shared" si="10"/>
        <v>-0.023899999999999998</v>
      </c>
      <c r="M62" s="131">
        <f t="shared" si="11"/>
        <v>0.0349</v>
      </c>
      <c r="N62" s="131">
        <f t="shared" si="12"/>
        <v>-0.0129</v>
      </c>
      <c r="O62" s="131">
        <f t="shared" si="13"/>
        <v>0.008100000000000001</v>
      </c>
      <c r="P62" s="131">
        <f t="shared" si="14"/>
        <v>-0.0234</v>
      </c>
      <c r="Q62" s="131">
        <f t="shared" si="15"/>
        <v>0.018600000000000002</v>
      </c>
      <c r="R62" s="151"/>
      <c r="S62" s="151"/>
      <c r="T62" s="151"/>
      <c r="U62" s="152"/>
    </row>
    <row r="63" spans="1:21" ht="13.5" thickBot="1">
      <c r="A63" s="96" t="s">
        <v>199</v>
      </c>
      <c r="B63" s="131">
        <f t="shared" si="0"/>
        <v>0.007649999999999997</v>
      </c>
      <c r="C63" s="131">
        <f t="shared" si="1"/>
        <v>0.03635</v>
      </c>
      <c r="D63" s="131">
        <f t="shared" si="2"/>
        <v>-0.0067000000000000046</v>
      </c>
      <c r="E63" s="131">
        <f t="shared" si="3"/>
        <v>0.0507</v>
      </c>
      <c r="F63" s="131">
        <f t="shared" si="4"/>
        <v>-0.0104</v>
      </c>
      <c r="G63" s="131">
        <f t="shared" si="5"/>
        <v>0.0104</v>
      </c>
      <c r="H63" s="131">
        <f t="shared" si="6"/>
        <v>-0.0208</v>
      </c>
      <c r="I63" s="131">
        <f t="shared" si="7"/>
        <v>0.0208</v>
      </c>
      <c r="J63" s="131">
        <f t="shared" si="8"/>
        <v>-0.019500000000000003</v>
      </c>
      <c r="K63" s="131">
        <f t="shared" si="9"/>
        <v>0.015500000000000002</v>
      </c>
      <c r="L63" s="131">
        <f t="shared" si="10"/>
        <v>-0.037000000000000005</v>
      </c>
      <c r="M63" s="131">
        <f t="shared" si="11"/>
        <v>0.033</v>
      </c>
      <c r="N63" s="131">
        <f t="shared" si="12"/>
        <v>-0.017549999999999996</v>
      </c>
      <c r="O63" s="131">
        <f t="shared" si="13"/>
        <v>0.04335</v>
      </c>
      <c r="P63" s="131">
        <f t="shared" si="14"/>
        <v>-0.047999999999999994</v>
      </c>
      <c r="Q63" s="131">
        <f t="shared" si="15"/>
        <v>0.07379999999999999</v>
      </c>
      <c r="R63" s="151"/>
      <c r="S63" s="151"/>
      <c r="T63" s="151"/>
      <c r="U63" s="152"/>
    </row>
    <row r="64" spans="1:21" ht="12.75">
      <c r="A64" s="101" t="s">
        <v>200</v>
      </c>
      <c r="B64" s="146">
        <f t="shared" si="0"/>
        <v>-4.54</v>
      </c>
      <c r="C64" s="146">
        <f t="shared" si="1"/>
        <v>4.7</v>
      </c>
      <c r="D64" s="146">
        <f t="shared" si="2"/>
        <v>-9.16</v>
      </c>
      <c r="E64" s="146">
        <f t="shared" si="3"/>
        <v>9.32</v>
      </c>
      <c r="F64" s="146">
        <f t="shared" si="4"/>
        <v>-2.8</v>
      </c>
      <c r="G64" s="146">
        <f t="shared" si="5"/>
        <v>2.8</v>
      </c>
      <c r="H64" s="146">
        <f t="shared" si="6"/>
        <v>-5.6</v>
      </c>
      <c r="I64" s="146">
        <f t="shared" si="7"/>
        <v>5.6</v>
      </c>
      <c r="J64" s="146">
        <f t="shared" si="8"/>
        <v>-14.1</v>
      </c>
      <c r="K64" s="146">
        <f t="shared" si="9"/>
        <v>11.1</v>
      </c>
      <c r="L64" s="146">
        <f t="shared" si="10"/>
        <v>-26.7</v>
      </c>
      <c r="M64" s="146">
        <f t="shared" si="11"/>
        <v>23.7</v>
      </c>
      <c r="N64" s="146">
        <f t="shared" si="12"/>
        <v>-9.89</v>
      </c>
      <c r="O64" s="146">
        <f t="shared" si="13"/>
        <v>10.41</v>
      </c>
      <c r="P64" s="146">
        <f t="shared" si="14"/>
        <v>-20.04</v>
      </c>
      <c r="Q64" s="146">
        <f t="shared" si="15"/>
        <v>20.560000000000002</v>
      </c>
      <c r="R64" s="151"/>
      <c r="S64" s="151"/>
      <c r="T64" s="151"/>
      <c r="U64" s="152"/>
    </row>
    <row r="65" spans="1:21" ht="12.75">
      <c r="A65" s="101" t="s">
        <v>201</v>
      </c>
      <c r="B65" s="131">
        <f t="shared" si="0"/>
        <v>-1.0550000000000002</v>
      </c>
      <c r="C65" s="131">
        <f t="shared" si="1"/>
        <v>0.8350000000000001</v>
      </c>
      <c r="D65" s="131">
        <f t="shared" si="2"/>
        <v>-2</v>
      </c>
      <c r="E65" s="131">
        <f t="shared" si="3"/>
        <v>1.78</v>
      </c>
      <c r="F65" s="131">
        <f t="shared" si="4"/>
        <v>-1.28</v>
      </c>
      <c r="G65" s="131">
        <f t="shared" si="5"/>
        <v>1.28</v>
      </c>
      <c r="H65" s="131">
        <f t="shared" si="6"/>
        <v>-2.56</v>
      </c>
      <c r="I65" s="131">
        <f t="shared" si="7"/>
        <v>2.56</v>
      </c>
      <c r="J65" s="131">
        <f t="shared" si="8"/>
        <v>-5.7</v>
      </c>
      <c r="K65" s="131">
        <f t="shared" si="9"/>
        <v>2.7</v>
      </c>
      <c r="L65" s="131">
        <f t="shared" si="10"/>
        <v>-9.9</v>
      </c>
      <c r="M65" s="131">
        <f t="shared" si="11"/>
        <v>6.9</v>
      </c>
      <c r="N65" s="131">
        <f t="shared" si="12"/>
        <v>-1.52</v>
      </c>
      <c r="O65" s="131">
        <f t="shared" si="13"/>
        <v>2.68</v>
      </c>
      <c r="P65" s="131">
        <f t="shared" si="14"/>
        <v>-3.62</v>
      </c>
      <c r="Q65" s="131">
        <f t="shared" si="15"/>
        <v>4.78</v>
      </c>
      <c r="R65" s="151"/>
      <c r="S65" s="151"/>
      <c r="T65" s="151"/>
      <c r="U65" s="152"/>
    </row>
    <row r="66" spans="1:21" ht="12.75">
      <c r="A66" s="101" t="s">
        <v>202</v>
      </c>
      <c r="B66" s="131">
        <f t="shared" si="0"/>
        <v>-1.045</v>
      </c>
      <c r="C66" s="131">
        <f t="shared" si="1"/>
        <v>0.9849999999999999</v>
      </c>
      <c r="D66" s="131">
        <f t="shared" si="2"/>
        <v>-2.0599999999999996</v>
      </c>
      <c r="E66" s="131">
        <f t="shared" si="3"/>
        <v>1.9999999999999998</v>
      </c>
      <c r="F66" s="131">
        <f t="shared" si="4"/>
        <v>-1.12</v>
      </c>
      <c r="G66" s="131">
        <f t="shared" si="5"/>
        <v>1.12</v>
      </c>
      <c r="H66" s="131">
        <f t="shared" si="6"/>
        <v>-2.24</v>
      </c>
      <c r="I66" s="131">
        <f t="shared" si="7"/>
        <v>2.24</v>
      </c>
      <c r="J66" s="131">
        <f t="shared" si="8"/>
        <v>-5.558</v>
      </c>
      <c r="K66" s="131">
        <f t="shared" si="9"/>
        <v>4.241999999999999</v>
      </c>
      <c r="L66" s="131">
        <f t="shared" si="10"/>
        <v>-10.457999999999998</v>
      </c>
      <c r="M66" s="131">
        <f t="shared" si="11"/>
        <v>9.142</v>
      </c>
      <c r="N66" s="131">
        <f t="shared" si="12"/>
        <v>-1.9250000000000003</v>
      </c>
      <c r="O66" s="131">
        <f t="shared" si="13"/>
        <v>1.9250000000000003</v>
      </c>
      <c r="P66" s="131">
        <f t="shared" si="14"/>
        <v>-3.8500000000000005</v>
      </c>
      <c r="Q66" s="131">
        <f t="shared" si="15"/>
        <v>3.8500000000000005</v>
      </c>
      <c r="R66" s="151"/>
      <c r="S66" s="151"/>
      <c r="T66" s="151"/>
      <c r="U66" s="152"/>
    </row>
    <row r="67" spans="1:21" ht="12.75">
      <c r="A67" s="101" t="s">
        <v>203</v>
      </c>
      <c r="B67" s="131">
        <f t="shared" si="0"/>
        <v>-0.36000000000000004</v>
      </c>
      <c r="C67" s="131">
        <f t="shared" si="1"/>
        <v>0.34</v>
      </c>
      <c r="D67" s="131">
        <f t="shared" si="2"/>
        <v>-0.7100000000000001</v>
      </c>
      <c r="E67" s="131">
        <f t="shared" si="3"/>
        <v>0.6900000000000001</v>
      </c>
      <c r="F67" s="131">
        <f t="shared" si="4"/>
        <v>-0.52</v>
      </c>
      <c r="G67" s="131">
        <f t="shared" si="5"/>
        <v>0.52</v>
      </c>
      <c r="H67" s="131">
        <f t="shared" si="6"/>
        <v>-1.04</v>
      </c>
      <c r="I67" s="131">
        <f t="shared" si="7"/>
        <v>1.04</v>
      </c>
      <c r="J67" s="131">
        <f t="shared" si="8"/>
        <v>1.2349999999999999</v>
      </c>
      <c r="K67" s="131">
        <f t="shared" si="9"/>
        <v>5.365</v>
      </c>
      <c r="L67" s="131">
        <f t="shared" si="10"/>
        <v>-0.8300000000000001</v>
      </c>
      <c r="M67" s="131">
        <f t="shared" si="11"/>
        <v>7.43</v>
      </c>
      <c r="N67" s="131">
        <f t="shared" si="12"/>
        <v>-1.49</v>
      </c>
      <c r="O67" s="131">
        <f t="shared" si="13"/>
        <v>0.33000000000000007</v>
      </c>
      <c r="P67" s="131">
        <f t="shared" si="14"/>
        <v>-2.4</v>
      </c>
      <c r="Q67" s="131">
        <f t="shared" si="15"/>
        <v>1.2400000000000002</v>
      </c>
      <c r="R67" s="151"/>
      <c r="S67" s="151"/>
      <c r="T67" s="151"/>
      <c r="U67" s="152"/>
    </row>
    <row r="68" spans="1:21" ht="12.75">
      <c r="A68" s="101" t="s">
        <v>204</v>
      </c>
      <c r="B68" s="131">
        <f t="shared" si="0"/>
        <v>-0.24500000000000002</v>
      </c>
      <c r="C68" s="131">
        <f t="shared" si="1"/>
        <v>0.24500000000000002</v>
      </c>
      <c r="D68" s="131">
        <f t="shared" si="2"/>
        <v>-0.49000000000000005</v>
      </c>
      <c r="E68" s="131">
        <f t="shared" si="3"/>
        <v>0.49000000000000005</v>
      </c>
      <c r="F68" s="131">
        <f t="shared" si="4"/>
        <v>-0.28</v>
      </c>
      <c r="G68" s="131">
        <f t="shared" si="5"/>
        <v>0.28</v>
      </c>
      <c r="H68" s="131">
        <f t="shared" si="6"/>
        <v>-0.56</v>
      </c>
      <c r="I68" s="131">
        <f t="shared" si="7"/>
        <v>0.56</v>
      </c>
      <c r="J68" s="131">
        <f t="shared" si="8"/>
        <v>-1.54</v>
      </c>
      <c r="K68" s="131">
        <f t="shared" si="9"/>
        <v>1.12</v>
      </c>
      <c r="L68" s="131">
        <f t="shared" si="10"/>
        <v>-2.87</v>
      </c>
      <c r="M68" s="131">
        <f t="shared" si="11"/>
        <v>2.45</v>
      </c>
      <c r="N68" s="131">
        <f t="shared" si="12"/>
        <v>-0.49000000000000005</v>
      </c>
      <c r="O68" s="131">
        <f t="shared" si="13"/>
        <v>0.49000000000000005</v>
      </c>
      <c r="P68" s="131">
        <f t="shared" si="14"/>
        <v>-0.9800000000000001</v>
      </c>
      <c r="Q68" s="131">
        <f t="shared" si="15"/>
        <v>0.9800000000000001</v>
      </c>
      <c r="R68" s="151"/>
      <c r="S68" s="151"/>
      <c r="T68" s="151"/>
      <c r="U68" s="152"/>
    </row>
    <row r="69" spans="1:21" ht="12.75">
      <c r="A69" s="101" t="s">
        <v>205</v>
      </c>
      <c r="B69" s="131">
        <f t="shared" si="0"/>
        <v>-0.16</v>
      </c>
      <c r="C69" s="131">
        <f t="shared" si="1"/>
        <v>0.12000000000000001</v>
      </c>
      <c r="D69" s="131">
        <f t="shared" si="2"/>
        <v>-0.30000000000000004</v>
      </c>
      <c r="E69" s="131">
        <f t="shared" si="3"/>
        <v>0.26</v>
      </c>
      <c r="F69" s="131">
        <f t="shared" si="4"/>
        <v>-0.192</v>
      </c>
      <c r="G69" s="131">
        <f t="shared" si="5"/>
        <v>0.192</v>
      </c>
      <c r="H69" s="131">
        <f t="shared" si="6"/>
        <v>-0.384</v>
      </c>
      <c r="I69" s="131">
        <f t="shared" si="7"/>
        <v>0.384</v>
      </c>
      <c r="J69" s="131">
        <f t="shared" si="8"/>
        <v>0.79</v>
      </c>
      <c r="K69" s="131">
        <f t="shared" si="9"/>
        <v>2.33</v>
      </c>
      <c r="L69" s="131">
        <f t="shared" si="10"/>
        <v>0.020000000000000018</v>
      </c>
      <c r="M69" s="131">
        <f t="shared" si="11"/>
        <v>3.1</v>
      </c>
      <c r="N69" s="131">
        <f t="shared" si="12"/>
        <v>-0.35050000000000003</v>
      </c>
      <c r="O69" s="131">
        <f t="shared" si="13"/>
        <v>0.21650000000000003</v>
      </c>
      <c r="P69" s="131">
        <f t="shared" si="14"/>
        <v>-0.6340000000000001</v>
      </c>
      <c r="Q69" s="131">
        <f t="shared" si="15"/>
        <v>0.5</v>
      </c>
      <c r="R69" s="151"/>
      <c r="S69" s="151"/>
      <c r="T69" s="151"/>
      <c r="U69" s="152"/>
    </row>
    <row r="70" spans="1:21" ht="12.75">
      <c r="A70" s="101" t="s">
        <v>206</v>
      </c>
      <c r="B70" s="131">
        <f t="shared" si="0"/>
        <v>-0.08650000000000001</v>
      </c>
      <c r="C70" s="131">
        <f t="shared" si="1"/>
        <v>0.08850000000000001</v>
      </c>
      <c r="D70" s="131">
        <f t="shared" si="2"/>
        <v>-0.17400000000000002</v>
      </c>
      <c r="E70" s="131">
        <f t="shared" si="3"/>
        <v>0.17600000000000002</v>
      </c>
      <c r="F70" s="131">
        <f t="shared" si="4"/>
        <v>-0.096</v>
      </c>
      <c r="G70" s="131">
        <f t="shared" si="5"/>
        <v>0.096</v>
      </c>
      <c r="H70" s="131">
        <f t="shared" si="6"/>
        <v>-0.192</v>
      </c>
      <c r="I70" s="131">
        <f t="shared" si="7"/>
        <v>0.192</v>
      </c>
      <c r="J70" s="131">
        <f t="shared" si="8"/>
        <v>-0.345</v>
      </c>
      <c r="K70" s="131">
        <f t="shared" si="9"/>
        <v>0.28500000000000003</v>
      </c>
      <c r="L70" s="131">
        <f t="shared" si="10"/>
        <v>-0.66</v>
      </c>
      <c r="M70" s="131">
        <f t="shared" si="11"/>
        <v>0.6</v>
      </c>
      <c r="N70" s="131">
        <f t="shared" si="12"/>
        <v>-0.14</v>
      </c>
      <c r="O70" s="131">
        <f t="shared" si="13"/>
        <v>0.14</v>
      </c>
      <c r="P70" s="131">
        <f t="shared" si="14"/>
        <v>-0.28</v>
      </c>
      <c r="Q70" s="131">
        <f t="shared" si="15"/>
        <v>0.28</v>
      </c>
      <c r="R70" s="151"/>
      <c r="S70" s="151"/>
      <c r="T70" s="151"/>
      <c r="U70" s="152"/>
    </row>
    <row r="71" spans="1:21" ht="12.75">
      <c r="A71" s="101" t="s">
        <v>207</v>
      </c>
      <c r="B71" s="131">
        <f t="shared" si="0"/>
        <v>-0.1205</v>
      </c>
      <c r="C71" s="131">
        <f t="shared" si="1"/>
        <v>0.0965</v>
      </c>
      <c r="D71" s="131">
        <f t="shared" si="2"/>
        <v>-0.229</v>
      </c>
      <c r="E71" s="131">
        <f t="shared" si="3"/>
        <v>0.205</v>
      </c>
      <c r="F71" s="131">
        <f t="shared" si="4"/>
        <v>-0.08</v>
      </c>
      <c r="G71" s="131">
        <f t="shared" si="5"/>
        <v>0.08</v>
      </c>
      <c r="H71" s="131">
        <f t="shared" si="6"/>
        <v>-0.16</v>
      </c>
      <c r="I71" s="131">
        <f t="shared" si="7"/>
        <v>0.16</v>
      </c>
      <c r="J71" s="131">
        <f t="shared" si="8"/>
        <v>-0.30500000000000005</v>
      </c>
      <c r="K71" s="131">
        <f t="shared" si="9"/>
        <v>0.04500000000000001</v>
      </c>
      <c r="L71" s="131">
        <f t="shared" si="10"/>
        <v>-0.48000000000000004</v>
      </c>
      <c r="M71" s="131">
        <f t="shared" si="11"/>
        <v>0.22000000000000003</v>
      </c>
      <c r="N71" s="131">
        <f t="shared" si="12"/>
        <v>-0.1115</v>
      </c>
      <c r="O71" s="131">
        <f t="shared" si="13"/>
        <v>0.1475</v>
      </c>
      <c r="P71" s="131">
        <f t="shared" si="14"/>
        <v>-0.24100000000000002</v>
      </c>
      <c r="Q71" s="131">
        <f t="shared" si="15"/>
        <v>0.277</v>
      </c>
      <c r="R71" s="151"/>
      <c r="S71" s="151"/>
      <c r="T71" s="151"/>
      <c r="U71" s="152"/>
    </row>
    <row r="72" spans="1:21" ht="12.75">
      <c r="A72" s="101" t="s">
        <v>208</v>
      </c>
      <c r="B72" s="131">
        <f t="shared" si="0"/>
        <v>-3.5</v>
      </c>
      <c r="C72" s="131">
        <f t="shared" si="1"/>
        <v>3.5</v>
      </c>
      <c r="D72" s="131">
        <f t="shared" si="2"/>
        <v>-7</v>
      </c>
      <c r="E72" s="131">
        <f t="shared" si="3"/>
        <v>7</v>
      </c>
      <c r="F72" s="131">
        <f t="shared" si="4"/>
        <v>-4</v>
      </c>
      <c r="G72" s="131">
        <f t="shared" si="5"/>
        <v>4</v>
      </c>
      <c r="H72" s="131">
        <f t="shared" si="6"/>
        <v>-8</v>
      </c>
      <c r="I72" s="131">
        <f t="shared" si="7"/>
        <v>8</v>
      </c>
      <c r="J72" s="131">
        <f t="shared" si="8"/>
        <v>-3.5</v>
      </c>
      <c r="K72" s="131">
        <f t="shared" si="9"/>
        <v>3.5</v>
      </c>
      <c r="L72" s="131">
        <f aca="true" t="shared" si="16" ref="L72:L77">J33-K33*M33</f>
        <v>-7</v>
      </c>
      <c r="M72" s="131">
        <f aca="true" t="shared" si="17" ref="M72:M77">J33+K33*M33</f>
        <v>7</v>
      </c>
      <c r="N72" s="131">
        <f aca="true" t="shared" si="18" ref="N72:N77">N33-O33*P33</f>
        <v>-3.5</v>
      </c>
      <c r="O72" s="131">
        <f aca="true" t="shared" si="19" ref="O72:O77">N33+O33*P33</f>
        <v>3.5</v>
      </c>
      <c r="P72" s="131">
        <f aca="true" t="shared" si="20" ref="P72:P77">N33-O33*Q33</f>
        <v>-7</v>
      </c>
      <c r="Q72" s="131">
        <f aca="true" t="shared" si="21" ref="Q72:Q77">N33+O33*Q33</f>
        <v>7</v>
      </c>
      <c r="R72" s="151"/>
      <c r="S72" s="151"/>
      <c r="T72" s="151"/>
      <c r="U72" s="152"/>
    </row>
    <row r="73" spans="1:21" ht="12.75">
      <c r="A73" s="101" t="s">
        <v>209</v>
      </c>
      <c r="B73" s="131">
        <f t="shared" si="0"/>
        <v>-0.17149999999999999</v>
      </c>
      <c r="C73" s="131">
        <f t="shared" si="1"/>
        <v>0.1295</v>
      </c>
      <c r="D73" s="131">
        <f t="shared" si="2"/>
        <v>-0.322</v>
      </c>
      <c r="E73" s="131">
        <f t="shared" si="3"/>
        <v>0.27999999999999997</v>
      </c>
      <c r="F73" s="131">
        <f t="shared" si="4"/>
        <v>-0.034</v>
      </c>
      <c r="G73" s="131">
        <f t="shared" si="5"/>
        <v>0.034</v>
      </c>
      <c r="H73" s="131">
        <f t="shared" si="6"/>
        <v>-0.068</v>
      </c>
      <c r="I73" s="131">
        <f t="shared" si="7"/>
        <v>0.068</v>
      </c>
      <c r="J73" s="131">
        <f t="shared" si="8"/>
        <v>0.03999999999999998</v>
      </c>
      <c r="K73" s="131">
        <f t="shared" si="9"/>
        <v>0.32</v>
      </c>
      <c r="L73" s="131">
        <f t="shared" si="16"/>
        <v>-0.10000000000000003</v>
      </c>
      <c r="M73" s="131">
        <f t="shared" si="17"/>
        <v>0.46</v>
      </c>
      <c r="N73" s="131">
        <f t="shared" si="18"/>
        <v>-0.136</v>
      </c>
      <c r="O73" s="131">
        <f t="shared" si="19"/>
        <v>0.10200000000000001</v>
      </c>
      <c r="P73" s="131">
        <f t="shared" si="20"/>
        <v>-0.255</v>
      </c>
      <c r="Q73" s="131">
        <f t="shared" si="21"/>
        <v>0.22100000000000003</v>
      </c>
      <c r="R73" s="151"/>
      <c r="S73" s="151"/>
      <c r="T73" s="151"/>
      <c r="U73" s="152"/>
    </row>
    <row r="74" spans="1:21" ht="12.75">
      <c r="A74" s="101" t="s">
        <v>210</v>
      </c>
      <c r="B74" s="131">
        <f t="shared" si="0"/>
        <v>-0.015</v>
      </c>
      <c r="C74" s="131">
        <f t="shared" si="1"/>
        <v>0.013000000000000001</v>
      </c>
      <c r="D74" s="131">
        <f t="shared" si="2"/>
        <v>-0.029</v>
      </c>
      <c r="E74" s="131">
        <f t="shared" si="3"/>
        <v>0.027</v>
      </c>
      <c r="F74" s="131">
        <f t="shared" si="4"/>
        <v>-0.0124</v>
      </c>
      <c r="G74" s="131">
        <f t="shared" si="5"/>
        <v>0.0124</v>
      </c>
      <c r="H74" s="131">
        <f t="shared" si="6"/>
        <v>-0.0248</v>
      </c>
      <c r="I74" s="131">
        <f t="shared" si="7"/>
        <v>0.0248</v>
      </c>
      <c r="J74" s="131">
        <f t="shared" si="8"/>
        <v>-0.028</v>
      </c>
      <c r="K74" s="131">
        <f t="shared" si="9"/>
        <v>0.028</v>
      </c>
      <c r="L74" s="131">
        <f t="shared" si="16"/>
        <v>-0.056</v>
      </c>
      <c r="M74" s="131">
        <f t="shared" si="17"/>
        <v>0.056</v>
      </c>
      <c r="N74" s="131">
        <f t="shared" si="18"/>
        <v>-0.025349999999999998</v>
      </c>
      <c r="O74" s="131">
        <f t="shared" si="19"/>
        <v>0.022949999999999998</v>
      </c>
      <c r="P74" s="131">
        <f t="shared" si="20"/>
        <v>-0.049499999999999995</v>
      </c>
      <c r="Q74" s="131">
        <f t="shared" si="21"/>
        <v>0.047099999999999996</v>
      </c>
      <c r="R74" s="151"/>
      <c r="S74" s="151"/>
      <c r="T74" s="151"/>
      <c r="U74" s="152"/>
    </row>
    <row r="75" spans="1:21" ht="12.75">
      <c r="A75" s="101" t="s">
        <v>211</v>
      </c>
      <c r="B75" s="131">
        <f t="shared" si="0"/>
        <v>-0.023</v>
      </c>
      <c r="C75" s="131">
        <f t="shared" si="1"/>
        <v>0.019000000000000003</v>
      </c>
      <c r="D75" s="131">
        <f t="shared" si="2"/>
        <v>-0.044000000000000004</v>
      </c>
      <c r="E75" s="131">
        <f t="shared" si="3"/>
        <v>0.04</v>
      </c>
      <c r="F75" s="131">
        <f t="shared" si="4"/>
        <v>-0.0084</v>
      </c>
      <c r="G75" s="131">
        <f t="shared" si="5"/>
        <v>0.0084</v>
      </c>
      <c r="H75" s="131">
        <f t="shared" si="6"/>
        <v>-0.0168</v>
      </c>
      <c r="I75" s="131">
        <f t="shared" si="7"/>
        <v>0.0168</v>
      </c>
      <c r="J75" s="131">
        <f t="shared" si="8"/>
        <v>-0.042</v>
      </c>
      <c r="K75" s="131">
        <f t="shared" si="9"/>
        <v>0.014</v>
      </c>
      <c r="L75" s="131">
        <f t="shared" si="16"/>
        <v>-0.07</v>
      </c>
      <c r="M75" s="131">
        <f t="shared" si="17"/>
        <v>0.042</v>
      </c>
      <c r="N75" s="131">
        <f t="shared" si="18"/>
        <v>-0.01779</v>
      </c>
      <c r="O75" s="131">
        <f t="shared" si="19"/>
        <v>0.01931</v>
      </c>
      <c r="P75" s="131">
        <f t="shared" si="20"/>
        <v>-0.036340000000000004</v>
      </c>
      <c r="Q75" s="131">
        <f t="shared" si="21"/>
        <v>0.03786</v>
      </c>
      <c r="R75" s="151"/>
      <c r="S75" s="151"/>
      <c r="T75" s="151"/>
      <c r="U75" s="152"/>
    </row>
    <row r="76" spans="1:21" ht="12.75">
      <c r="A76" s="101" t="s">
        <v>212</v>
      </c>
      <c r="B76" s="131">
        <f t="shared" si="0"/>
        <v>-0.021</v>
      </c>
      <c r="C76" s="131">
        <f t="shared" si="1"/>
        <v>0.007</v>
      </c>
      <c r="D76" s="131">
        <f t="shared" si="2"/>
        <v>-0.035</v>
      </c>
      <c r="E76" s="131">
        <f t="shared" si="3"/>
        <v>0.021</v>
      </c>
      <c r="F76" s="131">
        <f t="shared" si="4"/>
        <v>-0.006</v>
      </c>
      <c r="G76" s="131">
        <f t="shared" si="5"/>
        <v>0.006</v>
      </c>
      <c r="H76" s="131">
        <f t="shared" si="6"/>
        <v>-0.012</v>
      </c>
      <c r="I76" s="131">
        <f t="shared" si="7"/>
        <v>0.012</v>
      </c>
      <c r="J76" s="131">
        <f t="shared" si="8"/>
        <v>-0.009000000000000001</v>
      </c>
      <c r="K76" s="131">
        <f t="shared" si="9"/>
        <v>0.019</v>
      </c>
      <c r="L76" s="131">
        <f t="shared" si="16"/>
        <v>-0.023</v>
      </c>
      <c r="M76" s="131">
        <f t="shared" si="17"/>
        <v>0.033</v>
      </c>
      <c r="N76" s="131">
        <f t="shared" si="18"/>
        <v>-0.0138</v>
      </c>
      <c r="O76" s="131">
        <f t="shared" si="19"/>
        <v>0.0114</v>
      </c>
      <c r="P76" s="131">
        <f t="shared" si="20"/>
        <v>-0.0264</v>
      </c>
      <c r="Q76" s="131">
        <f t="shared" si="21"/>
        <v>0.024</v>
      </c>
      <c r="R76" s="151"/>
      <c r="S76" s="151"/>
      <c r="T76" s="151"/>
      <c r="U76" s="152"/>
    </row>
    <row r="77" spans="1:21" ht="13.5" thickBot="1">
      <c r="A77" s="96" t="s">
        <v>213</v>
      </c>
      <c r="B77" s="135">
        <f t="shared" si="0"/>
        <v>-0.0205</v>
      </c>
      <c r="C77" s="135">
        <f t="shared" si="1"/>
        <v>0.014500000000000002</v>
      </c>
      <c r="D77" s="135">
        <f t="shared" si="2"/>
        <v>-0.038000000000000006</v>
      </c>
      <c r="E77" s="135">
        <f t="shared" si="3"/>
        <v>0.032</v>
      </c>
      <c r="F77" s="135">
        <f t="shared" si="4"/>
        <v>-0.014</v>
      </c>
      <c r="G77" s="135">
        <f t="shared" si="5"/>
        <v>0.014</v>
      </c>
      <c r="H77" s="135">
        <f t="shared" si="6"/>
        <v>-0.028</v>
      </c>
      <c r="I77" s="135">
        <f t="shared" si="7"/>
        <v>0.028</v>
      </c>
      <c r="J77" s="135">
        <f t="shared" si="8"/>
        <v>-0.0125</v>
      </c>
      <c r="K77" s="135">
        <f t="shared" si="9"/>
        <v>0.022500000000000003</v>
      </c>
      <c r="L77" s="135">
        <f t="shared" si="16"/>
        <v>-0.030000000000000002</v>
      </c>
      <c r="M77" s="135">
        <f t="shared" si="17"/>
        <v>0.04</v>
      </c>
      <c r="N77" s="135">
        <f t="shared" si="18"/>
        <v>-0.024900000000000002</v>
      </c>
      <c r="O77" s="135">
        <f t="shared" si="19"/>
        <v>0.0115</v>
      </c>
      <c r="P77" s="135">
        <f t="shared" si="20"/>
        <v>-0.0431</v>
      </c>
      <c r="Q77" s="135">
        <f t="shared" si="21"/>
        <v>0.0297</v>
      </c>
      <c r="R77" s="153"/>
      <c r="S77" s="153"/>
      <c r="T77" s="153"/>
      <c r="U77" s="154"/>
    </row>
  </sheetData>
  <sheetProtection/>
  <mergeCells count="29">
    <mergeCell ref="F3:G3"/>
    <mergeCell ref="F4:G4"/>
    <mergeCell ref="F2:G2"/>
    <mergeCell ref="B8:E8"/>
    <mergeCell ref="F8:I8"/>
    <mergeCell ref="J8:M8"/>
    <mergeCell ref="N8:Q8"/>
    <mergeCell ref="A1:U1"/>
    <mergeCell ref="B5:E5"/>
    <mergeCell ref="F5:I5"/>
    <mergeCell ref="J5:M5"/>
    <mergeCell ref="N5:Q5"/>
    <mergeCell ref="R5:U5"/>
    <mergeCell ref="F44:I44"/>
    <mergeCell ref="J44:M44"/>
    <mergeCell ref="N44:Q44"/>
    <mergeCell ref="A40:U40"/>
    <mergeCell ref="F41:G41"/>
    <mergeCell ref="F42:G42"/>
    <mergeCell ref="F43:G43"/>
    <mergeCell ref="L41:N41"/>
    <mergeCell ref="L42:N42"/>
    <mergeCell ref="L43:N43"/>
    <mergeCell ref="R44:U44"/>
    <mergeCell ref="B47:E47"/>
    <mergeCell ref="F47:I47"/>
    <mergeCell ref="J47:M47"/>
    <mergeCell ref="N47:Q47"/>
    <mergeCell ref="B44:E44"/>
  </mergeCells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2" r:id="rId3"/>
  <rowBreaks count="1" manualBreakCount="1">
    <brk id="38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U7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8.8515625" style="155" bestFit="1" customWidth="1"/>
    <col min="2" max="2" width="10.8515625" style="0" bestFit="1" customWidth="1"/>
    <col min="3" max="3" width="11.7109375" style="0" bestFit="1" customWidth="1"/>
    <col min="4" max="4" width="10.8515625" style="0" bestFit="1" customWidth="1"/>
    <col min="5" max="5" width="11.7109375" style="0" bestFit="1" customWidth="1"/>
    <col min="6" max="6" width="10.8515625" style="0" bestFit="1" customWidth="1"/>
    <col min="7" max="7" width="11.7109375" style="0" bestFit="1" customWidth="1"/>
    <col min="8" max="8" width="10.8515625" style="0" bestFit="1" customWidth="1"/>
    <col min="9" max="9" width="11.7109375" style="0" bestFit="1" customWidth="1"/>
    <col min="10" max="10" width="10.8515625" style="0" bestFit="1" customWidth="1"/>
    <col min="11" max="11" width="11.7109375" style="0" bestFit="1" customWidth="1"/>
    <col min="12" max="12" width="10.8515625" style="0" bestFit="1" customWidth="1"/>
    <col min="13" max="13" width="11.7109375" style="0" bestFit="1" customWidth="1"/>
    <col min="14" max="14" width="10.8515625" style="0" bestFit="1" customWidth="1"/>
    <col min="15" max="15" width="11.7109375" style="0" bestFit="1" customWidth="1"/>
    <col min="16" max="16" width="10.8515625" style="0" bestFit="1" customWidth="1"/>
    <col min="17" max="17" width="11.7109375" style="0" bestFit="1" customWidth="1"/>
    <col min="18" max="18" width="10.8515625" style="0" bestFit="1" customWidth="1"/>
    <col min="19" max="19" width="11.7109375" style="0" bestFit="1" customWidth="1"/>
    <col min="20" max="20" width="10.8515625" style="0" bestFit="1" customWidth="1"/>
    <col min="21" max="21" width="11.7109375" style="0" bestFit="1" customWidth="1"/>
  </cols>
  <sheetData>
    <row r="1" spans="1:21" ht="13.5" thickBot="1">
      <c r="A1" s="537" t="s">
        <v>166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9"/>
    </row>
    <row r="2" spans="1:21" ht="13.5" thickBot="1">
      <c r="A2" s="101"/>
      <c r="B2" s="102" t="s">
        <v>167</v>
      </c>
      <c r="C2" s="103" t="s">
        <v>168</v>
      </c>
      <c r="D2" s="104" t="s">
        <v>169</v>
      </c>
      <c r="E2" s="105" t="s">
        <v>170</v>
      </c>
      <c r="F2" s="559"/>
      <c r="G2" s="560"/>
      <c r="H2" s="102" t="s">
        <v>167</v>
      </c>
      <c r="I2" s="103" t="s">
        <v>168</v>
      </c>
      <c r="J2" s="104" t="s">
        <v>169</v>
      </c>
      <c r="K2" s="105" t="s">
        <v>170</v>
      </c>
      <c r="L2" s="106"/>
      <c r="M2" s="106"/>
      <c r="N2" s="106"/>
      <c r="O2" s="106"/>
      <c r="P2" s="106"/>
      <c r="Q2" s="106"/>
      <c r="R2" s="1"/>
      <c r="S2" s="1"/>
      <c r="T2" s="1"/>
      <c r="U2" s="84"/>
    </row>
    <row r="3" spans="1:21" ht="12.75">
      <c r="A3" s="101" t="s">
        <v>171</v>
      </c>
      <c r="B3" s="318">
        <v>14.422</v>
      </c>
      <c r="C3" s="319">
        <v>0.0025</v>
      </c>
      <c r="D3" s="109">
        <v>3.5</v>
      </c>
      <c r="E3" s="97">
        <v>7</v>
      </c>
      <c r="F3" s="561" t="s">
        <v>165</v>
      </c>
      <c r="G3" s="562"/>
      <c r="H3" s="107">
        <v>0</v>
      </c>
      <c r="I3" s="108">
        <v>0.32</v>
      </c>
      <c r="J3" s="109">
        <v>3.5</v>
      </c>
      <c r="K3" s="97">
        <v>7</v>
      </c>
      <c r="L3" s="106"/>
      <c r="M3" s="106"/>
      <c r="N3" s="106"/>
      <c r="O3" s="106"/>
      <c r="P3" s="106"/>
      <c r="Q3" s="106"/>
      <c r="R3" s="1"/>
      <c r="S3" s="1"/>
      <c r="T3" s="1"/>
      <c r="U3" s="84"/>
    </row>
    <row r="4" spans="1:21" ht="13.5" thickBot="1">
      <c r="A4" s="101" t="s">
        <v>172</v>
      </c>
      <c r="B4" s="324">
        <v>-3733.8</v>
      </c>
      <c r="C4" s="325">
        <v>101.5</v>
      </c>
      <c r="D4" s="112">
        <v>3.5</v>
      </c>
      <c r="E4" s="98">
        <v>7</v>
      </c>
      <c r="F4" s="552"/>
      <c r="G4" s="553"/>
      <c r="H4" s="110"/>
      <c r="I4" s="111"/>
      <c r="J4" s="112"/>
      <c r="K4" s="98"/>
      <c r="L4" s="74"/>
      <c r="M4" s="74"/>
      <c r="N4" s="74"/>
      <c r="O4" s="74"/>
      <c r="P4" s="74"/>
      <c r="Q4" s="74"/>
      <c r="R4" s="1"/>
      <c r="S4" s="1"/>
      <c r="T4" s="1"/>
      <c r="U4" s="84"/>
    </row>
    <row r="5" spans="1:21" ht="13.5" thickBot="1">
      <c r="A5" s="113"/>
      <c r="B5" s="499" t="s">
        <v>173</v>
      </c>
      <c r="C5" s="500"/>
      <c r="D5" s="500"/>
      <c r="E5" s="558"/>
      <c r="F5" s="537" t="s">
        <v>174</v>
      </c>
      <c r="G5" s="554"/>
      <c r="H5" s="554"/>
      <c r="I5" s="555"/>
      <c r="J5" s="537" t="s">
        <v>175</v>
      </c>
      <c r="K5" s="554"/>
      <c r="L5" s="554"/>
      <c r="M5" s="555"/>
      <c r="N5" s="537" t="s">
        <v>176</v>
      </c>
      <c r="O5" s="554"/>
      <c r="P5" s="554"/>
      <c r="Q5" s="555"/>
      <c r="R5" s="537" t="s">
        <v>177</v>
      </c>
      <c r="S5" s="554"/>
      <c r="T5" s="554"/>
      <c r="U5" s="555"/>
    </row>
    <row r="6" spans="1:21" ht="13.5" thickBot="1">
      <c r="A6" s="101"/>
      <c r="B6" s="114" t="s">
        <v>178</v>
      </c>
      <c r="C6" s="114" t="s">
        <v>179</v>
      </c>
      <c r="D6" s="114" t="s">
        <v>169</v>
      </c>
      <c r="E6" s="115" t="s">
        <v>170</v>
      </c>
      <c r="F6" s="114" t="s">
        <v>178</v>
      </c>
      <c r="G6" s="114" t="s">
        <v>179</v>
      </c>
      <c r="H6" s="114" t="s">
        <v>169</v>
      </c>
      <c r="I6" s="116" t="s">
        <v>170</v>
      </c>
      <c r="J6" s="114" t="s">
        <v>178</v>
      </c>
      <c r="K6" s="116" t="s">
        <v>179</v>
      </c>
      <c r="L6" s="114" t="s">
        <v>169</v>
      </c>
      <c r="M6" s="115" t="s">
        <v>170</v>
      </c>
      <c r="N6" s="117" t="s">
        <v>178</v>
      </c>
      <c r="O6" s="114" t="s">
        <v>179</v>
      </c>
      <c r="P6" s="116" t="s">
        <v>169</v>
      </c>
      <c r="Q6" s="114" t="s">
        <v>170</v>
      </c>
      <c r="R6" s="117" t="s">
        <v>178</v>
      </c>
      <c r="S6" s="114" t="s">
        <v>179</v>
      </c>
      <c r="T6" s="116" t="s">
        <v>169</v>
      </c>
      <c r="U6" s="114" t="s">
        <v>170</v>
      </c>
    </row>
    <row r="7" spans="1:21" ht="13.5" thickBot="1">
      <c r="A7" s="101" t="s">
        <v>180</v>
      </c>
      <c r="B7" s="299">
        <v>595.56</v>
      </c>
      <c r="C7" s="300">
        <v>0.2</v>
      </c>
      <c r="D7" s="32">
        <v>4</v>
      </c>
      <c r="E7" s="50">
        <v>8</v>
      </c>
      <c r="F7" s="32">
        <v>0</v>
      </c>
      <c r="G7" s="315">
        <v>1.2</v>
      </c>
      <c r="H7" s="32">
        <v>4</v>
      </c>
      <c r="I7" s="31">
        <v>8</v>
      </c>
      <c r="J7" s="314">
        <v>-3757.8</v>
      </c>
      <c r="K7" s="315">
        <v>182.5</v>
      </c>
      <c r="L7" s="32">
        <v>3.5</v>
      </c>
      <c r="M7" s="50">
        <v>7</v>
      </c>
      <c r="N7" s="323">
        <v>-3709.8</v>
      </c>
      <c r="O7" s="323">
        <v>127.5</v>
      </c>
      <c r="P7" s="31">
        <v>3.5</v>
      </c>
      <c r="Q7" s="32">
        <v>7</v>
      </c>
      <c r="R7" s="312">
        <v>7.4</v>
      </c>
      <c r="S7" s="313">
        <v>1.5</v>
      </c>
      <c r="T7" s="120">
        <v>3.5</v>
      </c>
      <c r="U7" s="119">
        <v>7</v>
      </c>
    </row>
    <row r="8" spans="1:21" ht="13.5" thickBot="1">
      <c r="A8" s="113"/>
      <c r="B8" s="537" t="s">
        <v>181</v>
      </c>
      <c r="C8" s="538"/>
      <c r="D8" s="538"/>
      <c r="E8" s="539"/>
      <c r="F8" s="537" t="s">
        <v>182</v>
      </c>
      <c r="G8" s="538"/>
      <c r="H8" s="538"/>
      <c r="I8" s="539"/>
      <c r="J8" s="556" t="s">
        <v>183</v>
      </c>
      <c r="K8" s="557"/>
      <c r="L8" s="557"/>
      <c r="M8" s="557"/>
      <c r="N8" s="537" t="s">
        <v>184</v>
      </c>
      <c r="O8" s="554"/>
      <c r="P8" s="554"/>
      <c r="Q8" s="555"/>
      <c r="R8" s="1"/>
      <c r="S8" s="1"/>
      <c r="T8" s="1"/>
      <c r="U8" s="84"/>
    </row>
    <row r="9" spans="1:21" ht="13.5" thickBot="1">
      <c r="A9" s="121"/>
      <c r="B9" s="122" t="s">
        <v>178</v>
      </c>
      <c r="C9" s="123" t="s">
        <v>179</v>
      </c>
      <c r="D9" s="122" t="s">
        <v>169</v>
      </c>
      <c r="E9" s="122" t="s">
        <v>170</v>
      </c>
      <c r="F9" s="122" t="s">
        <v>178</v>
      </c>
      <c r="G9" s="122" t="s">
        <v>179</v>
      </c>
      <c r="H9" s="122" t="s">
        <v>169</v>
      </c>
      <c r="I9" s="122" t="s">
        <v>170</v>
      </c>
      <c r="J9" s="114" t="s">
        <v>178</v>
      </c>
      <c r="K9" s="114" t="s">
        <v>179</v>
      </c>
      <c r="L9" s="114" t="s">
        <v>169</v>
      </c>
      <c r="M9" s="115" t="s">
        <v>170</v>
      </c>
      <c r="N9" s="114" t="s">
        <v>178</v>
      </c>
      <c r="O9" s="114" t="s">
        <v>179</v>
      </c>
      <c r="P9" s="114" t="s">
        <v>169</v>
      </c>
      <c r="Q9" s="115" t="s">
        <v>170</v>
      </c>
      <c r="R9" s="1"/>
      <c r="S9" s="1"/>
      <c r="T9" s="1"/>
      <c r="U9" s="84"/>
    </row>
    <row r="10" spans="1:21" ht="13.5" thickBot="1">
      <c r="A10" s="95" t="s">
        <v>185</v>
      </c>
      <c r="B10" s="124">
        <v>0</v>
      </c>
      <c r="C10" s="125">
        <v>0</v>
      </c>
      <c r="D10" s="124">
        <v>3.5</v>
      </c>
      <c r="E10" s="125">
        <v>7</v>
      </c>
      <c r="F10" s="126">
        <v>0</v>
      </c>
      <c r="G10" s="320">
        <v>0.61</v>
      </c>
      <c r="H10" s="126">
        <v>4</v>
      </c>
      <c r="I10" s="127">
        <v>8</v>
      </c>
      <c r="J10" s="307">
        <v>2.6</v>
      </c>
      <c r="K10" s="308">
        <v>1.3</v>
      </c>
      <c r="L10" s="119">
        <v>3.5</v>
      </c>
      <c r="M10" s="129">
        <v>7</v>
      </c>
      <c r="N10" s="312">
        <v>-0.7</v>
      </c>
      <c r="O10" s="313">
        <v>0.89</v>
      </c>
      <c r="P10" s="120">
        <v>3.5</v>
      </c>
      <c r="Q10" s="119">
        <v>7</v>
      </c>
      <c r="R10" s="1"/>
      <c r="S10" s="1"/>
      <c r="T10" s="1"/>
      <c r="U10" s="84"/>
    </row>
    <row r="11" spans="1:21" ht="12.75">
      <c r="A11" s="101" t="s">
        <v>186</v>
      </c>
      <c r="B11" s="301">
        <v>-0.17</v>
      </c>
      <c r="C11" s="302">
        <v>0.46</v>
      </c>
      <c r="D11" s="130">
        <v>3.5</v>
      </c>
      <c r="E11" s="131">
        <v>7</v>
      </c>
      <c r="F11" s="132">
        <v>0</v>
      </c>
      <c r="G11" s="305">
        <v>0.52</v>
      </c>
      <c r="H11" s="132">
        <v>4</v>
      </c>
      <c r="I11" s="133">
        <v>8</v>
      </c>
      <c r="J11" s="300">
        <v>-2.5</v>
      </c>
      <c r="K11" s="309">
        <v>2.6</v>
      </c>
      <c r="L11" s="32">
        <v>3.5</v>
      </c>
      <c r="M11" s="50">
        <v>7</v>
      </c>
      <c r="N11" s="314">
        <v>0.01</v>
      </c>
      <c r="O11" s="315">
        <v>1.17</v>
      </c>
      <c r="P11" s="31">
        <v>3.5</v>
      </c>
      <c r="Q11" s="32">
        <v>7</v>
      </c>
      <c r="R11" s="1"/>
      <c r="S11" s="1"/>
      <c r="T11" s="1"/>
      <c r="U11" s="84"/>
    </row>
    <row r="12" spans="1:21" ht="12.75">
      <c r="A12" s="101" t="s">
        <v>187</v>
      </c>
      <c r="B12" s="301">
        <v>-4.1</v>
      </c>
      <c r="C12" s="302">
        <v>0.66</v>
      </c>
      <c r="D12" s="130">
        <v>3.5</v>
      </c>
      <c r="E12" s="131">
        <v>7</v>
      </c>
      <c r="F12" s="132">
        <v>0</v>
      </c>
      <c r="G12" s="305">
        <v>0.74</v>
      </c>
      <c r="H12" s="132">
        <v>4</v>
      </c>
      <c r="I12" s="133">
        <v>8</v>
      </c>
      <c r="J12" s="300">
        <v>29.5</v>
      </c>
      <c r="K12" s="309">
        <v>4.4</v>
      </c>
      <c r="L12" s="32">
        <v>3.5</v>
      </c>
      <c r="M12" s="50">
        <v>7</v>
      </c>
      <c r="N12" s="314">
        <v>-1.84</v>
      </c>
      <c r="O12" s="315">
        <v>3.7</v>
      </c>
      <c r="P12" s="31">
        <v>3.5</v>
      </c>
      <c r="Q12" s="32">
        <v>7</v>
      </c>
      <c r="R12" s="1"/>
      <c r="S12" s="1"/>
      <c r="T12" s="1"/>
      <c r="U12" s="84"/>
    </row>
    <row r="13" spans="1:21" ht="12.75">
      <c r="A13" s="101" t="s">
        <v>188</v>
      </c>
      <c r="B13" s="301">
        <v>-0.02</v>
      </c>
      <c r="C13" s="302">
        <v>0.09</v>
      </c>
      <c r="D13" s="130">
        <v>3.5</v>
      </c>
      <c r="E13" s="131">
        <v>7</v>
      </c>
      <c r="F13" s="132">
        <v>0</v>
      </c>
      <c r="G13" s="305">
        <v>0.13</v>
      </c>
      <c r="H13" s="132">
        <v>4</v>
      </c>
      <c r="I13" s="133">
        <v>8</v>
      </c>
      <c r="J13" s="300">
        <v>-1</v>
      </c>
      <c r="K13" s="309">
        <v>0.6</v>
      </c>
      <c r="L13" s="32">
        <v>3.5</v>
      </c>
      <c r="M13" s="50">
        <v>7</v>
      </c>
      <c r="N13" s="314">
        <v>-0.09</v>
      </c>
      <c r="O13" s="315">
        <v>0.29</v>
      </c>
      <c r="P13" s="31">
        <v>3.5</v>
      </c>
      <c r="Q13" s="32">
        <v>7</v>
      </c>
      <c r="R13" s="1"/>
      <c r="S13" s="1"/>
      <c r="T13" s="1"/>
      <c r="U13" s="84"/>
    </row>
    <row r="14" spans="1:21" ht="12.75">
      <c r="A14" s="101" t="s">
        <v>189</v>
      </c>
      <c r="B14" s="301">
        <v>-0.35</v>
      </c>
      <c r="C14" s="302">
        <v>0.27</v>
      </c>
      <c r="D14" s="130">
        <v>3.5</v>
      </c>
      <c r="E14" s="131">
        <v>7</v>
      </c>
      <c r="F14" s="132">
        <v>0</v>
      </c>
      <c r="G14" s="305">
        <v>0.2</v>
      </c>
      <c r="H14" s="132">
        <v>4</v>
      </c>
      <c r="I14" s="133">
        <v>8</v>
      </c>
      <c r="J14" s="300">
        <v>-5.7</v>
      </c>
      <c r="K14" s="309">
        <v>0.82</v>
      </c>
      <c r="L14" s="32">
        <v>3.5</v>
      </c>
      <c r="M14" s="50">
        <v>7</v>
      </c>
      <c r="N14" s="314">
        <v>-3.31</v>
      </c>
      <c r="O14" s="315">
        <v>0.81</v>
      </c>
      <c r="P14" s="31">
        <v>3.5</v>
      </c>
      <c r="Q14" s="32">
        <v>7</v>
      </c>
      <c r="R14" s="1"/>
      <c r="S14" s="1"/>
      <c r="T14" s="1"/>
      <c r="U14" s="84"/>
    </row>
    <row r="15" spans="1:21" ht="12.75">
      <c r="A15" s="101" t="s">
        <v>190</v>
      </c>
      <c r="B15" s="301">
        <v>0.031</v>
      </c>
      <c r="C15" s="302">
        <v>0.034</v>
      </c>
      <c r="D15" s="130">
        <v>3.5</v>
      </c>
      <c r="E15" s="131">
        <v>7</v>
      </c>
      <c r="F15" s="132">
        <v>0</v>
      </c>
      <c r="G15" s="305">
        <v>0.06</v>
      </c>
      <c r="H15" s="132">
        <v>4</v>
      </c>
      <c r="I15" s="133">
        <v>8</v>
      </c>
      <c r="J15" s="300">
        <v>-0.24</v>
      </c>
      <c r="K15" s="309">
        <v>0.17</v>
      </c>
      <c r="L15" s="32">
        <v>3.5</v>
      </c>
      <c r="M15" s="50">
        <v>7</v>
      </c>
      <c r="N15" s="314">
        <v>0</v>
      </c>
      <c r="O15" s="315">
        <v>0.09</v>
      </c>
      <c r="P15" s="31">
        <v>3.5</v>
      </c>
      <c r="Q15" s="32">
        <v>7</v>
      </c>
      <c r="R15" s="1"/>
      <c r="S15" s="1"/>
      <c r="T15" s="1"/>
      <c r="U15" s="84"/>
    </row>
    <row r="16" spans="1:21" ht="12.75">
      <c r="A16" s="101" t="s">
        <v>191</v>
      </c>
      <c r="B16" s="301">
        <v>0.73</v>
      </c>
      <c r="C16" s="302">
        <v>0.084</v>
      </c>
      <c r="D16" s="130">
        <v>3.5</v>
      </c>
      <c r="E16" s="131">
        <v>7</v>
      </c>
      <c r="F16" s="132">
        <v>0</v>
      </c>
      <c r="G16" s="305">
        <v>0.064</v>
      </c>
      <c r="H16" s="132">
        <v>4</v>
      </c>
      <c r="I16" s="133">
        <v>8</v>
      </c>
      <c r="J16" s="300">
        <v>2.02</v>
      </c>
      <c r="K16" s="309">
        <v>0.3</v>
      </c>
      <c r="L16" s="32">
        <v>3.5</v>
      </c>
      <c r="M16" s="50">
        <v>7</v>
      </c>
      <c r="N16" s="314">
        <v>0.49</v>
      </c>
      <c r="O16" s="315">
        <v>0.22</v>
      </c>
      <c r="P16" s="31">
        <v>3.5</v>
      </c>
      <c r="Q16" s="32">
        <v>7</v>
      </c>
      <c r="R16" s="1"/>
      <c r="S16" s="1"/>
      <c r="T16" s="1"/>
      <c r="U16" s="84"/>
    </row>
    <row r="17" spans="1:21" ht="12.75">
      <c r="A17" s="101" t="s">
        <v>192</v>
      </c>
      <c r="B17" s="301">
        <v>0.002</v>
      </c>
      <c r="C17" s="302">
        <v>0.02</v>
      </c>
      <c r="D17" s="130">
        <v>3.5</v>
      </c>
      <c r="E17" s="131">
        <v>7</v>
      </c>
      <c r="F17" s="132">
        <v>0</v>
      </c>
      <c r="G17" s="305">
        <v>0.023</v>
      </c>
      <c r="H17" s="132">
        <v>4</v>
      </c>
      <c r="I17" s="133">
        <v>8</v>
      </c>
      <c r="J17" s="300">
        <v>-0.04</v>
      </c>
      <c r="K17" s="309">
        <v>0.05</v>
      </c>
      <c r="L17" s="32">
        <v>3.5</v>
      </c>
      <c r="M17" s="50">
        <v>7</v>
      </c>
      <c r="N17" s="314">
        <v>0.001</v>
      </c>
      <c r="O17" s="315">
        <v>0.049</v>
      </c>
      <c r="P17" s="31">
        <v>3.5</v>
      </c>
      <c r="Q17" s="32">
        <v>7</v>
      </c>
      <c r="R17" s="1"/>
      <c r="S17" s="1"/>
      <c r="T17" s="1"/>
      <c r="U17" s="84"/>
    </row>
    <row r="18" spans="1:21" ht="12.75">
      <c r="A18" s="101" t="s">
        <v>193</v>
      </c>
      <c r="B18" s="301">
        <v>0.47</v>
      </c>
      <c r="C18" s="302">
        <v>0.018</v>
      </c>
      <c r="D18" s="130">
        <v>3.5</v>
      </c>
      <c r="E18" s="131">
        <v>7</v>
      </c>
      <c r="F18" s="132">
        <v>0</v>
      </c>
      <c r="G18" s="305">
        <v>0.015</v>
      </c>
      <c r="H18" s="132">
        <v>4</v>
      </c>
      <c r="I18" s="133">
        <v>8</v>
      </c>
      <c r="J18" s="300">
        <v>0.37</v>
      </c>
      <c r="K18" s="309">
        <v>0.11</v>
      </c>
      <c r="L18" s="32">
        <v>3.5</v>
      </c>
      <c r="M18" s="50">
        <v>7</v>
      </c>
      <c r="N18" s="314">
        <v>0.42</v>
      </c>
      <c r="O18" s="315">
        <v>0.046</v>
      </c>
      <c r="P18" s="31">
        <v>3.5</v>
      </c>
      <c r="Q18" s="32">
        <v>7</v>
      </c>
      <c r="R18" s="1"/>
      <c r="S18" s="1"/>
      <c r="T18" s="1"/>
      <c r="U18" s="84"/>
    </row>
    <row r="19" spans="1:21" ht="12.75">
      <c r="A19" s="101" t="s">
        <v>194</v>
      </c>
      <c r="B19" s="366">
        <v>0</v>
      </c>
      <c r="C19" s="367">
        <v>1</v>
      </c>
      <c r="D19" s="366">
        <v>3.5</v>
      </c>
      <c r="E19" s="367">
        <v>7</v>
      </c>
      <c r="F19" s="366">
        <v>0</v>
      </c>
      <c r="G19" s="367">
        <v>1</v>
      </c>
      <c r="H19" s="366">
        <v>4</v>
      </c>
      <c r="I19" s="367">
        <v>8</v>
      </c>
      <c r="J19" s="368">
        <v>0</v>
      </c>
      <c r="K19" s="369">
        <v>1</v>
      </c>
      <c r="L19" s="370">
        <v>3.5</v>
      </c>
      <c r="M19" s="368">
        <v>7</v>
      </c>
      <c r="N19" s="371">
        <v>0</v>
      </c>
      <c r="O19" s="370">
        <v>1</v>
      </c>
      <c r="P19" s="369">
        <v>3.5</v>
      </c>
      <c r="Q19" s="370">
        <v>7</v>
      </c>
      <c r="R19" s="1"/>
      <c r="S19" s="1"/>
      <c r="T19" s="1"/>
      <c r="U19" s="84"/>
    </row>
    <row r="20" spans="1:21" ht="12.75">
      <c r="A20" s="101" t="s">
        <v>195</v>
      </c>
      <c r="B20" s="301">
        <v>0.754</v>
      </c>
      <c r="C20" s="302">
        <v>0.01</v>
      </c>
      <c r="D20" s="130">
        <v>3.5</v>
      </c>
      <c r="E20" s="131">
        <v>7</v>
      </c>
      <c r="F20" s="132">
        <v>0</v>
      </c>
      <c r="G20" s="305">
        <v>0.0061</v>
      </c>
      <c r="H20" s="132">
        <v>4</v>
      </c>
      <c r="I20" s="133">
        <v>8</v>
      </c>
      <c r="J20" s="300">
        <v>0.61</v>
      </c>
      <c r="K20" s="309">
        <v>0.024</v>
      </c>
      <c r="L20" s="32">
        <v>3.5</v>
      </c>
      <c r="M20" s="50">
        <v>7</v>
      </c>
      <c r="N20" s="314">
        <v>0.645</v>
      </c>
      <c r="O20" s="315">
        <v>0.025</v>
      </c>
      <c r="P20" s="31">
        <v>3.5</v>
      </c>
      <c r="Q20" s="32">
        <v>7</v>
      </c>
      <c r="R20" s="1"/>
      <c r="S20" s="1"/>
      <c r="T20" s="1"/>
      <c r="U20" s="84"/>
    </row>
    <row r="21" spans="1:21" ht="12.75">
      <c r="A21" s="101" t="s">
        <v>196</v>
      </c>
      <c r="B21" s="301">
        <v>-0.001</v>
      </c>
      <c r="C21" s="302">
        <v>0.0027</v>
      </c>
      <c r="D21" s="130">
        <v>3.5</v>
      </c>
      <c r="E21" s="131">
        <v>7</v>
      </c>
      <c r="F21" s="132">
        <v>0</v>
      </c>
      <c r="G21" s="305">
        <v>0.0029</v>
      </c>
      <c r="H21" s="132">
        <v>4</v>
      </c>
      <c r="I21" s="133">
        <v>8</v>
      </c>
      <c r="J21" s="300">
        <v>0.003</v>
      </c>
      <c r="K21" s="309">
        <v>0.0068</v>
      </c>
      <c r="L21" s="32">
        <v>3.5</v>
      </c>
      <c r="M21" s="50">
        <v>7</v>
      </c>
      <c r="N21" s="314">
        <v>-0.0009</v>
      </c>
      <c r="O21" s="315">
        <v>0.006</v>
      </c>
      <c r="P21" s="31">
        <v>3.5</v>
      </c>
      <c r="Q21" s="32">
        <v>7</v>
      </c>
      <c r="R21" s="1"/>
      <c r="S21" s="1"/>
      <c r="T21" s="1"/>
      <c r="U21" s="84"/>
    </row>
    <row r="22" spans="1:21" ht="12.75">
      <c r="A22" s="101" t="s">
        <v>197</v>
      </c>
      <c r="B22" s="301">
        <v>0.063</v>
      </c>
      <c r="C22" s="302">
        <v>0.0033</v>
      </c>
      <c r="D22" s="130">
        <v>3.5</v>
      </c>
      <c r="E22" s="131">
        <v>7</v>
      </c>
      <c r="F22" s="132">
        <v>0</v>
      </c>
      <c r="G22" s="305">
        <v>0.0026</v>
      </c>
      <c r="H22" s="132">
        <v>4</v>
      </c>
      <c r="I22" s="133">
        <v>8</v>
      </c>
      <c r="J22" s="300">
        <v>0.085</v>
      </c>
      <c r="K22" s="309">
        <v>0.008</v>
      </c>
      <c r="L22" s="32">
        <v>3.5</v>
      </c>
      <c r="M22" s="50">
        <v>7</v>
      </c>
      <c r="N22" s="314">
        <v>0.05</v>
      </c>
      <c r="O22" s="315">
        <v>0.0094</v>
      </c>
      <c r="P22" s="31">
        <v>3.5</v>
      </c>
      <c r="Q22" s="32">
        <v>7</v>
      </c>
      <c r="R22" s="1"/>
      <c r="S22" s="1"/>
      <c r="T22" s="1"/>
      <c r="U22" s="84"/>
    </row>
    <row r="23" spans="1:21" ht="12.75">
      <c r="A23" s="101" t="s">
        <v>198</v>
      </c>
      <c r="B23" s="301">
        <v>-0.001</v>
      </c>
      <c r="C23" s="302">
        <v>0.0052</v>
      </c>
      <c r="D23" s="130">
        <v>3.5</v>
      </c>
      <c r="E23" s="131">
        <v>7</v>
      </c>
      <c r="F23" s="132">
        <v>0</v>
      </c>
      <c r="G23" s="305">
        <v>0.001</v>
      </c>
      <c r="H23" s="132">
        <v>4</v>
      </c>
      <c r="I23" s="133">
        <v>8</v>
      </c>
      <c r="J23" s="300">
        <v>0.0033</v>
      </c>
      <c r="K23" s="309">
        <v>0.009</v>
      </c>
      <c r="L23" s="32">
        <v>3.5</v>
      </c>
      <c r="M23" s="50">
        <v>7</v>
      </c>
      <c r="N23" s="314">
        <v>-0.0034</v>
      </c>
      <c r="O23" s="315">
        <v>0.0037</v>
      </c>
      <c r="P23" s="31">
        <v>3.5</v>
      </c>
      <c r="Q23" s="32">
        <v>7</v>
      </c>
      <c r="R23" s="1"/>
      <c r="S23" s="1"/>
      <c r="T23" s="1"/>
      <c r="U23" s="84"/>
    </row>
    <row r="24" spans="1:21" ht="13.5" thickBot="1">
      <c r="A24" s="96" t="s">
        <v>199</v>
      </c>
      <c r="B24" s="303">
        <v>0.031</v>
      </c>
      <c r="C24" s="304">
        <v>0.0033</v>
      </c>
      <c r="D24" s="134">
        <v>3.5</v>
      </c>
      <c r="E24" s="135">
        <v>7</v>
      </c>
      <c r="F24" s="136">
        <v>0</v>
      </c>
      <c r="G24" s="306">
        <v>0.0026</v>
      </c>
      <c r="H24" s="136">
        <v>4</v>
      </c>
      <c r="I24" s="137">
        <v>8</v>
      </c>
      <c r="J24" s="310">
        <v>0.0012</v>
      </c>
      <c r="K24" s="311">
        <v>0.009</v>
      </c>
      <c r="L24" s="48">
        <v>3.5</v>
      </c>
      <c r="M24" s="59">
        <v>7</v>
      </c>
      <c r="N24" s="316">
        <v>0.018</v>
      </c>
      <c r="O24" s="317">
        <v>0.009</v>
      </c>
      <c r="P24" s="58">
        <v>3.5</v>
      </c>
      <c r="Q24" s="48">
        <v>7</v>
      </c>
      <c r="R24" s="1"/>
      <c r="S24" s="1"/>
      <c r="T24" s="1"/>
      <c r="U24" s="84"/>
    </row>
    <row r="25" spans="1:21" ht="12.75">
      <c r="A25" s="101" t="s">
        <v>200</v>
      </c>
      <c r="B25" s="301">
        <v>0.02</v>
      </c>
      <c r="C25" s="302">
        <v>1.2</v>
      </c>
      <c r="D25" s="130">
        <v>3.5</v>
      </c>
      <c r="E25" s="131">
        <v>7</v>
      </c>
      <c r="F25" s="132">
        <v>0</v>
      </c>
      <c r="G25" s="305">
        <v>0.7</v>
      </c>
      <c r="H25" s="132">
        <v>4</v>
      </c>
      <c r="I25" s="133">
        <v>8</v>
      </c>
      <c r="J25" s="300">
        <v>11.5</v>
      </c>
      <c r="K25" s="309">
        <v>4.4</v>
      </c>
      <c r="L25" s="32">
        <v>3.5</v>
      </c>
      <c r="M25" s="50">
        <v>7</v>
      </c>
      <c r="N25" s="314">
        <v>-8.2</v>
      </c>
      <c r="O25" s="315">
        <v>4.5</v>
      </c>
      <c r="P25" s="31">
        <v>3.5</v>
      </c>
      <c r="Q25" s="32">
        <v>7</v>
      </c>
      <c r="R25" s="1"/>
      <c r="S25" s="1"/>
      <c r="T25" s="1"/>
      <c r="U25" s="84"/>
    </row>
    <row r="26" spans="1:21" ht="12.75">
      <c r="A26" s="101" t="s">
        <v>201</v>
      </c>
      <c r="B26" s="301">
        <v>-0.43</v>
      </c>
      <c r="C26" s="302">
        <v>0.27</v>
      </c>
      <c r="D26" s="130">
        <v>3.5</v>
      </c>
      <c r="E26" s="131">
        <v>7</v>
      </c>
      <c r="F26" s="132">
        <v>0</v>
      </c>
      <c r="G26" s="305">
        <v>0.32</v>
      </c>
      <c r="H26" s="132">
        <v>4</v>
      </c>
      <c r="I26" s="133">
        <v>8</v>
      </c>
      <c r="J26" s="300">
        <v>-1.4</v>
      </c>
      <c r="K26" s="309">
        <v>1.4</v>
      </c>
      <c r="L26" s="32">
        <v>3.5</v>
      </c>
      <c r="M26" s="50">
        <v>7</v>
      </c>
      <c r="N26" s="314">
        <v>0.26</v>
      </c>
      <c r="O26" s="315">
        <v>0.65</v>
      </c>
      <c r="P26" s="31">
        <v>3.5</v>
      </c>
      <c r="Q26" s="32">
        <v>7</v>
      </c>
      <c r="R26" s="1"/>
      <c r="S26" s="1"/>
      <c r="T26" s="1"/>
      <c r="U26" s="84"/>
    </row>
    <row r="27" spans="1:21" ht="12.75">
      <c r="A27" s="101" t="s">
        <v>202</v>
      </c>
      <c r="B27" s="301">
        <v>0.34</v>
      </c>
      <c r="C27" s="302">
        <v>0.35</v>
      </c>
      <c r="D27" s="130">
        <v>3.5</v>
      </c>
      <c r="E27" s="131">
        <v>7</v>
      </c>
      <c r="F27" s="132">
        <v>0</v>
      </c>
      <c r="G27" s="305">
        <v>0.28</v>
      </c>
      <c r="H27" s="132">
        <v>4</v>
      </c>
      <c r="I27" s="133">
        <v>8</v>
      </c>
      <c r="J27" s="300">
        <v>1.84</v>
      </c>
      <c r="K27" s="309">
        <v>0.79</v>
      </c>
      <c r="L27" s="32">
        <v>3.5</v>
      </c>
      <c r="M27" s="50">
        <v>7</v>
      </c>
      <c r="N27" s="314">
        <v>-0.35</v>
      </c>
      <c r="O27" s="315">
        <v>0.6</v>
      </c>
      <c r="P27" s="31">
        <v>3.5</v>
      </c>
      <c r="Q27" s="32">
        <v>7</v>
      </c>
      <c r="R27" s="1"/>
      <c r="S27" s="1"/>
      <c r="T27" s="1"/>
      <c r="U27" s="84"/>
    </row>
    <row r="28" spans="1:21" ht="12.75">
      <c r="A28" s="101" t="s">
        <v>203</v>
      </c>
      <c r="B28" s="301">
        <v>-0.08</v>
      </c>
      <c r="C28" s="302">
        <v>0.08</v>
      </c>
      <c r="D28" s="130">
        <v>3.5</v>
      </c>
      <c r="E28" s="131">
        <v>7</v>
      </c>
      <c r="F28" s="132">
        <v>0</v>
      </c>
      <c r="G28" s="305">
        <v>0.13</v>
      </c>
      <c r="H28" s="132">
        <v>4</v>
      </c>
      <c r="I28" s="133">
        <v>8</v>
      </c>
      <c r="J28" s="300">
        <v>1.7</v>
      </c>
      <c r="K28" s="309">
        <v>0.42</v>
      </c>
      <c r="L28" s="32">
        <v>3.5</v>
      </c>
      <c r="M28" s="50">
        <v>7</v>
      </c>
      <c r="N28" s="314">
        <v>-0.11</v>
      </c>
      <c r="O28" s="315">
        <v>0.25</v>
      </c>
      <c r="P28" s="31">
        <v>3.5</v>
      </c>
      <c r="Q28" s="32">
        <v>7</v>
      </c>
      <c r="R28" s="1"/>
      <c r="S28" s="1"/>
      <c r="T28" s="1"/>
      <c r="U28" s="84"/>
    </row>
    <row r="29" spans="1:21" ht="12.75">
      <c r="A29" s="101" t="s">
        <v>204</v>
      </c>
      <c r="B29" s="301">
        <v>0</v>
      </c>
      <c r="C29" s="302">
        <v>0.1</v>
      </c>
      <c r="D29" s="130">
        <v>3.5</v>
      </c>
      <c r="E29" s="131">
        <v>7</v>
      </c>
      <c r="F29" s="132">
        <v>0</v>
      </c>
      <c r="G29" s="305">
        <v>0.07</v>
      </c>
      <c r="H29" s="132">
        <v>4</v>
      </c>
      <c r="I29" s="133">
        <v>8</v>
      </c>
      <c r="J29" s="300">
        <v>0.12</v>
      </c>
      <c r="K29" s="309">
        <v>0.19</v>
      </c>
      <c r="L29" s="32">
        <v>3.5</v>
      </c>
      <c r="M29" s="50">
        <v>7</v>
      </c>
      <c r="N29" s="314">
        <v>-0.13</v>
      </c>
      <c r="O29" s="315">
        <v>0.17</v>
      </c>
      <c r="P29" s="31">
        <v>3.5</v>
      </c>
      <c r="Q29" s="32">
        <v>7</v>
      </c>
      <c r="R29" s="1"/>
      <c r="S29" s="1"/>
      <c r="T29" s="1"/>
      <c r="U29" s="84"/>
    </row>
    <row r="30" spans="1:21" ht="12.75">
      <c r="A30" s="101" t="s">
        <v>205</v>
      </c>
      <c r="B30" s="301">
        <v>0.04</v>
      </c>
      <c r="C30" s="302">
        <v>0.05</v>
      </c>
      <c r="D30" s="130">
        <v>3.5</v>
      </c>
      <c r="E30" s="131">
        <v>7</v>
      </c>
      <c r="F30" s="132">
        <v>0</v>
      </c>
      <c r="G30" s="305">
        <v>0.048</v>
      </c>
      <c r="H30" s="132">
        <v>4</v>
      </c>
      <c r="I30" s="133">
        <v>8</v>
      </c>
      <c r="J30" s="300">
        <v>1.69</v>
      </c>
      <c r="K30" s="309">
        <v>0.15</v>
      </c>
      <c r="L30" s="32">
        <v>3.5</v>
      </c>
      <c r="M30" s="50">
        <v>7</v>
      </c>
      <c r="N30" s="314">
        <v>0.057</v>
      </c>
      <c r="O30" s="315">
        <v>0.074</v>
      </c>
      <c r="P30" s="31">
        <v>3.5</v>
      </c>
      <c r="Q30" s="32">
        <v>7</v>
      </c>
      <c r="R30" s="1"/>
      <c r="S30" s="1"/>
      <c r="T30" s="1"/>
      <c r="U30" s="84"/>
    </row>
    <row r="31" spans="1:21" ht="12.75">
      <c r="A31" s="101" t="s">
        <v>206</v>
      </c>
      <c r="B31" s="301">
        <v>0.029</v>
      </c>
      <c r="C31" s="302">
        <v>0.03</v>
      </c>
      <c r="D31" s="130">
        <v>3.5</v>
      </c>
      <c r="E31" s="131">
        <v>7</v>
      </c>
      <c r="F31" s="132">
        <v>0</v>
      </c>
      <c r="G31" s="305">
        <v>0.024</v>
      </c>
      <c r="H31" s="132">
        <v>4</v>
      </c>
      <c r="I31" s="133">
        <v>8</v>
      </c>
      <c r="J31" s="300">
        <v>0.02</v>
      </c>
      <c r="K31" s="309">
        <v>0.04</v>
      </c>
      <c r="L31" s="32">
        <v>3.5</v>
      </c>
      <c r="M31" s="50">
        <v>7</v>
      </c>
      <c r="N31" s="314">
        <v>0.004</v>
      </c>
      <c r="O31" s="315">
        <v>0.044</v>
      </c>
      <c r="P31" s="31">
        <v>3.5</v>
      </c>
      <c r="Q31" s="32">
        <v>7</v>
      </c>
      <c r="R31" s="1"/>
      <c r="S31" s="1"/>
      <c r="T31" s="1"/>
      <c r="U31" s="84"/>
    </row>
    <row r="32" spans="1:21" ht="12.75">
      <c r="A32" s="101" t="s">
        <v>207</v>
      </c>
      <c r="B32" s="301">
        <v>0.021</v>
      </c>
      <c r="C32" s="302">
        <v>0.03</v>
      </c>
      <c r="D32" s="130">
        <v>3.5</v>
      </c>
      <c r="E32" s="131">
        <v>7</v>
      </c>
      <c r="F32" s="132">
        <v>0</v>
      </c>
      <c r="G32" s="305">
        <v>0.02</v>
      </c>
      <c r="H32" s="132">
        <v>4</v>
      </c>
      <c r="I32" s="133">
        <v>8</v>
      </c>
      <c r="J32" s="300">
        <v>-0.24</v>
      </c>
      <c r="K32" s="309">
        <v>0.05</v>
      </c>
      <c r="L32" s="32">
        <v>3.5</v>
      </c>
      <c r="M32" s="50">
        <v>7</v>
      </c>
      <c r="N32" s="314">
        <v>0.011</v>
      </c>
      <c r="O32" s="315">
        <v>0.041</v>
      </c>
      <c r="P32" s="31">
        <v>3.5</v>
      </c>
      <c r="Q32" s="32">
        <v>7</v>
      </c>
      <c r="R32" s="1"/>
      <c r="S32" s="1"/>
      <c r="T32" s="1"/>
      <c r="U32" s="84"/>
    </row>
    <row r="33" spans="1:21" ht="12.75">
      <c r="A33" s="101" t="s">
        <v>208</v>
      </c>
      <c r="B33" s="366">
        <v>0</v>
      </c>
      <c r="C33" s="367">
        <v>1</v>
      </c>
      <c r="D33" s="366">
        <v>3.5</v>
      </c>
      <c r="E33" s="367">
        <v>7</v>
      </c>
      <c r="F33" s="366">
        <v>0</v>
      </c>
      <c r="G33" s="367">
        <v>1</v>
      </c>
      <c r="H33" s="366">
        <v>4</v>
      </c>
      <c r="I33" s="367">
        <v>8</v>
      </c>
      <c r="J33" s="368">
        <v>0</v>
      </c>
      <c r="K33" s="369">
        <v>1</v>
      </c>
      <c r="L33" s="370">
        <v>3.5</v>
      </c>
      <c r="M33" s="368">
        <v>7</v>
      </c>
      <c r="N33" s="371">
        <v>0</v>
      </c>
      <c r="O33" s="370">
        <v>1</v>
      </c>
      <c r="P33" s="369">
        <v>3.5</v>
      </c>
      <c r="Q33" s="370">
        <v>7</v>
      </c>
      <c r="R33" s="1"/>
      <c r="S33" s="1"/>
      <c r="T33" s="1"/>
      <c r="U33" s="84"/>
    </row>
    <row r="34" spans="1:21" ht="12.75">
      <c r="A34" s="101" t="s">
        <v>209</v>
      </c>
      <c r="B34" s="301">
        <v>0.02</v>
      </c>
      <c r="C34" s="302">
        <v>0.054</v>
      </c>
      <c r="D34" s="130">
        <v>3.5</v>
      </c>
      <c r="E34" s="131">
        <v>7</v>
      </c>
      <c r="F34" s="132">
        <v>0</v>
      </c>
      <c r="G34" s="305">
        <v>0.0085</v>
      </c>
      <c r="H34" s="132">
        <v>4</v>
      </c>
      <c r="I34" s="133">
        <v>8</v>
      </c>
      <c r="J34" s="300">
        <v>0.2</v>
      </c>
      <c r="K34" s="309">
        <v>0.05</v>
      </c>
      <c r="L34" s="32">
        <v>3.5</v>
      </c>
      <c r="M34" s="50">
        <v>7</v>
      </c>
      <c r="N34" s="314">
        <v>0.022</v>
      </c>
      <c r="O34" s="315">
        <v>0.053</v>
      </c>
      <c r="P34" s="31">
        <v>3.5</v>
      </c>
      <c r="Q34" s="32">
        <v>7</v>
      </c>
      <c r="R34" s="1"/>
      <c r="S34" s="1"/>
      <c r="T34" s="1"/>
      <c r="U34" s="84"/>
    </row>
    <row r="35" spans="1:21" ht="12.75">
      <c r="A35" s="101" t="s">
        <v>210</v>
      </c>
      <c r="B35" s="301">
        <v>-0.001</v>
      </c>
      <c r="C35" s="302">
        <v>0.004</v>
      </c>
      <c r="D35" s="130">
        <v>3.5</v>
      </c>
      <c r="E35" s="131">
        <v>7</v>
      </c>
      <c r="F35" s="132">
        <v>0</v>
      </c>
      <c r="G35" s="305">
        <v>0.0031</v>
      </c>
      <c r="H35" s="132">
        <v>4</v>
      </c>
      <c r="I35" s="133">
        <v>8</v>
      </c>
      <c r="J35" s="300">
        <v>0</v>
      </c>
      <c r="K35" s="309">
        <v>0.007</v>
      </c>
      <c r="L35" s="32">
        <v>3.5</v>
      </c>
      <c r="M35" s="50">
        <v>7</v>
      </c>
      <c r="N35" s="314">
        <v>-0.0037</v>
      </c>
      <c r="O35" s="315">
        <v>0.0079</v>
      </c>
      <c r="P35" s="31">
        <v>3.5</v>
      </c>
      <c r="Q35" s="32">
        <v>7</v>
      </c>
      <c r="R35" s="1"/>
      <c r="S35" s="1"/>
      <c r="T35" s="1"/>
      <c r="U35" s="84"/>
    </row>
    <row r="36" spans="1:21" ht="12.75">
      <c r="A36" s="101" t="s">
        <v>211</v>
      </c>
      <c r="B36" s="301">
        <v>0.001</v>
      </c>
      <c r="C36" s="302">
        <v>0.006</v>
      </c>
      <c r="D36" s="130">
        <v>3.5</v>
      </c>
      <c r="E36" s="131">
        <v>7</v>
      </c>
      <c r="F36" s="132">
        <v>0</v>
      </c>
      <c r="G36" s="305">
        <v>0.0021</v>
      </c>
      <c r="H36" s="132">
        <v>4</v>
      </c>
      <c r="I36" s="133">
        <v>8</v>
      </c>
      <c r="J36" s="300">
        <v>-0.016</v>
      </c>
      <c r="K36" s="309">
        <v>0.01</v>
      </c>
      <c r="L36" s="32">
        <v>3.5</v>
      </c>
      <c r="M36" s="50">
        <v>7</v>
      </c>
      <c r="N36" s="314">
        <v>0.00053</v>
      </c>
      <c r="O36" s="315">
        <v>0.0055</v>
      </c>
      <c r="P36" s="31">
        <v>3.5</v>
      </c>
      <c r="Q36" s="32">
        <v>7</v>
      </c>
      <c r="R36" s="1"/>
      <c r="S36" s="1"/>
      <c r="T36" s="1"/>
      <c r="U36" s="84"/>
    </row>
    <row r="37" spans="1:21" ht="12.75">
      <c r="A37" s="101" t="s">
        <v>212</v>
      </c>
      <c r="B37" s="301">
        <v>-0.011</v>
      </c>
      <c r="C37" s="302">
        <v>0.007</v>
      </c>
      <c r="D37" s="130">
        <v>3.5</v>
      </c>
      <c r="E37" s="131">
        <v>7</v>
      </c>
      <c r="F37" s="132">
        <v>0</v>
      </c>
      <c r="G37" s="305">
        <v>0.0015</v>
      </c>
      <c r="H37" s="132">
        <v>4</v>
      </c>
      <c r="I37" s="133">
        <v>8</v>
      </c>
      <c r="J37" s="300">
        <v>0.003</v>
      </c>
      <c r="K37" s="309">
        <v>0.005</v>
      </c>
      <c r="L37" s="32">
        <v>3.5</v>
      </c>
      <c r="M37" s="50">
        <v>7</v>
      </c>
      <c r="N37" s="314">
        <v>-0.0031</v>
      </c>
      <c r="O37" s="315">
        <v>0.0051</v>
      </c>
      <c r="P37" s="31">
        <v>3.5</v>
      </c>
      <c r="Q37" s="32">
        <v>7</v>
      </c>
      <c r="R37" s="1"/>
      <c r="S37" s="1"/>
      <c r="T37" s="1"/>
      <c r="U37" s="84"/>
    </row>
    <row r="38" spans="1:21" ht="13.5" thickBot="1">
      <c r="A38" s="96" t="s">
        <v>213</v>
      </c>
      <c r="B38" s="303">
        <v>-0.003</v>
      </c>
      <c r="C38" s="304">
        <v>0.006</v>
      </c>
      <c r="D38" s="134">
        <v>3.5</v>
      </c>
      <c r="E38" s="135">
        <v>7</v>
      </c>
      <c r="F38" s="136">
        <v>0</v>
      </c>
      <c r="G38" s="306">
        <v>0.0035</v>
      </c>
      <c r="H38" s="136">
        <v>4</v>
      </c>
      <c r="I38" s="137">
        <v>8</v>
      </c>
      <c r="J38" s="310">
        <v>0.0035</v>
      </c>
      <c r="K38" s="311">
        <v>0.006</v>
      </c>
      <c r="L38" s="48">
        <v>3.5</v>
      </c>
      <c r="M38" s="59">
        <v>7</v>
      </c>
      <c r="N38" s="316">
        <v>-0.0055</v>
      </c>
      <c r="O38" s="317">
        <v>0.0077</v>
      </c>
      <c r="P38" s="58">
        <v>3.5</v>
      </c>
      <c r="Q38" s="48">
        <v>7</v>
      </c>
      <c r="R38" s="138"/>
      <c r="S38" s="138"/>
      <c r="T38" s="138"/>
      <c r="U38" s="139"/>
    </row>
    <row r="39" spans="1:17" ht="13.5" thickBot="1">
      <c r="A39" s="140"/>
      <c r="B39" s="141"/>
      <c r="C39" s="141"/>
      <c r="D39" s="141"/>
      <c r="E39" s="141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21" ht="13.5" thickBot="1">
      <c r="A40" s="537" t="s">
        <v>214</v>
      </c>
      <c r="B40" s="538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538"/>
      <c r="N40" s="538"/>
      <c r="O40" s="538"/>
      <c r="P40" s="538"/>
      <c r="Q40" s="538"/>
      <c r="R40" s="538"/>
      <c r="S40" s="538"/>
      <c r="T40" s="538"/>
      <c r="U40" s="539"/>
    </row>
    <row r="41" spans="1:21" ht="13.5" thickBot="1">
      <c r="A41" s="101"/>
      <c r="B41" s="142" t="s">
        <v>215</v>
      </c>
      <c r="C41" s="143" t="s">
        <v>216</v>
      </c>
      <c r="D41" s="144" t="s">
        <v>217</v>
      </c>
      <c r="E41" s="143" t="s">
        <v>218</v>
      </c>
      <c r="F41" s="559"/>
      <c r="G41" s="560"/>
      <c r="H41" s="142" t="s">
        <v>215</v>
      </c>
      <c r="I41" s="143" t="s">
        <v>216</v>
      </c>
      <c r="J41" s="144" t="s">
        <v>217</v>
      </c>
      <c r="K41" s="143" t="s">
        <v>218</v>
      </c>
      <c r="L41" s="478"/>
      <c r="M41" s="479"/>
      <c r="N41" s="479"/>
      <c r="O41" s="389" t="s">
        <v>217</v>
      </c>
      <c r="P41" s="389" t="s">
        <v>218</v>
      </c>
      <c r="Q41" s="106"/>
      <c r="R41" s="1"/>
      <c r="S41" s="1"/>
      <c r="T41" s="1"/>
      <c r="U41" s="84"/>
    </row>
    <row r="42" spans="1:21" ht="13.5" thickBot="1">
      <c r="A42" s="101" t="s">
        <v>171</v>
      </c>
      <c r="B42" s="145">
        <f>B3-C3*D3</f>
        <v>14.413250000000001</v>
      </c>
      <c r="C42" s="146">
        <f>B3+C3*D3</f>
        <v>14.43075</v>
      </c>
      <c r="D42" s="147">
        <f>B3-C3*E3</f>
        <v>14.4045</v>
      </c>
      <c r="E42" s="146">
        <f>B3+C3*E3</f>
        <v>14.4395</v>
      </c>
      <c r="F42" s="561" t="s">
        <v>165</v>
      </c>
      <c r="G42" s="562"/>
      <c r="H42" s="107">
        <f>H3-I3*J3</f>
        <v>-1.12</v>
      </c>
      <c r="I42" s="108">
        <f>H3+I3*J3</f>
        <v>1.12</v>
      </c>
      <c r="J42" s="109">
        <f>H3-K3*I3</f>
        <v>-2.24</v>
      </c>
      <c r="K42" s="97">
        <f>H3+I3*K3</f>
        <v>2.24</v>
      </c>
      <c r="L42" s="480" t="s">
        <v>342</v>
      </c>
      <c r="M42" s="475"/>
      <c r="N42" s="475"/>
      <c r="O42" s="390">
        <v>-0.18</v>
      </c>
      <c r="P42" s="390">
        <v>0.18</v>
      </c>
      <c r="Q42" s="106"/>
      <c r="R42" s="1"/>
      <c r="S42" s="1"/>
      <c r="T42" s="1"/>
      <c r="U42" s="84"/>
    </row>
    <row r="43" spans="1:21" ht="13.5" thickBot="1">
      <c r="A43" s="101" t="s">
        <v>172</v>
      </c>
      <c r="B43" s="372">
        <f>B4-C4*D4</f>
        <v>-4089.05</v>
      </c>
      <c r="C43" s="125">
        <f>B4+C4*D4</f>
        <v>-3378.55</v>
      </c>
      <c r="D43" s="148">
        <f>B4-C4*E4</f>
        <v>-4444.3</v>
      </c>
      <c r="E43" s="125">
        <f>B4+C4*E4</f>
        <v>-3023.3</v>
      </c>
      <c r="F43" s="552"/>
      <c r="G43" s="553"/>
      <c r="H43" s="110"/>
      <c r="I43" s="111"/>
      <c r="J43" s="112"/>
      <c r="K43" s="98"/>
      <c r="L43" s="499"/>
      <c r="M43" s="500"/>
      <c r="N43" s="500"/>
      <c r="O43" s="7"/>
      <c r="P43" s="7"/>
      <c r="Q43" s="106"/>
      <c r="R43" s="1"/>
      <c r="S43" s="1"/>
      <c r="T43" s="1"/>
      <c r="U43" s="84"/>
    </row>
    <row r="44" spans="1:21" ht="13.5" thickBot="1">
      <c r="A44" s="113"/>
      <c r="B44" s="537" t="s">
        <v>173</v>
      </c>
      <c r="C44" s="538"/>
      <c r="D44" s="538"/>
      <c r="E44" s="539"/>
      <c r="F44" s="537" t="s">
        <v>174</v>
      </c>
      <c r="G44" s="538"/>
      <c r="H44" s="538"/>
      <c r="I44" s="539"/>
      <c r="J44" s="537" t="s">
        <v>175</v>
      </c>
      <c r="K44" s="538"/>
      <c r="L44" s="538"/>
      <c r="M44" s="539"/>
      <c r="N44" s="537" t="s">
        <v>176</v>
      </c>
      <c r="O44" s="538"/>
      <c r="P44" s="538"/>
      <c r="Q44" s="539"/>
      <c r="R44" s="537" t="s">
        <v>177</v>
      </c>
      <c r="S44" s="538"/>
      <c r="T44" s="538"/>
      <c r="U44" s="539"/>
    </row>
    <row r="45" spans="1:21" ht="13.5" thickBot="1">
      <c r="A45" s="101"/>
      <c r="B45" s="114" t="s">
        <v>215</v>
      </c>
      <c r="C45" s="114" t="s">
        <v>216</v>
      </c>
      <c r="D45" s="114" t="s">
        <v>217</v>
      </c>
      <c r="E45" s="115" t="s">
        <v>218</v>
      </c>
      <c r="F45" s="114" t="s">
        <v>215</v>
      </c>
      <c r="G45" s="114" t="s">
        <v>216</v>
      </c>
      <c r="H45" s="114" t="s">
        <v>217</v>
      </c>
      <c r="I45" s="115" t="s">
        <v>218</v>
      </c>
      <c r="J45" s="114" t="s">
        <v>215</v>
      </c>
      <c r="K45" s="114" t="s">
        <v>216</v>
      </c>
      <c r="L45" s="114" t="s">
        <v>217</v>
      </c>
      <c r="M45" s="115" t="s">
        <v>218</v>
      </c>
      <c r="N45" s="114" t="s">
        <v>215</v>
      </c>
      <c r="O45" s="114" t="s">
        <v>216</v>
      </c>
      <c r="P45" s="114" t="s">
        <v>217</v>
      </c>
      <c r="Q45" s="115" t="s">
        <v>218</v>
      </c>
      <c r="R45" s="114" t="s">
        <v>215</v>
      </c>
      <c r="S45" s="114" t="s">
        <v>216</v>
      </c>
      <c r="T45" s="114" t="s">
        <v>217</v>
      </c>
      <c r="U45" s="115" t="s">
        <v>218</v>
      </c>
    </row>
    <row r="46" spans="1:21" ht="13.5" thickBot="1">
      <c r="A46" s="101" t="s">
        <v>180</v>
      </c>
      <c r="B46" s="30">
        <f>B7-C7*D7</f>
        <v>594.76</v>
      </c>
      <c r="C46" s="50">
        <f>B7+C7*D7</f>
        <v>596.3599999999999</v>
      </c>
      <c r="D46" s="32">
        <f>B7-C7*E7</f>
        <v>593.9599999999999</v>
      </c>
      <c r="E46" s="50">
        <f>B7+C7*E7</f>
        <v>597.16</v>
      </c>
      <c r="F46" s="32">
        <f>F7-G7*H7</f>
        <v>-4.8</v>
      </c>
      <c r="G46" s="32">
        <f>F7+G7*H7</f>
        <v>4.8</v>
      </c>
      <c r="H46" s="32">
        <f>F7-G7*I7</f>
        <v>-9.6</v>
      </c>
      <c r="I46" s="31">
        <f>F7+G7*I7</f>
        <v>9.6</v>
      </c>
      <c r="J46" s="32">
        <f>J7-K7*L7</f>
        <v>-4396.55</v>
      </c>
      <c r="K46" s="31">
        <f>J7+K7*L7</f>
        <v>-3119.05</v>
      </c>
      <c r="L46" s="32">
        <f>J7-K7*M7</f>
        <v>-5035.3</v>
      </c>
      <c r="M46" s="50">
        <f>J7+K7*M7</f>
        <v>-2480.3</v>
      </c>
      <c r="N46" s="69">
        <f>N7-O7*P7</f>
        <v>-4156.05</v>
      </c>
      <c r="O46" s="32">
        <f>N7+O7*P7</f>
        <v>-3263.55</v>
      </c>
      <c r="P46" s="31">
        <f>N7-O7*Q7</f>
        <v>-4602.3</v>
      </c>
      <c r="Q46" s="32">
        <f>N7+O7*Q7</f>
        <v>-2817.3</v>
      </c>
      <c r="R46" s="118">
        <f>R7-S7*T7</f>
        <v>2.1500000000000004</v>
      </c>
      <c r="S46" s="119">
        <f>R7+S7*T7</f>
        <v>12.65</v>
      </c>
      <c r="T46" s="120">
        <f>R7-S7*U7</f>
        <v>-3.0999999999999996</v>
      </c>
      <c r="U46" s="119">
        <f>R7+S7*U7</f>
        <v>17.9</v>
      </c>
    </row>
    <row r="47" spans="1:21" ht="13.5" thickBot="1">
      <c r="A47" s="113"/>
      <c r="B47" s="537" t="s">
        <v>181</v>
      </c>
      <c r="C47" s="538"/>
      <c r="D47" s="538"/>
      <c r="E47" s="539"/>
      <c r="F47" s="537" t="s">
        <v>182</v>
      </c>
      <c r="G47" s="538"/>
      <c r="H47" s="538"/>
      <c r="I47" s="539"/>
      <c r="J47" s="537" t="s">
        <v>183</v>
      </c>
      <c r="K47" s="538"/>
      <c r="L47" s="538"/>
      <c r="M47" s="539"/>
      <c r="N47" s="537" t="s">
        <v>184</v>
      </c>
      <c r="O47" s="538"/>
      <c r="P47" s="538"/>
      <c r="Q47" s="539"/>
      <c r="R47" s="1"/>
      <c r="S47" s="1"/>
      <c r="T47" s="1"/>
      <c r="U47" s="84"/>
    </row>
    <row r="48" spans="1:21" ht="13.5" thickBot="1">
      <c r="A48" s="121"/>
      <c r="B48" s="143" t="s">
        <v>215</v>
      </c>
      <c r="C48" s="143" t="s">
        <v>216</v>
      </c>
      <c r="D48" s="143" t="s">
        <v>217</v>
      </c>
      <c r="E48" s="149" t="s">
        <v>218</v>
      </c>
      <c r="F48" s="114" t="s">
        <v>215</v>
      </c>
      <c r="G48" s="114" t="s">
        <v>216</v>
      </c>
      <c r="H48" s="114" t="s">
        <v>217</v>
      </c>
      <c r="I48" s="115" t="s">
        <v>218</v>
      </c>
      <c r="J48" s="114" t="s">
        <v>215</v>
      </c>
      <c r="K48" s="114" t="s">
        <v>216</v>
      </c>
      <c r="L48" s="114" t="s">
        <v>217</v>
      </c>
      <c r="M48" s="115" t="s">
        <v>218</v>
      </c>
      <c r="N48" s="114" t="s">
        <v>215</v>
      </c>
      <c r="O48" s="114" t="s">
        <v>216</v>
      </c>
      <c r="P48" s="114" t="s">
        <v>217</v>
      </c>
      <c r="Q48" s="115" t="s">
        <v>218</v>
      </c>
      <c r="R48" s="1"/>
      <c r="S48" s="1"/>
      <c r="T48" s="1"/>
      <c r="U48" s="84"/>
    </row>
    <row r="49" spans="1:21" ht="13.5" thickBot="1">
      <c r="A49" s="95" t="s">
        <v>185</v>
      </c>
      <c r="B49" s="125">
        <f aca="true" t="shared" si="0" ref="B49:B77">B10-C10*D10</f>
        <v>0</v>
      </c>
      <c r="C49" s="125">
        <f aca="true" t="shared" si="1" ref="C49:C77">B10+C10*D10</f>
        <v>0</v>
      </c>
      <c r="D49" s="125">
        <f aca="true" t="shared" si="2" ref="D49:D77">B10-C10*E10</f>
        <v>0</v>
      </c>
      <c r="E49" s="125">
        <f aca="true" t="shared" si="3" ref="E49:E77">B10+C10*E10</f>
        <v>0</v>
      </c>
      <c r="F49" s="150">
        <f aca="true" t="shared" si="4" ref="F49:F77">F10-G10*H10</f>
        <v>-2.44</v>
      </c>
      <c r="G49" s="127">
        <f aca="true" t="shared" si="5" ref="G49:G77">F10+G10*H10</f>
        <v>2.44</v>
      </c>
      <c r="H49" s="126">
        <f aca="true" t="shared" si="6" ref="H49:H77">F10-G10*I10</f>
        <v>-4.88</v>
      </c>
      <c r="I49" s="127">
        <f aca="true" t="shared" si="7" ref="I49:I77">F10+G10*I10</f>
        <v>4.88</v>
      </c>
      <c r="J49" s="128">
        <f aca="true" t="shared" si="8" ref="J49:J77">J10-K10*L10</f>
        <v>-1.9499999999999997</v>
      </c>
      <c r="K49" s="150">
        <f aca="true" t="shared" si="9" ref="K49:K77">J10+K10*L10</f>
        <v>7.15</v>
      </c>
      <c r="L49" s="127">
        <f aca="true" t="shared" si="10" ref="L49:L77">J10-K10*M10</f>
        <v>-6.5</v>
      </c>
      <c r="M49" s="128">
        <f aca="true" t="shared" si="11" ref="M49:M77">J10+K10*M10</f>
        <v>11.7</v>
      </c>
      <c r="N49" s="126">
        <f aca="true" t="shared" si="12" ref="N49:N77">N10-O10*P10</f>
        <v>-3.8150000000000004</v>
      </c>
      <c r="O49" s="127">
        <f aca="true" t="shared" si="13" ref="O49:O77">N10+O10*P10</f>
        <v>2.415</v>
      </c>
      <c r="P49" s="150">
        <f aca="true" t="shared" si="14" ref="P49:P77">N10-O10*Q10</f>
        <v>-6.930000000000001</v>
      </c>
      <c r="Q49" s="127">
        <f aca="true" t="shared" si="15" ref="Q49:Q77">N10+O10*Q10</f>
        <v>5.53</v>
      </c>
      <c r="R49" s="151"/>
      <c r="S49" s="151"/>
      <c r="T49" s="151"/>
      <c r="U49" s="152"/>
    </row>
    <row r="50" spans="1:21" ht="12.75">
      <c r="A50" s="101" t="s">
        <v>186</v>
      </c>
      <c r="B50" s="131">
        <f t="shared" si="0"/>
        <v>-1.78</v>
      </c>
      <c r="C50" s="131">
        <f t="shared" si="1"/>
        <v>1.4400000000000002</v>
      </c>
      <c r="D50" s="131">
        <f t="shared" si="2"/>
        <v>-3.39</v>
      </c>
      <c r="E50" s="131">
        <f t="shared" si="3"/>
        <v>3.0500000000000003</v>
      </c>
      <c r="F50" s="146">
        <f t="shared" si="4"/>
        <v>-2.08</v>
      </c>
      <c r="G50" s="146">
        <f t="shared" si="5"/>
        <v>2.08</v>
      </c>
      <c r="H50" s="146">
        <f t="shared" si="6"/>
        <v>-4.16</v>
      </c>
      <c r="I50" s="146">
        <f t="shared" si="7"/>
        <v>4.16</v>
      </c>
      <c r="J50" s="146">
        <f t="shared" si="8"/>
        <v>-11.6</v>
      </c>
      <c r="K50" s="146">
        <f t="shared" si="9"/>
        <v>6.6</v>
      </c>
      <c r="L50" s="146">
        <f t="shared" si="10"/>
        <v>-20.7</v>
      </c>
      <c r="M50" s="146">
        <f t="shared" si="11"/>
        <v>15.7</v>
      </c>
      <c r="N50" s="146">
        <f t="shared" si="12"/>
        <v>-4.085</v>
      </c>
      <c r="O50" s="146">
        <f t="shared" si="13"/>
        <v>4.1049999999999995</v>
      </c>
      <c r="P50" s="146">
        <f t="shared" si="14"/>
        <v>-8.18</v>
      </c>
      <c r="Q50" s="146">
        <f t="shared" si="15"/>
        <v>8.2</v>
      </c>
      <c r="R50" s="151"/>
      <c r="S50" s="151"/>
      <c r="T50" s="151"/>
      <c r="U50" s="152"/>
    </row>
    <row r="51" spans="1:21" ht="12.75">
      <c r="A51" s="101" t="s">
        <v>187</v>
      </c>
      <c r="B51" s="131">
        <f t="shared" si="0"/>
        <v>-6.41</v>
      </c>
      <c r="C51" s="131">
        <f t="shared" si="1"/>
        <v>-1.7899999999999996</v>
      </c>
      <c r="D51" s="131">
        <f t="shared" si="2"/>
        <v>-8.719999999999999</v>
      </c>
      <c r="E51" s="131">
        <f t="shared" si="3"/>
        <v>0.5200000000000005</v>
      </c>
      <c r="F51" s="131">
        <f t="shared" si="4"/>
        <v>-2.96</v>
      </c>
      <c r="G51" s="131">
        <f t="shared" si="5"/>
        <v>2.96</v>
      </c>
      <c r="H51" s="131">
        <f t="shared" si="6"/>
        <v>-5.92</v>
      </c>
      <c r="I51" s="131">
        <f t="shared" si="7"/>
        <v>5.92</v>
      </c>
      <c r="J51" s="131">
        <f t="shared" si="8"/>
        <v>14.099999999999998</v>
      </c>
      <c r="K51" s="131">
        <f t="shared" si="9"/>
        <v>44.900000000000006</v>
      </c>
      <c r="L51" s="131">
        <f t="shared" si="10"/>
        <v>-1.3000000000000043</v>
      </c>
      <c r="M51" s="131">
        <f t="shared" si="11"/>
        <v>60.300000000000004</v>
      </c>
      <c r="N51" s="131">
        <f t="shared" si="12"/>
        <v>-14.790000000000001</v>
      </c>
      <c r="O51" s="131">
        <f t="shared" si="13"/>
        <v>11.110000000000001</v>
      </c>
      <c r="P51" s="131">
        <f t="shared" si="14"/>
        <v>-27.740000000000002</v>
      </c>
      <c r="Q51" s="131">
        <f t="shared" si="15"/>
        <v>24.060000000000002</v>
      </c>
      <c r="R51" s="151"/>
      <c r="S51" s="151"/>
      <c r="T51" s="151"/>
      <c r="U51" s="152"/>
    </row>
    <row r="52" spans="1:21" ht="12.75">
      <c r="A52" s="101" t="s">
        <v>188</v>
      </c>
      <c r="B52" s="131">
        <f t="shared" si="0"/>
        <v>-0.335</v>
      </c>
      <c r="C52" s="131">
        <f t="shared" si="1"/>
        <v>0.295</v>
      </c>
      <c r="D52" s="131">
        <f t="shared" si="2"/>
        <v>-0.65</v>
      </c>
      <c r="E52" s="131">
        <f t="shared" si="3"/>
        <v>0.61</v>
      </c>
      <c r="F52" s="131">
        <f t="shared" si="4"/>
        <v>-0.52</v>
      </c>
      <c r="G52" s="131">
        <f t="shared" si="5"/>
        <v>0.52</v>
      </c>
      <c r="H52" s="131">
        <f t="shared" si="6"/>
        <v>-1.04</v>
      </c>
      <c r="I52" s="131">
        <f t="shared" si="7"/>
        <v>1.04</v>
      </c>
      <c r="J52" s="131">
        <f t="shared" si="8"/>
        <v>-3.1</v>
      </c>
      <c r="K52" s="131">
        <f t="shared" si="9"/>
        <v>1.1</v>
      </c>
      <c r="L52" s="131">
        <f t="shared" si="10"/>
        <v>-5.2</v>
      </c>
      <c r="M52" s="131">
        <f t="shared" si="11"/>
        <v>3.2</v>
      </c>
      <c r="N52" s="131">
        <f t="shared" si="12"/>
        <v>-1.105</v>
      </c>
      <c r="O52" s="131">
        <f t="shared" si="13"/>
        <v>0.9249999999999999</v>
      </c>
      <c r="P52" s="131">
        <f t="shared" si="14"/>
        <v>-2.1199999999999997</v>
      </c>
      <c r="Q52" s="131">
        <f t="shared" si="15"/>
        <v>1.9399999999999997</v>
      </c>
      <c r="R52" s="151"/>
      <c r="S52" s="151"/>
      <c r="T52" s="151"/>
      <c r="U52" s="152"/>
    </row>
    <row r="53" spans="1:21" ht="12.75">
      <c r="A53" s="101" t="s">
        <v>189</v>
      </c>
      <c r="B53" s="131">
        <f t="shared" si="0"/>
        <v>-1.295</v>
      </c>
      <c r="C53" s="131">
        <f t="shared" si="1"/>
        <v>0.5950000000000001</v>
      </c>
      <c r="D53" s="131">
        <f t="shared" si="2"/>
        <v>-2.24</v>
      </c>
      <c r="E53" s="131">
        <f t="shared" si="3"/>
        <v>1.54</v>
      </c>
      <c r="F53" s="131">
        <f t="shared" si="4"/>
        <v>-0.8</v>
      </c>
      <c r="G53" s="131">
        <f t="shared" si="5"/>
        <v>0.8</v>
      </c>
      <c r="H53" s="131">
        <f t="shared" si="6"/>
        <v>-1.6</v>
      </c>
      <c r="I53" s="131">
        <f t="shared" si="7"/>
        <v>1.6</v>
      </c>
      <c r="J53" s="131">
        <f t="shared" si="8"/>
        <v>-8.57</v>
      </c>
      <c r="K53" s="131">
        <f t="shared" si="9"/>
        <v>-2.8300000000000005</v>
      </c>
      <c r="L53" s="131">
        <f t="shared" si="10"/>
        <v>-11.44</v>
      </c>
      <c r="M53" s="131">
        <f t="shared" si="11"/>
        <v>0.03999999999999915</v>
      </c>
      <c r="N53" s="131">
        <f t="shared" si="12"/>
        <v>-6.145</v>
      </c>
      <c r="O53" s="131">
        <f t="shared" si="13"/>
        <v>-0.4750000000000001</v>
      </c>
      <c r="P53" s="131">
        <f t="shared" si="14"/>
        <v>-8.98</v>
      </c>
      <c r="Q53" s="131">
        <f t="shared" si="15"/>
        <v>2.36</v>
      </c>
      <c r="R53" s="151"/>
      <c r="S53" s="151"/>
      <c r="T53" s="151"/>
      <c r="U53" s="152"/>
    </row>
    <row r="54" spans="1:21" ht="12.75">
      <c r="A54" s="101" t="s">
        <v>190</v>
      </c>
      <c r="B54" s="131">
        <f t="shared" si="0"/>
        <v>-0.08800000000000001</v>
      </c>
      <c r="C54" s="131">
        <f t="shared" si="1"/>
        <v>0.15000000000000002</v>
      </c>
      <c r="D54" s="131">
        <f t="shared" si="2"/>
        <v>-0.20700000000000002</v>
      </c>
      <c r="E54" s="131">
        <f t="shared" si="3"/>
        <v>0.269</v>
      </c>
      <c r="F54" s="131">
        <f t="shared" si="4"/>
        <v>-0.24</v>
      </c>
      <c r="G54" s="131">
        <f t="shared" si="5"/>
        <v>0.24</v>
      </c>
      <c r="H54" s="131">
        <f t="shared" si="6"/>
        <v>-0.48</v>
      </c>
      <c r="I54" s="131">
        <f t="shared" si="7"/>
        <v>0.48</v>
      </c>
      <c r="J54" s="131">
        <f t="shared" si="8"/>
        <v>-0.8350000000000001</v>
      </c>
      <c r="K54" s="131">
        <f t="shared" si="9"/>
        <v>0.3550000000000001</v>
      </c>
      <c r="L54" s="131">
        <f t="shared" si="10"/>
        <v>-1.4300000000000002</v>
      </c>
      <c r="M54" s="131">
        <f t="shared" si="11"/>
        <v>0.9500000000000002</v>
      </c>
      <c r="N54" s="131">
        <f t="shared" si="12"/>
        <v>-0.315</v>
      </c>
      <c r="O54" s="131">
        <f t="shared" si="13"/>
        <v>0.315</v>
      </c>
      <c r="P54" s="131">
        <f t="shared" si="14"/>
        <v>-0.63</v>
      </c>
      <c r="Q54" s="131">
        <f t="shared" si="15"/>
        <v>0.63</v>
      </c>
      <c r="R54" s="151"/>
      <c r="S54" s="151"/>
      <c r="T54" s="151"/>
      <c r="U54" s="152"/>
    </row>
    <row r="55" spans="1:21" ht="12.75">
      <c r="A55" s="101" t="s">
        <v>191</v>
      </c>
      <c r="B55" s="131">
        <f t="shared" si="0"/>
        <v>0.43599999999999994</v>
      </c>
      <c r="C55" s="131">
        <f t="shared" si="1"/>
        <v>1.024</v>
      </c>
      <c r="D55" s="131">
        <f t="shared" si="2"/>
        <v>0.1419999999999999</v>
      </c>
      <c r="E55" s="131">
        <f t="shared" si="3"/>
        <v>1.318</v>
      </c>
      <c r="F55" s="131">
        <f t="shared" si="4"/>
        <v>-0.256</v>
      </c>
      <c r="G55" s="131">
        <f t="shared" si="5"/>
        <v>0.256</v>
      </c>
      <c r="H55" s="131">
        <f t="shared" si="6"/>
        <v>-0.512</v>
      </c>
      <c r="I55" s="131">
        <f t="shared" si="7"/>
        <v>0.512</v>
      </c>
      <c r="J55" s="131">
        <f t="shared" si="8"/>
        <v>0.97</v>
      </c>
      <c r="K55" s="131">
        <f t="shared" si="9"/>
        <v>3.0700000000000003</v>
      </c>
      <c r="L55" s="131">
        <f t="shared" si="10"/>
        <v>-0.08000000000000007</v>
      </c>
      <c r="M55" s="131">
        <f t="shared" si="11"/>
        <v>4.12</v>
      </c>
      <c r="N55" s="131">
        <f t="shared" si="12"/>
        <v>-0.28</v>
      </c>
      <c r="O55" s="131">
        <f t="shared" si="13"/>
        <v>1.26</v>
      </c>
      <c r="P55" s="131">
        <f t="shared" si="14"/>
        <v>-1.05</v>
      </c>
      <c r="Q55" s="131">
        <f t="shared" si="15"/>
        <v>2.0300000000000002</v>
      </c>
      <c r="R55" s="151"/>
      <c r="S55" s="151"/>
      <c r="T55" s="151"/>
      <c r="U55" s="152"/>
    </row>
    <row r="56" spans="1:21" ht="12.75">
      <c r="A56" s="101" t="s">
        <v>192</v>
      </c>
      <c r="B56" s="131">
        <f t="shared" si="0"/>
        <v>-0.068</v>
      </c>
      <c r="C56" s="131">
        <f t="shared" si="1"/>
        <v>0.07200000000000001</v>
      </c>
      <c r="D56" s="131">
        <f t="shared" si="2"/>
        <v>-0.138</v>
      </c>
      <c r="E56" s="131">
        <f t="shared" si="3"/>
        <v>0.14200000000000002</v>
      </c>
      <c r="F56" s="131">
        <f t="shared" si="4"/>
        <v>-0.092</v>
      </c>
      <c r="G56" s="131">
        <f t="shared" si="5"/>
        <v>0.092</v>
      </c>
      <c r="H56" s="131">
        <f t="shared" si="6"/>
        <v>-0.184</v>
      </c>
      <c r="I56" s="131">
        <f t="shared" si="7"/>
        <v>0.184</v>
      </c>
      <c r="J56" s="131">
        <f t="shared" si="8"/>
        <v>-0.21500000000000002</v>
      </c>
      <c r="K56" s="131">
        <f t="shared" si="9"/>
        <v>0.135</v>
      </c>
      <c r="L56" s="131">
        <f t="shared" si="10"/>
        <v>-0.39</v>
      </c>
      <c r="M56" s="131">
        <f t="shared" si="11"/>
        <v>0.31000000000000005</v>
      </c>
      <c r="N56" s="131">
        <f t="shared" si="12"/>
        <v>-0.1705</v>
      </c>
      <c r="O56" s="131">
        <f t="shared" si="13"/>
        <v>0.17250000000000001</v>
      </c>
      <c r="P56" s="131">
        <f t="shared" si="14"/>
        <v>-0.342</v>
      </c>
      <c r="Q56" s="131">
        <f t="shared" si="15"/>
        <v>0.34400000000000003</v>
      </c>
      <c r="R56" s="151"/>
      <c r="S56" s="151"/>
      <c r="T56" s="151"/>
      <c r="U56" s="152"/>
    </row>
    <row r="57" spans="1:21" ht="12.75">
      <c r="A57" s="101" t="s">
        <v>193</v>
      </c>
      <c r="B57" s="131">
        <f t="shared" si="0"/>
        <v>0.407</v>
      </c>
      <c r="C57" s="131">
        <f t="shared" si="1"/>
        <v>0.5329999999999999</v>
      </c>
      <c r="D57" s="131">
        <f t="shared" si="2"/>
        <v>0.344</v>
      </c>
      <c r="E57" s="131">
        <f t="shared" si="3"/>
        <v>0.596</v>
      </c>
      <c r="F57" s="131">
        <f t="shared" si="4"/>
        <v>-0.06</v>
      </c>
      <c r="G57" s="131">
        <f t="shared" si="5"/>
        <v>0.06</v>
      </c>
      <c r="H57" s="131">
        <f t="shared" si="6"/>
        <v>-0.12</v>
      </c>
      <c r="I57" s="131">
        <f t="shared" si="7"/>
        <v>0.12</v>
      </c>
      <c r="J57" s="131">
        <f t="shared" si="8"/>
        <v>-0.015000000000000013</v>
      </c>
      <c r="K57" s="131">
        <f t="shared" si="9"/>
        <v>0.755</v>
      </c>
      <c r="L57" s="131">
        <f t="shared" si="10"/>
        <v>-0.4</v>
      </c>
      <c r="M57" s="131">
        <f t="shared" si="11"/>
        <v>1.1400000000000001</v>
      </c>
      <c r="N57" s="131">
        <f t="shared" si="12"/>
        <v>0.259</v>
      </c>
      <c r="O57" s="131">
        <f t="shared" si="13"/>
        <v>0.581</v>
      </c>
      <c r="P57" s="131">
        <f t="shared" si="14"/>
        <v>0.09799999999999998</v>
      </c>
      <c r="Q57" s="131">
        <f t="shared" si="15"/>
        <v>0.742</v>
      </c>
      <c r="R57" s="151"/>
      <c r="S57" s="151"/>
      <c r="T57" s="151"/>
      <c r="U57" s="152"/>
    </row>
    <row r="58" spans="1:21" ht="12.75">
      <c r="A58" s="101" t="s">
        <v>194</v>
      </c>
      <c r="B58" s="131">
        <f>B21-C21*D19</f>
        <v>-0.010450000000000001</v>
      </c>
      <c r="C58" s="131">
        <f>B21+C21*D19</f>
        <v>0.00845</v>
      </c>
      <c r="D58" s="131">
        <f>B21-C21*E19</f>
        <v>-0.0199</v>
      </c>
      <c r="E58" s="131">
        <f>B21+C21*E19</f>
        <v>0.0179</v>
      </c>
      <c r="F58" s="131">
        <f t="shared" si="4"/>
        <v>-4</v>
      </c>
      <c r="G58" s="131">
        <f t="shared" si="5"/>
        <v>4</v>
      </c>
      <c r="H58" s="131">
        <f t="shared" si="6"/>
        <v>-8</v>
      </c>
      <c r="I58" s="131">
        <f t="shared" si="7"/>
        <v>8</v>
      </c>
      <c r="J58" s="131">
        <f t="shared" si="8"/>
        <v>-3.5</v>
      </c>
      <c r="K58" s="131">
        <f t="shared" si="9"/>
        <v>3.5</v>
      </c>
      <c r="L58" s="131">
        <f t="shared" si="10"/>
        <v>-7</v>
      </c>
      <c r="M58" s="131">
        <f t="shared" si="11"/>
        <v>7</v>
      </c>
      <c r="N58" s="131">
        <f t="shared" si="12"/>
        <v>-3.5</v>
      </c>
      <c r="O58" s="131">
        <f t="shared" si="13"/>
        <v>3.5</v>
      </c>
      <c r="P58" s="131">
        <f t="shared" si="14"/>
        <v>-7</v>
      </c>
      <c r="Q58" s="131">
        <f t="shared" si="15"/>
        <v>7</v>
      </c>
      <c r="R58" s="151"/>
      <c r="S58" s="151"/>
      <c r="T58" s="151"/>
      <c r="U58" s="152"/>
    </row>
    <row r="59" spans="1:21" ht="12.75">
      <c r="A59" s="101" t="s">
        <v>195</v>
      </c>
      <c r="B59" s="131">
        <f t="shared" si="0"/>
        <v>0.719</v>
      </c>
      <c r="C59" s="131">
        <f t="shared" si="1"/>
        <v>0.789</v>
      </c>
      <c r="D59" s="131">
        <f t="shared" si="2"/>
        <v>0.6839999999999999</v>
      </c>
      <c r="E59" s="131">
        <f t="shared" si="3"/>
        <v>0.8240000000000001</v>
      </c>
      <c r="F59" s="131">
        <f t="shared" si="4"/>
        <v>-0.0244</v>
      </c>
      <c r="G59" s="131">
        <f t="shared" si="5"/>
        <v>0.0244</v>
      </c>
      <c r="H59" s="131">
        <f t="shared" si="6"/>
        <v>-0.0488</v>
      </c>
      <c r="I59" s="131">
        <f t="shared" si="7"/>
        <v>0.0488</v>
      </c>
      <c r="J59" s="131">
        <f t="shared" si="8"/>
        <v>0.526</v>
      </c>
      <c r="K59" s="131">
        <f t="shared" si="9"/>
        <v>0.694</v>
      </c>
      <c r="L59" s="131">
        <f t="shared" si="10"/>
        <v>0.44199999999999995</v>
      </c>
      <c r="M59" s="131">
        <f t="shared" si="11"/>
        <v>0.778</v>
      </c>
      <c r="N59" s="131">
        <f t="shared" si="12"/>
        <v>0.5575</v>
      </c>
      <c r="O59" s="131">
        <f t="shared" si="13"/>
        <v>0.7325</v>
      </c>
      <c r="P59" s="131">
        <f t="shared" si="14"/>
        <v>0.47</v>
      </c>
      <c r="Q59" s="131">
        <f t="shared" si="15"/>
        <v>0.8200000000000001</v>
      </c>
      <c r="R59" s="151"/>
      <c r="S59" s="151"/>
      <c r="T59" s="151"/>
      <c r="U59" s="152"/>
    </row>
    <row r="60" spans="1:21" ht="12.75">
      <c r="A60" s="101" t="s">
        <v>196</v>
      </c>
      <c r="B60" s="131">
        <f t="shared" si="0"/>
        <v>-0.010450000000000001</v>
      </c>
      <c r="C60" s="131">
        <f t="shared" si="1"/>
        <v>0.00845</v>
      </c>
      <c r="D60" s="131">
        <f t="shared" si="2"/>
        <v>-0.0199</v>
      </c>
      <c r="E60" s="131">
        <f t="shared" si="3"/>
        <v>0.0179</v>
      </c>
      <c r="F60" s="131">
        <f t="shared" si="4"/>
        <v>-0.0116</v>
      </c>
      <c r="G60" s="131">
        <f t="shared" si="5"/>
        <v>0.0116</v>
      </c>
      <c r="H60" s="131">
        <f t="shared" si="6"/>
        <v>-0.0232</v>
      </c>
      <c r="I60" s="131">
        <f t="shared" si="7"/>
        <v>0.0232</v>
      </c>
      <c r="J60" s="131">
        <f t="shared" si="8"/>
        <v>-0.0208</v>
      </c>
      <c r="K60" s="131">
        <f t="shared" si="9"/>
        <v>0.026799999999999997</v>
      </c>
      <c r="L60" s="131">
        <f t="shared" si="10"/>
        <v>-0.044599999999999994</v>
      </c>
      <c r="M60" s="131">
        <f t="shared" si="11"/>
        <v>0.0506</v>
      </c>
      <c r="N60" s="131">
        <f t="shared" si="12"/>
        <v>-0.021900000000000003</v>
      </c>
      <c r="O60" s="131">
        <f t="shared" si="13"/>
        <v>0.0201</v>
      </c>
      <c r="P60" s="131">
        <f t="shared" si="14"/>
        <v>-0.0429</v>
      </c>
      <c r="Q60" s="131">
        <f t="shared" si="15"/>
        <v>0.041100000000000005</v>
      </c>
      <c r="R60" s="151"/>
      <c r="S60" s="151"/>
      <c r="T60" s="151"/>
      <c r="U60" s="152"/>
    </row>
    <row r="61" spans="1:21" ht="12.75">
      <c r="A61" s="101" t="s">
        <v>197</v>
      </c>
      <c r="B61" s="131">
        <f t="shared" si="0"/>
        <v>0.05145</v>
      </c>
      <c r="C61" s="131">
        <f t="shared" si="1"/>
        <v>0.07455</v>
      </c>
      <c r="D61" s="131">
        <f t="shared" si="2"/>
        <v>0.039900000000000005</v>
      </c>
      <c r="E61" s="131">
        <f t="shared" si="3"/>
        <v>0.0861</v>
      </c>
      <c r="F61" s="131">
        <f t="shared" si="4"/>
        <v>-0.0104</v>
      </c>
      <c r="G61" s="131">
        <f t="shared" si="5"/>
        <v>0.0104</v>
      </c>
      <c r="H61" s="131">
        <f t="shared" si="6"/>
        <v>-0.0208</v>
      </c>
      <c r="I61" s="131">
        <f t="shared" si="7"/>
        <v>0.0208</v>
      </c>
      <c r="J61" s="131">
        <f t="shared" si="8"/>
        <v>0.05700000000000001</v>
      </c>
      <c r="K61" s="131">
        <f t="shared" si="9"/>
        <v>0.113</v>
      </c>
      <c r="L61" s="131">
        <f t="shared" si="10"/>
        <v>0.029000000000000005</v>
      </c>
      <c r="M61" s="131">
        <f t="shared" si="11"/>
        <v>0.14100000000000001</v>
      </c>
      <c r="N61" s="131">
        <f t="shared" si="12"/>
        <v>0.017100000000000004</v>
      </c>
      <c r="O61" s="131">
        <f t="shared" si="13"/>
        <v>0.0829</v>
      </c>
      <c r="P61" s="131">
        <f t="shared" si="14"/>
        <v>-0.015799999999999995</v>
      </c>
      <c r="Q61" s="131">
        <f t="shared" si="15"/>
        <v>0.1158</v>
      </c>
      <c r="R61" s="151"/>
      <c r="S61" s="151"/>
      <c r="T61" s="151"/>
      <c r="U61" s="152"/>
    </row>
    <row r="62" spans="1:21" ht="12.75">
      <c r="A62" s="101" t="s">
        <v>198</v>
      </c>
      <c r="B62" s="131">
        <f t="shared" si="0"/>
        <v>-0.019200000000000002</v>
      </c>
      <c r="C62" s="131">
        <f t="shared" si="1"/>
        <v>0.0172</v>
      </c>
      <c r="D62" s="131">
        <f t="shared" si="2"/>
        <v>-0.0374</v>
      </c>
      <c r="E62" s="131">
        <f t="shared" si="3"/>
        <v>0.0354</v>
      </c>
      <c r="F62" s="131">
        <f t="shared" si="4"/>
        <v>-0.004</v>
      </c>
      <c r="G62" s="131">
        <f t="shared" si="5"/>
        <v>0.004</v>
      </c>
      <c r="H62" s="131">
        <f t="shared" si="6"/>
        <v>-0.008</v>
      </c>
      <c r="I62" s="131">
        <f t="shared" si="7"/>
        <v>0.008</v>
      </c>
      <c r="J62" s="131">
        <f t="shared" si="8"/>
        <v>-0.0282</v>
      </c>
      <c r="K62" s="131">
        <f t="shared" si="9"/>
        <v>0.0348</v>
      </c>
      <c r="L62" s="131">
        <f t="shared" si="10"/>
        <v>-0.0597</v>
      </c>
      <c r="M62" s="131">
        <f t="shared" si="11"/>
        <v>0.0663</v>
      </c>
      <c r="N62" s="131">
        <f t="shared" si="12"/>
        <v>-0.01635</v>
      </c>
      <c r="O62" s="131">
        <f t="shared" si="13"/>
        <v>0.00955</v>
      </c>
      <c r="P62" s="131">
        <f t="shared" si="14"/>
        <v>-0.0293</v>
      </c>
      <c r="Q62" s="131">
        <f t="shared" si="15"/>
        <v>0.0225</v>
      </c>
      <c r="R62" s="151"/>
      <c r="S62" s="151"/>
      <c r="T62" s="151"/>
      <c r="U62" s="152"/>
    </row>
    <row r="63" spans="1:21" ht="13.5" thickBot="1">
      <c r="A63" s="96" t="s">
        <v>199</v>
      </c>
      <c r="B63" s="131">
        <f t="shared" si="0"/>
        <v>0.019450000000000002</v>
      </c>
      <c r="C63" s="131">
        <f t="shared" si="1"/>
        <v>0.04255</v>
      </c>
      <c r="D63" s="131">
        <f t="shared" si="2"/>
        <v>0.0079</v>
      </c>
      <c r="E63" s="131">
        <f t="shared" si="3"/>
        <v>0.054099999999999995</v>
      </c>
      <c r="F63" s="131">
        <f t="shared" si="4"/>
        <v>-0.0104</v>
      </c>
      <c r="G63" s="131">
        <f t="shared" si="5"/>
        <v>0.0104</v>
      </c>
      <c r="H63" s="131">
        <f t="shared" si="6"/>
        <v>-0.0208</v>
      </c>
      <c r="I63" s="131">
        <f t="shared" si="7"/>
        <v>0.0208</v>
      </c>
      <c r="J63" s="131">
        <f t="shared" si="8"/>
        <v>-0.0303</v>
      </c>
      <c r="K63" s="131">
        <f t="shared" si="9"/>
        <v>0.0327</v>
      </c>
      <c r="L63" s="131">
        <f t="shared" si="10"/>
        <v>-0.0618</v>
      </c>
      <c r="M63" s="131">
        <f t="shared" si="11"/>
        <v>0.06420000000000001</v>
      </c>
      <c r="N63" s="131">
        <f t="shared" si="12"/>
        <v>-0.013500000000000002</v>
      </c>
      <c r="O63" s="131">
        <f t="shared" si="13"/>
        <v>0.0495</v>
      </c>
      <c r="P63" s="131">
        <f t="shared" si="14"/>
        <v>-0.045</v>
      </c>
      <c r="Q63" s="131">
        <f t="shared" si="15"/>
        <v>0.081</v>
      </c>
      <c r="R63" s="151"/>
      <c r="S63" s="151"/>
      <c r="T63" s="151"/>
      <c r="U63" s="152"/>
    </row>
    <row r="64" spans="1:21" ht="12.75">
      <c r="A64" s="101" t="s">
        <v>200</v>
      </c>
      <c r="B64" s="146">
        <f t="shared" si="0"/>
        <v>-4.180000000000001</v>
      </c>
      <c r="C64" s="146">
        <f t="shared" si="1"/>
        <v>4.22</v>
      </c>
      <c r="D64" s="146">
        <f t="shared" si="2"/>
        <v>-8.38</v>
      </c>
      <c r="E64" s="146">
        <f t="shared" si="3"/>
        <v>8.42</v>
      </c>
      <c r="F64" s="146">
        <f t="shared" si="4"/>
        <v>-2.8</v>
      </c>
      <c r="G64" s="146">
        <f t="shared" si="5"/>
        <v>2.8</v>
      </c>
      <c r="H64" s="146">
        <f t="shared" si="6"/>
        <v>-5.6</v>
      </c>
      <c r="I64" s="146">
        <f t="shared" si="7"/>
        <v>5.6</v>
      </c>
      <c r="J64" s="146">
        <f t="shared" si="8"/>
        <v>-3.900000000000002</v>
      </c>
      <c r="K64" s="146">
        <f t="shared" si="9"/>
        <v>26.900000000000002</v>
      </c>
      <c r="L64" s="146">
        <f t="shared" si="10"/>
        <v>-19.300000000000004</v>
      </c>
      <c r="M64" s="146">
        <f t="shared" si="11"/>
        <v>42.300000000000004</v>
      </c>
      <c r="N64" s="146">
        <f t="shared" si="12"/>
        <v>-23.95</v>
      </c>
      <c r="O64" s="146">
        <f t="shared" si="13"/>
        <v>7.550000000000001</v>
      </c>
      <c r="P64" s="146">
        <f t="shared" si="14"/>
        <v>-39.7</v>
      </c>
      <c r="Q64" s="146">
        <f t="shared" si="15"/>
        <v>23.3</v>
      </c>
      <c r="R64" s="151"/>
      <c r="S64" s="151"/>
      <c r="T64" s="151"/>
      <c r="U64" s="152"/>
    </row>
    <row r="65" spans="1:21" ht="12.75">
      <c r="A65" s="101" t="s">
        <v>201</v>
      </c>
      <c r="B65" s="131">
        <f t="shared" si="0"/>
        <v>-1.375</v>
      </c>
      <c r="C65" s="131">
        <f t="shared" si="1"/>
        <v>0.5150000000000001</v>
      </c>
      <c r="D65" s="131">
        <f t="shared" si="2"/>
        <v>-2.3200000000000003</v>
      </c>
      <c r="E65" s="131">
        <f t="shared" si="3"/>
        <v>1.4600000000000002</v>
      </c>
      <c r="F65" s="131">
        <f t="shared" si="4"/>
        <v>-1.28</v>
      </c>
      <c r="G65" s="131">
        <f t="shared" si="5"/>
        <v>1.28</v>
      </c>
      <c r="H65" s="131">
        <f t="shared" si="6"/>
        <v>-2.56</v>
      </c>
      <c r="I65" s="131">
        <f t="shared" si="7"/>
        <v>2.56</v>
      </c>
      <c r="J65" s="131">
        <f t="shared" si="8"/>
        <v>-6.299999999999999</v>
      </c>
      <c r="K65" s="131">
        <f t="shared" si="9"/>
        <v>3.4999999999999996</v>
      </c>
      <c r="L65" s="131">
        <f t="shared" si="10"/>
        <v>-11.2</v>
      </c>
      <c r="M65" s="131">
        <f t="shared" si="11"/>
        <v>8.399999999999999</v>
      </c>
      <c r="N65" s="131">
        <f t="shared" si="12"/>
        <v>-2.0149999999999997</v>
      </c>
      <c r="O65" s="131">
        <f t="shared" si="13"/>
        <v>2.535</v>
      </c>
      <c r="P65" s="131">
        <f t="shared" si="14"/>
        <v>-4.29</v>
      </c>
      <c r="Q65" s="131">
        <f t="shared" si="15"/>
        <v>4.81</v>
      </c>
      <c r="R65" s="151"/>
      <c r="S65" s="151"/>
      <c r="T65" s="151"/>
      <c r="U65" s="152"/>
    </row>
    <row r="66" spans="1:21" ht="12.75">
      <c r="A66" s="101" t="s">
        <v>202</v>
      </c>
      <c r="B66" s="131">
        <f t="shared" si="0"/>
        <v>-0.8849999999999998</v>
      </c>
      <c r="C66" s="131">
        <f t="shared" si="1"/>
        <v>1.565</v>
      </c>
      <c r="D66" s="131">
        <f t="shared" si="2"/>
        <v>-2.11</v>
      </c>
      <c r="E66" s="131">
        <f t="shared" si="3"/>
        <v>2.7899999999999996</v>
      </c>
      <c r="F66" s="131">
        <f t="shared" si="4"/>
        <v>-1.12</v>
      </c>
      <c r="G66" s="131">
        <f t="shared" si="5"/>
        <v>1.12</v>
      </c>
      <c r="H66" s="131">
        <f t="shared" si="6"/>
        <v>-2.24</v>
      </c>
      <c r="I66" s="131">
        <f t="shared" si="7"/>
        <v>2.24</v>
      </c>
      <c r="J66" s="131">
        <f t="shared" si="8"/>
        <v>-0.925</v>
      </c>
      <c r="K66" s="131">
        <f t="shared" si="9"/>
        <v>4.605</v>
      </c>
      <c r="L66" s="131">
        <f t="shared" si="10"/>
        <v>-3.6900000000000004</v>
      </c>
      <c r="M66" s="131">
        <f t="shared" si="11"/>
        <v>7.37</v>
      </c>
      <c r="N66" s="131">
        <f t="shared" si="12"/>
        <v>-2.45</v>
      </c>
      <c r="O66" s="131">
        <f t="shared" si="13"/>
        <v>1.75</v>
      </c>
      <c r="P66" s="131">
        <f t="shared" si="14"/>
        <v>-4.55</v>
      </c>
      <c r="Q66" s="131">
        <f t="shared" si="15"/>
        <v>3.85</v>
      </c>
      <c r="R66" s="151"/>
      <c r="S66" s="151"/>
      <c r="T66" s="151"/>
      <c r="U66" s="152"/>
    </row>
    <row r="67" spans="1:21" ht="12.75">
      <c r="A67" s="101" t="s">
        <v>203</v>
      </c>
      <c r="B67" s="131">
        <f t="shared" si="0"/>
        <v>-0.36000000000000004</v>
      </c>
      <c r="C67" s="131">
        <f t="shared" si="1"/>
        <v>0.2</v>
      </c>
      <c r="D67" s="131">
        <f t="shared" si="2"/>
        <v>-0.64</v>
      </c>
      <c r="E67" s="131">
        <f t="shared" si="3"/>
        <v>0.48000000000000004</v>
      </c>
      <c r="F67" s="131">
        <f t="shared" si="4"/>
        <v>-0.52</v>
      </c>
      <c r="G67" s="131">
        <f t="shared" si="5"/>
        <v>0.52</v>
      </c>
      <c r="H67" s="131">
        <f t="shared" si="6"/>
        <v>-1.04</v>
      </c>
      <c r="I67" s="131">
        <f t="shared" si="7"/>
        <v>1.04</v>
      </c>
      <c r="J67" s="131">
        <f t="shared" si="8"/>
        <v>0.22999999999999998</v>
      </c>
      <c r="K67" s="131">
        <f t="shared" si="9"/>
        <v>3.17</v>
      </c>
      <c r="L67" s="131">
        <f t="shared" si="10"/>
        <v>-1.24</v>
      </c>
      <c r="M67" s="131">
        <f t="shared" si="11"/>
        <v>4.64</v>
      </c>
      <c r="N67" s="131">
        <f t="shared" si="12"/>
        <v>-0.985</v>
      </c>
      <c r="O67" s="131">
        <f t="shared" si="13"/>
        <v>0.765</v>
      </c>
      <c r="P67" s="131">
        <f t="shared" si="14"/>
        <v>-1.86</v>
      </c>
      <c r="Q67" s="131">
        <f t="shared" si="15"/>
        <v>1.64</v>
      </c>
      <c r="R67" s="151"/>
      <c r="S67" s="151"/>
      <c r="T67" s="151"/>
      <c r="U67" s="152"/>
    </row>
    <row r="68" spans="1:21" ht="12.75">
      <c r="A68" s="101" t="s">
        <v>204</v>
      </c>
      <c r="B68" s="131">
        <f t="shared" si="0"/>
        <v>-0.35000000000000003</v>
      </c>
      <c r="C68" s="131">
        <f t="shared" si="1"/>
        <v>0.35000000000000003</v>
      </c>
      <c r="D68" s="131">
        <f t="shared" si="2"/>
        <v>-0.7000000000000001</v>
      </c>
      <c r="E68" s="131">
        <f t="shared" si="3"/>
        <v>0.7000000000000001</v>
      </c>
      <c r="F68" s="131">
        <f t="shared" si="4"/>
        <v>-0.28</v>
      </c>
      <c r="G68" s="131">
        <f t="shared" si="5"/>
        <v>0.28</v>
      </c>
      <c r="H68" s="131">
        <f t="shared" si="6"/>
        <v>-0.56</v>
      </c>
      <c r="I68" s="131">
        <f t="shared" si="7"/>
        <v>0.56</v>
      </c>
      <c r="J68" s="131">
        <f t="shared" si="8"/>
        <v>-0.545</v>
      </c>
      <c r="K68" s="131">
        <f t="shared" si="9"/>
        <v>0.785</v>
      </c>
      <c r="L68" s="131">
        <f t="shared" si="10"/>
        <v>-1.21</v>
      </c>
      <c r="M68" s="131">
        <f t="shared" si="11"/>
        <v>1.4500000000000002</v>
      </c>
      <c r="N68" s="131">
        <f t="shared" si="12"/>
        <v>-0.7250000000000001</v>
      </c>
      <c r="O68" s="131">
        <f t="shared" si="13"/>
        <v>0.4650000000000001</v>
      </c>
      <c r="P68" s="131">
        <f t="shared" si="14"/>
        <v>-1.3200000000000003</v>
      </c>
      <c r="Q68" s="131">
        <f t="shared" si="15"/>
        <v>1.06</v>
      </c>
      <c r="R68" s="151"/>
      <c r="S68" s="151"/>
      <c r="T68" s="151"/>
      <c r="U68" s="152"/>
    </row>
    <row r="69" spans="1:21" ht="12.75">
      <c r="A69" s="101" t="s">
        <v>205</v>
      </c>
      <c r="B69" s="131">
        <f t="shared" si="0"/>
        <v>-0.135</v>
      </c>
      <c r="C69" s="131">
        <f t="shared" si="1"/>
        <v>0.21500000000000002</v>
      </c>
      <c r="D69" s="131">
        <f t="shared" si="2"/>
        <v>-0.31000000000000005</v>
      </c>
      <c r="E69" s="131">
        <f t="shared" si="3"/>
        <v>0.39</v>
      </c>
      <c r="F69" s="131">
        <f t="shared" si="4"/>
        <v>-0.192</v>
      </c>
      <c r="G69" s="131">
        <f t="shared" si="5"/>
        <v>0.192</v>
      </c>
      <c r="H69" s="131">
        <f t="shared" si="6"/>
        <v>-0.384</v>
      </c>
      <c r="I69" s="131">
        <f t="shared" si="7"/>
        <v>0.384</v>
      </c>
      <c r="J69" s="131">
        <f t="shared" si="8"/>
        <v>1.165</v>
      </c>
      <c r="K69" s="131">
        <f t="shared" si="9"/>
        <v>2.215</v>
      </c>
      <c r="L69" s="131">
        <f t="shared" si="10"/>
        <v>0.6399999999999999</v>
      </c>
      <c r="M69" s="131">
        <f t="shared" si="11"/>
        <v>2.74</v>
      </c>
      <c r="N69" s="131">
        <f t="shared" si="12"/>
        <v>-0.202</v>
      </c>
      <c r="O69" s="131">
        <f t="shared" si="13"/>
        <v>0.316</v>
      </c>
      <c r="P69" s="131">
        <f t="shared" si="14"/>
        <v>-0.461</v>
      </c>
      <c r="Q69" s="131">
        <f t="shared" si="15"/>
        <v>0.5750000000000001</v>
      </c>
      <c r="R69" s="151"/>
      <c r="S69" s="151"/>
      <c r="T69" s="151"/>
      <c r="U69" s="152"/>
    </row>
    <row r="70" spans="1:21" ht="12.75">
      <c r="A70" s="101" t="s">
        <v>206</v>
      </c>
      <c r="B70" s="131">
        <f t="shared" si="0"/>
        <v>-0.076</v>
      </c>
      <c r="C70" s="131">
        <f t="shared" si="1"/>
        <v>0.134</v>
      </c>
      <c r="D70" s="131">
        <f t="shared" si="2"/>
        <v>-0.181</v>
      </c>
      <c r="E70" s="131">
        <f t="shared" si="3"/>
        <v>0.239</v>
      </c>
      <c r="F70" s="131">
        <f t="shared" si="4"/>
        <v>-0.096</v>
      </c>
      <c r="G70" s="131">
        <f t="shared" si="5"/>
        <v>0.096</v>
      </c>
      <c r="H70" s="131">
        <f t="shared" si="6"/>
        <v>-0.192</v>
      </c>
      <c r="I70" s="131">
        <f t="shared" si="7"/>
        <v>0.192</v>
      </c>
      <c r="J70" s="131">
        <f t="shared" si="8"/>
        <v>-0.12000000000000001</v>
      </c>
      <c r="K70" s="131">
        <f t="shared" si="9"/>
        <v>0.16</v>
      </c>
      <c r="L70" s="131">
        <f t="shared" si="10"/>
        <v>-0.26</v>
      </c>
      <c r="M70" s="131">
        <f t="shared" si="11"/>
        <v>0.30000000000000004</v>
      </c>
      <c r="N70" s="131">
        <f t="shared" si="12"/>
        <v>-0.15</v>
      </c>
      <c r="O70" s="131">
        <f t="shared" si="13"/>
        <v>0.158</v>
      </c>
      <c r="P70" s="131">
        <f t="shared" si="14"/>
        <v>-0.304</v>
      </c>
      <c r="Q70" s="131">
        <f t="shared" si="15"/>
        <v>0.312</v>
      </c>
      <c r="R70" s="151"/>
      <c r="S70" s="151"/>
      <c r="T70" s="151"/>
      <c r="U70" s="152"/>
    </row>
    <row r="71" spans="1:21" ht="12.75">
      <c r="A71" s="101" t="s">
        <v>207</v>
      </c>
      <c r="B71" s="131">
        <f t="shared" si="0"/>
        <v>-0.08399999999999999</v>
      </c>
      <c r="C71" s="131">
        <f t="shared" si="1"/>
        <v>0.126</v>
      </c>
      <c r="D71" s="131">
        <f t="shared" si="2"/>
        <v>-0.189</v>
      </c>
      <c r="E71" s="131">
        <f t="shared" si="3"/>
        <v>0.23099999999999998</v>
      </c>
      <c r="F71" s="131">
        <f t="shared" si="4"/>
        <v>-0.08</v>
      </c>
      <c r="G71" s="131">
        <f t="shared" si="5"/>
        <v>0.08</v>
      </c>
      <c r="H71" s="131">
        <f t="shared" si="6"/>
        <v>-0.16</v>
      </c>
      <c r="I71" s="131">
        <f t="shared" si="7"/>
        <v>0.16</v>
      </c>
      <c r="J71" s="131">
        <f t="shared" si="8"/>
        <v>-0.41500000000000004</v>
      </c>
      <c r="K71" s="131">
        <f t="shared" si="9"/>
        <v>-0.06499999999999997</v>
      </c>
      <c r="L71" s="131">
        <f t="shared" si="10"/>
        <v>-0.5900000000000001</v>
      </c>
      <c r="M71" s="131">
        <f t="shared" si="11"/>
        <v>0.11000000000000004</v>
      </c>
      <c r="N71" s="131">
        <f t="shared" si="12"/>
        <v>-0.1325</v>
      </c>
      <c r="O71" s="131">
        <f t="shared" si="13"/>
        <v>0.15450000000000003</v>
      </c>
      <c r="P71" s="131">
        <f t="shared" si="14"/>
        <v>-0.276</v>
      </c>
      <c r="Q71" s="131">
        <f t="shared" si="15"/>
        <v>0.29800000000000004</v>
      </c>
      <c r="R71" s="151"/>
      <c r="S71" s="151"/>
      <c r="T71" s="151"/>
      <c r="U71" s="152"/>
    </row>
    <row r="72" spans="1:21" ht="12.75">
      <c r="A72" s="101" t="s">
        <v>208</v>
      </c>
      <c r="B72" s="131">
        <f t="shared" si="0"/>
        <v>-3.5</v>
      </c>
      <c r="C72" s="131">
        <f t="shared" si="1"/>
        <v>3.5</v>
      </c>
      <c r="D72" s="131">
        <f t="shared" si="2"/>
        <v>-7</v>
      </c>
      <c r="E72" s="131">
        <f t="shared" si="3"/>
        <v>7</v>
      </c>
      <c r="F72" s="131">
        <f t="shared" si="4"/>
        <v>-4</v>
      </c>
      <c r="G72" s="131">
        <f t="shared" si="5"/>
        <v>4</v>
      </c>
      <c r="H72" s="131">
        <f t="shared" si="6"/>
        <v>-8</v>
      </c>
      <c r="I72" s="131">
        <f t="shared" si="7"/>
        <v>8</v>
      </c>
      <c r="J72" s="131">
        <f t="shared" si="8"/>
        <v>-3.5</v>
      </c>
      <c r="K72" s="131">
        <f t="shared" si="9"/>
        <v>3.5</v>
      </c>
      <c r="L72" s="131">
        <f t="shared" si="10"/>
        <v>-7</v>
      </c>
      <c r="M72" s="131">
        <f t="shared" si="11"/>
        <v>7</v>
      </c>
      <c r="N72" s="131">
        <f t="shared" si="12"/>
        <v>-3.5</v>
      </c>
      <c r="O72" s="131">
        <f t="shared" si="13"/>
        <v>3.5</v>
      </c>
      <c r="P72" s="131">
        <f t="shared" si="14"/>
        <v>-7</v>
      </c>
      <c r="Q72" s="131">
        <f t="shared" si="15"/>
        <v>7</v>
      </c>
      <c r="R72" s="151"/>
      <c r="S72" s="151"/>
      <c r="T72" s="151"/>
      <c r="U72" s="152"/>
    </row>
    <row r="73" spans="1:21" ht="12.75">
      <c r="A73" s="101" t="s">
        <v>209</v>
      </c>
      <c r="B73" s="131">
        <f t="shared" si="0"/>
        <v>-0.169</v>
      </c>
      <c r="C73" s="131">
        <f t="shared" si="1"/>
        <v>0.209</v>
      </c>
      <c r="D73" s="131">
        <f t="shared" si="2"/>
        <v>-0.358</v>
      </c>
      <c r="E73" s="131">
        <f t="shared" si="3"/>
        <v>0.398</v>
      </c>
      <c r="F73" s="131">
        <f t="shared" si="4"/>
        <v>-0.034</v>
      </c>
      <c r="G73" s="131">
        <f t="shared" si="5"/>
        <v>0.034</v>
      </c>
      <c r="H73" s="131">
        <f t="shared" si="6"/>
        <v>-0.068</v>
      </c>
      <c r="I73" s="131">
        <f t="shared" si="7"/>
        <v>0.068</v>
      </c>
      <c r="J73" s="131">
        <f t="shared" si="8"/>
        <v>0.024999999999999994</v>
      </c>
      <c r="K73" s="131">
        <f t="shared" si="9"/>
        <v>0.375</v>
      </c>
      <c r="L73" s="131">
        <f t="shared" si="10"/>
        <v>-0.15000000000000002</v>
      </c>
      <c r="M73" s="131">
        <f t="shared" si="11"/>
        <v>0.55</v>
      </c>
      <c r="N73" s="131">
        <f t="shared" si="12"/>
        <v>-0.1635</v>
      </c>
      <c r="O73" s="131">
        <f t="shared" si="13"/>
        <v>0.2075</v>
      </c>
      <c r="P73" s="131">
        <f t="shared" si="14"/>
        <v>-0.349</v>
      </c>
      <c r="Q73" s="131">
        <f t="shared" si="15"/>
        <v>0.393</v>
      </c>
      <c r="R73" s="151"/>
      <c r="S73" s="151"/>
      <c r="T73" s="151"/>
      <c r="U73" s="152"/>
    </row>
    <row r="74" spans="1:21" ht="12.75">
      <c r="A74" s="101" t="s">
        <v>210</v>
      </c>
      <c r="B74" s="131">
        <f t="shared" si="0"/>
        <v>-0.015</v>
      </c>
      <c r="C74" s="131">
        <f t="shared" si="1"/>
        <v>0.013000000000000001</v>
      </c>
      <c r="D74" s="131">
        <f t="shared" si="2"/>
        <v>-0.029</v>
      </c>
      <c r="E74" s="131">
        <f t="shared" si="3"/>
        <v>0.027</v>
      </c>
      <c r="F74" s="131">
        <f t="shared" si="4"/>
        <v>-0.0124</v>
      </c>
      <c r="G74" s="131">
        <f t="shared" si="5"/>
        <v>0.0124</v>
      </c>
      <c r="H74" s="131">
        <f t="shared" si="6"/>
        <v>-0.0248</v>
      </c>
      <c r="I74" s="131">
        <f t="shared" si="7"/>
        <v>0.0248</v>
      </c>
      <c r="J74" s="131">
        <f t="shared" si="8"/>
        <v>-0.0245</v>
      </c>
      <c r="K74" s="131">
        <f t="shared" si="9"/>
        <v>0.0245</v>
      </c>
      <c r="L74" s="131">
        <f t="shared" si="10"/>
        <v>-0.049</v>
      </c>
      <c r="M74" s="131">
        <f t="shared" si="11"/>
        <v>0.049</v>
      </c>
      <c r="N74" s="131">
        <f t="shared" si="12"/>
        <v>-0.03135</v>
      </c>
      <c r="O74" s="131">
        <f t="shared" si="13"/>
        <v>0.02395</v>
      </c>
      <c r="P74" s="131">
        <f t="shared" si="14"/>
        <v>-0.059000000000000004</v>
      </c>
      <c r="Q74" s="131">
        <f t="shared" si="15"/>
        <v>0.0516</v>
      </c>
      <c r="R74" s="151"/>
      <c r="S74" s="151"/>
      <c r="T74" s="151"/>
      <c r="U74" s="152"/>
    </row>
    <row r="75" spans="1:21" ht="12.75">
      <c r="A75" s="101" t="s">
        <v>211</v>
      </c>
      <c r="B75" s="131">
        <f t="shared" si="0"/>
        <v>-0.02</v>
      </c>
      <c r="C75" s="131">
        <f t="shared" si="1"/>
        <v>0.022000000000000002</v>
      </c>
      <c r="D75" s="131">
        <f t="shared" si="2"/>
        <v>-0.041</v>
      </c>
      <c r="E75" s="131">
        <f t="shared" si="3"/>
        <v>0.043000000000000003</v>
      </c>
      <c r="F75" s="131">
        <f t="shared" si="4"/>
        <v>-0.0084</v>
      </c>
      <c r="G75" s="131">
        <f t="shared" si="5"/>
        <v>0.0084</v>
      </c>
      <c r="H75" s="131">
        <f t="shared" si="6"/>
        <v>-0.0168</v>
      </c>
      <c r="I75" s="131">
        <f t="shared" si="7"/>
        <v>0.0168</v>
      </c>
      <c r="J75" s="131">
        <f t="shared" si="8"/>
        <v>-0.051000000000000004</v>
      </c>
      <c r="K75" s="131">
        <f t="shared" si="9"/>
        <v>0.019000000000000003</v>
      </c>
      <c r="L75" s="131">
        <f t="shared" si="10"/>
        <v>-0.08600000000000001</v>
      </c>
      <c r="M75" s="131">
        <f t="shared" si="11"/>
        <v>0.054000000000000006</v>
      </c>
      <c r="N75" s="131">
        <f t="shared" si="12"/>
        <v>-0.01872</v>
      </c>
      <c r="O75" s="131">
        <f t="shared" si="13"/>
        <v>0.01978</v>
      </c>
      <c r="P75" s="131">
        <f t="shared" si="14"/>
        <v>-0.03797</v>
      </c>
      <c r="Q75" s="131">
        <f t="shared" si="15"/>
        <v>0.03903</v>
      </c>
      <c r="R75" s="151"/>
      <c r="S75" s="151"/>
      <c r="T75" s="151"/>
      <c r="U75" s="152"/>
    </row>
    <row r="76" spans="1:21" ht="12.75">
      <c r="A76" s="101" t="s">
        <v>212</v>
      </c>
      <c r="B76" s="131">
        <f t="shared" si="0"/>
        <v>-0.035500000000000004</v>
      </c>
      <c r="C76" s="131">
        <f t="shared" si="1"/>
        <v>0.013500000000000002</v>
      </c>
      <c r="D76" s="131">
        <f t="shared" si="2"/>
        <v>-0.06</v>
      </c>
      <c r="E76" s="131">
        <f t="shared" si="3"/>
        <v>0.038000000000000006</v>
      </c>
      <c r="F76" s="131">
        <f t="shared" si="4"/>
        <v>-0.006</v>
      </c>
      <c r="G76" s="131">
        <f t="shared" si="5"/>
        <v>0.006</v>
      </c>
      <c r="H76" s="131">
        <f t="shared" si="6"/>
        <v>-0.012</v>
      </c>
      <c r="I76" s="131">
        <f t="shared" si="7"/>
        <v>0.012</v>
      </c>
      <c r="J76" s="131">
        <f t="shared" si="8"/>
        <v>-0.014500000000000002</v>
      </c>
      <c r="K76" s="131">
        <f t="shared" si="9"/>
        <v>0.0205</v>
      </c>
      <c r="L76" s="131">
        <f t="shared" si="10"/>
        <v>-0.032</v>
      </c>
      <c r="M76" s="131">
        <f t="shared" si="11"/>
        <v>0.038000000000000006</v>
      </c>
      <c r="N76" s="131">
        <f t="shared" si="12"/>
        <v>-0.02095</v>
      </c>
      <c r="O76" s="131">
        <f t="shared" si="13"/>
        <v>0.014750000000000001</v>
      </c>
      <c r="P76" s="131">
        <f t="shared" si="14"/>
        <v>-0.0388</v>
      </c>
      <c r="Q76" s="131">
        <f t="shared" si="15"/>
        <v>0.032600000000000004</v>
      </c>
      <c r="R76" s="151"/>
      <c r="S76" s="151"/>
      <c r="T76" s="151"/>
      <c r="U76" s="152"/>
    </row>
    <row r="77" spans="1:21" ht="13.5" thickBot="1">
      <c r="A77" s="96" t="s">
        <v>213</v>
      </c>
      <c r="B77" s="135">
        <f t="shared" si="0"/>
        <v>-0.024</v>
      </c>
      <c r="C77" s="135">
        <f t="shared" si="1"/>
        <v>0.018000000000000002</v>
      </c>
      <c r="D77" s="135">
        <f t="shared" si="2"/>
        <v>-0.045000000000000005</v>
      </c>
      <c r="E77" s="135">
        <f t="shared" si="3"/>
        <v>0.039</v>
      </c>
      <c r="F77" s="135">
        <f t="shared" si="4"/>
        <v>-0.014</v>
      </c>
      <c r="G77" s="135">
        <f t="shared" si="5"/>
        <v>0.014</v>
      </c>
      <c r="H77" s="135">
        <f t="shared" si="6"/>
        <v>-0.028</v>
      </c>
      <c r="I77" s="135">
        <f t="shared" si="7"/>
        <v>0.028</v>
      </c>
      <c r="J77" s="135">
        <f t="shared" si="8"/>
        <v>-0.0175</v>
      </c>
      <c r="K77" s="135">
        <f t="shared" si="9"/>
        <v>0.0245</v>
      </c>
      <c r="L77" s="135">
        <f t="shared" si="10"/>
        <v>-0.0385</v>
      </c>
      <c r="M77" s="135">
        <f t="shared" si="11"/>
        <v>0.045500000000000006</v>
      </c>
      <c r="N77" s="135">
        <f t="shared" si="12"/>
        <v>-0.03245</v>
      </c>
      <c r="O77" s="135">
        <f t="shared" si="13"/>
        <v>0.021450000000000004</v>
      </c>
      <c r="P77" s="135">
        <f t="shared" si="14"/>
        <v>-0.0594</v>
      </c>
      <c r="Q77" s="135">
        <f t="shared" si="15"/>
        <v>0.048400000000000006</v>
      </c>
      <c r="R77" s="153"/>
      <c r="S77" s="153"/>
      <c r="T77" s="153"/>
      <c r="U77" s="154"/>
    </row>
  </sheetData>
  <sheetProtection/>
  <mergeCells count="29">
    <mergeCell ref="A40:U40"/>
    <mergeCell ref="F42:G42"/>
    <mergeCell ref="L42:N42"/>
    <mergeCell ref="F43:G43"/>
    <mergeCell ref="B47:E47"/>
    <mergeCell ref="F47:I47"/>
    <mergeCell ref="J47:M47"/>
    <mergeCell ref="N47:Q47"/>
    <mergeCell ref="F41:G41"/>
    <mergeCell ref="F2:G2"/>
    <mergeCell ref="F3:G3"/>
    <mergeCell ref="F4:G4"/>
    <mergeCell ref="R44:U44"/>
    <mergeCell ref="B44:E44"/>
    <mergeCell ref="F44:I44"/>
    <mergeCell ref="J44:M44"/>
    <mergeCell ref="N44:Q44"/>
    <mergeCell ref="L43:N43"/>
    <mergeCell ref="B8:E8"/>
    <mergeCell ref="F8:I8"/>
    <mergeCell ref="J8:M8"/>
    <mergeCell ref="N8:Q8"/>
    <mergeCell ref="L41:N41"/>
    <mergeCell ref="A1:U1"/>
    <mergeCell ref="B5:E5"/>
    <mergeCell ref="F5:I5"/>
    <mergeCell ref="J5:M5"/>
    <mergeCell ref="N5:Q5"/>
    <mergeCell ref="R5:U5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U77"/>
  <sheetViews>
    <sheetView zoomScaleSheetLayoutView="100" zoomScalePageLayoutView="0" workbookViewId="0" topLeftCell="A1">
      <selection activeCell="B7" sqref="B7"/>
    </sheetView>
  </sheetViews>
  <sheetFormatPr defaultColWidth="25.7109375" defaultRowHeight="12.75"/>
  <cols>
    <col min="1" max="1" width="28.8515625" style="155" bestFit="1" customWidth="1"/>
    <col min="2" max="2" width="10.8515625" style="0" bestFit="1" customWidth="1"/>
    <col min="3" max="3" width="11.7109375" style="0" bestFit="1" customWidth="1"/>
    <col min="4" max="4" width="10.8515625" style="0" bestFit="1" customWidth="1"/>
    <col min="5" max="5" width="11.7109375" style="0" bestFit="1" customWidth="1"/>
    <col min="6" max="6" width="10.8515625" style="0" bestFit="1" customWidth="1"/>
    <col min="7" max="7" width="11.7109375" style="0" bestFit="1" customWidth="1"/>
    <col min="8" max="8" width="10.8515625" style="0" bestFit="1" customWidth="1"/>
    <col min="9" max="9" width="11.7109375" style="0" bestFit="1" customWidth="1"/>
    <col min="10" max="10" width="10.8515625" style="0" bestFit="1" customWidth="1"/>
    <col min="11" max="11" width="11.7109375" style="0" bestFit="1" customWidth="1"/>
    <col min="12" max="12" width="10.8515625" style="0" bestFit="1" customWidth="1"/>
    <col min="13" max="13" width="11.7109375" style="0" bestFit="1" customWidth="1"/>
    <col min="14" max="14" width="10.8515625" style="0" bestFit="1" customWidth="1"/>
    <col min="15" max="15" width="11.7109375" style="0" bestFit="1" customWidth="1"/>
    <col min="16" max="16" width="10.8515625" style="0" bestFit="1" customWidth="1"/>
    <col min="17" max="17" width="11.7109375" style="0" bestFit="1" customWidth="1"/>
    <col min="18" max="18" width="10.8515625" style="0" bestFit="1" customWidth="1"/>
    <col min="19" max="19" width="11.7109375" style="0" bestFit="1" customWidth="1"/>
    <col min="20" max="20" width="10.8515625" style="0" bestFit="1" customWidth="1"/>
    <col min="21" max="21" width="11.7109375" style="0" bestFit="1" customWidth="1"/>
  </cols>
  <sheetData>
    <row r="1" spans="1:21" ht="13.5" thickBot="1">
      <c r="A1" s="537" t="s">
        <v>166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9"/>
    </row>
    <row r="2" spans="1:21" ht="13.5" thickBot="1">
      <c r="A2" s="101"/>
      <c r="B2" s="102" t="s">
        <v>167</v>
      </c>
      <c r="C2" s="103" t="s">
        <v>168</v>
      </c>
      <c r="D2" s="104" t="s">
        <v>169</v>
      </c>
      <c r="E2" s="105" t="s">
        <v>170</v>
      </c>
      <c r="F2" s="559"/>
      <c r="G2" s="560"/>
      <c r="H2" s="102" t="s">
        <v>167</v>
      </c>
      <c r="I2" s="103" t="s">
        <v>168</v>
      </c>
      <c r="J2" s="104" t="s">
        <v>169</v>
      </c>
      <c r="K2" s="105" t="s">
        <v>170</v>
      </c>
      <c r="L2" s="106"/>
      <c r="M2" s="106"/>
      <c r="N2" s="106"/>
      <c r="O2" s="106"/>
      <c r="P2" s="106"/>
      <c r="Q2" s="106"/>
      <c r="R2" s="1"/>
      <c r="S2" s="1"/>
      <c r="T2" s="1"/>
      <c r="U2" s="84"/>
    </row>
    <row r="3" spans="1:21" ht="12.75">
      <c r="A3" s="101" t="s">
        <v>171</v>
      </c>
      <c r="B3" s="318">
        <v>14.421</v>
      </c>
      <c r="C3" s="319">
        <v>0.0028</v>
      </c>
      <c r="D3" s="109">
        <v>3.5</v>
      </c>
      <c r="E3" s="97">
        <v>7</v>
      </c>
      <c r="F3" s="561" t="s">
        <v>165</v>
      </c>
      <c r="G3" s="562"/>
      <c r="H3" s="107">
        <v>0</v>
      </c>
      <c r="I3" s="108">
        <v>0.32</v>
      </c>
      <c r="J3" s="109">
        <v>3.5</v>
      </c>
      <c r="K3" s="97">
        <v>7</v>
      </c>
      <c r="L3" s="106"/>
      <c r="M3" s="106"/>
      <c r="N3" s="106"/>
      <c r="O3" s="106"/>
      <c r="P3" s="106"/>
      <c r="Q3" s="106"/>
      <c r="R3" s="1"/>
      <c r="S3" s="1"/>
      <c r="T3" s="1"/>
      <c r="U3" s="84"/>
    </row>
    <row r="4" spans="1:21" ht="13.5" thickBot="1">
      <c r="A4" s="101" t="s">
        <v>172</v>
      </c>
      <c r="B4" s="324">
        <v>-3714.8</v>
      </c>
      <c r="C4" s="325">
        <v>156.6</v>
      </c>
      <c r="D4" s="112">
        <v>3.5</v>
      </c>
      <c r="E4" s="98">
        <v>7</v>
      </c>
      <c r="F4" s="552"/>
      <c r="G4" s="553"/>
      <c r="H4" s="110"/>
      <c r="I4" s="111"/>
      <c r="J4" s="112"/>
      <c r="K4" s="98"/>
      <c r="L4" s="74"/>
      <c r="M4" s="74"/>
      <c r="N4" s="74"/>
      <c r="O4" s="74"/>
      <c r="P4" s="74"/>
      <c r="Q4" s="74"/>
      <c r="R4" s="1"/>
      <c r="S4" s="1"/>
      <c r="T4" s="1"/>
      <c r="U4" s="84"/>
    </row>
    <row r="5" spans="1:21" ht="13.5" thickBot="1">
      <c r="A5" s="113"/>
      <c r="B5" s="499" t="s">
        <v>173</v>
      </c>
      <c r="C5" s="500"/>
      <c r="D5" s="500"/>
      <c r="E5" s="558"/>
      <c r="F5" s="537" t="s">
        <v>174</v>
      </c>
      <c r="G5" s="554"/>
      <c r="H5" s="554"/>
      <c r="I5" s="555"/>
      <c r="J5" s="537" t="s">
        <v>175</v>
      </c>
      <c r="K5" s="554"/>
      <c r="L5" s="554"/>
      <c r="M5" s="555"/>
      <c r="N5" s="537" t="s">
        <v>176</v>
      </c>
      <c r="O5" s="554"/>
      <c r="P5" s="554"/>
      <c r="Q5" s="555"/>
      <c r="R5" s="537" t="s">
        <v>177</v>
      </c>
      <c r="S5" s="554"/>
      <c r="T5" s="554"/>
      <c r="U5" s="555"/>
    </row>
    <row r="6" spans="1:21" ht="13.5" thickBot="1">
      <c r="A6" s="101"/>
      <c r="B6" s="114" t="s">
        <v>178</v>
      </c>
      <c r="C6" s="114" t="s">
        <v>179</v>
      </c>
      <c r="D6" s="114" t="s">
        <v>169</v>
      </c>
      <c r="E6" s="115" t="s">
        <v>170</v>
      </c>
      <c r="F6" s="114" t="s">
        <v>178</v>
      </c>
      <c r="G6" s="114" t="s">
        <v>179</v>
      </c>
      <c r="H6" s="114" t="s">
        <v>169</v>
      </c>
      <c r="I6" s="116" t="s">
        <v>170</v>
      </c>
      <c r="J6" s="114" t="s">
        <v>178</v>
      </c>
      <c r="K6" s="116" t="s">
        <v>179</v>
      </c>
      <c r="L6" s="114" t="s">
        <v>169</v>
      </c>
      <c r="M6" s="115" t="s">
        <v>170</v>
      </c>
      <c r="N6" s="117" t="s">
        <v>178</v>
      </c>
      <c r="O6" s="114" t="s">
        <v>179</v>
      </c>
      <c r="P6" s="116" t="s">
        <v>169</v>
      </c>
      <c r="Q6" s="114" t="s">
        <v>170</v>
      </c>
      <c r="R6" s="117" t="s">
        <v>178</v>
      </c>
      <c r="S6" s="114" t="s">
        <v>179</v>
      </c>
      <c r="T6" s="116" t="s">
        <v>169</v>
      </c>
      <c r="U6" s="114" t="s">
        <v>170</v>
      </c>
    </row>
    <row r="7" spans="1:21" ht="13.5" thickBot="1">
      <c r="A7" s="101" t="s">
        <v>180</v>
      </c>
      <c r="B7" s="299">
        <v>596.06</v>
      </c>
      <c r="C7" s="300">
        <v>0.18</v>
      </c>
      <c r="D7" s="32">
        <v>4</v>
      </c>
      <c r="E7" s="50">
        <v>8</v>
      </c>
      <c r="F7" s="32">
        <v>0</v>
      </c>
      <c r="G7" s="315">
        <v>1.1</v>
      </c>
      <c r="H7" s="32">
        <v>4</v>
      </c>
      <c r="I7" s="31">
        <v>8</v>
      </c>
      <c r="J7" s="315">
        <v>-3766.1</v>
      </c>
      <c r="K7" s="309">
        <v>232.2</v>
      </c>
      <c r="L7" s="32">
        <v>3.5</v>
      </c>
      <c r="M7" s="50">
        <v>7</v>
      </c>
      <c r="N7" s="314">
        <v>-3766.1</v>
      </c>
      <c r="O7" s="315">
        <v>105.8</v>
      </c>
      <c r="P7" s="31">
        <v>3.5</v>
      </c>
      <c r="Q7" s="32">
        <v>7</v>
      </c>
      <c r="R7" s="312">
        <v>5.8</v>
      </c>
      <c r="S7" s="313">
        <v>1.6</v>
      </c>
      <c r="T7" s="120">
        <v>3.5</v>
      </c>
      <c r="U7" s="119">
        <v>7</v>
      </c>
    </row>
    <row r="8" spans="1:21" ht="13.5" thickBot="1">
      <c r="A8" s="113"/>
      <c r="B8" s="537" t="s">
        <v>181</v>
      </c>
      <c r="C8" s="538"/>
      <c r="D8" s="538"/>
      <c r="E8" s="539"/>
      <c r="F8" s="537" t="s">
        <v>182</v>
      </c>
      <c r="G8" s="538"/>
      <c r="H8" s="538"/>
      <c r="I8" s="539"/>
      <c r="J8" s="556" t="s">
        <v>183</v>
      </c>
      <c r="K8" s="557"/>
      <c r="L8" s="557"/>
      <c r="M8" s="557"/>
      <c r="N8" s="537" t="s">
        <v>184</v>
      </c>
      <c r="O8" s="554"/>
      <c r="P8" s="554"/>
      <c r="Q8" s="555"/>
      <c r="R8" s="1"/>
      <c r="S8" s="1"/>
      <c r="T8" s="1"/>
      <c r="U8" s="84"/>
    </row>
    <row r="9" spans="1:21" ht="13.5" thickBot="1">
      <c r="A9" s="121"/>
      <c r="B9" s="122" t="s">
        <v>178</v>
      </c>
      <c r="C9" s="123" t="s">
        <v>179</v>
      </c>
      <c r="D9" s="122" t="s">
        <v>169</v>
      </c>
      <c r="E9" s="122" t="s">
        <v>170</v>
      </c>
      <c r="F9" s="122" t="s">
        <v>178</v>
      </c>
      <c r="G9" s="122" t="s">
        <v>179</v>
      </c>
      <c r="H9" s="122" t="s">
        <v>169</v>
      </c>
      <c r="I9" s="122" t="s">
        <v>170</v>
      </c>
      <c r="J9" s="114" t="s">
        <v>178</v>
      </c>
      <c r="K9" s="114" t="s">
        <v>179</v>
      </c>
      <c r="L9" s="114" t="s">
        <v>169</v>
      </c>
      <c r="M9" s="115" t="s">
        <v>170</v>
      </c>
      <c r="N9" s="114" t="s">
        <v>178</v>
      </c>
      <c r="O9" s="114" t="s">
        <v>179</v>
      </c>
      <c r="P9" s="114" t="s">
        <v>169</v>
      </c>
      <c r="Q9" s="115" t="s">
        <v>170</v>
      </c>
      <c r="R9" s="1"/>
      <c r="S9" s="1"/>
      <c r="T9" s="1"/>
      <c r="U9" s="84"/>
    </row>
    <row r="10" spans="1:21" ht="13.5" thickBot="1">
      <c r="A10" s="95" t="s">
        <v>185</v>
      </c>
      <c r="B10" s="124">
        <v>0</v>
      </c>
      <c r="C10" s="125">
        <v>0</v>
      </c>
      <c r="D10" s="124">
        <v>3.5</v>
      </c>
      <c r="E10" s="125">
        <v>7</v>
      </c>
      <c r="F10" s="126">
        <v>0</v>
      </c>
      <c r="G10" s="320">
        <v>0.56</v>
      </c>
      <c r="H10" s="126">
        <v>4</v>
      </c>
      <c r="I10" s="127">
        <v>8</v>
      </c>
      <c r="J10" s="307">
        <v>3.5</v>
      </c>
      <c r="K10" s="308">
        <v>1.3</v>
      </c>
      <c r="L10" s="119">
        <v>3.5</v>
      </c>
      <c r="M10" s="129">
        <v>7</v>
      </c>
      <c r="N10" s="312">
        <v>-0.55</v>
      </c>
      <c r="O10" s="313">
        <v>0.88</v>
      </c>
      <c r="P10" s="120">
        <v>3.5</v>
      </c>
      <c r="Q10" s="119">
        <v>7</v>
      </c>
      <c r="R10" s="1"/>
      <c r="S10" s="1"/>
      <c r="T10" s="1"/>
      <c r="U10" s="84"/>
    </row>
    <row r="11" spans="1:21" ht="12.75">
      <c r="A11" s="101" t="s">
        <v>186</v>
      </c>
      <c r="B11" s="301">
        <v>-0.64</v>
      </c>
      <c r="C11" s="302">
        <v>0.74</v>
      </c>
      <c r="D11" s="130">
        <v>3.5</v>
      </c>
      <c r="E11" s="131">
        <v>7</v>
      </c>
      <c r="F11" s="132">
        <v>0</v>
      </c>
      <c r="G11" s="305">
        <v>0.52</v>
      </c>
      <c r="H11" s="132">
        <v>4</v>
      </c>
      <c r="I11" s="133">
        <v>8</v>
      </c>
      <c r="J11" s="300">
        <v>-1.6</v>
      </c>
      <c r="K11" s="309">
        <v>2.5</v>
      </c>
      <c r="L11" s="32">
        <v>3.5</v>
      </c>
      <c r="M11" s="50">
        <v>7</v>
      </c>
      <c r="N11" s="314">
        <v>0.32</v>
      </c>
      <c r="O11" s="315">
        <v>1.33</v>
      </c>
      <c r="P11" s="31">
        <v>3.5</v>
      </c>
      <c r="Q11" s="32">
        <v>7</v>
      </c>
      <c r="R11" s="1"/>
      <c r="S11" s="1"/>
      <c r="T11" s="1"/>
      <c r="U11" s="84"/>
    </row>
    <row r="12" spans="1:21" ht="12.75">
      <c r="A12" s="101" t="s">
        <v>187</v>
      </c>
      <c r="B12" s="301">
        <v>-3.2</v>
      </c>
      <c r="C12" s="302">
        <v>0.5</v>
      </c>
      <c r="D12" s="130">
        <v>3.5</v>
      </c>
      <c r="E12" s="131">
        <v>7</v>
      </c>
      <c r="F12" s="132">
        <v>0</v>
      </c>
      <c r="G12" s="305">
        <v>0.74</v>
      </c>
      <c r="H12" s="132">
        <v>4</v>
      </c>
      <c r="I12" s="133">
        <v>8</v>
      </c>
      <c r="J12" s="300">
        <v>37.1</v>
      </c>
      <c r="K12" s="309">
        <v>3.3</v>
      </c>
      <c r="L12" s="32">
        <v>3.5</v>
      </c>
      <c r="M12" s="50">
        <v>7</v>
      </c>
      <c r="N12" s="314">
        <v>-1</v>
      </c>
      <c r="O12" s="315">
        <v>2.15</v>
      </c>
      <c r="P12" s="31">
        <v>3.5</v>
      </c>
      <c r="Q12" s="32">
        <v>7</v>
      </c>
      <c r="R12" s="1"/>
      <c r="S12" s="1"/>
      <c r="T12" s="1"/>
      <c r="U12" s="84"/>
    </row>
    <row r="13" spans="1:21" ht="12.75">
      <c r="A13" s="101" t="s">
        <v>188</v>
      </c>
      <c r="B13" s="301">
        <v>0</v>
      </c>
      <c r="C13" s="302">
        <v>0.11</v>
      </c>
      <c r="D13" s="130">
        <v>3.5</v>
      </c>
      <c r="E13" s="131">
        <v>7</v>
      </c>
      <c r="F13" s="132">
        <v>0</v>
      </c>
      <c r="G13" s="305">
        <v>0.13</v>
      </c>
      <c r="H13" s="132">
        <v>4</v>
      </c>
      <c r="I13" s="133">
        <v>8</v>
      </c>
      <c r="J13" s="300">
        <v>-0.59</v>
      </c>
      <c r="K13" s="309">
        <v>0.92</v>
      </c>
      <c r="L13" s="32">
        <v>3.5</v>
      </c>
      <c r="M13" s="50">
        <v>7</v>
      </c>
      <c r="N13" s="314">
        <v>-0.13</v>
      </c>
      <c r="O13" s="315">
        <v>0.24</v>
      </c>
      <c r="P13" s="31">
        <v>3.5</v>
      </c>
      <c r="Q13" s="32">
        <v>7</v>
      </c>
      <c r="R13" s="1"/>
      <c r="S13" s="1"/>
      <c r="T13" s="1"/>
      <c r="U13" s="84"/>
    </row>
    <row r="14" spans="1:21" ht="12.75">
      <c r="A14" s="101" t="s">
        <v>189</v>
      </c>
      <c r="B14" s="301">
        <v>-0.45</v>
      </c>
      <c r="C14" s="302">
        <v>0.22</v>
      </c>
      <c r="D14" s="130">
        <v>3.5</v>
      </c>
      <c r="E14" s="131">
        <v>7</v>
      </c>
      <c r="F14" s="132">
        <v>0</v>
      </c>
      <c r="G14" s="305">
        <v>0.2</v>
      </c>
      <c r="H14" s="132">
        <v>4</v>
      </c>
      <c r="I14" s="133">
        <v>8</v>
      </c>
      <c r="J14" s="300">
        <v>-4.8</v>
      </c>
      <c r="K14" s="309">
        <v>0.92</v>
      </c>
      <c r="L14" s="32">
        <v>3.5</v>
      </c>
      <c r="M14" s="50">
        <v>7</v>
      </c>
      <c r="N14" s="314">
        <v>-3.38</v>
      </c>
      <c r="O14" s="315">
        <v>0.5</v>
      </c>
      <c r="P14" s="31">
        <v>3.5</v>
      </c>
      <c r="Q14" s="32">
        <v>7</v>
      </c>
      <c r="R14" s="1"/>
      <c r="S14" s="1"/>
      <c r="T14" s="1"/>
      <c r="U14" s="84"/>
    </row>
    <row r="15" spans="1:21" ht="12.75">
      <c r="A15" s="101" t="s">
        <v>190</v>
      </c>
      <c r="B15" s="301">
        <v>0.017</v>
      </c>
      <c r="C15" s="302">
        <v>0.03</v>
      </c>
      <c r="D15" s="130">
        <v>3.5</v>
      </c>
      <c r="E15" s="131">
        <v>7</v>
      </c>
      <c r="F15" s="132">
        <v>0</v>
      </c>
      <c r="G15" s="305">
        <v>0.06</v>
      </c>
      <c r="H15" s="132">
        <v>4</v>
      </c>
      <c r="I15" s="133">
        <v>8</v>
      </c>
      <c r="J15" s="300">
        <v>-0.16</v>
      </c>
      <c r="K15" s="309">
        <v>0.22</v>
      </c>
      <c r="L15" s="32">
        <v>3.5</v>
      </c>
      <c r="M15" s="50">
        <v>7</v>
      </c>
      <c r="N15" s="314">
        <v>-0.01</v>
      </c>
      <c r="O15" s="315">
        <v>0.08</v>
      </c>
      <c r="P15" s="31">
        <v>3.5</v>
      </c>
      <c r="Q15" s="32">
        <v>7</v>
      </c>
      <c r="R15" s="1"/>
      <c r="S15" s="1"/>
      <c r="T15" s="1"/>
      <c r="U15" s="84"/>
    </row>
    <row r="16" spans="1:21" ht="12.75">
      <c r="A16" s="101" t="s">
        <v>191</v>
      </c>
      <c r="B16" s="301">
        <v>1.15</v>
      </c>
      <c r="C16" s="302">
        <v>0.055</v>
      </c>
      <c r="D16" s="130">
        <v>3.5</v>
      </c>
      <c r="E16" s="131">
        <v>7</v>
      </c>
      <c r="F16" s="132">
        <v>0</v>
      </c>
      <c r="G16" s="305">
        <v>0.064</v>
      </c>
      <c r="H16" s="132">
        <v>4</v>
      </c>
      <c r="I16" s="133">
        <v>8</v>
      </c>
      <c r="J16" s="300">
        <v>2.74</v>
      </c>
      <c r="K16" s="309">
        <v>0.21</v>
      </c>
      <c r="L16" s="32">
        <v>3.5</v>
      </c>
      <c r="M16" s="50">
        <v>7</v>
      </c>
      <c r="N16" s="314">
        <v>0.9</v>
      </c>
      <c r="O16" s="315">
        <v>0.1</v>
      </c>
      <c r="P16" s="31">
        <v>3.5</v>
      </c>
      <c r="Q16" s="32">
        <v>7</v>
      </c>
      <c r="R16" s="1"/>
      <c r="S16" s="1"/>
      <c r="T16" s="1"/>
      <c r="U16" s="84"/>
    </row>
    <row r="17" spans="1:21" ht="12.75">
      <c r="A17" s="101" t="s">
        <v>192</v>
      </c>
      <c r="B17" s="301">
        <v>0.001</v>
      </c>
      <c r="C17" s="302">
        <v>0.012</v>
      </c>
      <c r="D17" s="130">
        <v>3.5</v>
      </c>
      <c r="E17" s="131">
        <v>7</v>
      </c>
      <c r="F17" s="132">
        <v>0</v>
      </c>
      <c r="G17" s="305">
        <v>0.023</v>
      </c>
      <c r="H17" s="132">
        <v>4</v>
      </c>
      <c r="I17" s="133">
        <v>8</v>
      </c>
      <c r="J17" s="300">
        <v>-0.04</v>
      </c>
      <c r="K17" s="309">
        <v>0.07</v>
      </c>
      <c r="L17" s="32">
        <v>3.5</v>
      </c>
      <c r="M17" s="50">
        <v>7</v>
      </c>
      <c r="N17" s="314">
        <v>0.006</v>
      </c>
      <c r="O17" s="315">
        <v>0.038</v>
      </c>
      <c r="P17" s="31">
        <v>3.5</v>
      </c>
      <c r="Q17" s="32">
        <v>7</v>
      </c>
      <c r="R17" s="1"/>
      <c r="S17" s="1"/>
      <c r="T17" s="1"/>
      <c r="U17" s="84"/>
    </row>
    <row r="18" spans="1:21" ht="12.75">
      <c r="A18" s="101" t="s">
        <v>193</v>
      </c>
      <c r="B18" s="301">
        <v>0.49</v>
      </c>
      <c r="C18" s="302">
        <v>0.014</v>
      </c>
      <c r="D18" s="130">
        <v>3.5</v>
      </c>
      <c r="E18" s="131">
        <v>7</v>
      </c>
      <c r="F18" s="132">
        <v>0</v>
      </c>
      <c r="G18" s="305">
        <v>0.015</v>
      </c>
      <c r="H18" s="132">
        <v>4</v>
      </c>
      <c r="I18" s="133">
        <v>8</v>
      </c>
      <c r="J18" s="300">
        <v>0.36</v>
      </c>
      <c r="K18" s="309">
        <v>0.06</v>
      </c>
      <c r="L18" s="32">
        <v>3.5</v>
      </c>
      <c r="M18" s="50">
        <v>7</v>
      </c>
      <c r="N18" s="314">
        <v>0.455</v>
      </c>
      <c r="O18" s="315">
        <v>0.031</v>
      </c>
      <c r="P18" s="31">
        <v>3.5</v>
      </c>
      <c r="Q18" s="32">
        <v>7</v>
      </c>
      <c r="R18" s="1"/>
      <c r="S18" s="1"/>
      <c r="T18" s="1"/>
      <c r="U18" s="84"/>
    </row>
    <row r="19" spans="1:21" ht="12.75">
      <c r="A19" s="101" t="s">
        <v>194</v>
      </c>
      <c r="B19" s="366">
        <v>0</v>
      </c>
      <c r="C19" s="367">
        <v>1</v>
      </c>
      <c r="D19" s="366">
        <v>3.5</v>
      </c>
      <c r="E19" s="367">
        <v>7</v>
      </c>
      <c r="F19" s="366">
        <v>0</v>
      </c>
      <c r="G19" s="367">
        <v>1</v>
      </c>
      <c r="H19" s="366">
        <v>4</v>
      </c>
      <c r="I19" s="367">
        <v>8</v>
      </c>
      <c r="J19" s="368">
        <v>0</v>
      </c>
      <c r="K19" s="369">
        <v>1</v>
      </c>
      <c r="L19" s="370">
        <v>3.5</v>
      </c>
      <c r="M19" s="368">
        <v>7</v>
      </c>
      <c r="N19" s="371">
        <v>0</v>
      </c>
      <c r="O19" s="370">
        <v>1</v>
      </c>
      <c r="P19" s="369">
        <v>3.5</v>
      </c>
      <c r="Q19" s="370">
        <v>7</v>
      </c>
      <c r="R19" s="1"/>
      <c r="S19" s="1"/>
      <c r="T19" s="1"/>
      <c r="U19" s="84"/>
    </row>
    <row r="20" spans="1:21" ht="12.75">
      <c r="A20" s="101" t="s">
        <v>195</v>
      </c>
      <c r="B20" s="301">
        <v>0.747</v>
      </c>
      <c r="C20" s="302">
        <v>0.009</v>
      </c>
      <c r="D20" s="130">
        <v>3.5</v>
      </c>
      <c r="E20" s="131">
        <v>7</v>
      </c>
      <c r="F20" s="132">
        <v>0</v>
      </c>
      <c r="G20" s="305">
        <v>0.0061</v>
      </c>
      <c r="H20" s="132">
        <v>4</v>
      </c>
      <c r="I20" s="133">
        <v>8</v>
      </c>
      <c r="J20" s="300">
        <v>0.62</v>
      </c>
      <c r="K20" s="309">
        <v>0.024</v>
      </c>
      <c r="L20" s="32">
        <v>3.5</v>
      </c>
      <c r="M20" s="50">
        <v>7</v>
      </c>
      <c r="N20" s="314">
        <v>0.653</v>
      </c>
      <c r="O20" s="315">
        <v>0.016</v>
      </c>
      <c r="P20" s="31">
        <v>3.5</v>
      </c>
      <c r="Q20" s="32">
        <v>7</v>
      </c>
      <c r="R20" s="1"/>
      <c r="S20" s="1"/>
      <c r="T20" s="1"/>
      <c r="U20" s="84"/>
    </row>
    <row r="21" spans="1:21" ht="12.75">
      <c r="A21" s="101" t="s">
        <v>196</v>
      </c>
      <c r="B21" s="301">
        <v>-0.0009</v>
      </c>
      <c r="C21" s="302">
        <v>0.0017</v>
      </c>
      <c r="D21" s="130">
        <v>3.5</v>
      </c>
      <c r="E21" s="131">
        <v>7</v>
      </c>
      <c r="F21" s="132">
        <v>0</v>
      </c>
      <c r="G21" s="305">
        <v>0.0029</v>
      </c>
      <c r="H21" s="132">
        <v>4</v>
      </c>
      <c r="I21" s="133">
        <v>8</v>
      </c>
      <c r="J21" s="300">
        <v>0.001</v>
      </c>
      <c r="K21" s="309">
        <v>0.0056</v>
      </c>
      <c r="L21" s="32">
        <v>3.5</v>
      </c>
      <c r="M21" s="50">
        <v>7</v>
      </c>
      <c r="N21" s="314">
        <v>0</v>
      </c>
      <c r="O21" s="315">
        <v>0.005</v>
      </c>
      <c r="P21" s="31">
        <v>3.5</v>
      </c>
      <c r="Q21" s="32">
        <v>7</v>
      </c>
      <c r="R21" s="1"/>
      <c r="S21" s="1"/>
      <c r="T21" s="1"/>
      <c r="U21" s="84"/>
    </row>
    <row r="22" spans="1:21" ht="12.75">
      <c r="A22" s="101" t="s">
        <v>197</v>
      </c>
      <c r="B22" s="301">
        <v>0.066</v>
      </c>
      <c r="C22" s="302">
        <v>0.0021</v>
      </c>
      <c r="D22" s="130">
        <v>3.5</v>
      </c>
      <c r="E22" s="131">
        <v>7</v>
      </c>
      <c r="F22" s="132">
        <v>0</v>
      </c>
      <c r="G22" s="305">
        <v>0.0026</v>
      </c>
      <c r="H22" s="132">
        <v>4</v>
      </c>
      <c r="I22" s="133">
        <v>8</v>
      </c>
      <c r="J22" s="300">
        <v>0.089</v>
      </c>
      <c r="K22" s="309">
        <v>0.008</v>
      </c>
      <c r="L22" s="32">
        <v>3.5</v>
      </c>
      <c r="M22" s="50">
        <v>7</v>
      </c>
      <c r="N22" s="314">
        <v>0.054</v>
      </c>
      <c r="O22" s="315">
        <v>0.0053</v>
      </c>
      <c r="P22" s="31">
        <v>3.5</v>
      </c>
      <c r="Q22" s="32">
        <v>7</v>
      </c>
      <c r="R22" s="1"/>
      <c r="S22" s="1"/>
      <c r="T22" s="1"/>
      <c r="U22" s="84"/>
    </row>
    <row r="23" spans="1:21" ht="12.75">
      <c r="A23" s="101" t="s">
        <v>198</v>
      </c>
      <c r="B23" s="301">
        <v>0.0005</v>
      </c>
      <c r="C23" s="302">
        <v>0.0028</v>
      </c>
      <c r="D23" s="130">
        <v>3.5</v>
      </c>
      <c r="E23" s="131">
        <v>7</v>
      </c>
      <c r="F23" s="132">
        <v>0</v>
      </c>
      <c r="G23" s="305">
        <v>0.001</v>
      </c>
      <c r="H23" s="132">
        <v>4</v>
      </c>
      <c r="I23" s="133">
        <v>8</v>
      </c>
      <c r="J23" s="300">
        <v>0.0042</v>
      </c>
      <c r="K23" s="309">
        <v>0.0029</v>
      </c>
      <c r="L23" s="32">
        <v>3.5</v>
      </c>
      <c r="M23" s="50">
        <v>7</v>
      </c>
      <c r="N23" s="314">
        <v>0</v>
      </c>
      <c r="O23" s="315">
        <v>0.0029</v>
      </c>
      <c r="P23" s="31">
        <v>3.5</v>
      </c>
      <c r="Q23" s="32">
        <v>7</v>
      </c>
      <c r="R23" s="1"/>
      <c r="S23" s="1"/>
      <c r="T23" s="1"/>
      <c r="U23" s="84"/>
    </row>
    <row r="24" spans="1:21" ht="13.5" thickBot="1">
      <c r="A24" s="96" t="s">
        <v>199</v>
      </c>
      <c r="B24" s="303">
        <v>0.034</v>
      </c>
      <c r="C24" s="304">
        <v>0.0046</v>
      </c>
      <c r="D24" s="134">
        <v>3.5</v>
      </c>
      <c r="E24" s="135">
        <v>7</v>
      </c>
      <c r="F24" s="136">
        <v>0</v>
      </c>
      <c r="G24" s="306">
        <v>0.0026</v>
      </c>
      <c r="H24" s="136">
        <v>4</v>
      </c>
      <c r="I24" s="137">
        <v>8</v>
      </c>
      <c r="J24" s="310">
        <v>0</v>
      </c>
      <c r="K24" s="311">
        <v>0.008</v>
      </c>
      <c r="L24" s="48">
        <v>3.5</v>
      </c>
      <c r="M24" s="59">
        <v>7</v>
      </c>
      <c r="N24" s="316">
        <v>0.02</v>
      </c>
      <c r="O24" s="317">
        <v>0.011</v>
      </c>
      <c r="P24" s="58">
        <v>3.5</v>
      </c>
      <c r="Q24" s="48">
        <v>7</v>
      </c>
      <c r="R24" s="1"/>
      <c r="S24" s="1"/>
      <c r="T24" s="1"/>
      <c r="U24" s="84"/>
    </row>
    <row r="25" spans="1:21" ht="12.75">
      <c r="A25" s="101" t="s">
        <v>200</v>
      </c>
      <c r="B25" s="301">
        <v>0.08</v>
      </c>
      <c r="C25" s="302">
        <v>1.08</v>
      </c>
      <c r="D25" s="130">
        <v>3.5</v>
      </c>
      <c r="E25" s="131">
        <v>7</v>
      </c>
      <c r="F25" s="132">
        <v>0</v>
      </c>
      <c r="G25" s="305">
        <v>0.7</v>
      </c>
      <c r="H25" s="132">
        <v>4</v>
      </c>
      <c r="I25" s="133">
        <v>8</v>
      </c>
      <c r="J25" s="300">
        <v>5.5</v>
      </c>
      <c r="K25" s="309">
        <v>6.9</v>
      </c>
      <c r="L25" s="32">
        <v>3.5</v>
      </c>
      <c r="M25" s="50">
        <v>7</v>
      </c>
      <c r="N25" s="314">
        <v>1.8</v>
      </c>
      <c r="O25" s="315">
        <v>6</v>
      </c>
      <c r="P25" s="31">
        <v>3.5</v>
      </c>
      <c r="Q25" s="32">
        <v>7</v>
      </c>
      <c r="R25" s="1"/>
      <c r="S25" s="1"/>
      <c r="T25" s="1"/>
      <c r="U25" s="84"/>
    </row>
    <row r="26" spans="1:21" ht="12.75">
      <c r="A26" s="101" t="s">
        <v>201</v>
      </c>
      <c r="B26" s="301">
        <v>0.45</v>
      </c>
      <c r="C26" s="302">
        <v>0.43</v>
      </c>
      <c r="D26" s="130">
        <v>3.5</v>
      </c>
      <c r="E26" s="131">
        <v>7</v>
      </c>
      <c r="F26" s="132">
        <v>0</v>
      </c>
      <c r="G26" s="305">
        <v>0.32</v>
      </c>
      <c r="H26" s="132">
        <v>4</v>
      </c>
      <c r="I26" s="133">
        <v>8</v>
      </c>
      <c r="J26" s="300">
        <v>0.1</v>
      </c>
      <c r="K26" s="309">
        <v>2</v>
      </c>
      <c r="L26" s="32">
        <v>3.5</v>
      </c>
      <c r="M26" s="50">
        <v>7</v>
      </c>
      <c r="N26" s="314">
        <v>0.3</v>
      </c>
      <c r="O26" s="315">
        <v>0.54</v>
      </c>
      <c r="P26" s="31">
        <v>3.5</v>
      </c>
      <c r="Q26" s="32">
        <v>7</v>
      </c>
      <c r="R26" s="1"/>
      <c r="S26" s="1"/>
      <c r="T26" s="1"/>
      <c r="U26" s="84"/>
    </row>
    <row r="27" spans="1:21" ht="12.75">
      <c r="A27" s="101" t="s">
        <v>202</v>
      </c>
      <c r="B27" s="301">
        <v>-0.05</v>
      </c>
      <c r="C27" s="302">
        <v>0.28</v>
      </c>
      <c r="D27" s="130">
        <v>3.5</v>
      </c>
      <c r="E27" s="131">
        <v>7</v>
      </c>
      <c r="F27" s="132">
        <v>0</v>
      </c>
      <c r="G27" s="305">
        <v>0.28</v>
      </c>
      <c r="H27" s="132">
        <v>4</v>
      </c>
      <c r="I27" s="133">
        <v>8</v>
      </c>
      <c r="J27" s="300">
        <v>1.11</v>
      </c>
      <c r="K27" s="309">
        <v>1.4</v>
      </c>
      <c r="L27" s="32">
        <v>3.5</v>
      </c>
      <c r="M27" s="50">
        <v>7</v>
      </c>
      <c r="N27" s="314">
        <v>0.12</v>
      </c>
      <c r="O27" s="315">
        <v>0.62</v>
      </c>
      <c r="P27" s="31">
        <v>3.5</v>
      </c>
      <c r="Q27" s="32">
        <v>7</v>
      </c>
      <c r="R27" s="1"/>
      <c r="S27" s="1"/>
      <c r="T27" s="1"/>
      <c r="U27" s="84"/>
    </row>
    <row r="28" spans="1:21" ht="12.75">
      <c r="A28" s="101" t="s">
        <v>203</v>
      </c>
      <c r="B28" s="301">
        <v>0.06</v>
      </c>
      <c r="C28" s="302">
        <v>0.1</v>
      </c>
      <c r="D28" s="130">
        <v>3.5</v>
      </c>
      <c r="E28" s="131">
        <v>7</v>
      </c>
      <c r="F28" s="132">
        <v>0</v>
      </c>
      <c r="G28" s="305">
        <v>0.13</v>
      </c>
      <c r="H28" s="132">
        <v>4</v>
      </c>
      <c r="I28" s="133">
        <v>8</v>
      </c>
      <c r="J28" s="300">
        <v>2.7</v>
      </c>
      <c r="K28" s="309">
        <v>0.56</v>
      </c>
      <c r="L28" s="32">
        <v>3.5</v>
      </c>
      <c r="M28" s="50">
        <v>7</v>
      </c>
      <c r="N28" s="314">
        <v>-0.15</v>
      </c>
      <c r="O28" s="315">
        <v>0.2</v>
      </c>
      <c r="P28" s="31">
        <v>3.5</v>
      </c>
      <c r="Q28" s="32">
        <v>7</v>
      </c>
      <c r="R28" s="1"/>
      <c r="S28" s="1"/>
      <c r="T28" s="1"/>
      <c r="U28" s="84"/>
    </row>
    <row r="29" spans="1:21" ht="12.75">
      <c r="A29" s="101" t="s">
        <v>204</v>
      </c>
      <c r="B29" s="301">
        <v>0.02</v>
      </c>
      <c r="C29" s="302">
        <v>0.07</v>
      </c>
      <c r="D29" s="130">
        <v>3.5</v>
      </c>
      <c r="E29" s="131">
        <v>7</v>
      </c>
      <c r="F29" s="132">
        <v>0</v>
      </c>
      <c r="G29" s="305">
        <v>0.07</v>
      </c>
      <c r="H29" s="132">
        <v>4</v>
      </c>
      <c r="I29" s="133">
        <v>8</v>
      </c>
      <c r="J29" s="300">
        <v>0.1</v>
      </c>
      <c r="K29" s="309">
        <v>0.26</v>
      </c>
      <c r="L29" s="32">
        <v>3.5</v>
      </c>
      <c r="M29" s="50">
        <v>7</v>
      </c>
      <c r="N29" s="314">
        <v>0.2</v>
      </c>
      <c r="O29" s="315">
        <v>0.15</v>
      </c>
      <c r="P29" s="31">
        <v>3.5</v>
      </c>
      <c r="Q29" s="32">
        <v>7</v>
      </c>
      <c r="R29" s="1"/>
      <c r="S29" s="1"/>
      <c r="T29" s="1"/>
      <c r="U29" s="84"/>
    </row>
    <row r="30" spans="1:21" ht="12.75">
      <c r="A30" s="101" t="s">
        <v>205</v>
      </c>
      <c r="B30" s="301">
        <v>-0.02</v>
      </c>
      <c r="C30" s="302">
        <v>0.04</v>
      </c>
      <c r="D30" s="130">
        <v>3.5</v>
      </c>
      <c r="E30" s="131">
        <v>7</v>
      </c>
      <c r="F30" s="132">
        <v>0</v>
      </c>
      <c r="G30" s="305">
        <v>0.048</v>
      </c>
      <c r="H30" s="132">
        <v>4</v>
      </c>
      <c r="I30" s="133">
        <v>8</v>
      </c>
      <c r="J30" s="300">
        <v>1.6</v>
      </c>
      <c r="K30" s="309">
        <v>0.17</v>
      </c>
      <c r="L30" s="32">
        <v>3.5</v>
      </c>
      <c r="M30" s="50">
        <v>7</v>
      </c>
      <c r="N30" s="314">
        <v>0.029</v>
      </c>
      <c r="O30" s="315">
        <v>0.062</v>
      </c>
      <c r="P30" s="31">
        <v>3.5</v>
      </c>
      <c r="Q30" s="32">
        <v>7</v>
      </c>
      <c r="R30" s="1"/>
      <c r="S30" s="1"/>
      <c r="T30" s="1"/>
      <c r="U30" s="84"/>
    </row>
    <row r="31" spans="1:21" ht="12.75">
      <c r="A31" s="101" t="s">
        <v>206</v>
      </c>
      <c r="B31" s="301">
        <v>0</v>
      </c>
      <c r="C31" s="302">
        <v>0.023</v>
      </c>
      <c r="D31" s="130">
        <v>3.5</v>
      </c>
      <c r="E31" s="131">
        <v>7</v>
      </c>
      <c r="F31" s="132">
        <v>0</v>
      </c>
      <c r="G31" s="305">
        <v>0.024</v>
      </c>
      <c r="H31" s="132">
        <v>4</v>
      </c>
      <c r="I31" s="133">
        <v>8</v>
      </c>
      <c r="J31" s="300">
        <v>-0.01</v>
      </c>
      <c r="K31" s="309">
        <v>0.06</v>
      </c>
      <c r="L31" s="32">
        <v>3.5</v>
      </c>
      <c r="M31" s="50">
        <v>7</v>
      </c>
      <c r="N31" s="314">
        <v>0.006</v>
      </c>
      <c r="O31" s="315">
        <v>0.031</v>
      </c>
      <c r="P31" s="31">
        <v>3.5</v>
      </c>
      <c r="Q31" s="32">
        <v>7</v>
      </c>
      <c r="R31" s="1"/>
      <c r="S31" s="1"/>
      <c r="T31" s="1"/>
      <c r="U31" s="84"/>
    </row>
    <row r="32" spans="1:21" ht="12.75">
      <c r="A32" s="101" t="s">
        <v>207</v>
      </c>
      <c r="B32" s="301">
        <v>-0.012</v>
      </c>
      <c r="C32" s="302">
        <v>0.019</v>
      </c>
      <c r="D32" s="130">
        <v>3.5</v>
      </c>
      <c r="E32" s="131">
        <v>7</v>
      </c>
      <c r="F32" s="132">
        <v>0</v>
      </c>
      <c r="G32" s="305">
        <v>0.02</v>
      </c>
      <c r="H32" s="132">
        <v>4</v>
      </c>
      <c r="I32" s="133">
        <v>8</v>
      </c>
      <c r="J32" s="300">
        <v>-0.23</v>
      </c>
      <c r="K32" s="309">
        <v>0.05</v>
      </c>
      <c r="L32" s="32">
        <v>3.5</v>
      </c>
      <c r="M32" s="50">
        <v>7</v>
      </c>
      <c r="N32" s="314">
        <v>-0.07</v>
      </c>
      <c r="O32" s="315">
        <v>0.029</v>
      </c>
      <c r="P32" s="31">
        <v>3.5</v>
      </c>
      <c r="Q32" s="32">
        <v>7</v>
      </c>
      <c r="R32" s="1"/>
      <c r="S32" s="1"/>
      <c r="T32" s="1"/>
      <c r="U32" s="84"/>
    </row>
    <row r="33" spans="1:21" ht="12.75">
      <c r="A33" s="101" t="s">
        <v>208</v>
      </c>
      <c r="B33" s="366">
        <v>0</v>
      </c>
      <c r="C33" s="367">
        <v>1</v>
      </c>
      <c r="D33" s="366">
        <v>3.5</v>
      </c>
      <c r="E33" s="367">
        <v>7</v>
      </c>
      <c r="F33" s="366">
        <v>0</v>
      </c>
      <c r="G33" s="367">
        <v>1</v>
      </c>
      <c r="H33" s="366">
        <v>4</v>
      </c>
      <c r="I33" s="367">
        <v>8</v>
      </c>
      <c r="J33" s="368">
        <v>0</v>
      </c>
      <c r="K33" s="369">
        <v>1</v>
      </c>
      <c r="L33" s="370">
        <v>3.5</v>
      </c>
      <c r="M33" s="368">
        <v>7</v>
      </c>
      <c r="N33" s="371">
        <v>0</v>
      </c>
      <c r="O33" s="370">
        <v>1</v>
      </c>
      <c r="P33" s="369">
        <v>3.5</v>
      </c>
      <c r="Q33" s="370">
        <v>7</v>
      </c>
      <c r="R33" s="1"/>
      <c r="S33" s="1"/>
      <c r="T33" s="1"/>
      <c r="U33" s="84"/>
    </row>
    <row r="34" spans="1:21" ht="12.75">
      <c r="A34" s="101" t="s">
        <v>209</v>
      </c>
      <c r="B34" s="301">
        <v>-0.032</v>
      </c>
      <c r="C34" s="302">
        <v>0.023</v>
      </c>
      <c r="D34" s="130">
        <v>3.5</v>
      </c>
      <c r="E34" s="131">
        <v>7</v>
      </c>
      <c r="F34" s="132">
        <v>0</v>
      </c>
      <c r="G34" s="305">
        <v>0.0085</v>
      </c>
      <c r="H34" s="132">
        <v>4</v>
      </c>
      <c r="I34" s="133">
        <v>8</v>
      </c>
      <c r="J34" s="300">
        <v>0.16</v>
      </c>
      <c r="K34" s="309">
        <v>0.025</v>
      </c>
      <c r="L34" s="32">
        <v>3.5</v>
      </c>
      <c r="M34" s="50">
        <v>7</v>
      </c>
      <c r="N34" s="314">
        <v>-0.022</v>
      </c>
      <c r="O34" s="315">
        <v>0.023</v>
      </c>
      <c r="P34" s="31">
        <v>3.5</v>
      </c>
      <c r="Q34" s="32">
        <v>7</v>
      </c>
      <c r="R34" s="1"/>
      <c r="S34" s="1"/>
      <c r="T34" s="1"/>
      <c r="U34" s="84"/>
    </row>
    <row r="35" spans="1:21" ht="12.75">
      <c r="A35" s="101" t="s">
        <v>210</v>
      </c>
      <c r="B35" s="301">
        <v>-0.002</v>
      </c>
      <c r="C35" s="302">
        <v>0.003</v>
      </c>
      <c r="D35" s="130">
        <v>3.5</v>
      </c>
      <c r="E35" s="131">
        <v>7</v>
      </c>
      <c r="F35" s="132">
        <v>0</v>
      </c>
      <c r="G35" s="305">
        <v>0.0031</v>
      </c>
      <c r="H35" s="132">
        <v>4</v>
      </c>
      <c r="I35" s="133">
        <v>8</v>
      </c>
      <c r="J35" s="300">
        <v>0</v>
      </c>
      <c r="K35" s="309">
        <v>0.006</v>
      </c>
      <c r="L35" s="32">
        <v>3.5</v>
      </c>
      <c r="M35" s="50">
        <v>7</v>
      </c>
      <c r="N35" s="314">
        <v>-0.0011</v>
      </c>
      <c r="O35" s="315">
        <v>0.0055</v>
      </c>
      <c r="P35" s="31">
        <v>3.5</v>
      </c>
      <c r="Q35" s="32">
        <v>7</v>
      </c>
      <c r="R35" s="1"/>
      <c r="S35" s="1"/>
      <c r="T35" s="1"/>
      <c r="U35" s="84"/>
    </row>
    <row r="36" spans="1:21" ht="12.75">
      <c r="A36" s="101" t="s">
        <v>211</v>
      </c>
      <c r="B36" s="301">
        <v>-0.002</v>
      </c>
      <c r="C36" s="302">
        <v>0.003</v>
      </c>
      <c r="D36" s="130">
        <v>3.5</v>
      </c>
      <c r="E36" s="131">
        <v>7</v>
      </c>
      <c r="F36" s="132">
        <v>0</v>
      </c>
      <c r="G36" s="305">
        <v>0.0021</v>
      </c>
      <c r="H36" s="132">
        <v>4</v>
      </c>
      <c r="I36" s="133">
        <v>8</v>
      </c>
      <c r="J36" s="300">
        <v>-0.02</v>
      </c>
      <c r="K36" s="309">
        <v>0.006</v>
      </c>
      <c r="L36" s="32">
        <v>3.5</v>
      </c>
      <c r="M36" s="50">
        <v>7</v>
      </c>
      <c r="N36" s="314">
        <v>-0.0036</v>
      </c>
      <c r="O36" s="315">
        <v>0.0032</v>
      </c>
      <c r="P36" s="31">
        <v>3.5</v>
      </c>
      <c r="Q36" s="32">
        <v>7</v>
      </c>
      <c r="R36" s="1"/>
      <c r="S36" s="1"/>
      <c r="T36" s="1"/>
      <c r="U36" s="84"/>
    </row>
    <row r="37" spans="1:21" ht="12.75">
      <c r="A37" s="101" t="s">
        <v>212</v>
      </c>
      <c r="B37" s="301">
        <v>-0.013</v>
      </c>
      <c r="C37" s="302">
        <v>0.005</v>
      </c>
      <c r="D37" s="130">
        <v>3.5</v>
      </c>
      <c r="E37" s="131">
        <v>7</v>
      </c>
      <c r="F37" s="132">
        <v>0</v>
      </c>
      <c r="G37" s="305">
        <v>0.0015</v>
      </c>
      <c r="H37" s="132">
        <v>4</v>
      </c>
      <c r="I37" s="133">
        <v>8</v>
      </c>
      <c r="J37" s="300">
        <v>0.006</v>
      </c>
      <c r="K37" s="309">
        <v>0.005</v>
      </c>
      <c r="L37" s="32">
        <v>3.5</v>
      </c>
      <c r="M37" s="50">
        <v>7</v>
      </c>
      <c r="N37" s="314">
        <v>-0.0036</v>
      </c>
      <c r="O37" s="315">
        <v>0.0037</v>
      </c>
      <c r="P37" s="31">
        <v>3.5</v>
      </c>
      <c r="Q37" s="32">
        <v>7</v>
      </c>
      <c r="R37" s="1"/>
      <c r="S37" s="1"/>
      <c r="T37" s="1"/>
      <c r="U37" s="84"/>
    </row>
    <row r="38" spans="1:21" ht="13.5" thickBot="1">
      <c r="A38" s="96" t="s">
        <v>213</v>
      </c>
      <c r="B38" s="303">
        <v>-0.004</v>
      </c>
      <c r="C38" s="304">
        <v>0.004</v>
      </c>
      <c r="D38" s="134">
        <v>3.5</v>
      </c>
      <c r="E38" s="135">
        <v>7</v>
      </c>
      <c r="F38" s="136">
        <v>0</v>
      </c>
      <c r="G38" s="306">
        <v>0.0035</v>
      </c>
      <c r="H38" s="136">
        <v>4</v>
      </c>
      <c r="I38" s="137">
        <v>8</v>
      </c>
      <c r="J38" s="310">
        <v>0.0045</v>
      </c>
      <c r="K38" s="311">
        <v>0.005</v>
      </c>
      <c r="L38" s="48">
        <v>3.5</v>
      </c>
      <c r="M38" s="59">
        <v>7</v>
      </c>
      <c r="N38" s="316">
        <v>-0.0066</v>
      </c>
      <c r="O38" s="317">
        <v>0.0078</v>
      </c>
      <c r="P38" s="58">
        <v>3.5</v>
      </c>
      <c r="Q38" s="48">
        <v>7</v>
      </c>
      <c r="R38" s="138"/>
      <c r="S38" s="138"/>
      <c r="T38" s="138"/>
      <c r="U38" s="139"/>
    </row>
    <row r="39" spans="1:17" ht="13.5" thickBot="1">
      <c r="A39" s="140"/>
      <c r="B39" s="141"/>
      <c r="C39" s="141"/>
      <c r="D39" s="141"/>
      <c r="E39" s="141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21" ht="13.5" thickBot="1">
      <c r="A40" s="537" t="s">
        <v>214</v>
      </c>
      <c r="B40" s="538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538"/>
      <c r="N40" s="538"/>
      <c r="O40" s="538"/>
      <c r="P40" s="538"/>
      <c r="Q40" s="538"/>
      <c r="R40" s="538"/>
      <c r="S40" s="538"/>
      <c r="T40" s="538"/>
      <c r="U40" s="539"/>
    </row>
    <row r="41" spans="1:21" ht="13.5" thickBot="1">
      <c r="A41" s="101"/>
      <c r="B41" s="142" t="s">
        <v>215</v>
      </c>
      <c r="C41" s="143" t="s">
        <v>216</v>
      </c>
      <c r="D41" s="144" t="s">
        <v>217</v>
      </c>
      <c r="E41" s="143" t="s">
        <v>218</v>
      </c>
      <c r="F41" s="559"/>
      <c r="G41" s="560"/>
      <c r="H41" s="142" t="s">
        <v>215</v>
      </c>
      <c r="I41" s="143" t="s">
        <v>216</v>
      </c>
      <c r="J41" s="144" t="s">
        <v>217</v>
      </c>
      <c r="K41" s="143" t="s">
        <v>218</v>
      </c>
      <c r="L41" s="478"/>
      <c r="M41" s="479"/>
      <c r="N41" s="479"/>
      <c r="O41" s="389" t="s">
        <v>217</v>
      </c>
      <c r="P41" s="389" t="s">
        <v>218</v>
      </c>
      <c r="Q41" s="106"/>
      <c r="R41" s="1"/>
      <c r="S41" s="1"/>
      <c r="T41" s="1"/>
      <c r="U41" s="84"/>
    </row>
    <row r="42" spans="1:21" ht="13.5" thickBot="1">
      <c r="A42" s="101" t="s">
        <v>171</v>
      </c>
      <c r="B42" s="145">
        <f>B3-C3*D3</f>
        <v>14.4112</v>
      </c>
      <c r="C42" s="146">
        <f>B3+C3*D3</f>
        <v>14.4308</v>
      </c>
      <c r="D42" s="147">
        <f>B3-C3*E3</f>
        <v>14.401399999999999</v>
      </c>
      <c r="E42" s="146">
        <f>B3+C3*E3</f>
        <v>14.4406</v>
      </c>
      <c r="F42" s="561" t="s">
        <v>165</v>
      </c>
      <c r="G42" s="562"/>
      <c r="H42" s="107">
        <f>H3-I3*J3</f>
        <v>-1.12</v>
      </c>
      <c r="I42" s="108">
        <f>H3+I3*J3</f>
        <v>1.12</v>
      </c>
      <c r="J42" s="109">
        <f>H3-K3*I3</f>
        <v>-2.24</v>
      </c>
      <c r="K42" s="97">
        <f>H3+I3*K3</f>
        <v>2.24</v>
      </c>
      <c r="L42" s="480" t="s">
        <v>342</v>
      </c>
      <c r="M42" s="475"/>
      <c r="N42" s="475"/>
      <c r="O42" s="390">
        <v>-0.18</v>
      </c>
      <c r="P42" s="390">
        <v>0.18</v>
      </c>
      <c r="Q42" s="106"/>
      <c r="R42" s="1"/>
      <c r="S42" s="1"/>
      <c r="T42" s="1"/>
      <c r="U42" s="84"/>
    </row>
    <row r="43" spans="1:21" ht="13.5" thickBot="1">
      <c r="A43" s="101" t="s">
        <v>172</v>
      </c>
      <c r="B43" s="372">
        <f>B4-C4*D4</f>
        <v>-4262.900000000001</v>
      </c>
      <c r="C43" s="125">
        <f>B4+C4*D4</f>
        <v>-3166.7000000000003</v>
      </c>
      <c r="D43" s="148">
        <f>B4-C4*E4</f>
        <v>-4811</v>
      </c>
      <c r="E43" s="125">
        <f>B4+C4*E4</f>
        <v>-2618.6000000000004</v>
      </c>
      <c r="F43" s="552"/>
      <c r="G43" s="553"/>
      <c r="H43" s="110"/>
      <c r="I43" s="111"/>
      <c r="J43" s="112"/>
      <c r="K43" s="98"/>
      <c r="L43" s="499"/>
      <c r="M43" s="500"/>
      <c r="N43" s="500"/>
      <c r="O43" s="7"/>
      <c r="P43" s="7"/>
      <c r="Q43" s="106"/>
      <c r="R43" s="1"/>
      <c r="S43" s="1"/>
      <c r="T43" s="1"/>
      <c r="U43" s="84"/>
    </row>
    <row r="44" spans="1:21" ht="13.5" thickBot="1">
      <c r="A44" s="113"/>
      <c r="B44" s="537" t="s">
        <v>173</v>
      </c>
      <c r="C44" s="538"/>
      <c r="D44" s="538"/>
      <c r="E44" s="539"/>
      <c r="F44" s="537" t="s">
        <v>174</v>
      </c>
      <c r="G44" s="538"/>
      <c r="H44" s="538"/>
      <c r="I44" s="539"/>
      <c r="J44" s="537" t="s">
        <v>175</v>
      </c>
      <c r="K44" s="538"/>
      <c r="L44" s="538"/>
      <c r="M44" s="539"/>
      <c r="N44" s="537" t="s">
        <v>176</v>
      </c>
      <c r="O44" s="538"/>
      <c r="P44" s="538"/>
      <c r="Q44" s="539"/>
      <c r="R44" s="537" t="s">
        <v>177</v>
      </c>
      <c r="S44" s="538"/>
      <c r="T44" s="538"/>
      <c r="U44" s="539"/>
    </row>
    <row r="45" spans="1:21" ht="13.5" thickBot="1">
      <c r="A45" s="101"/>
      <c r="B45" s="114" t="s">
        <v>215</v>
      </c>
      <c r="C45" s="114" t="s">
        <v>216</v>
      </c>
      <c r="D45" s="114" t="s">
        <v>217</v>
      </c>
      <c r="E45" s="115" t="s">
        <v>218</v>
      </c>
      <c r="F45" s="114" t="s">
        <v>215</v>
      </c>
      <c r="G45" s="114" t="s">
        <v>216</v>
      </c>
      <c r="H45" s="114" t="s">
        <v>217</v>
      </c>
      <c r="I45" s="115" t="s">
        <v>218</v>
      </c>
      <c r="J45" s="114" t="s">
        <v>215</v>
      </c>
      <c r="K45" s="114" t="s">
        <v>216</v>
      </c>
      <c r="L45" s="114" t="s">
        <v>217</v>
      </c>
      <c r="M45" s="115" t="s">
        <v>218</v>
      </c>
      <c r="N45" s="114" t="s">
        <v>215</v>
      </c>
      <c r="O45" s="114" t="s">
        <v>216</v>
      </c>
      <c r="P45" s="114" t="s">
        <v>217</v>
      </c>
      <c r="Q45" s="115" t="s">
        <v>218</v>
      </c>
      <c r="R45" s="114" t="s">
        <v>215</v>
      </c>
      <c r="S45" s="114" t="s">
        <v>216</v>
      </c>
      <c r="T45" s="114" t="s">
        <v>217</v>
      </c>
      <c r="U45" s="115" t="s">
        <v>218</v>
      </c>
    </row>
    <row r="46" spans="1:21" ht="13.5" thickBot="1">
      <c r="A46" s="101" t="s">
        <v>180</v>
      </c>
      <c r="B46" s="30">
        <f>B7-C7*D7</f>
        <v>595.3399999999999</v>
      </c>
      <c r="C46" s="50">
        <f>B7+C7*D7</f>
        <v>596.78</v>
      </c>
      <c r="D46" s="32">
        <f>B7-C7*E7</f>
        <v>594.6199999999999</v>
      </c>
      <c r="E46" s="50">
        <f>B7+C7*E7</f>
        <v>597.5</v>
      </c>
      <c r="F46" s="32">
        <f>F7-G7*H7</f>
        <v>-4.4</v>
      </c>
      <c r="G46" s="32">
        <f>F7+G7*H7</f>
        <v>4.4</v>
      </c>
      <c r="H46" s="32">
        <f>F7-G7*I7</f>
        <v>-8.8</v>
      </c>
      <c r="I46" s="31">
        <f>F7+G7*I7</f>
        <v>8.8</v>
      </c>
      <c r="J46" s="32">
        <f>J7-K7*L7</f>
        <v>-4578.8</v>
      </c>
      <c r="K46" s="31">
        <f>J7+K7*L7</f>
        <v>-2953.4</v>
      </c>
      <c r="L46" s="32">
        <f>J7-K7*M7</f>
        <v>-5391.5</v>
      </c>
      <c r="M46" s="50">
        <f>J7+K7*M7</f>
        <v>-2140.7</v>
      </c>
      <c r="N46" s="69">
        <f>N7-O7*P7</f>
        <v>-4136.4</v>
      </c>
      <c r="O46" s="32">
        <f>N7+O7*P7</f>
        <v>-3395.7999999999997</v>
      </c>
      <c r="P46" s="31">
        <f>N7-O7*Q7</f>
        <v>-4506.7</v>
      </c>
      <c r="Q46" s="32">
        <f>N7+O7*Q7</f>
        <v>-3025.5</v>
      </c>
      <c r="R46" s="118">
        <f>R7-S7*T7</f>
        <v>0.1999999999999993</v>
      </c>
      <c r="S46" s="119">
        <f>R7+S7*T7</f>
        <v>11.4</v>
      </c>
      <c r="T46" s="120">
        <f>R7-S7*U7</f>
        <v>-5.400000000000001</v>
      </c>
      <c r="U46" s="119">
        <f>R7+S7*U7</f>
        <v>17</v>
      </c>
    </row>
    <row r="47" spans="1:21" ht="13.5" thickBot="1">
      <c r="A47" s="113"/>
      <c r="B47" s="537" t="s">
        <v>181</v>
      </c>
      <c r="C47" s="538"/>
      <c r="D47" s="538"/>
      <c r="E47" s="539"/>
      <c r="F47" s="537" t="s">
        <v>182</v>
      </c>
      <c r="G47" s="538"/>
      <c r="H47" s="538"/>
      <c r="I47" s="539"/>
      <c r="J47" s="537" t="s">
        <v>183</v>
      </c>
      <c r="K47" s="538"/>
      <c r="L47" s="538"/>
      <c r="M47" s="539"/>
      <c r="N47" s="537" t="s">
        <v>184</v>
      </c>
      <c r="O47" s="538"/>
      <c r="P47" s="538"/>
      <c r="Q47" s="539"/>
      <c r="R47" s="1"/>
      <c r="S47" s="1"/>
      <c r="T47" s="1"/>
      <c r="U47" s="84"/>
    </row>
    <row r="48" spans="1:21" ht="13.5" thickBot="1">
      <c r="A48" s="121"/>
      <c r="B48" s="143" t="s">
        <v>215</v>
      </c>
      <c r="C48" s="143" t="s">
        <v>216</v>
      </c>
      <c r="D48" s="143" t="s">
        <v>217</v>
      </c>
      <c r="E48" s="149" t="s">
        <v>218</v>
      </c>
      <c r="F48" s="114" t="s">
        <v>215</v>
      </c>
      <c r="G48" s="114" t="s">
        <v>216</v>
      </c>
      <c r="H48" s="114" t="s">
        <v>217</v>
      </c>
      <c r="I48" s="115" t="s">
        <v>218</v>
      </c>
      <c r="J48" s="114" t="s">
        <v>215</v>
      </c>
      <c r="K48" s="114" t="s">
        <v>216</v>
      </c>
      <c r="L48" s="114" t="s">
        <v>217</v>
      </c>
      <c r="M48" s="115" t="s">
        <v>218</v>
      </c>
      <c r="N48" s="114" t="s">
        <v>215</v>
      </c>
      <c r="O48" s="114" t="s">
        <v>216</v>
      </c>
      <c r="P48" s="114" t="s">
        <v>217</v>
      </c>
      <c r="Q48" s="115" t="s">
        <v>218</v>
      </c>
      <c r="R48" s="1"/>
      <c r="S48" s="1"/>
      <c r="T48" s="1"/>
      <c r="U48" s="84"/>
    </row>
    <row r="49" spans="1:21" ht="13.5" thickBot="1">
      <c r="A49" s="95" t="s">
        <v>185</v>
      </c>
      <c r="B49" s="125">
        <f aca="true" t="shared" si="0" ref="B49:B77">B10-C10*D10</f>
        <v>0</v>
      </c>
      <c r="C49" s="125">
        <f aca="true" t="shared" si="1" ref="C49:C77">B10+C10*D10</f>
        <v>0</v>
      </c>
      <c r="D49" s="125">
        <f aca="true" t="shared" si="2" ref="D49:D77">B10-C10*E10</f>
        <v>0</v>
      </c>
      <c r="E49" s="125">
        <f aca="true" t="shared" si="3" ref="E49:E77">B10+C10*E10</f>
        <v>0</v>
      </c>
      <c r="F49" s="150">
        <f aca="true" t="shared" si="4" ref="F49:F77">F10-G10*H10</f>
        <v>-2.24</v>
      </c>
      <c r="G49" s="127">
        <f aca="true" t="shared" si="5" ref="G49:G77">F10+G10*H10</f>
        <v>2.24</v>
      </c>
      <c r="H49" s="126">
        <f aca="true" t="shared" si="6" ref="H49:H77">F10-G10*I10</f>
        <v>-4.48</v>
      </c>
      <c r="I49" s="127">
        <f aca="true" t="shared" si="7" ref="I49:I77">F10+G10*I10</f>
        <v>4.48</v>
      </c>
      <c r="J49" s="128">
        <f aca="true" t="shared" si="8" ref="J49:J77">J10-K10*L10</f>
        <v>-1.0499999999999998</v>
      </c>
      <c r="K49" s="150">
        <f aca="true" t="shared" si="9" ref="K49:K77">J10+K10*L10</f>
        <v>8.05</v>
      </c>
      <c r="L49" s="127">
        <f aca="true" t="shared" si="10" ref="L49:L77">J10-K10*M10</f>
        <v>-5.6</v>
      </c>
      <c r="M49" s="128">
        <f aca="true" t="shared" si="11" ref="M49:M77">J10+K10*M10</f>
        <v>12.6</v>
      </c>
      <c r="N49" s="126">
        <f aca="true" t="shared" si="12" ref="N49:N77">N10-O10*P10</f>
        <v>-3.63</v>
      </c>
      <c r="O49" s="127">
        <f aca="true" t="shared" si="13" ref="O49:O77">N10+O10*P10</f>
        <v>2.5300000000000002</v>
      </c>
      <c r="P49" s="150">
        <f aca="true" t="shared" si="14" ref="P49:P77">N10-O10*Q10</f>
        <v>-6.71</v>
      </c>
      <c r="Q49" s="127">
        <f aca="true" t="shared" si="15" ref="Q49:Q77">N10+O10*Q10</f>
        <v>5.61</v>
      </c>
      <c r="R49" s="151"/>
      <c r="S49" s="151"/>
      <c r="T49" s="151"/>
      <c r="U49" s="152"/>
    </row>
    <row r="50" spans="1:21" ht="12.75">
      <c r="A50" s="101" t="s">
        <v>186</v>
      </c>
      <c r="B50" s="131">
        <f t="shared" si="0"/>
        <v>-3.23</v>
      </c>
      <c r="C50" s="131">
        <f t="shared" si="1"/>
        <v>1.9499999999999997</v>
      </c>
      <c r="D50" s="131">
        <f t="shared" si="2"/>
        <v>-5.819999999999999</v>
      </c>
      <c r="E50" s="131">
        <f t="shared" si="3"/>
        <v>4.54</v>
      </c>
      <c r="F50" s="146">
        <f t="shared" si="4"/>
        <v>-2.08</v>
      </c>
      <c r="G50" s="146">
        <f t="shared" si="5"/>
        <v>2.08</v>
      </c>
      <c r="H50" s="146">
        <f t="shared" si="6"/>
        <v>-4.16</v>
      </c>
      <c r="I50" s="146">
        <f t="shared" si="7"/>
        <v>4.16</v>
      </c>
      <c r="J50" s="146">
        <f t="shared" si="8"/>
        <v>-10.35</v>
      </c>
      <c r="K50" s="146">
        <f t="shared" si="9"/>
        <v>7.15</v>
      </c>
      <c r="L50" s="146">
        <f t="shared" si="10"/>
        <v>-19.1</v>
      </c>
      <c r="M50" s="146">
        <f t="shared" si="11"/>
        <v>15.9</v>
      </c>
      <c r="N50" s="146">
        <f t="shared" si="12"/>
        <v>-4.335</v>
      </c>
      <c r="O50" s="146">
        <f t="shared" si="13"/>
        <v>4.9750000000000005</v>
      </c>
      <c r="P50" s="146">
        <f t="shared" si="14"/>
        <v>-8.99</v>
      </c>
      <c r="Q50" s="146">
        <f t="shared" si="15"/>
        <v>9.63</v>
      </c>
      <c r="R50" s="151"/>
      <c r="S50" s="151"/>
      <c r="T50" s="151"/>
      <c r="U50" s="152"/>
    </row>
    <row r="51" spans="1:21" ht="12.75">
      <c r="A51" s="101" t="s">
        <v>187</v>
      </c>
      <c r="B51" s="131">
        <f t="shared" si="0"/>
        <v>-4.95</v>
      </c>
      <c r="C51" s="131">
        <f t="shared" si="1"/>
        <v>-1.4500000000000002</v>
      </c>
      <c r="D51" s="131">
        <f t="shared" si="2"/>
        <v>-6.7</v>
      </c>
      <c r="E51" s="131">
        <f t="shared" si="3"/>
        <v>0.2999999999999998</v>
      </c>
      <c r="F51" s="131">
        <f t="shared" si="4"/>
        <v>-2.96</v>
      </c>
      <c r="G51" s="131">
        <f t="shared" si="5"/>
        <v>2.96</v>
      </c>
      <c r="H51" s="131">
        <f t="shared" si="6"/>
        <v>-5.92</v>
      </c>
      <c r="I51" s="131">
        <f t="shared" si="7"/>
        <v>5.92</v>
      </c>
      <c r="J51" s="131">
        <f t="shared" si="8"/>
        <v>25.550000000000004</v>
      </c>
      <c r="K51" s="131">
        <f t="shared" si="9"/>
        <v>48.65</v>
      </c>
      <c r="L51" s="131">
        <f t="shared" si="10"/>
        <v>14.000000000000004</v>
      </c>
      <c r="M51" s="131">
        <f t="shared" si="11"/>
        <v>60.2</v>
      </c>
      <c r="N51" s="131">
        <f t="shared" si="12"/>
        <v>-8.524999999999999</v>
      </c>
      <c r="O51" s="131">
        <f t="shared" si="13"/>
        <v>6.5249999999999995</v>
      </c>
      <c r="P51" s="131">
        <f t="shared" si="14"/>
        <v>-16.049999999999997</v>
      </c>
      <c r="Q51" s="131">
        <f t="shared" si="15"/>
        <v>14.049999999999999</v>
      </c>
      <c r="R51" s="151"/>
      <c r="S51" s="151"/>
      <c r="T51" s="151"/>
      <c r="U51" s="152"/>
    </row>
    <row r="52" spans="1:21" ht="12.75">
      <c r="A52" s="101" t="s">
        <v>188</v>
      </c>
      <c r="B52" s="131">
        <f t="shared" si="0"/>
        <v>-0.385</v>
      </c>
      <c r="C52" s="131">
        <f t="shared" si="1"/>
        <v>0.385</v>
      </c>
      <c r="D52" s="131">
        <f t="shared" si="2"/>
        <v>-0.77</v>
      </c>
      <c r="E52" s="131">
        <f t="shared" si="3"/>
        <v>0.77</v>
      </c>
      <c r="F52" s="131">
        <f t="shared" si="4"/>
        <v>-0.52</v>
      </c>
      <c r="G52" s="131">
        <f t="shared" si="5"/>
        <v>0.52</v>
      </c>
      <c r="H52" s="131">
        <f t="shared" si="6"/>
        <v>-1.04</v>
      </c>
      <c r="I52" s="131">
        <f t="shared" si="7"/>
        <v>1.04</v>
      </c>
      <c r="J52" s="131">
        <f t="shared" si="8"/>
        <v>-3.81</v>
      </c>
      <c r="K52" s="131">
        <f t="shared" si="9"/>
        <v>2.6300000000000003</v>
      </c>
      <c r="L52" s="131">
        <f t="shared" si="10"/>
        <v>-7.03</v>
      </c>
      <c r="M52" s="131">
        <f t="shared" si="11"/>
        <v>5.8500000000000005</v>
      </c>
      <c r="N52" s="131">
        <f t="shared" si="12"/>
        <v>-0.97</v>
      </c>
      <c r="O52" s="131">
        <f t="shared" si="13"/>
        <v>0.71</v>
      </c>
      <c r="P52" s="131">
        <f t="shared" si="14"/>
        <v>-1.81</v>
      </c>
      <c r="Q52" s="131">
        <f t="shared" si="15"/>
        <v>1.5499999999999998</v>
      </c>
      <c r="R52" s="151"/>
      <c r="S52" s="151"/>
      <c r="T52" s="151"/>
      <c r="U52" s="152"/>
    </row>
    <row r="53" spans="1:21" ht="12.75">
      <c r="A53" s="101" t="s">
        <v>189</v>
      </c>
      <c r="B53" s="131">
        <f t="shared" si="0"/>
        <v>-1.22</v>
      </c>
      <c r="C53" s="131">
        <f t="shared" si="1"/>
        <v>0.32</v>
      </c>
      <c r="D53" s="131">
        <f t="shared" si="2"/>
        <v>-1.99</v>
      </c>
      <c r="E53" s="131">
        <f t="shared" si="3"/>
        <v>1.09</v>
      </c>
      <c r="F53" s="131">
        <f t="shared" si="4"/>
        <v>-0.8</v>
      </c>
      <c r="G53" s="131">
        <f t="shared" si="5"/>
        <v>0.8</v>
      </c>
      <c r="H53" s="131">
        <f t="shared" si="6"/>
        <v>-1.6</v>
      </c>
      <c r="I53" s="131">
        <f t="shared" si="7"/>
        <v>1.6</v>
      </c>
      <c r="J53" s="131">
        <f t="shared" si="8"/>
        <v>-8.02</v>
      </c>
      <c r="K53" s="131">
        <f t="shared" si="9"/>
        <v>-1.5799999999999996</v>
      </c>
      <c r="L53" s="131">
        <f t="shared" si="10"/>
        <v>-11.24</v>
      </c>
      <c r="M53" s="131">
        <f t="shared" si="11"/>
        <v>1.6400000000000006</v>
      </c>
      <c r="N53" s="131">
        <f t="shared" si="12"/>
        <v>-5.13</v>
      </c>
      <c r="O53" s="131">
        <f t="shared" si="13"/>
        <v>-1.63</v>
      </c>
      <c r="P53" s="131">
        <f t="shared" si="14"/>
        <v>-6.88</v>
      </c>
      <c r="Q53" s="131">
        <f t="shared" si="15"/>
        <v>0.1200000000000001</v>
      </c>
      <c r="R53" s="151"/>
      <c r="S53" s="151"/>
      <c r="T53" s="151"/>
      <c r="U53" s="152"/>
    </row>
    <row r="54" spans="1:21" ht="12.75">
      <c r="A54" s="101" t="s">
        <v>190</v>
      </c>
      <c r="B54" s="131">
        <f t="shared" si="0"/>
        <v>-0.088</v>
      </c>
      <c r="C54" s="131">
        <f t="shared" si="1"/>
        <v>0.122</v>
      </c>
      <c r="D54" s="131">
        <f t="shared" si="2"/>
        <v>-0.193</v>
      </c>
      <c r="E54" s="131">
        <f t="shared" si="3"/>
        <v>0.22699999999999998</v>
      </c>
      <c r="F54" s="131">
        <f t="shared" si="4"/>
        <v>-0.24</v>
      </c>
      <c r="G54" s="131">
        <f t="shared" si="5"/>
        <v>0.24</v>
      </c>
      <c r="H54" s="131">
        <f t="shared" si="6"/>
        <v>-0.48</v>
      </c>
      <c r="I54" s="131">
        <f t="shared" si="7"/>
        <v>0.48</v>
      </c>
      <c r="J54" s="131">
        <f t="shared" si="8"/>
        <v>-0.93</v>
      </c>
      <c r="K54" s="131">
        <f t="shared" si="9"/>
        <v>0.61</v>
      </c>
      <c r="L54" s="131">
        <f t="shared" si="10"/>
        <v>-1.7</v>
      </c>
      <c r="M54" s="131">
        <f t="shared" si="11"/>
        <v>1.3800000000000001</v>
      </c>
      <c r="N54" s="131">
        <f t="shared" si="12"/>
        <v>-0.29000000000000004</v>
      </c>
      <c r="O54" s="131">
        <f t="shared" si="13"/>
        <v>0.27</v>
      </c>
      <c r="P54" s="131">
        <f t="shared" si="14"/>
        <v>-0.5700000000000001</v>
      </c>
      <c r="Q54" s="131">
        <f t="shared" si="15"/>
        <v>0.55</v>
      </c>
      <c r="R54" s="151"/>
      <c r="S54" s="151"/>
      <c r="T54" s="151"/>
      <c r="U54" s="152"/>
    </row>
    <row r="55" spans="1:21" ht="12.75">
      <c r="A55" s="101" t="s">
        <v>191</v>
      </c>
      <c r="B55" s="131">
        <f t="shared" si="0"/>
        <v>0.9574999999999999</v>
      </c>
      <c r="C55" s="131">
        <f t="shared" si="1"/>
        <v>1.3424999999999998</v>
      </c>
      <c r="D55" s="131">
        <f t="shared" si="2"/>
        <v>0.7649999999999999</v>
      </c>
      <c r="E55" s="131">
        <f t="shared" si="3"/>
        <v>1.535</v>
      </c>
      <c r="F55" s="131">
        <f t="shared" si="4"/>
        <v>-0.256</v>
      </c>
      <c r="G55" s="131">
        <f t="shared" si="5"/>
        <v>0.256</v>
      </c>
      <c r="H55" s="131">
        <f t="shared" si="6"/>
        <v>-0.512</v>
      </c>
      <c r="I55" s="131">
        <f t="shared" si="7"/>
        <v>0.512</v>
      </c>
      <c r="J55" s="131">
        <f t="shared" si="8"/>
        <v>2.0050000000000003</v>
      </c>
      <c r="K55" s="131">
        <f t="shared" si="9"/>
        <v>3.475</v>
      </c>
      <c r="L55" s="131">
        <f t="shared" si="10"/>
        <v>1.2700000000000002</v>
      </c>
      <c r="M55" s="131">
        <f t="shared" si="11"/>
        <v>4.21</v>
      </c>
      <c r="N55" s="131">
        <f t="shared" si="12"/>
        <v>0.55</v>
      </c>
      <c r="O55" s="131">
        <f t="shared" si="13"/>
        <v>1.25</v>
      </c>
      <c r="P55" s="131">
        <f t="shared" si="14"/>
        <v>0.19999999999999996</v>
      </c>
      <c r="Q55" s="131">
        <f t="shared" si="15"/>
        <v>1.6</v>
      </c>
      <c r="R55" s="151"/>
      <c r="S55" s="151"/>
      <c r="T55" s="151"/>
      <c r="U55" s="152"/>
    </row>
    <row r="56" spans="1:21" ht="12.75">
      <c r="A56" s="101" t="s">
        <v>192</v>
      </c>
      <c r="B56" s="131">
        <f t="shared" si="0"/>
        <v>-0.041</v>
      </c>
      <c r="C56" s="131">
        <f t="shared" si="1"/>
        <v>0.043000000000000003</v>
      </c>
      <c r="D56" s="131">
        <f t="shared" si="2"/>
        <v>-0.083</v>
      </c>
      <c r="E56" s="131">
        <f t="shared" si="3"/>
        <v>0.085</v>
      </c>
      <c r="F56" s="131">
        <f t="shared" si="4"/>
        <v>-0.092</v>
      </c>
      <c r="G56" s="131">
        <f t="shared" si="5"/>
        <v>0.092</v>
      </c>
      <c r="H56" s="131">
        <f t="shared" si="6"/>
        <v>-0.184</v>
      </c>
      <c r="I56" s="131">
        <f t="shared" si="7"/>
        <v>0.184</v>
      </c>
      <c r="J56" s="131">
        <f t="shared" si="8"/>
        <v>-0.28500000000000003</v>
      </c>
      <c r="K56" s="131">
        <f t="shared" si="9"/>
        <v>0.20500000000000002</v>
      </c>
      <c r="L56" s="131">
        <f t="shared" si="10"/>
        <v>-0.53</v>
      </c>
      <c r="M56" s="131">
        <f t="shared" si="11"/>
        <v>0.45000000000000007</v>
      </c>
      <c r="N56" s="131">
        <f t="shared" si="12"/>
        <v>-0.127</v>
      </c>
      <c r="O56" s="131">
        <f t="shared" si="13"/>
        <v>0.139</v>
      </c>
      <c r="P56" s="131">
        <f t="shared" si="14"/>
        <v>-0.26</v>
      </c>
      <c r="Q56" s="131">
        <f t="shared" si="15"/>
        <v>0.272</v>
      </c>
      <c r="R56" s="151"/>
      <c r="S56" s="151"/>
      <c r="T56" s="151"/>
      <c r="U56" s="152"/>
    </row>
    <row r="57" spans="1:21" ht="12.75">
      <c r="A57" s="101" t="s">
        <v>193</v>
      </c>
      <c r="B57" s="131">
        <f t="shared" si="0"/>
        <v>0.441</v>
      </c>
      <c r="C57" s="131">
        <f t="shared" si="1"/>
        <v>0.539</v>
      </c>
      <c r="D57" s="131">
        <f t="shared" si="2"/>
        <v>0.392</v>
      </c>
      <c r="E57" s="131">
        <f t="shared" si="3"/>
        <v>0.588</v>
      </c>
      <c r="F57" s="131">
        <f t="shared" si="4"/>
        <v>-0.06</v>
      </c>
      <c r="G57" s="131">
        <f t="shared" si="5"/>
        <v>0.06</v>
      </c>
      <c r="H57" s="131">
        <f t="shared" si="6"/>
        <v>-0.12</v>
      </c>
      <c r="I57" s="131">
        <f t="shared" si="7"/>
        <v>0.12</v>
      </c>
      <c r="J57" s="131">
        <f t="shared" si="8"/>
        <v>0.15</v>
      </c>
      <c r="K57" s="131">
        <f t="shared" si="9"/>
        <v>0.57</v>
      </c>
      <c r="L57" s="131">
        <f t="shared" si="10"/>
        <v>-0.06</v>
      </c>
      <c r="M57" s="131">
        <f t="shared" si="11"/>
        <v>0.78</v>
      </c>
      <c r="N57" s="131">
        <f t="shared" si="12"/>
        <v>0.34650000000000003</v>
      </c>
      <c r="O57" s="131">
        <f t="shared" si="13"/>
        <v>0.5635</v>
      </c>
      <c r="P57" s="131">
        <f t="shared" si="14"/>
        <v>0.23800000000000002</v>
      </c>
      <c r="Q57" s="131">
        <f t="shared" si="15"/>
        <v>0.672</v>
      </c>
      <c r="R57" s="151"/>
      <c r="S57" s="151"/>
      <c r="T57" s="151"/>
      <c r="U57" s="152"/>
    </row>
    <row r="58" spans="1:21" ht="12.75">
      <c r="A58" s="101" t="s">
        <v>194</v>
      </c>
      <c r="B58" s="131">
        <f>B21-C21*D19</f>
        <v>-0.006849999999999999</v>
      </c>
      <c r="C58" s="131">
        <f>B21+C21*D19</f>
        <v>0.00505</v>
      </c>
      <c r="D58" s="131">
        <f>B21-C21*E19</f>
        <v>-0.012799999999999999</v>
      </c>
      <c r="E58" s="131">
        <f>B21+C21*E19</f>
        <v>0.011</v>
      </c>
      <c r="F58" s="131">
        <f t="shared" si="4"/>
        <v>-4</v>
      </c>
      <c r="G58" s="131">
        <f t="shared" si="5"/>
        <v>4</v>
      </c>
      <c r="H58" s="131">
        <f t="shared" si="6"/>
        <v>-8</v>
      </c>
      <c r="I58" s="131">
        <f t="shared" si="7"/>
        <v>8</v>
      </c>
      <c r="J58" s="131">
        <f t="shared" si="8"/>
        <v>-3.5</v>
      </c>
      <c r="K58" s="131">
        <f t="shared" si="9"/>
        <v>3.5</v>
      </c>
      <c r="L58" s="131">
        <f t="shared" si="10"/>
        <v>-7</v>
      </c>
      <c r="M58" s="131">
        <f t="shared" si="11"/>
        <v>7</v>
      </c>
      <c r="N58" s="131">
        <f t="shared" si="12"/>
        <v>-3.5</v>
      </c>
      <c r="O58" s="131">
        <f t="shared" si="13"/>
        <v>3.5</v>
      </c>
      <c r="P58" s="131">
        <f t="shared" si="14"/>
        <v>-7</v>
      </c>
      <c r="Q58" s="131">
        <f t="shared" si="15"/>
        <v>7</v>
      </c>
      <c r="R58" s="151"/>
      <c r="S58" s="151"/>
      <c r="T58" s="151"/>
      <c r="U58" s="152"/>
    </row>
    <row r="59" spans="1:21" ht="12.75">
      <c r="A59" s="101" t="s">
        <v>195</v>
      </c>
      <c r="B59" s="131">
        <f t="shared" si="0"/>
        <v>0.7155</v>
      </c>
      <c r="C59" s="131">
        <f t="shared" si="1"/>
        <v>0.7785</v>
      </c>
      <c r="D59" s="131">
        <f t="shared" si="2"/>
        <v>0.6839999999999999</v>
      </c>
      <c r="E59" s="131">
        <f t="shared" si="3"/>
        <v>0.81</v>
      </c>
      <c r="F59" s="131">
        <f t="shared" si="4"/>
        <v>-0.0244</v>
      </c>
      <c r="G59" s="131">
        <f t="shared" si="5"/>
        <v>0.0244</v>
      </c>
      <c r="H59" s="131">
        <f t="shared" si="6"/>
        <v>-0.0488</v>
      </c>
      <c r="I59" s="131">
        <f t="shared" si="7"/>
        <v>0.0488</v>
      </c>
      <c r="J59" s="131">
        <f t="shared" si="8"/>
        <v>0.536</v>
      </c>
      <c r="K59" s="131">
        <f t="shared" si="9"/>
        <v>0.704</v>
      </c>
      <c r="L59" s="131">
        <f t="shared" si="10"/>
        <v>0.45199999999999996</v>
      </c>
      <c r="M59" s="131">
        <f t="shared" si="11"/>
        <v>0.788</v>
      </c>
      <c r="N59" s="131">
        <f t="shared" si="12"/>
        <v>0.597</v>
      </c>
      <c r="O59" s="131">
        <f t="shared" si="13"/>
        <v>0.7090000000000001</v>
      </c>
      <c r="P59" s="131">
        <f t="shared" si="14"/>
        <v>0.541</v>
      </c>
      <c r="Q59" s="131">
        <f t="shared" si="15"/>
        <v>0.765</v>
      </c>
      <c r="R59" s="151"/>
      <c r="S59" s="151"/>
      <c r="T59" s="151"/>
      <c r="U59" s="152"/>
    </row>
    <row r="60" spans="1:21" ht="12.75">
      <c r="A60" s="101" t="s">
        <v>196</v>
      </c>
      <c r="B60" s="131">
        <f t="shared" si="0"/>
        <v>-0.006849999999999999</v>
      </c>
      <c r="C60" s="131">
        <f t="shared" si="1"/>
        <v>0.00505</v>
      </c>
      <c r="D60" s="131">
        <f t="shared" si="2"/>
        <v>-0.012799999999999999</v>
      </c>
      <c r="E60" s="131">
        <f t="shared" si="3"/>
        <v>0.011</v>
      </c>
      <c r="F60" s="131">
        <f t="shared" si="4"/>
        <v>-0.0116</v>
      </c>
      <c r="G60" s="131">
        <f t="shared" si="5"/>
        <v>0.0116</v>
      </c>
      <c r="H60" s="131">
        <f t="shared" si="6"/>
        <v>-0.0232</v>
      </c>
      <c r="I60" s="131">
        <f t="shared" si="7"/>
        <v>0.0232</v>
      </c>
      <c r="J60" s="131">
        <f t="shared" si="8"/>
        <v>-0.0186</v>
      </c>
      <c r="K60" s="131">
        <f t="shared" si="9"/>
        <v>0.0206</v>
      </c>
      <c r="L60" s="131">
        <f t="shared" si="10"/>
        <v>-0.0382</v>
      </c>
      <c r="M60" s="131">
        <f t="shared" si="11"/>
        <v>0.0402</v>
      </c>
      <c r="N60" s="131">
        <f t="shared" si="12"/>
        <v>-0.0175</v>
      </c>
      <c r="O60" s="131">
        <f t="shared" si="13"/>
        <v>0.0175</v>
      </c>
      <c r="P60" s="131">
        <f t="shared" si="14"/>
        <v>-0.035</v>
      </c>
      <c r="Q60" s="131">
        <f t="shared" si="15"/>
        <v>0.035</v>
      </c>
      <c r="R60" s="151"/>
      <c r="S60" s="151"/>
      <c r="T60" s="151"/>
      <c r="U60" s="152"/>
    </row>
    <row r="61" spans="1:21" ht="12.75">
      <c r="A61" s="101" t="s">
        <v>197</v>
      </c>
      <c r="B61" s="131">
        <f t="shared" si="0"/>
        <v>0.05865</v>
      </c>
      <c r="C61" s="131">
        <f t="shared" si="1"/>
        <v>0.07335</v>
      </c>
      <c r="D61" s="131">
        <f t="shared" si="2"/>
        <v>0.051300000000000005</v>
      </c>
      <c r="E61" s="131">
        <f t="shared" si="3"/>
        <v>0.08070000000000001</v>
      </c>
      <c r="F61" s="131">
        <f t="shared" si="4"/>
        <v>-0.0104</v>
      </c>
      <c r="G61" s="131">
        <f t="shared" si="5"/>
        <v>0.0104</v>
      </c>
      <c r="H61" s="131">
        <f t="shared" si="6"/>
        <v>-0.0208</v>
      </c>
      <c r="I61" s="131">
        <f t="shared" si="7"/>
        <v>0.0208</v>
      </c>
      <c r="J61" s="131">
        <f t="shared" si="8"/>
        <v>0.061</v>
      </c>
      <c r="K61" s="131">
        <f t="shared" si="9"/>
        <v>0.11699999999999999</v>
      </c>
      <c r="L61" s="131">
        <f t="shared" si="10"/>
        <v>0.032999999999999995</v>
      </c>
      <c r="M61" s="131">
        <f t="shared" si="11"/>
        <v>0.145</v>
      </c>
      <c r="N61" s="131">
        <f t="shared" si="12"/>
        <v>0.035449999999999995</v>
      </c>
      <c r="O61" s="131">
        <f t="shared" si="13"/>
        <v>0.07255</v>
      </c>
      <c r="P61" s="131">
        <f t="shared" si="14"/>
        <v>0.0169</v>
      </c>
      <c r="Q61" s="131">
        <f t="shared" si="15"/>
        <v>0.0911</v>
      </c>
      <c r="R61" s="151"/>
      <c r="S61" s="151"/>
      <c r="T61" s="151"/>
      <c r="U61" s="152"/>
    </row>
    <row r="62" spans="1:21" ht="12.75">
      <c r="A62" s="101" t="s">
        <v>198</v>
      </c>
      <c r="B62" s="131">
        <f t="shared" si="0"/>
        <v>-0.0093</v>
      </c>
      <c r="C62" s="131">
        <f t="shared" si="1"/>
        <v>0.0103</v>
      </c>
      <c r="D62" s="131">
        <f t="shared" si="2"/>
        <v>-0.0191</v>
      </c>
      <c r="E62" s="131">
        <f t="shared" si="3"/>
        <v>0.0201</v>
      </c>
      <c r="F62" s="131">
        <f t="shared" si="4"/>
        <v>-0.004</v>
      </c>
      <c r="G62" s="131">
        <f t="shared" si="5"/>
        <v>0.004</v>
      </c>
      <c r="H62" s="131">
        <f t="shared" si="6"/>
        <v>-0.008</v>
      </c>
      <c r="I62" s="131">
        <f t="shared" si="7"/>
        <v>0.008</v>
      </c>
      <c r="J62" s="131">
        <f t="shared" si="8"/>
        <v>-0.0059499999999999996</v>
      </c>
      <c r="K62" s="131">
        <f t="shared" si="9"/>
        <v>0.014349999999999998</v>
      </c>
      <c r="L62" s="131">
        <f t="shared" si="10"/>
        <v>-0.0161</v>
      </c>
      <c r="M62" s="131">
        <f t="shared" si="11"/>
        <v>0.024499999999999997</v>
      </c>
      <c r="N62" s="131">
        <f t="shared" si="12"/>
        <v>-0.01015</v>
      </c>
      <c r="O62" s="131">
        <f t="shared" si="13"/>
        <v>0.01015</v>
      </c>
      <c r="P62" s="131">
        <f t="shared" si="14"/>
        <v>-0.0203</v>
      </c>
      <c r="Q62" s="131">
        <f t="shared" si="15"/>
        <v>0.0203</v>
      </c>
      <c r="R62" s="151"/>
      <c r="S62" s="151"/>
      <c r="T62" s="151"/>
      <c r="U62" s="152"/>
    </row>
    <row r="63" spans="1:21" ht="13.5" thickBot="1">
      <c r="A63" s="96" t="s">
        <v>199</v>
      </c>
      <c r="B63" s="131">
        <f t="shared" si="0"/>
        <v>0.017900000000000003</v>
      </c>
      <c r="C63" s="131">
        <f t="shared" si="1"/>
        <v>0.050100000000000006</v>
      </c>
      <c r="D63" s="131">
        <f t="shared" si="2"/>
        <v>0.001800000000000003</v>
      </c>
      <c r="E63" s="131">
        <f t="shared" si="3"/>
        <v>0.06620000000000001</v>
      </c>
      <c r="F63" s="131">
        <f t="shared" si="4"/>
        <v>-0.0104</v>
      </c>
      <c r="G63" s="131">
        <f t="shared" si="5"/>
        <v>0.0104</v>
      </c>
      <c r="H63" s="131">
        <f t="shared" si="6"/>
        <v>-0.0208</v>
      </c>
      <c r="I63" s="131">
        <f t="shared" si="7"/>
        <v>0.0208</v>
      </c>
      <c r="J63" s="131">
        <f t="shared" si="8"/>
        <v>-0.028</v>
      </c>
      <c r="K63" s="131">
        <f t="shared" si="9"/>
        <v>0.028</v>
      </c>
      <c r="L63" s="131">
        <f t="shared" si="10"/>
        <v>-0.056</v>
      </c>
      <c r="M63" s="131">
        <f t="shared" si="11"/>
        <v>0.056</v>
      </c>
      <c r="N63" s="131">
        <f t="shared" si="12"/>
        <v>-0.0185</v>
      </c>
      <c r="O63" s="131">
        <f t="shared" si="13"/>
        <v>0.058499999999999996</v>
      </c>
      <c r="P63" s="131">
        <f t="shared" si="14"/>
        <v>-0.056999999999999995</v>
      </c>
      <c r="Q63" s="131">
        <f t="shared" si="15"/>
        <v>0.097</v>
      </c>
      <c r="R63" s="151"/>
      <c r="S63" s="151"/>
      <c r="T63" s="151"/>
      <c r="U63" s="152"/>
    </row>
    <row r="64" spans="1:21" ht="12.75">
      <c r="A64" s="101" t="s">
        <v>200</v>
      </c>
      <c r="B64" s="146">
        <f t="shared" si="0"/>
        <v>-3.7</v>
      </c>
      <c r="C64" s="146">
        <f t="shared" si="1"/>
        <v>3.8600000000000003</v>
      </c>
      <c r="D64" s="146">
        <f t="shared" si="2"/>
        <v>-7.48</v>
      </c>
      <c r="E64" s="146">
        <f t="shared" si="3"/>
        <v>7.640000000000001</v>
      </c>
      <c r="F64" s="146">
        <f t="shared" si="4"/>
        <v>-2.8</v>
      </c>
      <c r="G64" s="146">
        <f t="shared" si="5"/>
        <v>2.8</v>
      </c>
      <c r="H64" s="146">
        <f t="shared" si="6"/>
        <v>-5.6</v>
      </c>
      <c r="I64" s="146">
        <f t="shared" si="7"/>
        <v>5.6</v>
      </c>
      <c r="J64" s="146">
        <f t="shared" si="8"/>
        <v>-18.650000000000002</v>
      </c>
      <c r="K64" s="146">
        <f t="shared" si="9"/>
        <v>29.650000000000002</v>
      </c>
      <c r="L64" s="146">
        <f t="shared" si="10"/>
        <v>-42.800000000000004</v>
      </c>
      <c r="M64" s="146">
        <f t="shared" si="11"/>
        <v>53.800000000000004</v>
      </c>
      <c r="N64" s="146">
        <f t="shared" si="12"/>
        <v>-19.2</v>
      </c>
      <c r="O64" s="146">
        <f t="shared" si="13"/>
        <v>22.8</v>
      </c>
      <c r="P64" s="146">
        <f t="shared" si="14"/>
        <v>-40.2</v>
      </c>
      <c r="Q64" s="146">
        <f t="shared" si="15"/>
        <v>43.8</v>
      </c>
      <c r="R64" s="151"/>
      <c r="S64" s="151"/>
      <c r="T64" s="151"/>
      <c r="U64" s="152"/>
    </row>
    <row r="65" spans="1:21" ht="12.75">
      <c r="A65" s="101" t="s">
        <v>201</v>
      </c>
      <c r="B65" s="131">
        <f t="shared" si="0"/>
        <v>-1.055</v>
      </c>
      <c r="C65" s="131">
        <f t="shared" si="1"/>
        <v>1.9549999999999998</v>
      </c>
      <c r="D65" s="131">
        <f t="shared" si="2"/>
        <v>-2.5599999999999996</v>
      </c>
      <c r="E65" s="131">
        <f t="shared" si="3"/>
        <v>3.46</v>
      </c>
      <c r="F65" s="131">
        <f t="shared" si="4"/>
        <v>-1.28</v>
      </c>
      <c r="G65" s="131">
        <f t="shared" si="5"/>
        <v>1.28</v>
      </c>
      <c r="H65" s="131">
        <f t="shared" si="6"/>
        <v>-2.56</v>
      </c>
      <c r="I65" s="131">
        <f t="shared" si="7"/>
        <v>2.56</v>
      </c>
      <c r="J65" s="131">
        <f t="shared" si="8"/>
        <v>-6.9</v>
      </c>
      <c r="K65" s="131">
        <f t="shared" si="9"/>
        <v>7.1</v>
      </c>
      <c r="L65" s="131">
        <f t="shared" si="10"/>
        <v>-13.9</v>
      </c>
      <c r="M65" s="131">
        <f t="shared" si="11"/>
        <v>14.1</v>
      </c>
      <c r="N65" s="131">
        <f t="shared" si="12"/>
        <v>-1.59</v>
      </c>
      <c r="O65" s="131">
        <f t="shared" si="13"/>
        <v>2.19</v>
      </c>
      <c r="P65" s="131">
        <f t="shared" si="14"/>
        <v>-3.4800000000000004</v>
      </c>
      <c r="Q65" s="131">
        <f t="shared" si="15"/>
        <v>4.08</v>
      </c>
      <c r="R65" s="151"/>
      <c r="S65" s="151"/>
      <c r="T65" s="151"/>
      <c r="U65" s="152"/>
    </row>
    <row r="66" spans="1:21" ht="12.75">
      <c r="A66" s="101" t="s">
        <v>202</v>
      </c>
      <c r="B66" s="131">
        <f t="shared" si="0"/>
        <v>-1.03</v>
      </c>
      <c r="C66" s="131">
        <f t="shared" si="1"/>
        <v>0.93</v>
      </c>
      <c r="D66" s="131">
        <f t="shared" si="2"/>
        <v>-2.0100000000000002</v>
      </c>
      <c r="E66" s="131">
        <f t="shared" si="3"/>
        <v>1.9100000000000001</v>
      </c>
      <c r="F66" s="131">
        <f t="shared" si="4"/>
        <v>-1.12</v>
      </c>
      <c r="G66" s="131">
        <f t="shared" si="5"/>
        <v>1.12</v>
      </c>
      <c r="H66" s="131">
        <f t="shared" si="6"/>
        <v>-2.24</v>
      </c>
      <c r="I66" s="131">
        <f t="shared" si="7"/>
        <v>2.24</v>
      </c>
      <c r="J66" s="131">
        <f t="shared" si="8"/>
        <v>-3.789999999999999</v>
      </c>
      <c r="K66" s="131">
        <f t="shared" si="9"/>
        <v>6.01</v>
      </c>
      <c r="L66" s="131">
        <f t="shared" si="10"/>
        <v>-8.69</v>
      </c>
      <c r="M66" s="131">
        <f t="shared" si="11"/>
        <v>10.909999999999998</v>
      </c>
      <c r="N66" s="131">
        <f t="shared" si="12"/>
        <v>-2.05</v>
      </c>
      <c r="O66" s="131">
        <f t="shared" si="13"/>
        <v>2.29</v>
      </c>
      <c r="P66" s="131">
        <f t="shared" si="14"/>
        <v>-4.22</v>
      </c>
      <c r="Q66" s="131">
        <f t="shared" si="15"/>
        <v>4.46</v>
      </c>
      <c r="R66" s="151"/>
      <c r="S66" s="151"/>
      <c r="T66" s="151"/>
      <c r="U66" s="152"/>
    </row>
    <row r="67" spans="1:21" ht="12.75">
      <c r="A67" s="101" t="s">
        <v>203</v>
      </c>
      <c r="B67" s="131">
        <f t="shared" si="0"/>
        <v>-0.29000000000000004</v>
      </c>
      <c r="C67" s="131">
        <f t="shared" si="1"/>
        <v>0.41000000000000003</v>
      </c>
      <c r="D67" s="131">
        <f t="shared" si="2"/>
        <v>-0.6400000000000001</v>
      </c>
      <c r="E67" s="131">
        <f t="shared" si="3"/>
        <v>0.76</v>
      </c>
      <c r="F67" s="131">
        <f t="shared" si="4"/>
        <v>-0.52</v>
      </c>
      <c r="G67" s="131">
        <f t="shared" si="5"/>
        <v>0.52</v>
      </c>
      <c r="H67" s="131">
        <f t="shared" si="6"/>
        <v>-1.04</v>
      </c>
      <c r="I67" s="131">
        <f t="shared" si="7"/>
        <v>1.04</v>
      </c>
      <c r="J67" s="131">
        <f t="shared" si="8"/>
        <v>0.74</v>
      </c>
      <c r="K67" s="131">
        <f t="shared" si="9"/>
        <v>4.66</v>
      </c>
      <c r="L67" s="131">
        <f t="shared" si="10"/>
        <v>-1.2200000000000002</v>
      </c>
      <c r="M67" s="131">
        <f t="shared" si="11"/>
        <v>6.620000000000001</v>
      </c>
      <c r="N67" s="131">
        <f t="shared" si="12"/>
        <v>-0.8500000000000001</v>
      </c>
      <c r="O67" s="131">
        <f t="shared" si="13"/>
        <v>0.55</v>
      </c>
      <c r="P67" s="131">
        <f t="shared" si="14"/>
        <v>-1.55</v>
      </c>
      <c r="Q67" s="131">
        <f t="shared" si="15"/>
        <v>1.2500000000000002</v>
      </c>
      <c r="R67" s="151"/>
      <c r="S67" s="151"/>
      <c r="T67" s="151"/>
      <c r="U67" s="152"/>
    </row>
    <row r="68" spans="1:21" ht="12.75">
      <c r="A68" s="101" t="s">
        <v>204</v>
      </c>
      <c r="B68" s="131">
        <f t="shared" si="0"/>
        <v>-0.22500000000000003</v>
      </c>
      <c r="C68" s="131">
        <f t="shared" si="1"/>
        <v>0.265</v>
      </c>
      <c r="D68" s="131">
        <f t="shared" si="2"/>
        <v>-0.47000000000000003</v>
      </c>
      <c r="E68" s="131">
        <f t="shared" si="3"/>
        <v>0.51</v>
      </c>
      <c r="F68" s="131">
        <f t="shared" si="4"/>
        <v>-0.28</v>
      </c>
      <c r="G68" s="131">
        <f t="shared" si="5"/>
        <v>0.28</v>
      </c>
      <c r="H68" s="131">
        <f t="shared" si="6"/>
        <v>-0.56</v>
      </c>
      <c r="I68" s="131">
        <f t="shared" si="7"/>
        <v>0.56</v>
      </c>
      <c r="J68" s="131">
        <f t="shared" si="8"/>
        <v>-0.81</v>
      </c>
      <c r="K68" s="131">
        <f t="shared" si="9"/>
        <v>1.01</v>
      </c>
      <c r="L68" s="131">
        <f t="shared" si="10"/>
        <v>-1.72</v>
      </c>
      <c r="M68" s="131">
        <f t="shared" si="11"/>
        <v>1.9200000000000002</v>
      </c>
      <c r="N68" s="131">
        <f t="shared" si="12"/>
        <v>-0.325</v>
      </c>
      <c r="O68" s="131">
        <f t="shared" si="13"/>
        <v>0.7250000000000001</v>
      </c>
      <c r="P68" s="131">
        <f t="shared" si="14"/>
        <v>-0.8500000000000001</v>
      </c>
      <c r="Q68" s="131">
        <f t="shared" si="15"/>
        <v>1.25</v>
      </c>
      <c r="R68" s="151"/>
      <c r="S68" s="151"/>
      <c r="T68" s="151"/>
      <c r="U68" s="152"/>
    </row>
    <row r="69" spans="1:21" ht="12.75">
      <c r="A69" s="101" t="s">
        <v>205</v>
      </c>
      <c r="B69" s="131">
        <f t="shared" si="0"/>
        <v>-0.16</v>
      </c>
      <c r="C69" s="131">
        <f t="shared" si="1"/>
        <v>0.12000000000000001</v>
      </c>
      <c r="D69" s="131">
        <f t="shared" si="2"/>
        <v>-0.30000000000000004</v>
      </c>
      <c r="E69" s="131">
        <f t="shared" si="3"/>
        <v>0.26</v>
      </c>
      <c r="F69" s="131">
        <f t="shared" si="4"/>
        <v>-0.192</v>
      </c>
      <c r="G69" s="131">
        <f t="shared" si="5"/>
        <v>0.192</v>
      </c>
      <c r="H69" s="131">
        <f t="shared" si="6"/>
        <v>-0.384</v>
      </c>
      <c r="I69" s="131">
        <f t="shared" si="7"/>
        <v>0.384</v>
      </c>
      <c r="J69" s="131">
        <f t="shared" si="8"/>
        <v>1.005</v>
      </c>
      <c r="K69" s="131">
        <f t="shared" si="9"/>
        <v>2.1950000000000003</v>
      </c>
      <c r="L69" s="131">
        <f t="shared" si="10"/>
        <v>0.4099999999999999</v>
      </c>
      <c r="M69" s="131">
        <f t="shared" si="11"/>
        <v>2.79</v>
      </c>
      <c r="N69" s="131">
        <f t="shared" si="12"/>
        <v>-0.188</v>
      </c>
      <c r="O69" s="131">
        <f t="shared" si="13"/>
        <v>0.246</v>
      </c>
      <c r="P69" s="131">
        <f t="shared" si="14"/>
        <v>-0.40499999999999997</v>
      </c>
      <c r="Q69" s="131">
        <f t="shared" si="15"/>
        <v>0.463</v>
      </c>
      <c r="R69" s="151"/>
      <c r="S69" s="151"/>
      <c r="T69" s="151"/>
      <c r="U69" s="152"/>
    </row>
    <row r="70" spans="1:21" ht="12.75">
      <c r="A70" s="101" t="s">
        <v>206</v>
      </c>
      <c r="B70" s="131">
        <f t="shared" si="0"/>
        <v>-0.0805</v>
      </c>
      <c r="C70" s="131">
        <f t="shared" si="1"/>
        <v>0.0805</v>
      </c>
      <c r="D70" s="131">
        <f t="shared" si="2"/>
        <v>-0.161</v>
      </c>
      <c r="E70" s="131">
        <f t="shared" si="3"/>
        <v>0.161</v>
      </c>
      <c r="F70" s="131">
        <f t="shared" si="4"/>
        <v>-0.096</v>
      </c>
      <c r="G70" s="131">
        <f t="shared" si="5"/>
        <v>0.096</v>
      </c>
      <c r="H70" s="131">
        <f t="shared" si="6"/>
        <v>-0.192</v>
      </c>
      <c r="I70" s="131">
        <f t="shared" si="7"/>
        <v>0.192</v>
      </c>
      <c r="J70" s="131">
        <f t="shared" si="8"/>
        <v>-0.22</v>
      </c>
      <c r="K70" s="131">
        <f t="shared" si="9"/>
        <v>0.19999999999999998</v>
      </c>
      <c r="L70" s="131">
        <f t="shared" si="10"/>
        <v>-0.43</v>
      </c>
      <c r="M70" s="131">
        <f t="shared" si="11"/>
        <v>0.41</v>
      </c>
      <c r="N70" s="131">
        <f t="shared" si="12"/>
        <v>-0.1025</v>
      </c>
      <c r="O70" s="131">
        <f t="shared" si="13"/>
        <v>0.1145</v>
      </c>
      <c r="P70" s="131">
        <f t="shared" si="14"/>
        <v>-0.211</v>
      </c>
      <c r="Q70" s="131">
        <f t="shared" si="15"/>
        <v>0.223</v>
      </c>
      <c r="R70" s="151"/>
      <c r="S70" s="151"/>
      <c r="T70" s="151"/>
      <c r="U70" s="152"/>
    </row>
    <row r="71" spans="1:21" ht="12.75">
      <c r="A71" s="101" t="s">
        <v>207</v>
      </c>
      <c r="B71" s="131">
        <f t="shared" si="0"/>
        <v>-0.0785</v>
      </c>
      <c r="C71" s="131">
        <f t="shared" si="1"/>
        <v>0.05450000000000001</v>
      </c>
      <c r="D71" s="131">
        <f t="shared" si="2"/>
        <v>-0.14500000000000002</v>
      </c>
      <c r="E71" s="131">
        <f t="shared" si="3"/>
        <v>0.12100000000000001</v>
      </c>
      <c r="F71" s="131">
        <f t="shared" si="4"/>
        <v>-0.08</v>
      </c>
      <c r="G71" s="131">
        <f t="shared" si="5"/>
        <v>0.08</v>
      </c>
      <c r="H71" s="131">
        <f t="shared" si="6"/>
        <v>-0.16</v>
      </c>
      <c r="I71" s="131">
        <f t="shared" si="7"/>
        <v>0.16</v>
      </c>
      <c r="J71" s="131">
        <f t="shared" si="8"/>
        <v>-0.405</v>
      </c>
      <c r="K71" s="131">
        <f t="shared" si="9"/>
        <v>-0.05499999999999999</v>
      </c>
      <c r="L71" s="131">
        <f t="shared" si="10"/>
        <v>-0.5800000000000001</v>
      </c>
      <c r="M71" s="131">
        <f t="shared" si="11"/>
        <v>0.12000000000000002</v>
      </c>
      <c r="N71" s="131">
        <f t="shared" si="12"/>
        <v>-0.1715</v>
      </c>
      <c r="O71" s="131">
        <f t="shared" si="13"/>
        <v>0.0315</v>
      </c>
      <c r="P71" s="131">
        <f t="shared" si="14"/>
        <v>-0.273</v>
      </c>
      <c r="Q71" s="131">
        <f t="shared" si="15"/>
        <v>0.133</v>
      </c>
      <c r="R71" s="151"/>
      <c r="S71" s="151"/>
      <c r="T71" s="151"/>
      <c r="U71" s="152"/>
    </row>
    <row r="72" spans="1:21" ht="12.75">
      <c r="A72" s="101" t="s">
        <v>208</v>
      </c>
      <c r="B72" s="131">
        <f t="shared" si="0"/>
        <v>-3.5</v>
      </c>
      <c r="C72" s="131">
        <f t="shared" si="1"/>
        <v>3.5</v>
      </c>
      <c r="D72" s="131">
        <f t="shared" si="2"/>
        <v>-7</v>
      </c>
      <c r="E72" s="131">
        <f t="shared" si="3"/>
        <v>7</v>
      </c>
      <c r="F72" s="131">
        <f t="shared" si="4"/>
        <v>-4</v>
      </c>
      <c r="G72" s="131">
        <f t="shared" si="5"/>
        <v>4</v>
      </c>
      <c r="H72" s="131">
        <f t="shared" si="6"/>
        <v>-8</v>
      </c>
      <c r="I72" s="131">
        <f t="shared" si="7"/>
        <v>8</v>
      </c>
      <c r="J72" s="131">
        <f t="shared" si="8"/>
        <v>-3.5</v>
      </c>
      <c r="K72" s="131">
        <f t="shared" si="9"/>
        <v>3.5</v>
      </c>
      <c r="L72" s="131">
        <f t="shared" si="10"/>
        <v>-7</v>
      </c>
      <c r="M72" s="131">
        <f t="shared" si="11"/>
        <v>7</v>
      </c>
      <c r="N72" s="131">
        <f t="shared" si="12"/>
        <v>-3.5</v>
      </c>
      <c r="O72" s="131">
        <f t="shared" si="13"/>
        <v>3.5</v>
      </c>
      <c r="P72" s="131">
        <f t="shared" si="14"/>
        <v>-7</v>
      </c>
      <c r="Q72" s="131">
        <f t="shared" si="15"/>
        <v>7</v>
      </c>
      <c r="R72" s="151"/>
      <c r="S72" s="151"/>
      <c r="T72" s="151"/>
      <c r="U72" s="152"/>
    </row>
    <row r="73" spans="1:21" ht="12.75">
      <c r="A73" s="101" t="s">
        <v>209</v>
      </c>
      <c r="B73" s="131">
        <f t="shared" si="0"/>
        <v>-0.1125</v>
      </c>
      <c r="C73" s="131">
        <f t="shared" si="1"/>
        <v>0.0485</v>
      </c>
      <c r="D73" s="131">
        <f t="shared" si="2"/>
        <v>-0.193</v>
      </c>
      <c r="E73" s="131">
        <f t="shared" si="3"/>
        <v>0.129</v>
      </c>
      <c r="F73" s="131">
        <f t="shared" si="4"/>
        <v>-0.034</v>
      </c>
      <c r="G73" s="131">
        <f t="shared" si="5"/>
        <v>0.034</v>
      </c>
      <c r="H73" s="131">
        <f t="shared" si="6"/>
        <v>-0.068</v>
      </c>
      <c r="I73" s="131">
        <f t="shared" si="7"/>
        <v>0.068</v>
      </c>
      <c r="J73" s="131">
        <f t="shared" si="8"/>
        <v>0.0725</v>
      </c>
      <c r="K73" s="131">
        <f t="shared" si="9"/>
        <v>0.2475</v>
      </c>
      <c r="L73" s="131">
        <f t="shared" si="10"/>
        <v>-0.015000000000000013</v>
      </c>
      <c r="M73" s="131">
        <f t="shared" si="11"/>
        <v>0.335</v>
      </c>
      <c r="N73" s="131">
        <f t="shared" si="12"/>
        <v>-0.10250000000000001</v>
      </c>
      <c r="O73" s="131">
        <f t="shared" si="13"/>
        <v>0.0585</v>
      </c>
      <c r="P73" s="131">
        <f t="shared" si="14"/>
        <v>-0.183</v>
      </c>
      <c r="Q73" s="131">
        <f t="shared" si="15"/>
        <v>0.139</v>
      </c>
      <c r="R73" s="151"/>
      <c r="S73" s="151"/>
      <c r="T73" s="151"/>
      <c r="U73" s="152"/>
    </row>
    <row r="74" spans="1:21" ht="12.75">
      <c r="A74" s="101" t="s">
        <v>210</v>
      </c>
      <c r="B74" s="131">
        <f t="shared" si="0"/>
        <v>-0.0125</v>
      </c>
      <c r="C74" s="131">
        <f t="shared" si="1"/>
        <v>0.0085</v>
      </c>
      <c r="D74" s="131">
        <f t="shared" si="2"/>
        <v>-0.023</v>
      </c>
      <c r="E74" s="131">
        <f t="shared" si="3"/>
        <v>0.019000000000000003</v>
      </c>
      <c r="F74" s="131">
        <f t="shared" si="4"/>
        <v>-0.0124</v>
      </c>
      <c r="G74" s="131">
        <f t="shared" si="5"/>
        <v>0.0124</v>
      </c>
      <c r="H74" s="131">
        <f t="shared" si="6"/>
        <v>-0.0248</v>
      </c>
      <c r="I74" s="131">
        <f t="shared" si="7"/>
        <v>0.0248</v>
      </c>
      <c r="J74" s="131">
        <f t="shared" si="8"/>
        <v>-0.021</v>
      </c>
      <c r="K74" s="131">
        <f t="shared" si="9"/>
        <v>0.021</v>
      </c>
      <c r="L74" s="131">
        <f t="shared" si="10"/>
        <v>-0.042</v>
      </c>
      <c r="M74" s="131">
        <f t="shared" si="11"/>
        <v>0.042</v>
      </c>
      <c r="N74" s="131">
        <f t="shared" si="12"/>
        <v>-0.02035</v>
      </c>
      <c r="O74" s="131">
        <f t="shared" si="13"/>
        <v>0.01815</v>
      </c>
      <c r="P74" s="131">
        <f t="shared" si="14"/>
        <v>-0.039599999999999996</v>
      </c>
      <c r="Q74" s="131">
        <f t="shared" si="15"/>
        <v>0.0374</v>
      </c>
      <c r="R74" s="151"/>
      <c r="S74" s="151"/>
      <c r="T74" s="151"/>
      <c r="U74" s="152"/>
    </row>
    <row r="75" spans="1:21" ht="12.75">
      <c r="A75" s="101" t="s">
        <v>211</v>
      </c>
      <c r="B75" s="131">
        <f t="shared" si="0"/>
        <v>-0.0125</v>
      </c>
      <c r="C75" s="131">
        <f t="shared" si="1"/>
        <v>0.0085</v>
      </c>
      <c r="D75" s="131">
        <f t="shared" si="2"/>
        <v>-0.023</v>
      </c>
      <c r="E75" s="131">
        <f t="shared" si="3"/>
        <v>0.019000000000000003</v>
      </c>
      <c r="F75" s="131">
        <f t="shared" si="4"/>
        <v>-0.0084</v>
      </c>
      <c r="G75" s="131">
        <f t="shared" si="5"/>
        <v>0.0084</v>
      </c>
      <c r="H75" s="131">
        <f t="shared" si="6"/>
        <v>-0.0168</v>
      </c>
      <c r="I75" s="131">
        <f t="shared" si="7"/>
        <v>0.0168</v>
      </c>
      <c r="J75" s="131">
        <f t="shared" si="8"/>
        <v>-0.041</v>
      </c>
      <c r="K75" s="131">
        <f t="shared" si="9"/>
        <v>0.0010000000000000009</v>
      </c>
      <c r="L75" s="131">
        <f t="shared" si="10"/>
        <v>-0.062</v>
      </c>
      <c r="M75" s="131">
        <f t="shared" si="11"/>
        <v>0.022000000000000002</v>
      </c>
      <c r="N75" s="131">
        <f t="shared" si="12"/>
        <v>-0.0148</v>
      </c>
      <c r="O75" s="131">
        <f t="shared" si="13"/>
        <v>0.0076</v>
      </c>
      <c r="P75" s="131">
        <f t="shared" si="14"/>
        <v>-0.026</v>
      </c>
      <c r="Q75" s="131">
        <f t="shared" si="15"/>
        <v>0.0188</v>
      </c>
      <c r="R75" s="151"/>
      <c r="S75" s="151"/>
      <c r="T75" s="151"/>
      <c r="U75" s="152"/>
    </row>
    <row r="76" spans="1:21" ht="12.75">
      <c r="A76" s="101" t="s">
        <v>212</v>
      </c>
      <c r="B76" s="131">
        <f t="shared" si="0"/>
        <v>-0.0305</v>
      </c>
      <c r="C76" s="131">
        <f t="shared" si="1"/>
        <v>0.004500000000000002</v>
      </c>
      <c r="D76" s="131">
        <f t="shared" si="2"/>
        <v>-0.048</v>
      </c>
      <c r="E76" s="131">
        <f t="shared" si="3"/>
        <v>0.022000000000000006</v>
      </c>
      <c r="F76" s="131">
        <f t="shared" si="4"/>
        <v>-0.006</v>
      </c>
      <c r="G76" s="131">
        <f t="shared" si="5"/>
        <v>0.006</v>
      </c>
      <c r="H76" s="131">
        <f t="shared" si="6"/>
        <v>-0.012</v>
      </c>
      <c r="I76" s="131">
        <f t="shared" si="7"/>
        <v>0.012</v>
      </c>
      <c r="J76" s="131">
        <f t="shared" si="8"/>
        <v>-0.011500000000000002</v>
      </c>
      <c r="K76" s="131">
        <f t="shared" si="9"/>
        <v>0.0235</v>
      </c>
      <c r="L76" s="131">
        <f t="shared" si="10"/>
        <v>-0.029000000000000005</v>
      </c>
      <c r="M76" s="131">
        <f t="shared" si="11"/>
        <v>0.041</v>
      </c>
      <c r="N76" s="131">
        <f t="shared" si="12"/>
        <v>-0.01655</v>
      </c>
      <c r="O76" s="131">
        <f t="shared" si="13"/>
        <v>0.00935</v>
      </c>
      <c r="P76" s="131">
        <f t="shared" si="14"/>
        <v>-0.0295</v>
      </c>
      <c r="Q76" s="131">
        <f t="shared" si="15"/>
        <v>0.0223</v>
      </c>
      <c r="R76" s="151"/>
      <c r="S76" s="151"/>
      <c r="T76" s="151"/>
      <c r="U76" s="152"/>
    </row>
    <row r="77" spans="1:21" ht="13.5" thickBot="1">
      <c r="A77" s="96" t="s">
        <v>213</v>
      </c>
      <c r="B77" s="135">
        <f t="shared" si="0"/>
        <v>-0.018000000000000002</v>
      </c>
      <c r="C77" s="135">
        <f t="shared" si="1"/>
        <v>0.01</v>
      </c>
      <c r="D77" s="135">
        <f t="shared" si="2"/>
        <v>-0.032</v>
      </c>
      <c r="E77" s="135">
        <f t="shared" si="3"/>
        <v>0.024</v>
      </c>
      <c r="F77" s="135">
        <f t="shared" si="4"/>
        <v>-0.014</v>
      </c>
      <c r="G77" s="135">
        <f t="shared" si="5"/>
        <v>0.014</v>
      </c>
      <c r="H77" s="135">
        <f t="shared" si="6"/>
        <v>-0.028</v>
      </c>
      <c r="I77" s="135">
        <f t="shared" si="7"/>
        <v>0.028</v>
      </c>
      <c r="J77" s="135">
        <f t="shared" si="8"/>
        <v>-0.013000000000000001</v>
      </c>
      <c r="K77" s="135">
        <f t="shared" si="9"/>
        <v>0.022000000000000002</v>
      </c>
      <c r="L77" s="135">
        <f t="shared" si="10"/>
        <v>-0.030500000000000003</v>
      </c>
      <c r="M77" s="135">
        <f t="shared" si="11"/>
        <v>0.0395</v>
      </c>
      <c r="N77" s="135">
        <f t="shared" si="12"/>
        <v>-0.0339</v>
      </c>
      <c r="O77" s="135">
        <f t="shared" si="13"/>
        <v>0.020699999999999996</v>
      </c>
      <c r="P77" s="135">
        <f t="shared" si="14"/>
        <v>-0.0612</v>
      </c>
      <c r="Q77" s="135">
        <f t="shared" si="15"/>
        <v>0.047999999999999994</v>
      </c>
      <c r="R77" s="153"/>
      <c r="S77" s="153"/>
      <c r="T77" s="153"/>
      <c r="U77" s="154"/>
    </row>
  </sheetData>
  <sheetProtection/>
  <mergeCells count="29">
    <mergeCell ref="F44:I44"/>
    <mergeCell ref="J44:M44"/>
    <mergeCell ref="N44:Q44"/>
    <mergeCell ref="A1:U1"/>
    <mergeCell ref="B5:E5"/>
    <mergeCell ref="F5:I5"/>
    <mergeCell ref="J5:M5"/>
    <mergeCell ref="N5:Q5"/>
    <mergeCell ref="R44:U44"/>
    <mergeCell ref="A40:U40"/>
    <mergeCell ref="B47:E47"/>
    <mergeCell ref="F47:I47"/>
    <mergeCell ref="J47:M47"/>
    <mergeCell ref="N47:Q47"/>
    <mergeCell ref="B44:E44"/>
    <mergeCell ref="F2:G2"/>
    <mergeCell ref="F3:G3"/>
    <mergeCell ref="F4:G4"/>
    <mergeCell ref="L41:N41"/>
    <mergeCell ref="L42:N42"/>
    <mergeCell ref="R5:U5"/>
    <mergeCell ref="F41:G41"/>
    <mergeCell ref="F42:G42"/>
    <mergeCell ref="F43:G43"/>
    <mergeCell ref="L43:N43"/>
    <mergeCell ref="B8:E8"/>
    <mergeCell ref="F8:I8"/>
    <mergeCell ref="J8:M8"/>
    <mergeCell ref="N8:Q8"/>
  </mergeCells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49" r:id="rId3"/>
  <rowBreaks count="1" manualBreakCount="1">
    <brk id="38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P11"/>
  <sheetViews>
    <sheetView zoomScale="75" zoomScaleNormal="75" zoomScalePageLayoutView="0" workbookViewId="0" topLeftCell="A1">
      <selection activeCell="A1" sqref="A1:V1"/>
    </sheetView>
  </sheetViews>
  <sheetFormatPr defaultColWidth="9.140625" defaultRowHeight="12.75"/>
  <cols>
    <col min="1" max="5" width="9.421875" style="228" bestFit="1" customWidth="1"/>
    <col min="6" max="6" width="10.28125" style="228" bestFit="1" customWidth="1"/>
    <col min="7" max="8" width="9.421875" style="228" bestFit="1" customWidth="1"/>
    <col min="9" max="10" width="9.421875" style="228" customWidth="1"/>
    <col min="11" max="11" width="11.140625" style="228" bestFit="1" customWidth="1"/>
    <col min="12" max="15" width="9.421875" style="228" bestFit="1" customWidth="1"/>
    <col min="16" max="16" width="10.28125" style="228" bestFit="1" customWidth="1"/>
    <col min="17" max="20" width="9.421875" style="228" bestFit="1" customWidth="1"/>
    <col min="21" max="21" width="9.28125" style="228" bestFit="1" customWidth="1"/>
    <col min="22" max="22" width="11.140625" style="228" bestFit="1" customWidth="1"/>
    <col min="23" max="23" width="9.421875" style="228" bestFit="1" customWidth="1"/>
    <col min="24" max="24" width="9.28125" style="228" bestFit="1" customWidth="1"/>
    <col min="25" max="25" width="11.140625" style="228" bestFit="1" customWidth="1"/>
    <col min="26" max="26" width="9.421875" style="228" bestFit="1" customWidth="1"/>
    <col min="27" max="28" width="9.28125" style="228" bestFit="1" customWidth="1"/>
    <col min="29" max="29" width="11.140625" style="228" bestFit="1" customWidth="1"/>
    <col min="30" max="30" width="9.8515625" style="228" bestFit="1" customWidth="1"/>
    <col min="31" max="31" width="9.28125" style="228" bestFit="1" customWidth="1"/>
    <col min="32" max="32" width="10.7109375" style="228" customWidth="1"/>
    <col min="33" max="38" width="9.28125" style="228" bestFit="1" customWidth="1"/>
    <col min="39" max="39" width="11.140625" style="228" bestFit="1" customWidth="1"/>
    <col min="40" max="40" width="9.8515625" style="228" bestFit="1" customWidth="1"/>
    <col min="41" max="41" width="9.28125" style="228" bestFit="1" customWidth="1"/>
    <col min="42" max="42" width="9.8515625" style="228" bestFit="1" customWidth="1"/>
    <col min="43" max="16384" width="9.140625" style="228" customWidth="1"/>
  </cols>
  <sheetData>
    <row r="1" spans="1:42" ht="15">
      <c r="A1" s="569" t="s">
        <v>280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1"/>
      <c r="W1" s="570" t="s">
        <v>281</v>
      </c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570"/>
      <c r="AI1" s="570"/>
      <c r="AJ1" s="570"/>
      <c r="AK1" s="570"/>
      <c r="AL1" s="570"/>
      <c r="AM1" s="570"/>
      <c r="AN1" s="570"/>
      <c r="AO1" s="570"/>
      <c r="AP1" s="571"/>
    </row>
    <row r="2" spans="1:42" ht="15">
      <c r="A2" s="572" t="s">
        <v>130</v>
      </c>
      <c r="B2" s="573"/>
      <c r="C2" s="573"/>
      <c r="D2" s="573"/>
      <c r="E2" s="573"/>
      <c r="F2" s="573"/>
      <c r="G2" s="573"/>
      <c r="H2" s="573"/>
      <c r="I2" s="573"/>
      <c r="J2" s="573"/>
      <c r="K2" s="574"/>
      <c r="L2" s="572" t="s">
        <v>131</v>
      </c>
      <c r="M2" s="573"/>
      <c r="N2" s="573"/>
      <c r="O2" s="573"/>
      <c r="P2" s="573"/>
      <c r="Q2" s="573"/>
      <c r="R2" s="573"/>
      <c r="S2" s="573"/>
      <c r="T2" s="573"/>
      <c r="U2" s="573"/>
      <c r="V2" s="574"/>
      <c r="W2" s="572" t="s">
        <v>130</v>
      </c>
      <c r="X2" s="573"/>
      <c r="Y2" s="573"/>
      <c r="Z2" s="573"/>
      <c r="AA2" s="573"/>
      <c r="AB2" s="573"/>
      <c r="AC2" s="573"/>
      <c r="AD2" s="573"/>
      <c r="AE2" s="573"/>
      <c r="AF2" s="574"/>
      <c r="AG2" s="572" t="s">
        <v>131</v>
      </c>
      <c r="AH2" s="573"/>
      <c r="AI2" s="573"/>
      <c r="AJ2" s="573"/>
      <c r="AK2" s="573"/>
      <c r="AL2" s="573"/>
      <c r="AM2" s="573"/>
      <c r="AN2" s="573"/>
      <c r="AO2" s="573"/>
      <c r="AP2" s="574"/>
    </row>
    <row r="3" spans="1:42" ht="15">
      <c r="A3" s="229" t="s">
        <v>23</v>
      </c>
      <c r="B3" s="230" t="s">
        <v>24</v>
      </c>
      <c r="C3" s="230" t="s">
        <v>25</v>
      </c>
      <c r="D3" s="230" t="s">
        <v>26</v>
      </c>
      <c r="E3" s="230" t="s">
        <v>28</v>
      </c>
      <c r="F3" s="230" t="s">
        <v>39</v>
      </c>
      <c r="G3" s="230" t="s">
        <v>40</v>
      </c>
      <c r="H3" s="230" t="s">
        <v>41</v>
      </c>
      <c r="I3" s="230" t="s">
        <v>42</v>
      </c>
      <c r="J3" s="231" t="s">
        <v>282</v>
      </c>
      <c r="K3" s="232" t="s">
        <v>283</v>
      </c>
      <c r="L3" s="233" t="s">
        <v>23</v>
      </c>
      <c r="M3" s="231" t="s">
        <v>24</v>
      </c>
      <c r="N3" s="231" t="s">
        <v>25</v>
      </c>
      <c r="O3" s="231" t="s">
        <v>26</v>
      </c>
      <c r="P3" s="231" t="s">
        <v>28</v>
      </c>
      <c r="Q3" s="231" t="s">
        <v>39</v>
      </c>
      <c r="R3" s="231" t="s">
        <v>40</v>
      </c>
      <c r="S3" s="231" t="s">
        <v>41</v>
      </c>
      <c r="T3" s="231" t="s">
        <v>42</v>
      </c>
      <c r="U3" s="231" t="s">
        <v>282</v>
      </c>
      <c r="V3" s="232" t="s">
        <v>283</v>
      </c>
      <c r="W3" s="233" t="s">
        <v>23</v>
      </c>
      <c r="X3" s="231" t="s">
        <v>24</v>
      </c>
      <c r="Y3" s="231" t="s">
        <v>25</v>
      </c>
      <c r="Z3" s="231" t="s">
        <v>26</v>
      </c>
      <c r="AA3" s="231" t="s">
        <v>28</v>
      </c>
      <c r="AB3" s="231" t="s">
        <v>39</v>
      </c>
      <c r="AC3" s="231" t="s">
        <v>40</v>
      </c>
      <c r="AD3" s="231" t="s">
        <v>41</v>
      </c>
      <c r="AE3" s="231" t="s">
        <v>42</v>
      </c>
      <c r="AF3" s="234" t="s">
        <v>284</v>
      </c>
      <c r="AG3" s="233" t="s">
        <v>23</v>
      </c>
      <c r="AH3" s="231" t="s">
        <v>24</v>
      </c>
      <c r="AI3" s="231" t="s">
        <v>25</v>
      </c>
      <c r="AJ3" s="231" t="s">
        <v>26</v>
      </c>
      <c r="AK3" s="231" t="s">
        <v>28</v>
      </c>
      <c r="AL3" s="231" t="s">
        <v>39</v>
      </c>
      <c r="AM3" s="231" t="s">
        <v>40</v>
      </c>
      <c r="AN3" s="231" t="s">
        <v>41</v>
      </c>
      <c r="AO3" s="231" t="s">
        <v>42</v>
      </c>
      <c r="AP3" s="234" t="s">
        <v>284</v>
      </c>
    </row>
    <row r="4" spans="1:42" ht="15.75" thickBot="1">
      <c r="A4" s="235">
        <f>'Work sheet'!D6</f>
        <v>-0.01320471138602923</v>
      </c>
      <c r="B4" s="236">
        <f>'Work sheet'!D7</f>
        <v>-1.4206783643277328</v>
      </c>
      <c r="C4" s="236">
        <f>'Work sheet'!D8</f>
        <v>0.046303556331653756</v>
      </c>
      <c r="D4" s="236">
        <f>'Work sheet'!D9</f>
        <v>0.032960301014283155</v>
      </c>
      <c r="E4" s="236">
        <f>'Work sheet'!D11</f>
        <v>0.8850094851784609</v>
      </c>
      <c r="F4" s="236">
        <f>'Work sheet'!H5</f>
        <v>-1.689227104701475</v>
      </c>
      <c r="G4" s="236">
        <f>'Work sheet'!H6</f>
        <v>2.1953828667259967</v>
      </c>
      <c r="H4" s="236">
        <f>'Work sheet'!H7</f>
        <v>-0.4451228500582084</v>
      </c>
      <c r="I4" s="236">
        <f>'Work sheet'!H8</f>
        <v>0.5670409717688546</v>
      </c>
      <c r="J4" s="237">
        <f>'Work sheet'!P35*1000</f>
        <v>15.820605059910203</v>
      </c>
      <c r="K4" s="373">
        <f>'Work sheet'!D5/1000</f>
        <v>0.5962500000000002</v>
      </c>
      <c r="L4" s="235">
        <f>'Work sheet'!L6</f>
        <v>0.5091316225715825</v>
      </c>
      <c r="M4" s="236">
        <f>'Work sheet'!L7</f>
        <v>-1.9479542523129558</v>
      </c>
      <c r="N4" s="236">
        <f>'Work sheet'!L8</f>
        <v>0.11174462012643989</v>
      </c>
      <c r="O4" s="236">
        <f>'Work sheet'!L9</f>
        <v>0.655672224722136</v>
      </c>
      <c r="P4" s="236">
        <f>'Work sheet'!L11</f>
        <v>1.244448447815289</v>
      </c>
      <c r="Q4" s="236">
        <f>'Work sheet'!P5</f>
        <v>-1.2945119998899415</v>
      </c>
      <c r="R4" s="236">
        <f>'Work sheet'!P6</f>
        <v>-0.07000552926429579</v>
      </c>
      <c r="S4" s="236">
        <f>'Work sheet'!P7</f>
        <v>-0.4734365285149814</v>
      </c>
      <c r="T4" s="236">
        <f>'Work sheet'!P8</f>
        <v>0.48915795123244077</v>
      </c>
      <c r="U4" s="237">
        <f>'Work sheet'!Q35*1000</f>
        <v>15.258030725413871</v>
      </c>
      <c r="V4" s="373">
        <f>'Work sheet'!L5/1000</f>
        <v>0.5959777777777776</v>
      </c>
      <c r="W4" s="235">
        <f>'Work sheet'!V68</f>
        <v>-0.3401716031478382</v>
      </c>
      <c r="X4" s="236">
        <f>'Work sheet'!V69</f>
        <v>-0.32959261441688165</v>
      </c>
      <c r="Y4" s="236">
        <f>'Work sheet'!V70</f>
        <v>-0.028090111857677735</v>
      </c>
      <c r="Z4" s="236">
        <f>'Work sheet'!V71</f>
        <v>-0.2519437436026895</v>
      </c>
      <c r="AA4" s="236">
        <f>'Work sheet'!V73</f>
        <v>0.9269863978827947</v>
      </c>
      <c r="AB4" s="236">
        <f>'Work sheet'!V87</f>
        <v>-0.008737451033161488</v>
      </c>
      <c r="AC4" s="236">
        <f>'Work sheet'!V88</f>
        <v>2.3671779051648194</v>
      </c>
      <c r="AD4" s="236">
        <f>'Work sheet'!V89</f>
        <v>-0.38139023367100433</v>
      </c>
      <c r="AE4" s="236">
        <f>'Work sheet'!V90</f>
        <v>0.5588649595039739</v>
      </c>
      <c r="AF4" s="238">
        <f>'Summary Data'!$B$41*1000</f>
        <v>14441.312</v>
      </c>
      <c r="AG4" s="235">
        <f>'Work sheet'!V108</f>
        <v>0.4308778164366731</v>
      </c>
      <c r="AH4" s="236">
        <f>'Work sheet'!V109</f>
        <v>-0.7916028395445891</v>
      </c>
      <c r="AI4" s="236">
        <f>'Work sheet'!V110</f>
        <v>0.09662660907684685</v>
      </c>
      <c r="AJ4" s="236">
        <f>'Work sheet'!V111</f>
        <v>0.3498105993831097</v>
      </c>
      <c r="AK4" s="236">
        <f>'Work sheet'!V113</f>
        <v>1.277033732647026</v>
      </c>
      <c r="AL4" s="236">
        <f>'Work sheet'!V127</f>
        <v>0.010751432662993525</v>
      </c>
      <c r="AM4" s="236">
        <f>'Work sheet'!V128</f>
        <v>-0.3261549359249318</v>
      </c>
      <c r="AN4" s="236">
        <f>'Work sheet'!V129</f>
        <v>-0.42711361749958876</v>
      </c>
      <c r="AO4" s="236">
        <f>'Work sheet'!V130</f>
        <v>0.4357576275629521</v>
      </c>
      <c r="AP4" s="238">
        <f>'Summary Data'!$Y$41*1000</f>
        <v>14440.879</v>
      </c>
    </row>
    <row r="5" ht="15.75" thickBot="1"/>
    <row r="6" spans="1:16" ht="15">
      <c r="A6" s="566" t="s">
        <v>258</v>
      </c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8"/>
    </row>
    <row r="7" spans="1:16" ht="15">
      <c r="A7" s="565" t="s">
        <v>130</v>
      </c>
      <c r="B7" s="563"/>
      <c r="C7" s="563"/>
      <c r="D7" s="563"/>
      <c r="E7" s="563"/>
      <c r="F7" s="563"/>
      <c r="G7" s="563"/>
      <c r="H7" s="563"/>
      <c r="I7" s="563" t="s">
        <v>131</v>
      </c>
      <c r="J7" s="563"/>
      <c r="K7" s="563"/>
      <c r="L7" s="563"/>
      <c r="M7" s="563"/>
      <c r="N7" s="563"/>
      <c r="O7" s="563"/>
      <c r="P7" s="564"/>
    </row>
    <row r="8" spans="1:16" ht="15">
      <c r="A8" s="565" t="s">
        <v>288</v>
      </c>
      <c r="B8" s="563"/>
      <c r="C8" s="563"/>
      <c r="D8" s="563"/>
      <c r="E8" s="563" t="s">
        <v>289</v>
      </c>
      <c r="F8" s="563"/>
      <c r="G8" s="563"/>
      <c r="H8" s="563"/>
      <c r="I8" s="563" t="s">
        <v>288</v>
      </c>
      <c r="J8" s="563"/>
      <c r="K8" s="563"/>
      <c r="L8" s="563"/>
      <c r="M8" s="563" t="s">
        <v>289</v>
      </c>
      <c r="N8" s="563"/>
      <c r="O8" s="563"/>
      <c r="P8" s="564"/>
    </row>
    <row r="9" spans="1:16" ht="15">
      <c r="A9" s="565" t="s">
        <v>290</v>
      </c>
      <c r="B9" s="563"/>
      <c r="C9" s="563" t="s">
        <v>291</v>
      </c>
      <c r="D9" s="563"/>
      <c r="E9" s="563" t="s">
        <v>290</v>
      </c>
      <c r="F9" s="563"/>
      <c r="G9" s="563" t="s">
        <v>291</v>
      </c>
      <c r="H9" s="563"/>
      <c r="I9" s="563" t="s">
        <v>290</v>
      </c>
      <c r="J9" s="563"/>
      <c r="K9" s="563" t="s">
        <v>291</v>
      </c>
      <c r="L9" s="563"/>
      <c r="M9" s="563" t="s">
        <v>290</v>
      </c>
      <c r="N9" s="563"/>
      <c r="O9" s="563" t="s">
        <v>291</v>
      </c>
      <c r="P9" s="564"/>
    </row>
    <row r="10" spans="1:16" ht="15">
      <c r="A10" s="239" t="s">
        <v>292</v>
      </c>
      <c r="B10" s="240" t="s">
        <v>293</v>
      </c>
      <c r="C10" s="240" t="s">
        <v>292</v>
      </c>
      <c r="D10" s="240" t="s">
        <v>293</v>
      </c>
      <c r="E10" s="240" t="s">
        <v>292</v>
      </c>
      <c r="F10" s="240" t="s">
        <v>293</v>
      </c>
      <c r="G10" s="240" t="s">
        <v>292</v>
      </c>
      <c r="H10" s="240" t="s">
        <v>293</v>
      </c>
      <c r="I10" s="240" t="s">
        <v>292</v>
      </c>
      <c r="J10" s="240" t="s">
        <v>293</v>
      </c>
      <c r="K10" s="240" t="s">
        <v>292</v>
      </c>
      <c r="L10" s="240" t="s">
        <v>293</v>
      </c>
      <c r="M10" s="240" t="s">
        <v>292</v>
      </c>
      <c r="N10" s="240" t="s">
        <v>293</v>
      </c>
      <c r="O10" s="240" t="s">
        <v>292</v>
      </c>
      <c r="P10" s="241" t="s">
        <v>293</v>
      </c>
    </row>
    <row r="11" spans="1:16" ht="15.75" thickBot="1">
      <c r="A11" s="242">
        <f>'Assembly Data'!J11</f>
        <v>0.2</v>
      </c>
      <c r="B11" s="243">
        <f>'Assembly Data'!K11</f>
        <v>0.2</v>
      </c>
      <c r="C11" s="243">
        <f>'Assembly Data'!I11</f>
        <v>0.8</v>
      </c>
      <c r="D11" s="243">
        <f>'Assembly Data'!L11</f>
        <v>0.8</v>
      </c>
      <c r="E11" s="243">
        <f>'Assembly Data'!J12</f>
        <v>0.2</v>
      </c>
      <c r="F11" s="243">
        <f>'Assembly Data'!K12</f>
        <v>0.2</v>
      </c>
      <c r="G11" s="243">
        <f>'Assembly Data'!I12</f>
        <v>0.8</v>
      </c>
      <c r="H11" s="243">
        <f>'Assembly Data'!L12</f>
        <v>0.8</v>
      </c>
      <c r="I11" s="243">
        <f>'Assembly Data'!P11</f>
        <v>0.2</v>
      </c>
      <c r="J11" s="243">
        <f>'Assembly Data'!O11</f>
        <v>0.2</v>
      </c>
      <c r="K11" s="243">
        <f>'Assembly Data'!Q11</f>
        <v>0.8</v>
      </c>
      <c r="L11" s="243">
        <f>'Assembly Data'!N11</f>
        <v>0.8</v>
      </c>
      <c r="M11" s="243">
        <f>'Assembly Data'!P12</f>
        <v>0.2</v>
      </c>
      <c r="N11" s="243">
        <f>'Assembly Data'!O12</f>
        <v>0.2</v>
      </c>
      <c r="O11" s="243">
        <f>'Assembly Data'!Q12</f>
        <v>0.8</v>
      </c>
      <c r="P11" s="244">
        <f>'Assembly Data'!N12</f>
        <v>0.8</v>
      </c>
    </row>
  </sheetData>
  <sheetProtection/>
  <mergeCells count="21">
    <mergeCell ref="A1:V1"/>
    <mergeCell ref="W1:AP1"/>
    <mergeCell ref="A2:K2"/>
    <mergeCell ref="L2:V2"/>
    <mergeCell ref="W2:AF2"/>
    <mergeCell ref="AG2:AP2"/>
    <mergeCell ref="A6:P6"/>
    <mergeCell ref="A7:H7"/>
    <mergeCell ref="I7:P7"/>
    <mergeCell ref="A8:D8"/>
    <mergeCell ref="E8:H8"/>
    <mergeCell ref="I8:L8"/>
    <mergeCell ref="M8:P8"/>
    <mergeCell ref="I9:J9"/>
    <mergeCell ref="K9:L9"/>
    <mergeCell ref="M9:N9"/>
    <mergeCell ref="O9:P9"/>
    <mergeCell ref="A9:B9"/>
    <mergeCell ref="C9:D9"/>
    <mergeCell ref="E9:F9"/>
    <mergeCell ref="G9:H9"/>
  </mergeCells>
  <printOptions/>
  <pageMargins left="0.75" right="0.75" top="1" bottom="1" header="0.5" footer="0.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Todesco</dc:creator>
  <cp:keywords/>
  <dc:description/>
  <cp:lastModifiedBy>Per Hagen</cp:lastModifiedBy>
  <cp:lastPrinted>2012-12-12T16:08:45Z</cp:lastPrinted>
  <dcterms:created xsi:type="dcterms:W3CDTF">2000-11-02T16:53:37Z</dcterms:created>
  <dcterms:modified xsi:type="dcterms:W3CDTF">2015-01-26T09:55:07Z</dcterms:modified>
  <cp:category/>
  <cp:version/>
  <cp:contentType/>
  <cp:contentStatus/>
</cp:coreProperties>
</file>