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386" windowWidth="6600" windowHeight="9435" tabRatio="933" firstSheet="1" activeTab="1"/>
  </bookViews>
  <sheets>
    <sheet name="Alarm sheet" sheetId="1" r:id="rId1"/>
    <sheet name="Assembly Data" sheetId="2" r:id="rId2"/>
    <sheet name="Original data" sheetId="3" r:id="rId3"/>
    <sheet name="Summary Data" sheetId="4" r:id="rId4"/>
    <sheet name="C1 module" sheetId="5" r:id="rId5"/>
    <sheet name="C1 direction" sheetId="6" r:id="rId6"/>
    <sheet name="Harmonics" sheetId="7" r:id="rId7"/>
    <sheet name="Harmonics sigma" sheetId="8" r:id="rId8"/>
    <sheet name="Dx Dy" sheetId="9" r:id="rId9"/>
    <sheet name="Work sheet" sheetId="10" r:id="rId10"/>
    <sheet name="Work sheet diff" sheetId="11" r:id="rId11"/>
    <sheet name="Alstom Bound" sheetId="12" r:id="rId12"/>
    <sheet name="Noell Bound" sheetId="13" r:id="rId13"/>
    <sheet name="Ansaldo Bound" sheetId="14" r:id="rId14"/>
    <sheet name="MTF" sheetId="15" r:id="rId15"/>
  </sheets>
  <definedNames/>
  <calcPr fullCalcOnLoad="1"/>
</workbook>
</file>

<file path=xl/sharedStrings.xml><?xml version="1.0" encoding="utf-8"?>
<sst xmlns="http://schemas.openxmlformats.org/spreadsheetml/2006/main" count="1715" uniqueCount="314">
  <si>
    <t>File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</si>
  <si>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</si>
  <si>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</si>
  <si>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</si>
  <si>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</si>
  <si>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</si>
  <si>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</si>
  <si>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</si>
  <si>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</si>
  <si>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</si>
  <si>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</si>
  <si>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</si>
  <si>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</si>
  <si>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</si>
  <si>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</si>
  <si>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</si>
  <si>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</si>
  <si>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</si>
  <si>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</si>
  <si>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</si>
  <si>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</si>
  <si>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</si>
  <si>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</si>
  <si>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</si>
  <si>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</si>
  <si>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</si>
  <si>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</si>
  <si>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</si>
  <si>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</si>
  <si>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</si>
  <si>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</si>
  <si>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</si>
  <si>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</si>
  <si>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</si>
  <si>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</si>
  <si>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</si>
  <si>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</si>
  <si>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</si>
  <si>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</si>
  <si>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</si>
  <si>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</si>
  <si>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</si>
  <si>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</si>
  <si>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</si>
  <si>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</si>
  <si>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</si>
  <si>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</si>
  <si>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</si>
  <si>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</si>
  <si>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</si>
  <si>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</si>
  <si>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</si>
  <si>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</si>
  <si>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</si>
  <si>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</si>
  <si>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</si>
  <si>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</si>
  <si>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</si>
  <si>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</si>
  <si>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</si>
  <si>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Measured harmonics- Aperture 2</t>
  </si>
  <si>
    <t>Zero vector</t>
  </si>
  <si>
    <t>normal multipoles</t>
  </si>
  <si>
    <t>skew multipoles</t>
  </si>
  <si>
    <t>average</t>
  </si>
  <si>
    <t>sigma</t>
  </si>
  <si>
    <t>Random harmonics</t>
  </si>
  <si>
    <t>d (mm)</t>
  </si>
  <si>
    <t>sig(n)=d alpha beta^n</t>
  </si>
  <si>
    <t>Scaling law constants</t>
  </si>
  <si>
    <t>alpha</t>
  </si>
  <si>
    <t>beta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</si>
  <si>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</si>
  <si>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</si>
  <si>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</si>
  <si>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</si>
  <si>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</si>
  <si>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</si>
  <si>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</si>
  <si>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</si>
  <si>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</si>
  <si>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</si>
  <si>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</si>
  <si>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</si>
  <si>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</si>
  <si>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</si>
  <si>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</si>
  <si>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</si>
  <si>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</si>
  <si>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</si>
  <si>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</si>
  <si>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</si>
  <si>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</si>
  <si>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</si>
  <si>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</si>
  <si>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</si>
  <si>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</si>
  <si>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</si>
  <si>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</si>
  <si>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</si>
  <si>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</si>
  <si>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</si>
  <si>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</si>
  <si>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</si>
  <si>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</si>
  <si>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</si>
  <si>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</si>
  <si>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</si>
  <si>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</si>
  <si>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</si>
  <si>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</si>
  <si>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</si>
  <si>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</si>
  <si>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</si>
  <si>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</si>
  <si>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Ref. Test Proced.</t>
  </si>
  <si>
    <t>CERN IT 2708/LHC/LHC Rev 1.1 Annex b.18</t>
  </si>
  <si>
    <t>Mole name</t>
  </si>
  <si>
    <t>Calibration date</t>
  </si>
  <si>
    <t>Analysis tools</t>
  </si>
  <si>
    <t>N. points</t>
  </si>
  <si>
    <t>N. measure</t>
  </si>
  <si>
    <t>Rotation speed</t>
  </si>
  <si>
    <t>I. Gain</t>
  </si>
  <si>
    <t>Dx average</t>
  </si>
  <si>
    <t>Dy average</t>
  </si>
  <si>
    <t>Magnetic length</t>
  </si>
  <si>
    <t xml:space="preserve">Phase </t>
  </si>
  <si>
    <t>Aperture 1</t>
  </si>
  <si>
    <t>Aperture 2</t>
  </si>
  <si>
    <t>Integral field (T.m)</t>
  </si>
  <si>
    <t>n</t>
  </si>
  <si>
    <t>n^2</t>
  </si>
  <si>
    <t>Ap. 1</t>
  </si>
  <si>
    <t>Ap. 2</t>
  </si>
  <si>
    <t>sigma (mm)</t>
  </si>
  <si>
    <t>Coil positioning (mm)</t>
  </si>
  <si>
    <t>Coil positioning estimate</t>
  </si>
  <si>
    <t>E. Todesco</t>
  </si>
  <si>
    <t>Mag. len. (m)</t>
  </si>
  <si>
    <t>Coil pos. (mm)</t>
  </si>
  <si>
    <t>Tranfs. Function (mT/KA)</t>
  </si>
  <si>
    <t>Transfer funct. (mT/KA)</t>
  </si>
  <si>
    <t>Current (A)</t>
  </si>
  <si>
    <t>C1/i (mT/KA)</t>
  </si>
  <si>
    <t>TF (mT/KA)</t>
  </si>
  <si>
    <t>Signs</t>
  </si>
  <si>
    <t>b even</t>
  </si>
  <si>
    <t>a odd</t>
  </si>
  <si>
    <t>a even</t>
  </si>
  <si>
    <t>Magnet name</t>
  </si>
  <si>
    <t>Shims</t>
  </si>
  <si>
    <t>Straight part</t>
  </si>
  <si>
    <t>Integral</t>
  </si>
  <si>
    <t>Coil pos.</t>
  </si>
  <si>
    <t>TF</t>
  </si>
  <si>
    <t>Mag len</t>
  </si>
  <si>
    <t>Version :</t>
  </si>
  <si>
    <t>cern</t>
  </si>
  <si>
    <t>Remplir les champs jaunes dans Assembly Resume et Original Data</t>
  </si>
  <si>
    <t>CTRL-g pour charger les fichers des mesures .txt</t>
  </si>
  <si>
    <t>Sauver le fichier avec un nom different</t>
  </si>
  <si>
    <t>ALT-F8 et appuyer sur "collared coil analysis" pour analyser les mesures - resultats dans Alarm sheet</t>
  </si>
  <si>
    <t>Date of test Ap 1</t>
  </si>
  <si>
    <t>Date of test Ap 2</t>
  </si>
  <si>
    <t>status ok</t>
  </si>
  <si>
    <t>Average straight</t>
  </si>
  <si>
    <t>Variation straight</t>
  </si>
  <si>
    <t>Heads CS</t>
  </si>
  <si>
    <t>Heads NCS</t>
  </si>
  <si>
    <t>positions 2 to 19</t>
  </si>
  <si>
    <t>Main field</t>
  </si>
  <si>
    <t>Angle</t>
  </si>
  <si>
    <t>Coil Positioning</t>
  </si>
  <si>
    <t>Field Colinearity</t>
  </si>
  <si>
    <t>Bound Parameters</t>
  </si>
  <si>
    <t xml:space="preserve">Mean </t>
  </si>
  <si>
    <t>Sigma</t>
  </si>
  <si>
    <t>Ybound</t>
  </si>
  <si>
    <t>Rbound</t>
  </si>
  <si>
    <t>Magnetic Length (mm)</t>
  </si>
  <si>
    <t>dB/B Heads CS+NCS (units)</t>
  </si>
  <si>
    <t>Mean Value (3:18) (mT/kA)</t>
  </si>
  <si>
    <t>dB/B Inner Positions 3 to 18 (units)</t>
  </si>
  <si>
    <t>dB/B Head CS (units)</t>
  </si>
  <si>
    <t>dB/B Head NCS (units)</t>
  </si>
  <si>
    <t>dB/B Horn positions 2 and 19 (units)</t>
  </si>
  <si>
    <t>Mean</t>
  </si>
  <si>
    <t xml:space="preserve">Sigma </t>
  </si>
  <si>
    <t xml:space="preserve">Main Field Component </t>
  </si>
  <si>
    <t>Mean Value (2:19)</t>
  </si>
  <si>
    <t>Inner Positions 2 to 19 minus mean value</t>
  </si>
  <si>
    <t xml:space="preserve">Head CS </t>
  </si>
  <si>
    <t xml:space="preserve">Head NCS  </t>
  </si>
  <si>
    <t>Delta Angle (mrad)</t>
  </si>
  <si>
    <t>b2 (units)</t>
  </si>
  <si>
    <t>b3 (units)</t>
  </si>
  <si>
    <t>b4 (units)</t>
  </si>
  <si>
    <t>b5 (units)</t>
  </si>
  <si>
    <t>b6 (units)</t>
  </si>
  <si>
    <t>b7 (units)</t>
  </si>
  <si>
    <t>b8 (units)</t>
  </si>
  <si>
    <t>b9 (units)</t>
  </si>
  <si>
    <t>b10 (units)</t>
  </si>
  <si>
    <t>b11 (units)</t>
  </si>
  <si>
    <t>b12 (units)</t>
  </si>
  <si>
    <t>b13 (units)</t>
  </si>
  <si>
    <t>b14 (units)</t>
  </si>
  <si>
    <t>b15 (units)</t>
  </si>
  <si>
    <t>a2 (units)</t>
  </si>
  <si>
    <t>a3 (units)</t>
  </si>
  <si>
    <t>a4 (units)</t>
  </si>
  <si>
    <t>a5 (units)</t>
  </si>
  <si>
    <t>a6 (units)</t>
  </si>
  <si>
    <t>a7 (units)</t>
  </si>
  <si>
    <t>a8 (units)</t>
  </si>
  <si>
    <t>a9 (units)</t>
  </si>
  <si>
    <t>a10 (units)</t>
  </si>
  <si>
    <t>a11 (units)</t>
  </si>
  <si>
    <t>a12 (units)</t>
  </si>
  <si>
    <t>a13 (units)</t>
  </si>
  <si>
    <t>a14 (units)</t>
  </si>
  <si>
    <t>a15 (units)</t>
  </si>
  <si>
    <t>Bound Limits</t>
  </si>
  <si>
    <t>Inf. Y limit</t>
  </si>
  <si>
    <t>Sup. Y limit</t>
  </si>
  <si>
    <t>Inf. R limit</t>
  </si>
  <si>
    <t>Sup. R limit</t>
  </si>
  <si>
    <t>Magnetic Length</t>
  </si>
  <si>
    <t>mbh dB/B</t>
  </si>
  <si>
    <t>mean 3:18</t>
  </si>
  <si>
    <t>dB/B</t>
  </si>
  <si>
    <t>mean 2:19</t>
  </si>
  <si>
    <t>D Angle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</si>
  <si>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</si>
  <si>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</si>
  <si>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</si>
  <si>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</si>
  <si>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</si>
  <si>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</si>
  <si>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</si>
  <si>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</si>
  <si>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</si>
  <si>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</si>
  <si>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</si>
  <si>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</si>
  <si>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</si>
  <si>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</si>
  <si>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</si>
  <si>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</si>
  <si>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</si>
  <si>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</si>
  <si>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</si>
  <si>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</si>
  <si>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</si>
  <si>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</si>
  <si>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</si>
  <si>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</si>
  <si>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</si>
  <si>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</si>
  <si>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</si>
  <si>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</si>
  <si>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Check Computation for Aperture2</t>
  </si>
  <si>
    <t>HOLDING POINT</t>
  </si>
  <si>
    <t>COMMENTS:</t>
  </si>
  <si>
    <t>Upper</t>
  </si>
  <si>
    <t>Lower</t>
  </si>
  <si>
    <t>Inner layer</t>
  </si>
  <si>
    <t>Outer layer</t>
  </si>
  <si>
    <t>Side</t>
  </si>
  <si>
    <t>Central</t>
  </si>
  <si>
    <t>Data at CERN</t>
  </si>
  <si>
    <t>Analysis by</t>
  </si>
  <si>
    <t>Answer to MMS-LD</t>
  </si>
  <si>
    <t>Answer to manufacturer</t>
  </si>
  <si>
    <t>Aperture 1 - Cold mass</t>
  </si>
  <si>
    <t>Aperture 2 - Cold mass</t>
  </si>
  <si>
    <t>Excitation current (A)</t>
  </si>
  <si>
    <t>dri,rot,nor,cel,fdw</t>
  </si>
  <si>
    <t>10 (5+,5-)</t>
  </si>
  <si>
    <t>50/500</t>
  </si>
  <si>
    <t>C1 (T)</t>
  </si>
  <si>
    <t>Dx (m)</t>
  </si>
  <si>
    <t>Dy (m)</t>
  </si>
  <si>
    <t>Blue: test on cold mass</t>
  </si>
  <si>
    <t>Black: test on cm-collared coil</t>
  </si>
  <si>
    <t>File name for aperture 1</t>
  </si>
  <si>
    <t>File name for aperture 2</t>
  </si>
  <si>
    <t>Coil positioning</t>
  </si>
  <si>
    <t xml:space="preserve"> Aperture 2 - Cold mass</t>
  </si>
  <si>
    <t>Coil length (m)</t>
  </si>
  <si>
    <t>Coil temperature (Celsius)</t>
  </si>
  <si>
    <t>Alstom</t>
  </si>
  <si>
    <t>HCMBARA001</t>
  </si>
  <si>
    <t>Alstom12cmt1.txt</t>
  </si>
  <si>
    <t>Alstom12cmt2.txt</t>
  </si>
  <si>
    <t>P. Galbraith &amp; R. Camus</t>
  </si>
  <si>
    <t>10.00-12.00</t>
  </si>
  <si>
    <t>14.00-16.30</t>
  </si>
  <si>
    <t>Dipole 8</t>
  </si>
  <si>
    <t>Measured harmonics- Aperture 1</t>
  </si>
  <si>
    <t>Cold mass template - version 11.10.2002</t>
  </si>
  <si>
    <t>Last modified</t>
  </si>
  <si>
    <t>by</t>
  </si>
  <si>
    <t>Global feed-down added in Summary data - cell for additional laminations in Assembly data</t>
  </si>
  <si>
    <t>Additional lamin. (mm)</t>
  </si>
  <si>
    <t>Twist Integral Aperture 1</t>
  </si>
  <si>
    <t>Effective length (m)</t>
  </si>
  <si>
    <t>a1 angle (mrad)</t>
  </si>
  <si>
    <t>Twist (m2 mrad)</t>
  </si>
  <si>
    <t>Twist Integral (I0) (m2 rad)</t>
  </si>
  <si>
    <t>Twist Integral Aperture 2</t>
  </si>
  <si>
    <t>Twist (m2 rad)</t>
  </si>
  <si>
    <t>OK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</si>
</sst>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* #,##0.00_ ;_ * \-#,##0.00_ ;_ * &quot;-&quot;??_ ;_ @_ 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0.0000"/>
    <numFmt numFmtId="197" formatCode="0.0##"/>
    <numFmt numFmtId="198" formatCode="0.00E+0"/>
    <numFmt numFmtId="199" formatCode="0.0###"/>
    <numFmt numFmtId="200" formatCode="0.0#"/>
    <numFmt numFmtId="201" formatCode="0.000E+00"/>
    <numFmt numFmtId="202" formatCode="0.00000"/>
    <numFmt numFmtId="203" formatCode="00000"/>
    <numFmt numFmtId="204" formatCode="0.0000E+00"/>
    <numFmt numFmtId="205" formatCode="0.0000000000000"/>
    <numFmt numFmtId="206" formatCode="0.0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&quot;L.&quot;\ #,##0;\-&quot;L.&quot;\ #,##0"/>
    <numFmt numFmtId="215" formatCode="&quot;L.&quot;\ #,##0;[Red]\-&quot;L.&quot;\ #,##0"/>
    <numFmt numFmtId="216" formatCode="&quot;L.&quot;\ #,##0.00;\-&quot;L.&quot;\ #,##0.00"/>
    <numFmt numFmtId="217" formatCode="&quot;L.&quot;\ #,##0.00;[Red]\-&quot;L.&quot;\ #,##0.00"/>
    <numFmt numFmtId="218" formatCode="_-&quot;L.&quot;\ * #,##0_-;\-&quot;L.&quot;\ * #,##0_-;_-&quot;L.&quot;\ * &quot;-&quot;_-;_-@_-"/>
    <numFmt numFmtId="219" formatCode="_-&quot;L.&quot;\ * #,##0.00_-;\-&quot;L.&quot;\ * #,##0.00_-;_-&quot;L.&quot;\ * &quot;-&quot;??_-;_-@_-"/>
    <numFmt numFmtId="220" formatCode="dd\-mmm\-yy"/>
    <numFmt numFmtId="221" formatCode="m/d"/>
    <numFmt numFmtId="222" formatCode="000\-00\-0000"/>
    <numFmt numFmtId="223" formatCode="####"/>
    <numFmt numFmtId="224" formatCode="mm/dd/yy"/>
    <numFmt numFmtId="225" formatCode="dd/mm/yy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sz val="10.25"/>
      <name val="Arial"/>
      <family val="0"/>
    </font>
    <font>
      <sz val="17.75"/>
      <name val="Arial"/>
      <family val="0"/>
    </font>
    <font>
      <b/>
      <sz val="13"/>
      <name val="Arial"/>
      <family val="2"/>
    </font>
    <font>
      <sz val="15"/>
      <name val="Arial"/>
      <family val="0"/>
    </font>
    <font>
      <sz val="9.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Arial"/>
      <family val="2"/>
    </font>
    <font>
      <b/>
      <sz val="14.2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52"/>
      <name val="Arial"/>
      <family val="2"/>
    </font>
    <font>
      <sz val="8"/>
      <color indexed="8"/>
      <name val="Arial"/>
      <family val="2"/>
    </font>
    <font>
      <sz val="10"/>
      <color indexed="5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94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194" fontId="2" fillId="0" borderId="5" xfId="0" applyNumberFormat="1" applyFont="1" applyBorder="1" applyAlignment="1">
      <alignment/>
    </xf>
    <xf numFmtId="194" fontId="3" fillId="0" borderId="2" xfId="0" applyNumberFormat="1" applyFont="1" applyBorder="1" applyAlignment="1">
      <alignment/>
    </xf>
    <xf numFmtId="194" fontId="3" fillId="0" borderId="8" xfId="0" applyNumberFormat="1" applyFont="1" applyBorder="1" applyAlignment="1">
      <alignment/>
    </xf>
    <xf numFmtId="194" fontId="3" fillId="0" borderId="9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194" fontId="3" fillId="0" borderId="5" xfId="0" applyNumberFormat="1" applyFont="1" applyBorder="1" applyAlignment="1">
      <alignment/>
    </xf>
    <xf numFmtId="194" fontId="3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3" xfId="0" applyNumberFormat="1" applyFont="1" applyBorder="1" applyAlignment="1">
      <alignment/>
    </xf>
    <xf numFmtId="194" fontId="3" fillId="0" borderId="0" xfId="0" applyNumberFormat="1" applyFont="1" applyAlignment="1">
      <alignment/>
    </xf>
    <xf numFmtId="194" fontId="4" fillId="0" borderId="4" xfId="0" applyNumberFormat="1" applyFont="1" applyBorder="1" applyAlignment="1">
      <alignment/>
    </xf>
    <xf numFmtId="194" fontId="2" fillId="0" borderId="9" xfId="0" applyNumberFormat="1" applyFont="1" applyBorder="1" applyAlignment="1">
      <alignment/>
    </xf>
    <xf numFmtId="194" fontId="2" fillId="0" borderId="6" xfId="0" applyNumberFormat="1" applyFont="1" applyBorder="1" applyAlignment="1">
      <alignment/>
    </xf>
    <xf numFmtId="194" fontId="0" fillId="0" borderId="11" xfId="0" applyNumberFormat="1" applyFont="1" applyBorder="1" applyAlignment="1">
      <alignment/>
    </xf>
    <xf numFmtId="194" fontId="0" fillId="0" borderId="3" xfId="0" applyNumberFormat="1" applyFont="1" applyBorder="1" applyAlignment="1">
      <alignment/>
    </xf>
    <xf numFmtId="194" fontId="0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/>
    </xf>
    <xf numFmtId="19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94" fontId="2" fillId="0" borderId="19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4" fontId="2" fillId="0" borderId="1" xfId="0" applyNumberFormat="1" applyFont="1" applyBorder="1" applyAlignment="1">
      <alignment/>
    </xf>
    <xf numFmtId="194" fontId="2" fillId="0" borderId="18" xfId="0" applyNumberFormat="1" applyFont="1" applyBorder="1" applyAlignment="1">
      <alignment/>
    </xf>
    <xf numFmtId="194" fontId="2" fillId="0" borderId="10" xfId="0" applyNumberFormat="1" applyFont="1" applyBorder="1" applyAlignment="1">
      <alignment/>
    </xf>
    <xf numFmtId="194" fontId="2" fillId="0" borderId="5" xfId="0" applyNumberFormat="1" applyFont="1" applyBorder="1" applyAlignment="1">
      <alignment/>
    </xf>
    <xf numFmtId="194" fontId="2" fillId="0" borderId="20" xfId="0" applyNumberFormat="1" applyFont="1" applyBorder="1" applyAlignment="1">
      <alignment/>
    </xf>
    <xf numFmtId="194" fontId="2" fillId="0" borderId="6" xfId="0" applyNumberFormat="1" applyFont="1" applyBorder="1" applyAlignment="1">
      <alignment/>
    </xf>
    <xf numFmtId="194" fontId="2" fillId="0" borderId="2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96" fontId="2" fillId="0" borderId="13" xfId="0" applyNumberFormat="1" applyFont="1" applyBorder="1" applyAlignment="1">
      <alignment horizontal="center"/>
    </xf>
    <xf numFmtId="196" fontId="2" fillId="0" borderId="14" xfId="0" applyNumberFormat="1" applyFont="1" applyBorder="1" applyAlignment="1">
      <alignment horizontal="center"/>
    </xf>
    <xf numFmtId="196" fontId="2" fillId="0" borderId="14" xfId="0" applyNumberFormat="1" applyFont="1" applyBorder="1" applyAlignment="1">
      <alignment/>
    </xf>
    <xf numFmtId="196" fontId="2" fillId="0" borderId="18" xfId="0" applyNumberFormat="1" applyFont="1" applyBorder="1" applyAlignment="1">
      <alignment/>
    </xf>
    <xf numFmtId="196" fontId="2" fillId="0" borderId="0" xfId="0" applyNumberFormat="1" applyFont="1" applyBorder="1" applyAlignment="1">
      <alignment/>
    </xf>
    <xf numFmtId="196" fontId="2" fillId="0" borderId="10" xfId="0" applyNumberFormat="1" applyFont="1" applyBorder="1" applyAlignment="1">
      <alignment/>
    </xf>
    <xf numFmtId="196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94" fontId="7" fillId="0" borderId="0" xfId="0" applyNumberFormat="1" applyFont="1" applyFill="1" applyBorder="1" applyAlignment="1">
      <alignment horizontal="left"/>
    </xf>
    <xf numFmtId="1" fontId="2" fillId="0" borderId="22" xfId="0" applyNumberFormat="1" applyFont="1" applyBorder="1" applyAlignment="1">
      <alignment/>
    </xf>
    <xf numFmtId="194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94" fontId="2" fillId="0" borderId="2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94" fontId="2" fillId="0" borderId="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/>
    </xf>
    <xf numFmtId="20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202" fontId="2" fillId="0" borderId="5" xfId="0" applyNumberFormat="1" applyFont="1" applyBorder="1" applyAlignment="1">
      <alignment/>
    </xf>
    <xf numFmtId="19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5" xfId="0" applyFont="1" applyBorder="1" applyAlignment="1">
      <alignment/>
    </xf>
    <xf numFmtId="11" fontId="0" fillId="0" borderId="0" xfId="0" applyNumberFormat="1" applyAlignment="1">
      <alignment/>
    </xf>
    <xf numFmtId="196" fontId="0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96" fontId="2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 horizontal="center"/>
    </xf>
    <xf numFmtId="19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196" fontId="0" fillId="0" borderId="6" xfId="0" applyNumberFormat="1" applyBorder="1" applyAlignment="1">
      <alignment/>
    </xf>
    <xf numFmtId="194" fontId="0" fillId="0" borderId="7" xfId="0" applyNumberFormat="1" applyFont="1" applyBorder="1" applyAlignment="1">
      <alignment/>
    </xf>
    <xf numFmtId="196" fontId="0" fillId="0" borderId="6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7" xfId="0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0" borderId="5" xfId="0" applyNumberFormat="1" applyFont="1" applyBorder="1" applyAlignment="1">
      <alignment/>
    </xf>
    <xf numFmtId="1" fontId="21" fillId="0" borderId="5" xfId="0" applyNumberFormat="1" applyFont="1" applyBorder="1" applyAlignment="1">
      <alignment horizontal="center"/>
    </xf>
    <xf numFmtId="196" fontId="21" fillId="0" borderId="6" xfId="0" applyNumberFormat="1" applyFont="1" applyBorder="1" applyAlignment="1">
      <alignment/>
    </xf>
    <xf numFmtId="195" fontId="21" fillId="0" borderId="6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11" fontId="1" fillId="0" borderId="18" xfId="0" applyNumberFormat="1" applyFont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11" fontId="1" fillId="0" borderId="10" xfId="0" applyNumberFormat="1" applyFont="1" applyBorder="1" applyAlignment="1">
      <alignment/>
    </xf>
    <xf numFmtId="0" fontId="2" fillId="2" borderId="10" xfId="0" applyFont="1" applyFill="1" applyBorder="1" applyAlignment="1">
      <alignment horizontal="center"/>
    </xf>
    <xf numFmtId="211" fontId="1" fillId="0" borderId="31" xfId="0" applyNumberFormat="1" applyFont="1" applyBorder="1" applyAlignment="1">
      <alignment/>
    </xf>
    <xf numFmtId="211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22" fillId="0" borderId="3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1" fontId="2" fillId="0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2" fillId="0" borderId="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8" xfId="0" applyFont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" fillId="0" borderId="32" xfId="0" applyFont="1" applyFill="1" applyBorder="1" applyAlignment="1">
      <alignment/>
    </xf>
    <xf numFmtId="194" fontId="3" fillId="0" borderId="2" xfId="0" applyNumberFormat="1" applyFont="1" applyFill="1" applyBorder="1" applyAlignment="1">
      <alignment/>
    </xf>
    <xf numFmtId="194" fontId="3" fillId="0" borderId="8" xfId="0" applyNumberFormat="1" applyFont="1" applyFill="1" applyBorder="1" applyAlignment="1">
      <alignment/>
    </xf>
    <xf numFmtId="194" fontId="3" fillId="0" borderId="9" xfId="0" applyNumberFormat="1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3" fillId="0" borderId="6" xfId="0" applyNumberFormat="1" applyFont="1" applyFill="1" applyBorder="1" applyAlignment="1">
      <alignment/>
    </xf>
    <xf numFmtId="194" fontId="2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3" fillId="0" borderId="8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0" fillId="0" borderId="3" xfId="0" applyNumberFormat="1" applyFont="1" applyFill="1" applyBorder="1" applyAlignment="1">
      <alignment/>
    </xf>
    <xf numFmtId="194" fontId="0" fillId="0" borderId="4" xfId="0" applyNumberFormat="1" applyFont="1" applyFill="1" applyBorder="1" applyAlignment="1">
      <alignment/>
    </xf>
    <xf numFmtId="194" fontId="0" fillId="0" borderId="1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96" fontId="0" fillId="0" borderId="9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2" fillId="0" borderId="31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194" fontId="21" fillId="0" borderId="10" xfId="0" applyNumberFormat="1" applyFont="1" applyBorder="1" applyAlignment="1">
      <alignment/>
    </xf>
    <xf numFmtId="194" fontId="21" fillId="0" borderId="5" xfId="0" applyNumberFormat="1" applyFont="1" applyBorder="1" applyAlignment="1">
      <alignment/>
    </xf>
    <xf numFmtId="194" fontId="21" fillId="0" borderId="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9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8" xfId="0" applyFill="1" applyBorder="1" applyAlignment="1">
      <alignment/>
    </xf>
    <xf numFmtId="194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96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94" fontId="0" fillId="0" borderId="7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11" fontId="0" fillId="0" borderId="0" xfId="0" applyNumberFormat="1" applyFont="1" applyFill="1" applyBorder="1" applyAlignment="1">
      <alignment/>
    </xf>
    <xf numFmtId="211" fontId="2" fillId="0" borderId="0" xfId="0" applyNumberFormat="1" applyFont="1" applyFill="1" applyBorder="1" applyAlignment="1">
      <alignment/>
    </xf>
    <xf numFmtId="211" fontId="23" fillId="0" borderId="0" xfId="0" applyNumberFormat="1" applyFont="1" applyFill="1" applyBorder="1" applyAlignment="1">
      <alignment/>
    </xf>
    <xf numFmtId="211" fontId="25" fillId="0" borderId="0" xfId="0" applyNumberFormat="1" applyFont="1" applyFill="1" applyBorder="1" applyAlignment="1">
      <alignment/>
    </xf>
    <xf numFmtId="211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211" fontId="1" fillId="0" borderId="8" xfId="0" applyNumberFormat="1" applyFont="1" applyBorder="1" applyAlignment="1">
      <alignment/>
    </xf>
    <xf numFmtId="211" fontId="1" fillId="0" borderId="0" xfId="0" applyNumberFormat="1" applyFont="1" applyBorder="1" applyAlignment="1">
      <alignment/>
    </xf>
    <xf numFmtId="211" fontId="1" fillId="0" borderId="5" xfId="0" applyNumberFormat="1" applyFont="1" applyBorder="1" applyAlignment="1">
      <alignment/>
    </xf>
    <xf numFmtId="0" fontId="2" fillId="5" borderId="1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194" fontId="27" fillId="0" borderId="8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4" xfId="0" applyFont="1" applyBorder="1" applyAlignment="1">
      <alignment/>
    </xf>
    <xf numFmtId="0" fontId="27" fillId="0" borderId="5" xfId="0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6" fillId="0" borderId="4" xfId="0" applyFont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/>
    </xf>
    <xf numFmtId="0" fontId="26" fillId="0" borderId="6" xfId="0" applyFont="1" applyFill="1" applyBorder="1" applyAlignment="1">
      <alignment/>
    </xf>
    <xf numFmtId="0" fontId="26" fillId="0" borderId="18" xfId="0" applyFont="1" applyBorder="1" applyAlignment="1">
      <alignment/>
    </xf>
    <xf numFmtId="194" fontId="27" fillId="0" borderId="18" xfId="0" applyNumberFormat="1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6" fillId="0" borderId="8" xfId="0" applyFon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0" fontId="26" fillId="0" borderId="9" xfId="0" applyFont="1" applyFill="1" applyBorder="1" applyAlignment="1">
      <alignment/>
    </xf>
    <xf numFmtId="0" fontId="26" fillId="0" borderId="31" xfId="0" applyFont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194" fontId="27" fillId="0" borderId="2" xfId="0" applyNumberFormat="1" applyFont="1" applyFill="1" applyBorder="1" applyAlignment="1">
      <alignment/>
    </xf>
    <xf numFmtId="194" fontId="27" fillId="0" borderId="8" xfId="0" applyNumberFormat="1" applyFont="1" applyFill="1" applyBorder="1" applyAlignment="1">
      <alignment/>
    </xf>
    <xf numFmtId="194" fontId="27" fillId="0" borderId="0" xfId="0" applyNumberFormat="1" applyFont="1" applyFill="1" applyBorder="1" applyAlignment="1">
      <alignment/>
    </xf>
    <xf numFmtId="194" fontId="27" fillId="0" borderId="10" xfId="0" applyNumberFormat="1" applyFont="1" applyFill="1" applyBorder="1" applyAlignment="1">
      <alignment/>
    </xf>
    <xf numFmtId="194" fontId="27" fillId="0" borderId="5" xfId="0" applyNumberFormat="1" applyFont="1" applyFill="1" applyBorder="1" applyAlignment="1">
      <alignment/>
    </xf>
    <xf numFmtId="0" fontId="26" fillId="0" borderId="2" xfId="0" applyFont="1" applyBorder="1" applyAlignment="1">
      <alignment/>
    </xf>
    <xf numFmtId="0" fontId="26" fillId="0" borderId="10" xfId="0" applyFont="1" applyBorder="1" applyAlignment="1">
      <alignment/>
    </xf>
    <xf numFmtId="194" fontId="27" fillId="0" borderId="34" xfId="0" applyNumberFormat="1" applyFont="1" applyFill="1" applyBorder="1" applyAlignment="1">
      <alignment/>
    </xf>
    <xf numFmtId="194" fontId="27" fillId="0" borderId="23" xfId="0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194" fontId="27" fillId="0" borderId="19" xfId="0" applyNumberFormat="1" applyFont="1" applyFill="1" applyBorder="1" applyAlignment="1">
      <alignment/>
    </xf>
    <xf numFmtId="0" fontId="27" fillId="0" borderId="1" xfId="0" applyFont="1" applyFill="1" applyBorder="1" applyAlignment="1">
      <alignment/>
    </xf>
    <xf numFmtId="194" fontId="27" fillId="0" borderId="15" xfId="0" applyNumberFormat="1" applyFont="1" applyFill="1" applyBorder="1" applyAlignment="1">
      <alignment/>
    </xf>
    <xf numFmtId="194" fontId="27" fillId="0" borderId="14" xfId="0" applyNumberFormat="1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Fill="1" applyBorder="1" applyAlignment="1">
      <alignment/>
    </xf>
    <xf numFmtId="211" fontId="27" fillId="0" borderId="0" xfId="0" applyNumberFormat="1" applyFont="1" applyAlignment="1">
      <alignment/>
    </xf>
    <xf numFmtId="195" fontId="2" fillId="0" borderId="31" xfId="0" applyNumberFormat="1" applyFont="1" applyBorder="1" applyAlignment="1">
      <alignment/>
    </xf>
    <xf numFmtId="2" fontId="2" fillId="0" borderId="7" xfId="0" applyNumberFormat="1" applyFont="1" applyFill="1" applyBorder="1" applyAlignment="1">
      <alignment/>
    </xf>
    <xf numFmtId="194" fontId="2" fillId="0" borderId="7" xfId="0" applyNumberFormat="1" applyFont="1" applyFill="1" applyBorder="1" applyAlignment="1">
      <alignment/>
    </xf>
    <xf numFmtId="196" fontId="2" fillId="0" borderId="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194" fontId="2" fillId="0" borderId="18" xfId="0" applyNumberFormat="1" applyFont="1" applyFill="1" applyBorder="1" applyAlignment="1">
      <alignment/>
    </xf>
    <xf numFmtId="196" fontId="2" fillId="0" borderId="18" xfId="0" applyNumberFormat="1" applyFont="1" applyFill="1" applyBorder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7" xfId="0" applyFont="1" applyFill="1" applyBorder="1" applyAlignment="1">
      <alignment/>
    </xf>
    <xf numFmtId="194" fontId="28" fillId="0" borderId="7" xfId="0" applyNumberFormat="1" applyFont="1" applyFill="1" applyBorder="1" applyAlignment="1">
      <alignment/>
    </xf>
    <xf numFmtId="196" fontId="28" fillId="0" borderId="7" xfId="0" applyNumberFormat="1" applyFont="1" applyFill="1" applyBorder="1" applyAlignment="1">
      <alignment/>
    </xf>
    <xf numFmtId="196" fontId="28" fillId="0" borderId="0" xfId="0" applyNumberFormat="1" applyFont="1" applyFill="1" applyBorder="1" applyAlignment="1">
      <alignment/>
    </xf>
    <xf numFmtId="196" fontId="28" fillId="0" borderId="6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0" fontId="28" fillId="0" borderId="6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194" fontId="28" fillId="0" borderId="18" xfId="0" applyNumberFormat="1" applyFont="1" applyFill="1" applyBorder="1" applyAlignment="1">
      <alignment/>
    </xf>
    <xf numFmtId="196" fontId="28" fillId="0" borderId="18" xfId="0" applyNumberFormat="1" applyFont="1" applyFill="1" applyBorder="1" applyAlignment="1">
      <alignment/>
    </xf>
    <xf numFmtId="196" fontId="28" fillId="0" borderId="10" xfId="0" applyNumberFormat="1" applyFont="1" applyFill="1" applyBorder="1" applyAlignment="1">
      <alignment/>
    </xf>
    <xf numFmtId="0" fontId="28" fillId="0" borderId="31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28" fillId="0" borderId="33" xfId="0" applyFont="1" applyFill="1" applyBorder="1" applyAlignment="1">
      <alignment horizontal="right"/>
    </xf>
    <xf numFmtId="194" fontId="2" fillId="0" borderId="11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24" fillId="0" borderId="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194" fontId="2" fillId="0" borderId="18" xfId="0" applyNumberFormat="1" applyFont="1" applyFill="1" applyBorder="1" applyAlignment="1">
      <alignment horizontal="right"/>
    </xf>
    <xf numFmtId="196" fontId="2" fillId="0" borderId="18" xfId="0" applyNumberFormat="1" applyFont="1" applyFill="1" applyBorder="1" applyAlignment="1">
      <alignment/>
    </xf>
    <xf numFmtId="196" fontId="24" fillId="0" borderId="18" xfId="0" applyNumberFormat="1" applyFont="1" applyFill="1" applyBorder="1" applyAlignment="1">
      <alignment/>
    </xf>
    <xf numFmtId="196" fontId="2" fillId="0" borderId="6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194" fontId="2" fillId="0" borderId="18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196" fontId="2" fillId="0" borderId="5" xfId="0" applyNumberFormat="1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196" fontId="2" fillId="0" borderId="0" xfId="0" applyNumberFormat="1" applyFont="1" applyFill="1" applyBorder="1" applyAlignment="1">
      <alignment horizontal="right"/>
    </xf>
    <xf numFmtId="196" fontId="2" fillId="0" borderId="9" xfId="0" applyNumberFormat="1" applyFont="1" applyFill="1" applyBorder="1" applyAlignment="1">
      <alignment horizontal="right"/>
    </xf>
    <xf numFmtId="196" fontId="2" fillId="0" borderId="7" xfId="0" applyNumberFormat="1" applyFont="1" applyFill="1" applyBorder="1" applyAlignment="1">
      <alignment horizontal="right"/>
    </xf>
    <xf numFmtId="196" fontId="2" fillId="0" borderId="6" xfId="0" applyNumberFormat="1" applyFont="1" applyFill="1" applyBorder="1" applyAlignment="1">
      <alignment horizontal="right"/>
    </xf>
    <xf numFmtId="196" fontId="2" fillId="0" borderId="5" xfId="0" applyNumberFormat="1" applyFont="1" applyFill="1" applyBorder="1" applyAlignment="1">
      <alignment horizontal="right"/>
    </xf>
    <xf numFmtId="196" fontId="2" fillId="0" borderId="8" xfId="0" applyNumberFormat="1" applyFont="1" applyFill="1" applyBorder="1" applyAlignment="1">
      <alignment horizontal="right"/>
    </xf>
    <xf numFmtId="2" fontId="28" fillId="0" borderId="18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196" fontId="28" fillId="0" borderId="0" xfId="0" applyNumberFormat="1" applyFont="1" applyFill="1" applyBorder="1" applyAlignment="1">
      <alignment horizontal="right"/>
    </xf>
    <xf numFmtId="196" fontId="2" fillId="0" borderId="2" xfId="0" applyNumberFormat="1" applyFont="1" applyFill="1" applyBorder="1" applyAlignment="1">
      <alignment horizontal="right"/>
    </xf>
    <xf numFmtId="196" fontId="28" fillId="0" borderId="8" xfId="0" applyNumberFormat="1" applyFont="1" applyFill="1" applyBorder="1" applyAlignment="1">
      <alignment horizontal="right"/>
    </xf>
    <xf numFmtId="196" fontId="28" fillId="0" borderId="9" xfId="0" applyNumberFormat="1" applyFont="1" applyFill="1" applyBorder="1" applyAlignment="1">
      <alignment horizontal="right"/>
    </xf>
    <xf numFmtId="196" fontId="2" fillId="0" borderId="18" xfId="0" applyNumberFormat="1" applyFont="1" applyFill="1" applyBorder="1" applyAlignment="1">
      <alignment horizontal="right"/>
    </xf>
    <xf numFmtId="196" fontId="28" fillId="0" borderId="7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28" fillId="0" borderId="5" xfId="0" applyNumberFormat="1" applyFont="1" applyFill="1" applyBorder="1" applyAlignment="1">
      <alignment horizontal="right"/>
    </xf>
    <xf numFmtId="196" fontId="28" fillId="0" borderId="18" xfId="0" applyNumberFormat="1" applyFont="1" applyFill="1" applyBorder="1" applyAlignment="1">
      <alignment horizontal="right"/>
    </xf>
    <xf numFmtId="196" fontId="28" fillId="0" borderId="6" xfId="0" applyNumberFormat="1" applyFont="1" applyFill="1" applyBorder="1" applyAlignment="1">
      <alignment horizontal="right"/>
    </xf>
    <xf numFmtId="196" fontId="2" fillId="0" borderId="5" xfId="0" applyNumberFormat="1" applyFont="1" applyBorder="1" applyAlignment="1">
      <alignment horizontal="right"/>
    </xf>
    <xf numFmtId="196" fontId="2" fillId="0" borderId="6" xfId="0" applyNumberFormat="1" applyFont="1" applyBorder="1" applyAlignment="1">
      <alignment horizontal="right"/>
    </xf>
    <xf numFmtId="196" fontId="2" fillId="0" borderId="10" xfId="0" applyNumberFormat="1" applyFont="1" applyBorder="1" applyAlignment="1">
      <alignment horizontal="right"/>
    </xf>
    <xf numFmtId="196" fontId="28" fillId="0" borderId="10" xfId="0" applyNumberFormat="1" applyFont="1" applyFill="1" applyBorder="1" applyAlignment="1">
      <alignment horizontal="right"/>
    </xf>
    <xf numFmtId="196" fontId="28" fillId="0" borderId="2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96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8" fillId="0" borderId="10" xfId="0" applyFont="1" applyFill="1" applyBorder="1" applyAlignment="1">
      <alignment horizontal="right"/>
    </xf>
    <xf numFmtId="196" fontId="28" fillId="0" borderId="10" xfId="0" applyNumberFormat="1" applyFont="1" applyBorder="1" applyAlignment="1">
      <alignment horizontal="right"/>
    </xf>
    <xf numFmtId="196" fontId="28" fillId="0" borderId="5" xfId="0" applyNumberFormat="1" applyFont="1" applyBorder="1" applyAlignment="1">
      <alignment horizontal="right"/>
    </xf>
    <xf numFmtId="196" fontId="28" fillId="0" borderId="6" xfId="0" applyNumberFormat="1" applyFont="1" applyBorder="1" applyAlignment="1">
      <alignment horizontal="right"/>
    </xf>
    <xf numFmtId="196" fontId="28" fillId="0" borderId="10" xfId="0" applyNumberFormat="1" applyFont="1" applyBorder="1" applyAlignment="1">
      <alignment/>
    </xf>
    <xf numFmtId="196" fontId="28" fillId="0" borderId="5" xfId="0" applyNumberFormat="1" applyFont="1" applyBorder="1" applyAlignment="1">
      <alignment/>
    </xf>
    <xf numFmtId="196" fontId="28" fillId="0" borderId="6" xfId="0" applyNumberFormat="1" applyFont="1" applyBorder="1" applyAlignment="1">
      <alignment/>
    </xf>
    <xf numFmtId="0" fontId="29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0" xfId="0" applyFont="1" applyBorder="1" applyAlignment="1">
      <alignment/>
    </xf>
    <xf numFmtId="1" fontId="2" fillId="0" borderId="8" xfId="0" applyNumberFormat="1" applyFont="1" applyBorder="1" applyAlignment="1">
      <alignment/>
    </xf>
    <xf numFmtId="194" fontId="2" fillId="0" borderId="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94" fontId="2" fillId="0" borderId="2" xfId="0" applyNumberFormat="1" applyFont="1" applyBorder="1" applyAlignment="1">
      <alignment/>
    </xf>
    <xf numFmtId="194" fontId="2" fillId="0" borderId="8" xfId="0" applyNumberFormat="1" applyFont="1" applyBorder="1" applyAlignment="1">
      <alignment/>
    </xf>
    <xf numFmtId="194" fontId="2" fillId="0" borderId="9" xfId="0" applyNumberFormat="1" applyFont="1" applyBorder="1" applyAlignment="1">
      <alignment/>
    </xf>
    <xf numFmtId="194" fontId="2" fillId="0" borderId="31" xfId="0" applyNumberFormat="1" applyFont="1" applyBorder="1" applyAlignment="1">
      <alignment/>
    </xf>
    <xf numFmtId="194" fontId="2" fillId="0" borderId="33" xfId="0" applyNumberFormat="1" applyFont="1" applyBorder="1" applyAlignment="1">
      <alignment/>
    </xf>
    <xf numFmtId="194" fontId="2" fillId="0" borderId="32" xfId="0" applyNumberFormat="1" applyFont="1" applyBorder="1" applyAlignment="1">
      <alignment/>
    </xf>
    <xf numFmtId="194" fontId="2" fillId="0" borderId="5" xfId="0" applyNumberFormat="1" applyFont="1" applyFill="1" applyBorder="1" applyAlignment="1">
      <alignment/>
    </xf>
    <xf numFmtId="194" fontId="2" fillId="0" borderId="6" xfId="0" applyNumberFormat="1" applyFont="1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/>
    </xf>
    <xf numFmtId="194" fontId="30" fillId="0" borderId="5" xfId="0" applyNumberFormat="1" applyFont="1" applyFill="1" applyBorder="1" applyAlignment="1">
      <alignment/>
    </xf>
    <xf numFmtId="194" fontId="30" fillId="0" borderId="0" xfId="0" applyNumberFormat="1" applyFont="1" applyFill="1" applyBorder="1" applyAlignment="1">
      <alignment/>
    </xf>
    <xf numFmtId="194" fontId="30" fillId="0" borderId="8" xfId="0" applyNumberFormat="1" applyFont="1" applyFill="1" applyBorder="1" applyAlignment="1">
      <alignment/>
    </xf>
    <xf numFmtId="194" fontId="30" fillId="0" borderId="18" xfId="0" applyNumberFormat="1" applyFont="1" applyFill="1" applyBorder="1" applyAlignment="1">
      <alignment/>
    </xf>
    <xf numFmtId="194" fontId="30" fillId="0" borderId="14" xfId="0" applyNumberFormat="1" applyFont="1" applyFill="1" applyBorder="1" applyAlignment="1">
      <alignment/>
    </xf>
    <xf numFmtId="194" fontId="30" fillId="0" borderId="32" xfId="0" applyNumberFormat="1" applyFont="1" applyFill="1" applyBorder="1" applyAlignment="1">
      <alignment/>
    </xf>
    <xf numFmtId="194" fontId="30" fillId="0" borderId="23" xfId="0" applyNumberFormat="1" applyFont="1" applyFill="1" applyBorder="1" applyAlignment="1">
      <alignment/>
    </xf>
    <xf numFmtId="225" fontId="2" fillId="0" borderId="3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4" fontId="0" fillId="0" borderId="31" xfId="0" applyNumberFormat="1" applyFill="1" applyBorder="1" applyAlignment="1">
      <alignment horizontal="center"/>
    </xf>
    <xf numFmtId="0" fontId="22" fillId="0" borderId="10" xfId="0" applyFont="1" applyBorder="1" applyAlignment="1">
      <alignment/>
    </xf>
    <xf numFmtId="196" fontId="0" fillId="0" borderId="7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9" borderId="0" xfId="0" applyNumberFormat="1" applyFill="1" applyBorder="1" applyAlignment="1">
      <alignment horizontal="center"/>
    </xf>
    <xf numFmtId="14" fontId="0" fillId="9" borderId="7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194" fontId="0" fillId="0" borderId="7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202" fontId="0" fillId="0" borderId="5" xfId="0" applyNumberFormat="1" applyBorder="1" applyAlignment="1">
      <alignment horizontal="center"/>
    </xf>
    <xf numFmtId="202" fontId="0" fillId="0" borderId="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94" fontId="0" fillId="0" borderId="5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1" xfId="0" applyFont="1" applyBorder="1" applyAlignment="1" quotePrefix="1">
      <alignment horizontal="center"/>
    </xf>
    <xf numFmtId="0" fontId="26" fillId="0" borderId="31" xfId="0" applyFont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HCMBARA001-01000012 (Alstom 12/30)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85"/>
          <c:w val="0.946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sheet'!$C$127:$T$127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-0.00023208533313534563</c:v>
                </c:pt>
                <c:pt idx="1">
                  <c:v>-6.498389327791454E-05</c:v>
                </c:pt>
                <c:pt idx="2">
                  <c:v>0.00010211754657962757</c:v>
                </c:pt>
                <c:pt idx="3">
                  <c:v>-6.498389327791454E-05</c:v>
                </c:pt>
                <c:pt idx="4">
                  <c:v>0.00010211754657962757</c:v>
                </c:pt>
                <c:pt idx="5">
                  <c:v>0.00010211754657962757</c:v>
                </c:pt>
                <c:pt idx="6">
                  <c:v>0.00010211754657962757</c:v>
                </c:pt>
                <c:pt idx="7">
                  <c:v>-6.498389327791454E-05</c:v>
                </c:pt>
                <c:pt idx="8">
                  <c:v>-0.00023208533313534563</c:v>
                </c:pt>
                <c:pt idx="9">
                  <c:v>-0.0003991867729926657</c:v>
                </c:pt>
                <c:pt idx="10">
                  <c:v>-0.00023208533313534563</c:v>
                </c:pt>
                <c:pt idx="11">
                  <c:v>-6.498389327791454E-05</c:v>
                </c:pt>
                <c:pt idx="12">
                  <c:v>0.00010211754657962757</c:v>
                </c:pt>
                <c:pt idx="13">
                  <c:v>0.00010211754657962757</c:v>
                </c:pt>
                <c:pt idx="14">
                  <c:v>0.00010211754657962757</c:v>
                </c:pt>
                <c:pt idx="15">
                  <c:v>0.0004363204262942677</c:v>
                </c:pt>
                <c:pt idx="16">
                  <c:v>0.0002692189864368366</c:v>
                </c:pt>
                <c:pt idx="17">
                  <c:v>-6.498389327791454E-05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sheet'!$C$127:$T$127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-0.0003433906579178858</c:v>
                </c:pt>
                <c:pt idx="1">
                  <c:v>-0.00017633574325504053</c:v>
                </c:pt>
                <c:pt idx="2">
                  <c:v>-9.2808285924173E-06</c:v>
                </c:pt>
                <c:pt idx="3">
                  <c:v>0.000157774086070539</c:v>
                </c:pt>
                <c:pt idx="4">
                  <c:v>-9.2808285924173E-06</c:v>
                </c:pt>
                <c:pt idx="5">
                  <c:v>-9.2808285924173E-06</c:v>
                </c:pt>
                <c:pt idx="6">
                  <c:v>-9.2808285924173E-06</c:v>
                </c:pt>
                <c:pt idx="7">
                  <c:v>-9.2808285924173E-06</c:v>
                </c:pt>
                <c:pt idx="8">
                  <c:v>-0.00017633574325504053</c:v>
                </c:pt>
                <c:pt idx="9">
                  <c:v>-9.2808285924173E-06</c:v>
                </c:pt>
                <c:pt idx="10">
                  <c:v>-0.00017633574325504053</c:v>
                </c:pt>
                <c:pt idx="11">
                  <c:v>-9.2808285924173E-06</c:v>
                </c:pt>
                <c:pt idx="12">
                  <c:v>0.000157774086070539</c:v>
                </c:pt>
                <c:pt idx="13">
                  <c:v>0.0003248290007333843</c:v>
                </c:pt>
                <c:pt idx="14">
                  <c:v>0.0004918839153960075</c:v>
                </c:pt>
                <c:pt idx="15">
                  <c:v>0.000157774086070539</c:v>
                </c:pt>
                <c:pt idx="16">
                  <c:v>-0.00017633574325504053</c:v>
                </c:pt>
                <c:pt idx="17">
                  <c:v>-0.00017633574325504053</c:v>
                </c:pt>
              </c:numCache>
            </c:numRef>
          </c:yVal>
          <c:smooth val="0"/>
        </c:ser>
        <c:axId val="24190734"/>
        <c:axId val="16390015"/>
      </c:scatterChart>
      <c:valAx>
        <c:axId val="2419073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390015"/>
        <c:crossesAt val="0"/>
        <c:crossBetween val="midCat"/>
        <c:dispUnits/>
      </c:valAx>
      <c:valAx>
        <c:axId val="1639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19073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475"/>
          <c:y val="0.290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HCMBARA001-01000012 (Alstom 12/30)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3.662038</c:v>
                </c:pt>
                <c:pt idx="1">
                  <c:v>-0.157737</c:v>
                </c:pt>
                <c:pt idx="2">
                  <c:v>-1.2686</c:v>
                </c:pt>
                <c:pt idx="3">
                  <c:v>-1.769958</c:v>
                </c:pt>
                <c:pt idx="4">
                  <c:v>-0.810823</c:v>
                </c:pt>
                <c:pt idx="5">
                  <c:v>0.16437</c:v>
                </c:pt>
                <c:pt idx="6">
                  <c:v>0.682253</c:v>
                </c:pt>
                <c:pt idx="7">
                  <c:v>0.511651</c:v>
                </c:pt>
                <c:pt idx="8">
                  <c:v>-0.638155</c:v>
                </c:pt>
                <c:pt idx="9">
                  <c:v>-1.135086</c:v>
                </c:pt>
                <c:pt idx="10">
                  <c:v>-0.088917</c:v>
                </c:pt>
                <c:pt idx="11">
                  <c:v>-0.070429</c:v>
                </c:pt>
                <c:pt idx="12">
                  <c:v>-0.782471</c:v>
                </c:pt>
                <c:pt idx="13">
                  <c:v>-0.927197</c:v>
                </c:pt>
                <c:pt idx="14">
                  <c:v>-0.180634</c:v>
                </c:pt>
                <c:pt idx="15">
                  <c:v>0.355552</c:v>
                </c:pt>
                <c:pt idx="16">
                  <c:v>0.234921</c:v>
                </c:pt>
                <c:pt idx="17">
                  <c:v>0.690663</c:v>
                </c:pt>
                <c:pt idx="18">
                  <c:v>1.565319</c:v>
                </c:pt>
                <c:pt idx="19">
                  <c:v>2.515316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2.611268</c:v>
                </c:pt>
                <c:pt idx="1">
                  <c:v>-0.35724</c:v>
                </c:pt>
                <c:pt idx="2">
                  <c:v>-2.048568</c:v>
                </c:pt>
                <c:pt idx="3">
                  <c:v>-2.51065</c:v>
                </c:pt>
                <c:pt idx="4">
                  <c:v>-1.309955</c:v>
                </c:pt>
                <c:pt idx="5">
                  <c:v>-0.579547</c:v>
                </c:pt>
                <c:pt idx="6">
                  <c:v>0.032127</c:v>
                </c:pt>
                <c:pt idx="7">
                  <c:v>-0.139168</c:v>
                </c:pt>
                <c:pt idx="8">
                  <c:v>-1.14569</c:v>
                </c:pt>
                <c:pt idx="9">
                  <c:v>-0.3683</c:v>
                </c:pt>
                <c:pt idx="10">
                  <c:v>-0.245853</c:v>
                </c:pt>
                <c:pt idx="11">
                  <c:v>0.132727</c:v>
                </c:pt>
                <c:pt idx="12">
                  <c:v>-0.284633</c:v>
                </c:pt>
                <c:pt idx="13">
                  <c:v>-0.356949</c:v>
                </c:pt>
                <c:pt idx="14">
                  <c:v>-0.009391</c:v>
                </c:pt>
                <c:pt idx="15">
                  <c:v>0.558984</c:v>
                </c:pt>
                <c:pt idx="16">
                  <c:v>1.547605</c:v>
                </c:pt>
                <c:pt idx="17">
                  <c:v>1.613328</c:v>
                </c:pt>
                <c:pt idx="18">
                  <c:v>1.528913</c:v>
                </c:pt>
                <c:pt idx="19">
                  <c:v>3.592665</c:v>
                </c:pt>
              </c:numCache>
            </c:numRef>
          </c:yVal>
          <c:smooth val="0"/>
        </c:ser>
        <c:axId val="13292408"/>
        <c:axId val="52522809"/>
      </c:scatterChart>
      <c:valAx>
        <c:axId val="13292408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2522809"/>
        <c:crosses val="autoZero"/>
        <c:crossBetween val="midCat"/>
        <c:dispUnits/>
      </c:valAx>
      <c:valAx>
        <c:axId val="525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329240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225"/>
          <c:y val="0.65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HCMBARA001-01000012 (Alstom 12/30)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-0.07378825821949202</c:v>
                </c:pt>
                <c:pt idx="1">
                  <c:v>7.324606398265973</c:v>
                </c:pt>
                <c:pt idx="2">
                  <c:v>-0.3447873491806499</c:v>
                </c:pt>
                <c:pt idx="3">
                  <c:v>1.5473962070207004</c:v>
                </c:pt>
                <c:pt idx="4">
                  <c:v>-0.0995855369922185</c:v>
                </c:pt>
                <c:pt idx="5">
                  <c:v>0.5392909928170101</c:v>
                </c:pt>
                <c:pt idx="6">
                  <c:v>0.024475787185313506</c:v>
                </c:pt>
                <c:pt idx="7">
                  <c:v>0.35276120454806703</c:v>
                </c:pt>
                <c:pt idx="8">
                  <c:v>4.007649618456566E-06</c:v>
                </c:pt>
                <c:pt idx="9">
                  <c:v>0.6314309399543475</c:v>
                </c:pt>
                <c:pt idx="10">
                  <c:v>-0.019440957237003953</c:v>
                </c:pt>
                <c:pt idx="11">
                  <c:v>0.7061939262281798</c:v>
                </c:pt>
                <c:pt idx="12">
                  <c:v>-0.04947991116732001</c:v>
                </c:pt>
                <c:pt idx="13">
                  <c:v>0.25434249999999997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-0.2342115366660781</c:v>
                </c:pt>
                <c:pt idx="1">
                  <c:v>8.061637454875193</c:v>
                </c:pt>
                <c:pt idx="2">
                  <c:v>-0.1340283237097218</c:v>
                </c:pt>
                <c:pt idx="3">
                  <c:v>1.0591865256491722</c:v>
                </c:pt>
                <c:pt idx="4">
                  <c:v>-0.014967925888086403</c:v>
                </c:pt>
                <c:pt idx="5">
                  <c:v>0.7486505278571866</c:v>
                </c:pt>
                <c:pt idx="6">
                  <c:v>-0.000586426018025412</c:v>
                </c:pt>
                <c:pt idx="7">
                  <c:v>0.3289964147983817</c:v>
                </c:pt>
                <c:pt idx="8">
                  <c:v>1.1766640720466126E-05</c:v>
                </c:pt>
                <c:pt idx="9">
                  <c:v>0.6180252061243185</c:v>
                </c:pt>
                <c:pt idx="10">
                  <c:v>-0.003590009151018536</c:v>
                </c:pt>
                <c:pt idx="11">
                  <c:v>0.7534662342704429</c:v>
                </c:pt>
                <c:pt idx="12">
                  <c:v>-0.03201097729227322</c:v>
                </c:pt>
                <c:pt idx="13">
                  <c:v>0.2043758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-0.6121144139726048</c:v>
                </c:pt>
                <c:pt idx="1">
                  <c:v>8.01483871638645</c:v>
                </c:pt>
                <c:pt idx="2">
                  <c:v>-0.19141979299784612</c:v>
                </c:pt>
                <c:pt idx="3">
                  <c:v>0.9432345056328792</c:v>
                </c:pt>
                <c:pt idx="4">
                  <c:v>-0.030569580386534116</c:v>
                </c:pt>
                <c:pt idx="5">
                  <c:v>0.7434666585149153</c:v>
                </c:pt>
                <c:pt idx="6">
                  <c:v>0.008003467460738354</c:v>
                </c:pt>
                <c:pt idx="7">
                  <c:v>0.3228581409158397</c:v>
                </c:pt>
                <c:pt idx="8">
                  <c:v>9.294641299176926E-05</c:v>
                </c:pt>
                <c:pt idx="9">
                  <c:v>0.6149063431223739</c:v>
                </c:pt>
                <c:pt idx="10">
                  <c:v>0.039408670949534125</c:v>
                </c:pt>
                <c:pt idx="11">
                  <c:v>0.7936902787175955</c:v>
                </c:pt>
                <c:pt idx="12">
                  <c:v>-0.021901317739751527</c:v>
                </c:pt>
                <c:pt idx="13">
                  <c:v>0.2069712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0.976243622124821</c:v>
                </c:pt>
                <c:pt idx="1">
                  <c:v>7.234289986731804</c:v>
                </c:pt>
                <c:pt idx="2">
                  <c:v>0.31215813202686493</c:v>
                </c:pt>
                <c:pt idx="3">
                  <c:v>1.2236427896786441</c:v>
                </c:pt>
                <c:pt idx="4">
                  <c:v>-0.15777704630232878</c:v>
                </c:pt>
                <c:pt idx="5">
                  <c:v>0.7727215807127774</c:v>
                </c:pt>
                <c:pt idx="6">
                  <c:v>-0.019003199682370443</c:v>
                </c:pt>
                <c:pt idx="7">
                  <c:v>0.31981116616634886</c:v>
                </c:pt>
                <c:pt idx="8">
                  <c:v>4.855857565412569E-06</c:v>
                </c:pt>
                <c:pt idx="9">
                  <c:v>0.6201235670273886</c:v>
                </c:pt>
                <c:pt idx="10">
                  <c:v>-0.050394880447823726</c:v>
                </c:pt>
                <c:pt idx="11">
                  <c:v>0.7816043090210774</c:v>
                </c:pt>
                <c:pt idx="12">
                  <c:v>-0.04742320972079341</c:v>
                </c:pt>
                <c:pt idx="13">
                  <c:v>0.2076006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1.0377530221206597</c:v>
                </c:pt>
                <c:pt idx="1">
                  <c:v>5.379485732962653</c:v>
                </c:pt>
                <c:pt idx="2">
                  <c:v>0.10887948730095388</c:v>
                </c:pt>
                <c:pt idx="3">
                  <c:v>1.8485448986289164</c:v>
                </c:pt>
                <c:pt idx="4">
                  <c:v>-0.08569149834453459</c:v>
                </c:pt>
                <c:pt idx="5">
                  <c:v>0.7041236432113401</c:v>
                </c:pt>
                <c:pt idx="6">
                  <c:v>-0.013232029329157548</c:v>
                </c:pt>
                <c:pt idx="7">
                  <c:v>0.331428731766402</c:v>
                </c:pt>
                <c:pt idx="8">
                  <c:v>1.0279433152116796E-05</c:v>
                </c:pt>
                <c:pt idx="9">
                  <c:v>0.6248827741814446</c:v>
                </c:pt>
                <c:pt idx="10">
                  <c:v>0.004872936563336044</c:v>
                </c:pt>
                <c:pt idx="11">
                  <c:v>0.7043360079348681</c:v>
                </c:pt>
                <c:pt idx="12">
                  <c:v>-0.015473428973146098</c:v>
                </c:pt>
                <c:pt idx="13">
                  <c:v>0.26971069999999997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0.2392217183777247</c:v>
                </c:pt>
                <c:pt idx="1">
                  <c:v>7.734035903157242</c:v>
                </c:pt>
                <c:pt idx="2">
                  <c:v>-0.25705721616652893</c:v>
                </c:pt>
                <c:pt idx="3">
                  <c:v>1.1369459603571377</c:v>
                </c:pt>
                <c:pt idx="4">
                  <c:v>0.03779445275606198</c:v>
                </c:pt>
                <c:pt idx="5">
                  <c:v>0.8108173580812892</c:v>
                </c:pt>
                <c:pt idx="6">
                  <c:v>0.013390551583511342</c:v>
                </c:pt>
                <c:pt idx="7">
                  <c:v>0.3509154859599051</c:v>
                </c:pt>
                <c:pt idx="8">
                  <c:v>-5.979137442116422E-06</c:v>
                </c:pt>
                <c:pt idx="9">
                  <c:v>0.6210767491802063</c:v>
                </c:pt>
                <c:pt idx="10">
                  <c:v>-0.05987712712465388</c:v>
                </c:pt>
                <c:pt idx="11">
                  <c:v>0.7725380624176152</c:v>
                </c:pt>
                <c:pt idx="12">
                  <c:v>-0.012265465207351408</c:v>
                </c:pt>
                <c:pt idx="13">
                  <c:v>0.2213414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0.5335757271779965</c:v>
                </c:pt>
                <c:pt idx="1">
                  <c:v>7.258311006558062</c:v>
                </c:pt>
                <c:pt idx="2">
                  <c:v>-0.012660053407713546</c:v>
                </c:pt>
                <c:pt idx="3">
                  <c:v>1.1944850758632664</c:v>
                </c:pt>
                <c:pt idx="4">
                  <c:v>-0.010762302975650942</c:v>
                </c:pt>
                <c:pt idx="5">
                  <c:v>0.7853377955500922</c:v>
                </c:pt>
                <c:pt idx="6">
                  <c:v>-0.0047078776516997645</c:v>
                </c:pt>
                <c:pt idx="7">
                  <c:v>0.3467128608919315</c:v>
                </c:pt>
                <c:pt idx="8">
                  <c:v>-0.0009137467552305877</c:v>
                </c:pt>
                <c:pt idx="9">
                  <c:v>0.6178579530968304</c:v>
                </c:pt>
                <c:pt idx="10">
                  <c:v>-0.009086583730187999</c:v>
                </c:pt>
                <c:pt idx="11">
                  <c:v>0.7491494088719209</c:v>
                </c:pt>
                <c:pt idx="12">
                  <c:v>-0.0005734961054473649</c:v>
                </c:pt>
                <c:pt idx="13">
                  <c:v>0.2110473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0.8656515866640839</c:v>
                </c:pt>
                <c:pt idx="1">
                  <c:v>8.04797396283904</c:v>
                </c:pt>
                <c:pt idx="2">
                  <c:v>-0.11653029905791176</c:v>
                </c:pt>
                <c:pt idx="3">
                  <c:v>1.3674713021273361</c:v>
                </c:pt>
                <c:pt idx="4">
                  <c:v>-0.04170160777604558</c:v>
                </c:pt>
                <c:pt idx="5">
                  <c:v>0.7739698581365473</c:v>
                </c:pt>
                <c:pt idx="6">
                  <c:v>-0.0034504565787481407</c:v>
                </c:pt>
                <c:pt idx="7">
                  <c:v>0.3562938371029815</c:v>
                </c:pt>
                <c:pt idx="8">
                  <c:v>1.3609051135298617E-06</c:v>
                </c:pt>
                <c:pt idx="9">
                  <c:v>0.6326169642679109</c:v>
                </c:pt>
                <c:pt idx="10">
                  <c:v>0.005747670852279953</c:v>
                </c:pt>
                <c:pt idx="11">
                  <c:v>0.7564225027510256</c:v>
                </c:pt>
                <c:pt idx="12">
                  <c:v>-0.008707569197712706</c:v>
                </c:pt>
                <c:pt idx="13">
                  <c:v>0.2031767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0.5123933487854</c:v>
                </c:pt>
                <c:pt idx="1">
                  <c:v>7.6037651243060616</c:v>
                </c:pt>
                <c:pt idx="2">
                  <c:v>-0.012485223799541176</c:v>
                </c:pt>
                <c:pt idx="3">
                  <c:v>1.4558288480709076</c:v>
                </c:pt>
                <c:pt idx="4">
                  <c:v>-0.06935604374555424</c:v>
                </c:pt>
                <c:pt idx="5">
                  <c:v>0.8121882941863432</c:v>
                </c:pt>
                <c:pt idx="6">
                  <c:v>-0.007714417909320469</c:v>
                </c:pt>
                <c:pt idx="7">
                  <c:v>0.3443243462720903</c:v>
                </c:pt>
                <c:pt idx="8">
                  <c:v>-3.4134589570571083E-06</c:v>
                </c:pt>
                <c:pt idx="9">
                  <c:v>0.6289428252011201</c:v>
                </c:pt>
                <c:pt idx="10">
                  <c:v>0.01787397986750871</c:v>
                </c:pt>
                <c:pt idx="11">
                  <c:v>0.7714877551994965</c:v>
                </c:pt>
                <c:pt idx="12">
                  <c:v>-0.011893984357130117</c:v>
                </c:pt>
                <c:pt idx="13">
                  <c:v>0.1995879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1.1129169327046184</c:v>
                </c:pt>
                <c:pt idx="1">
                  <c:v>8.080435176381878</c:v>
                </c:pt>
                <c:pt idx="2">
                  <c:v>-0.12076182725206494</c:v>
                </c:pt>
                <c:pt idx="3">
                  <c:v>1.3190595964416063</c:v>
                </c:pt>
                <c:pt idx="4">
                  <c:v>-0.05705263848790244</c:v>
                </c:pt>
                <c:pt idx="5">
                  <c:v>0.7461371928724932</c:v>
                </c:pt>
                <c:pt idx="6">
                  <c:v>-0.005315838341079716</c:v>
                </c:pt>
                <c:pt idx="7">
                  <c:v>0.35563553366325185</c:v>
                </c:pt>
                <c:pt idx="8">
                  <c:v>2.2504748097409988E-05</c:v>
                </c:pt>
                <c:pt idx="9">
                  <c:v>0.6219496213121855</c:v>
                </c:pt>
                <c:pt idx="10">
                  <c:v>-0.014104592090408265</c:v>
                </c:pt>
                <c:pt idx="11">
                  <c:v>0.7473828279813578</c:v>
                </c:pt>
                <c:pt idx="12">
                  <c:v>-0.004528625675879624</c:v>
                </c:pt>
                <c:pt idx="13">
                  <c:v>0.2125932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0.7151363085515958</c:v>
                </c:pt>
                <c:pt idx="1">
                  <c:v>8.105231402991672</c:v>
                </c:pt>
                <c:pt idx="2">
                  <c:v>-0.17643408124740328</c:v>
                </c:pt>
                <c:pt idx="3">
                  <c:v>1.0711779877837688</c:v>
                </c:pt>
                <c:pt idx="4">
                  <c:v>-0.011905838197827708</c:v>
                </c:pt>
                <c:pt idx="5">
                  <c:v>0.807150146301516</c:v>
                </c:pt>
                <c:pt idx="6">
                  <c:v>0.0024183025881425874</c:v>
                </c:pt>
                <c:pt idx="7">
                  <c:v>0.3595301371102071</c:v>
                </c:pt>
                <c:pt idx="8">
                  <c:v>-2.1106249252118847E-05</c:v>
                </c:pt>
                <c:pt idx="9">
                  <c:v>0.6202695147488358</c:v>
                </c:pt>
                <c:pt idx="10">
                  <c:v>-0.013740971380811111</c:v>
                </c:pt>
                <c:pt idx="11">
                  <c:v>0.7624034932995155</c:v>
                </c:pt>
                <c:pt idx="12">
                  <c:v>-0.010042246065745383</c:v>
                </c:pt>
                <c:pt idx="13">
                  <c:v>0.20127869999999998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0.5259467026780655</c:v>
                </c:pt>
                <c:pt idx="1">
                  <c:v>8.821493057446984</c:v>
                </c:pt>
                <c:pt idx="2">
                  <c:v>-0.26280751009995196</c:v>
                </c:pt>
                <c:pt idx="3">
                  <c:v>1.2230594775954495</c:v>
                </c:pt>
                <c:pt idx="4">
                  <c:v>-0.015336641092800814</c:v>
                </c:pt>
                <c:pt idx="5">
                  <c:v>0.7756837831929627</c:v>
                </c:pt>
                <c:pt idx="6">
                  <c:v>0.005645063635157318</c:v>
                </c:pt>
                <c:pt idx="7">
                  <c:v>0.35376099556599405</c:v>
                </c:pt>
                <c:pt idx="8">
                  <c:v>9.162213672617159E-05</c:v>
                </c:pt>
                <c:pt idx="9">
                  <c:v>0.62461716903332</c:v>
                </c:pt>
                <c:pt idx="10">
                  <c:v>-0.02735901737459424</c:v>
                </c:pt>
                <c:pt idx="11">
                  <c:v>0.7729647578633829</c:v>
                </c:pt>
                <c:pt idx="12">
                  <c:v>-0.01618694176756459</c:v>
                </c:pt>
                <c:pt idx="13">
                  <c:v>0.18627680000000002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0.5825855221883581</c:v>
                </c:pt>
                <c:pt idx="1">
                  <c:v>8.070834168026803</c:v>
                </c:pt>
                <c:pt idx="2">
                  <c:v>-0.08926789934299184</c:v>
                </c:pt>
                <c:pt idx="3">
                  <c:v>1.2145701781758476</c:v>
                </c:pt>
                <c:pt idx="4">
                  <c:v>-0.007279114382449325</c:v>
                </c:pt>
                <c:pt idx="5">
                  <c:v>0.7774647145954948</c:v>
                </c:pt>
                <c:pt idx="6">
                  <c:v>-0.010723331437247723</c:v>
                </c:pt>
                <c:pt idx="7">
                  <c:v>0.33559917726710103</c:v>
                </c:pt>
                <c:pt idx="8">
                  <c:v>-4.947029755425492E-07</c:v>
                </c:pt>
                <c:pt idx="9">
                  <c:v>0.6288928522376537</c:v>
                </c:pt>
                <c:pt idx="10">
                  <c:v>-0.05735639071818509</c:v>
                </c:pt>
                <c:pt idx="11">
                  <c:v>0.7766840098056171</c:v>
                </c:pt>
                <c:pt idx="12">
                  <c:v>-0.016843807391729585</c:v>
                </c:pt>
                <c:pt idx="13">
                  <c:v>0.2115543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0.9073723766162611</c:v>
                </c:pt>
                <c:pt idx="1">
                  <c:v>7.4816347830016</c:v>
                </c:pt>
                <c:pt idx="2">
                  <c:v>-0.19588900776212728</c:v>
                </c:pt>
                <c:pt idx="3">
                  <c:v>1.3067982594042011</c:v>
                </c:pt>
                <c:pt idx="4">
                  <c:v>-0.11329681284567106</c:v>
                </c:pt>
                <c:pt idx="5">
                  <c:v>0.704882596553685</c:v>
                </c:pt>
                <c:pt idx="6">
                  <c:v>0.051548825536041884</c:v>
                </c:pt>
                <c:pt idx="7">
                  <c:v>0.3188535993572538</c:v>
                </c:pt>
                <c:pt idx="8">
                  <c:v>-1.4480198494079555E-07</c:v>
                </c:pt>
                <c:pt idx="9">
                  <c:v>0.6322480601993035</c:v>
                </c:pt>
                <c:pt idx="10">
                  <c:v>0.0026379597193789666</c:v>
                </c:pt>
                <c:pt idx="11">
                  <c:v>0.7511977264075926</c:v>
                </c:pt>
                <c:pt idx="12">
                  <c:v>-0.026042531977655128</c:v>
                </c:pt>
                <c:pt idx="13">
                  <c:v>0.21404969999999998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0.6034555331572306</c:v>
                </c:pt>
                <c:pt idx="1">
                  <c:v>6.96770185009318</c:v>
                </c:pt>
                <c:pt idx="2">
                  <c:v>0.08727052493792942</c:v>
                </c:pt>
                <c:pt idx="3">
                  <c:v>1.050882952169451</c:v>
                </c:pt>
                <c:pt idx="4">
                  <c:v>-0.20096478898315634</c:v>
                </c:pt>
                <c:pt idx="5">
                  <c:v>0.7388434939989742</c:v>
                </c:pt>
                <c:pt idx="6">
                  <c:v>0.02689130246244706</c:v>
                </c:pt>
                <c:pt idx="7">
                  <c:v>0.2797961868838004</c:v>
                </c:pt>
                <c:pt idx="8">
                  <c:v>1.7662995728823933E-05</c:v>
                </c:pt>
                <c:pt idx="9">
                  <c:v>0.6115735964073334</c:v>
                </c:pt>
                <c:pt idx="10">
                  <c:v>-0.012866474883366591</c:v>
                </c:pt>
                <c:pt idx="11">
                  <c:v>0.7757385720278811</c:v>
                </c:pt>
                <c:pt idx="12">
                  <c:v>-0.051437648484414934</c:v>
                </c:pt>
                <c:pt idx="13">
                  <c:v>0.24772639999999999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-0.9924373657452306</c:v>
                </c:pt>
                <c:pt idx="1">
                  <c:v>5.5298218045046745</c:v>
                </c:pt>
                <c:pt idx="2">
                  <c:v>0.08616138297986176</c:v>
                </c:pt>
                <c:pt idx="3">
                  <c:v>1.1120988118567006</c:v>
                </c:pt>
                <c:pt idx="4">
                  <c:v>-0.13050486233760691</c:v>
                </c:pt>
                <c:pt idx="5">
                  <c:v>0.8851049304576414</c:v>
                </c:pt>
                <c:pt idx="6">
                  <c:v>-0.07858648332736236</c:v>
                </c:pt>
                <c:pt idx="7">
                  <c:v>0.29124305996800665</c:v>
                </c:pt>
                <c:pt idx="8">
                  <c:v>5.376839888197871E-05</c:v>
                </c:pt>
                <c:pt idx="9">
                  <c:v>0.6118632617906167</c:v>
                </c:pt>
                <c:pt idx="10">
                  <c:v>-0.1535166800051359</c:v>
                </c:pt>
                <c:pt idx="11">
                  <c:v>0.8050028175057533</c:v>
                </c:pt>
                <c:pt idx="12">
                  <c:v>-0.07445333579230161</c:v>
                </c:pt>
                <c:pt idx="13">
                  <c:v>0.23407270000000002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-0.3078245645714826</c:v>
                </c:pt>
                <c:pt idx="1">
                  <c:v>7.5847437905332775</c:v>
                </c:pt>
                <c:pt idx="2">
                  <c:v>-0.011772171617770354</c:v>
                </c:pt>
                <c:pt idx="3">
                  <c:v>1.0488044662636833</c:v>
                </c:pt>
                <c:pt idx="4">
                  <c:v>-0.1265308323379477</c:v>
                </c:pt>
                <c:pt idx="5">
                  <c:v>0.8568313657392119</c:v>
                </c:pt>
                <c:pt idx="6">
                  <c:v>-0.02763390621316151</c:v>
                </c:pt>
                <c:pt idx="7">
                  <c:v>0.3107412244145486</c:v>
                </c:pt>
                <c:pt idx="8">
                  <c:v>1.0697570841409348E-05</c:v>
                </c:pt>
                <c:pt idx="9">
                  <c:v>0.6108909147489429</c:v>
                </c:pt>
                <c:pt idx="10">
                  <c:v>-0.10019001740126957</c:v>
                </c:pt>
                <c:pt idx="11">
                  <c:v>0.8152069440205232</c:v>
                </c:pt>
                <c:pt idx="12">
                  <c:v>-0.037568984288263746</c:v>
                </c:pt>
                <c:pt idx="13">
                  <c:v>0.1988644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-0.9016620846022281</c:v>
                </c:pt>
                <c:pt idx="1">
                  <c:v>7.529643812241489</c:v>
                </c:pt>
                <c:pt idx="2">
                  <c:v>-0.2382653192288095</c:v>
                </c:pt>
                <c:pt idx="3">
                  <c:v>1.1036732218655438</c:v>
                </c:pt>
                <c:pt idx="4">
                  <c:v>0.07574710574275154</c:v>
                </c:pt>
                <c:pt idx="5">
                  <c:v>0.7585646040098197</c:v>
                </c:pt>
                <c:pt idx="6">
                  <c:v>-0.03512176948311172</c:v>
                </c:pt>
                <c:pt idx="7">
                  <c:v>0.3069539435880346</c:v>
                </c:pt>
                <c:pt idx="8">
                  <c:v>6.220969636469564E-06</c:v>
                </c:pt>
                <c:pt idx="9">
                  <c:v>0.6236414783076822</c:v>
                </c:pt>
                <c:pt idx="10">
                  <c:v>-0.07180800257492696</c:v>
                </c:pt>
                <c:pt idx="11">
                  <c:v>0.7809549987753601</c:v>
                </c:pt>
                <c:pt idx="12">
                  <c:v>0.001137231934127494</c:v>
                </c:pt>
                <c:pt idx="13">
                  <c:v>0.1980443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1.1316346974721367</c:v>
                </c:pt>
                <c:pt idx="1">
                  <c:v>0.006881333508460411</c:v>
                </c:pt>
                <c:pt idx="2">
                  <c:v>-0.37053135623665173</c:v>
                </c:pt>
                <c:pt idx="3">
                  <c:v>-0.257540307352893</c:v>
                </c:pt>
                <c:pt idx="4">
                  <c:v>-0.0017840315245843527</c:v>
                </c:pt>
                <c:pt idx="5">
                  <c:v>0.053991841400698334</c:v>
                </c:pt>
                <c:pt idx="6">
                  <c:v>-0.032704607027825884</c:v>
                </c:pt>
                <c:pt idx="7">
                  <c:v>-0.012443144872925995</c:v>
                </c:pt>
                <c:pt idx="8">
                  <c:v>9.056886388825527E-06</c:v>
                </c:pt>
                <c:pt idx="9">
                  <c:v>0.02059938845588535</c:v>
                </c:pt>
                <c:pt idx="10">
                  <c:v>-0.0257379055954967</c:v>
                </c:pt>
                <c:pt idx="11">
                  <c:v>0.04503164021507169</c:v>
                </c:pt>
                <c:pt idx="12">
                  <c:v>-0.09099796051620013</c:v>
                </c:pt>
                <c:pt idx="13">
                  <c:v>-0.01250007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-0.07148508675775059</c:v>
                </c:pt>
                <c:pt idx="1">
                  <c:v>0.17681724834300636</c:v>
                </c:pt>
                <c:pt idx="2">
                  <c:v>-0.286972181860936</c:v>
                </c:pt>
                <c:pt idx="3">
                  <c:v>0.08866191881484094</c:v>
                </c:pt>
                <c:pt idx="4">
                  <c:v>-0.15715140698527835</c:v>
                </c:pt>
                <c:pt idx="5">
                  <c:v>0.03684046134156927</c:v>
                </c:pt>
                <c:pt idx="6">
                  <c:v>-0.017773122434830115</c:v>
                </c:pt>
                <c:pt idx="7">
                  <c:v>0.012677205882680377</c:v>
                </c:pt>
                <c:pt idx="8">
                  <c:v>2.898404267882501E-05</c:v>
                </c:pt>
                <c:pt idx="9">
                  <c:v>0.016633906895875617</c:v>
                </c:pt>
                <c:pt idx="10">
                  <c:v>-0.060144891110523305</c:v>
                </c:pt>
                <c:pt idx="11">
                  <c:v>0.05587625636244386</c:v>
                </c:pt>
                <c:pt idx="12">
                  <c:v>-0.08476749981514188</c:v>
                </c:pt>
                <c:pt idx="13">
                  <c:v>-0.045970330000000004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-0.8466200680497717</c:v>
                </c:pt>
                <c:pt idx="1">
                  <c:v>0.22168633579909505</c:v>
                </c:pt>
                <c:pt idx="2">
                  <c:v>-0.41552291414081244</c:v>
                </c:pt>
                <c:pt idx="3">
                  <c:v>0.23089231160627058</c:v>
                </c:pt>
                <c:pt idx="4">
                  <c:v>-0.15159028475559078</c:v>
                </c:pt>
                <c:pt idx="5">
                  <c:v>0.010023118875848724</c:v>
                </c:pt>
                <c:pt idx="6">
                  <c:v>-0.023218382515839624</c:v>
                </c:pt>
                <c:pt idx="7">
                  <c:v>0.016222578475292078</c:v>
                </c:pt>
                <c:pt idx="8">
                  <c:v>-0.0030100982110141763</c:v>
                </c:pt>
                <c:pt idx="9">
                  <c:v>0.019202251639554056</c:v>
                </c:pt>
                <c:pt idx="10">
                  <c:v>-0.02601903033242256</c:v>
                </c:pt>
                <c:pt idx="11">
                  <c:v>0.04687442456541139</c:v>
                </c:pt>
                <c:pt idx="12">
                  <c:v>-0.07481001932777025</c:v>
                </c:pt>
                <c:pt idx="13">
                  <c:v>-0.01318771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-1.1231667293878758</c:v>
                </c:pt>
                <c:pt idx="1">
                  <c:v>0.6609830085332988</c:v>
                </c:pt>
                <c:pt idx="2">
                  <c:v>-0.5404198795617153</c:v>
                </c:pt>
                <c:pt idx="3">
                  <c:v>-0.19341943617401763</c:v>
                </c:pt>
                <c:pt idx="4">
                  <c:v>-0.25264564432153885</c:v>
                </c:pt>
                <c:pt idx="5">
                  <c:v>-0.05233212735398465</c:v>
                </c:pt>
                <c:pt idx="6">
                  <c:v>-0.08038923728970022</c:v>
                </c:pt>
                <c:pt idx="7">
                  <c:v>0.04650763666994141</c:v>
                </c:pt>
                <c:pt idx="8">
                  <c:v>-6.89178674411102E-07</c:v>
                </c:pt>
                <c:pt idx="9">
                  <c:v>0.0039664915608967665</c:v>
                </c:pt>
                <c:pt idx="10">
                  <c:v>-0.04969546133171436</c:v>
                </c:pt>
                <c:pt idx="11">
                  <c:v>0.03554471224016886</c:v>
                </c:pt>
                <c:pt idx="12">
                  <c:v>-0.08349747822434249</c:v>
                </c:pt>
                <c:pt idx="13">
                  <c:v>-0.024914899999999997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-0.4849433770115752</c:v>
                </c:pt>
                <c:pt idx="1">
                  <c:v>-0.48353019701156613</c:v>
                </c:pt>
                <c:pt idx="2">
                  <c:v>-0.053415485311072236</c:v>
                </c:pt>
                <c:pt idx="3">
                  <c:v>-0.1849196975858845</c:v>
                </c:pt>
                <c:pt idx="4">
                  <c:v>-0.11005082342116505</c:v>
                </c:pt>
                <c:pt idx="5">
                  <c:v>0.10753104809851821</c:v>
                </c:pt>
                <c:pt idx="6">
                  <c:v>-0.05506279469009872</c:v>
                </c:pt>
                <c:pt idx="7">
                  <c:v>0.0016491753682514644</c:v>
                </c:pt>
                <c:pt idx="8">
                  <c:v>-4.396415459587133E-06</c:v>
                </c:pt>
                <c:pt idx="9">
                  <c:v>0.04742081101444819</c:v>
                </c:pt>
                <c:pt idx="10">
                  <c:v>-0.07332960657797073</c:v>
                </c:pt>
                <c:pt idx="11">
                  <c:v>0.03406986669128011</c:v>
                </c:pt>
                <c:pt idx="12">
                  <c:v>-0.11859861656222007</c:v>
                </c:pt>
                <c:pt idx="13">
                  <c:v>-0.023413459999999997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1.4979557028239858</c:v>
                </c:pt>
                <c:pt idx="1">
                  <c:v>-0.15943905428255845</c:v>
                </c:pt>
                <c:pt idx="2">
                  <c:v>-0.0027421670818421166</c:v>
                </c:pt>
                <c:pt idx="3">
                  <c:v>-0.1768794281146874</c:v>
                </c:pt>
                <c:pt idx="4">
                  <c:v>-0.12478977639144219</c:v>
                </c:pt>
                <c:pt idx="5">
                  <c:v>0.06652079557666091</c:v>
                </c:pt>
                <c:pt idx="6">
                  <c:v>-0.007717163724485037</c:v>
                </c:pt>
                <c:pt idx="7">
                  <c:v>0.02215270266938972</c:v>
                </c:pt>
                <c:pt idx="8">
                  <c:v>6.236156232766049E-06</c:v>
                </c:pt>
                <c:pt idx="9">
                  <c:v>0.04364269742406876</c:v>
                </c:pt>
                <c:pt idx="10">
                  <c:v>-0.046417692201100466</c:v>
                </c:pt>
                <c:pt idx="11">
                  <c:v>0.05036515842271418</c:v>
                </c:pt>
                <c:pt idx="12">
                  <c:v>-0.06738649116245393</c:v>
                </c:pt>
                <c:pt idx="13">
                  <c:v>-0.02690165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2.1461918002080944</c:v>
                </c:pt>
                <c:pt idx="1">
                  <c:v>-0.254208948544696</c:v>
                </c:pt>
                <c:pt idx="2">
                  <c:v>-0.4521955957366588</c:v>
                </c:pt>
                <c:pt idx="3">
                  <c:v>0.000357006405</c:v>
                </c:pt>
                <c:pt idx="4">
                  <c:v>-0.0788371917001659</c:v>
                </c:pt>
                <c:pt idx="5">
                  <c:v>-0.013819493087984122</c:v>
                </c:pt>
                <c:pt idx="6">
                  <c:v>0.0013712517052564682</c:v>
                </c:pt>
                <c:pt idx="7">
                  <c:v>0.026276512286816024</c:v>
                </c:pt>
                <c:pt idx="8">
                  <c:v>-5.066131172942051E-05</c:v>
                </c:pt>
                <c:pt idx="9">
                  <c:v>0.034524857165333656</c:v>
                </c:pt>
                <c:pt idx="10">
                  <c:v>-0.05173441180846118</c:v>
                </c:pt>
                <c:pt idx="11">
                  <c:v>0.03761566936884719</c:v>
                </c:pt>
                <c:pt idx="12">
                  <c:v>-0.09357677338421529</c:v>
                </c:pt>
                <c:pt idx="13">
                  <c:v>-0.0060146060000000005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0.27744594721749744</c:v>
                </c:pt>
                <c:pt idx="1">
                  <c:v>-0.1873920355039828</c:v>
                </c:pt>
                <c:pt idx="2">
                  <c:v>-0.5400435008864235</c:v>
                </c:pt>
                <c:pt idx="3">
                  <c:v>0.061905735377602</c:v>
                </c:pt>
                <c:pt idx="4">
                  <c:v>-0.08019210434372645</c:v>
                </c:pt>
                <c:pt idx="5">
                  <c:v>-0.03208443737625523</c:v>
                </c:pt>
                <c:pt idx="6">
                  <c:v>-0.05397365383753863</c:v>
                </c:pt>
                <c:pt idx="7">
                  <c:v>0.016511213389873942</c:v>
                </c:pt>
                <c:pt idx="8">
                  <c:v>-5.30092602353191E-07</c:v>
                </c:pt>
                <c:pt idx="9">
                  <c:v>0.020409437977950747</c:v>
                </c:pt>
                <c:pt idx="10">
                  <c:v>-0.044919327621741265</c:v>
                </c:pt>
                <c:pt idx="11">
                  <c:v>0.03482622575629397</c:v>
                </c:pt>
                <c:pt idx="12">
                  <c:v>-0.08253753047147129</c:v>
                </c:pt>
                <c:pt idx="13">
                  <c:v>-0.025992099999999997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-0.132433096713188</c:v>
                </c:pt>
                <c:pt idx="1">
                  <c:v>-0.2331978668369139</c:v>
                </c:pt>
                <c:pt idx="2">
                  <c:v>-0.2052145789345313</c:v>
                </c:pt>
                <c:pt idx="3">
                  <c:v>0.10543697333362666</c:v>
                </c:pt>
                <c:pt idx="4">
                  <c:v>-0.035571533592280456</c:v>
                </c:pt>
                <c:pt idx="5">
                  <c:v>-0.013008920104476518</c:v>
                </c:pt>
                <c:pt idx="6">
                  <c:v>-0.030843493701074115</c:v>
                </c:pt>
                <c:pt idx="7">
                  <c:v>0.02245362235887071</c:v>
                </c:pt>
                <c:pt idx="8">
                  <c:v>2.7724035842405237E-06</c:v>
                </c:pt>
                <c:pt idx="9">
                  <c:v>0.017230240279780516</c:v>
                </c:pt>
                <c:pt idx="10">
                  <c:v>-0.020347810817197224</c:v>
                </c:pt>
                <c:pt idx="11">
                  <c:v>0.05137368364342457</c:v>
                </c:pt>
                <c:pt idx="12">
                  <c:v>-0.07579817359206734</c:v>
                </c:pt>
                <c:pt idx="13">
                  <c:v>-0.01590801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-0.6394451572079176</c:v>
                </c:pt>
                <c:pt idx="1">
                  <c:v>-0.6147763445776867</c:v>
                </c:pt>
                <c:pt idx="2">
                  <c:v>-0.32835229145124706</c:v>
                </c:pt>
                <c:pt idx="3">
                  <c:v>-0.22223263269861618</c:v>
                </c:pt>
                <c:pt idx="4">
                  <c:v>-0.041931732188297294</c:v>
                </c:pt>
                <c:pt idx="5">
                  <c:v>-0.01185544610840503</c:v>
                </c:pt>
                <c:pt idx="6">
                  <c:v>-0.009147069033481883</c:v>
                </c:pt>
                <c:pt idx="7">
                  <c:v>0.0041024094350895594</c:v>
                </c:pt>
                <c:pt idx="8">
                  <c:v>-1.1143611988234312E-06</c:v>
                </c:pt>
                <c:pt idx="9">
                  <c:v>0.025367626800183087</c:v>
                </c:pt>
                <c:pt idx="10">
                  <c:v>-0.022222008380561882</c:v>
                </c:pt>
                <c:pt idx="11">
                  <c:v>0.021740330707975083</c:v>
                </c:pt>
                <c:pt idx="12">
                  <c:v>-0.06718708374570001</c:v>
                </c:pt>
                <c:pt idx="13">
                  <c:v>-0.036466620000000005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-0.8059478823388717</c:v>
                </c:pt>
                <c:pt idx="1">
                  <c:v>-0.5911969418039713</c:v>
                </c:pt>
                <c:pt idx="2">
                  <c:v>0.06837448247984236</c:v>
                </c:pt>
                <c:pt idx="3">
                  <c:v>-0.09954053909670905</c:v>
                </c:pt>
                <c:pt idx="4">
                  <c:v>-0.05728314419425665</c:v>
                </c:pt>
                <c:pt idx="5">
                  <c:v>-0.0018158773937199295</c:v>
                </c:pt>
                <c:pt idx="6">
                  <c:v>0.009042110068799056</c:v>
                </c:pt>
                <c:pt idx="7">
                  <c:v>0.008285523192682605</c:v>
                </c:pt>
                <c:pt idx="8">
                  <c:v>-2.77029542058993E-06</c:v>
                </c:pt>
                <c:pt idx="9">
                  <c:v>0.02726519593547203</c:v>
                </c:pt>
                <c:pt idx="10">
                  <c:v>-0.030121656446445183</c:v>
                </c:pt>
                <c:pt idx="11">
                  <c:v>0.03830197436233394</c:v>
                </c:pt>
                <c:pt idx="12">
                  <c:v>-0.0703981521670779</c:v>
                </c:pt>
                <c:pt idx="13">
                  <c:v>0.007144274000000001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-0.7198469248647082</c:v>
                </c:pt>
                <c:pt idx="1">
                  <c:v>-0.4602961034016483</c:v>
                </c:pt>
                <c:pt idx="2">
                  <c:v>-0.010114193887934586</c:v>
                </c:pt>
                <c:pt idx="3">
                  <c:v>-0.06838923090994667</c:v>
                </c:pt>
                <c:pt idx="4">
                  <c:v>-0.007062947408035647</c:v>
                </c:pt>
                <c:pt idx="5">
                  <c:v>-0.025180252417345065</c:v>
                </c:pt>
                <c:pt idx="6">
                  <c:v>0.006201089656167529</c:v>
                </c:pt>
                <c:pt idx="7">
                  <c:v>0.016419437535687365</c:v>
                </c:pt>
                <c:pt idx="8">
                  <c:v>1.0422436794705822E-05</c:v>
                </c:pt>
                <c:pt idx="9">
                  <c:v>0.022897625236261987</c:v>
                </c:pt>
                <c:pt idx="10">
                  <c:v>-0.03672546613675035</c:v>
                </c:pt>
                <c:pt idx="11">
                  <c:v>0.026454469903670792</c:v>
                </c:pt>
                <c:pt idx="12">
                  <c:v>-0.08673363537231057</c:v>
                </c:pt>
                <c:pt idx="13">
                  <c:v>-0.07562318999999999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-1.047721361525527</c:v>
                </c:pt>
                <c:pt idx="1">
                  <c:v>-0.41554145663944203</c:v>
                </c:pt>
                <c:pt idx="2">
                  <c:v>-0.017681447633223484</c:v>
                </c:pt>
                <c:pt idx="3">
                  <c:v>-0.003932225406751412</c:v>
                </c:pt>
                <c:pt idx="4">
                  <c:v>0.13136653951698446</c:v>
                </c:pt>
                <c:pt idx="5">
                  <c:v>-0.07115216129313845</c:v>
                </c:pt>
                <c:pt idx="6">
                  <c:v>0.011700629841899762</c:v>
                </c:pt>
                <c:pt idx="7">
                  <c:v>0.001561055050162376</c:v>
                </c:pt>
                <c:pt idx="8">
                  <c:v>-4.403567112235343E-05</c:v>
                </c:pt>
                <c:pt idx="9">
                  <c:v>0.017932360529229394</c:v>
                </c:pt>
                <c:pt idx="10">
                  <c:v>0.03394637268855355</c:v>
                </c:pt>
                <c:pt idx="11">
                  <c:v>0.018620513989309105</c:v>
                </c:pt>
                <c:pt idx="12">
                  <c:v>-0.07683812592883912</c:v>
                </c:pt>
                <c:pt idx="13">
                  <c:v>0.003540757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-0.0008155734012376473</c:v>
                </c:pt>
                <c:pt idx="1">
                  <c:v>-0.34343282541725406</c:v>
                </c:pt>
                <c:pt idx="2">
                  <c:v>-0.3914943432016482</c:v>
                </c:pt>
                <c:pt idx="3">
                  <c:v>0.2058702966951979</c:v>
                </c:pt>
                <c:pt idx="4">
                  <c:v>0.005268533016262177</c:v>
                </c:pt>
                <c:pt idx="5">
                  <c:v>-0.08960088019615789</c:v>
                </c:pt>
                <c:pt idx="6">
                  <c:v>0.002944246156953882</c:v>
                </c:pt>
                <c:pt idx="7">
                  <c:v>0.048655094450490745</c:v>
                </c:pt>
                <c:pt idx="8">
                  <c:v>2.6015494118333815E-08</c:v>
                </c:pt>
                <c:pt idx="9">
                  <c:v>0.017113791112621863</c:v>
                </c:pt>
                <c:pt idx="10">
                  <c:v>0.011276002027648235</c:v>
                </c:pt>
                <c:pt idx="11">
                  <c:v>0.08092467143914364</c:v>
                </c:pt>
                <c:pt idx="12">
                  <c:v>-0.07672376663777047</c:v>
                </c:pt>
                <c:pt idx="13">
                  <c:v>-0.01849324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1.9197104442835367</c:v>
                </c:pt>
                <c:pt idx="1">
                  <c:v>-1.1619363717012103</c:v>
                </c:pt>
                <c:pt idx="2">
                  <c:v>-0.7868486973320358</c:v>
                </c:pt>
                <c:pt idx="3">
                  <c:v>0.43228061862559064</c:v>
                </c:pt>
                <c:pt idx="4">
                  <c:v>0.028355292377712633</c:v>
                </c:pt>
                <c:pt idx="5">
                  <c:v>-0.033163434552711875</c:v>
                </c:pt>
                <c:pt idx="6">
                  <c:v>0.043557754889371476</c:v>
                </c:pt>
                <c:pt idx="7">
                  <c:v>-0.025131441099172376</c:v>
                </c:pt>
                <c:pt idx="8">
                  <c:v>-2.650027231353158E-05</c:v>
                </c:pt>
                <c:pt idx="9">
                  <c:v>0.032592072559414806</c:v>
                </c:pt>
                <c:pt idx="10">
                  <c:v>0.010320154547258358</c:v>
                </c:pt>
                <c:pt idx="11">
                  <c:v>0.09752191235922346</c:v>
                </c:pt>
                <c:pt idx="12">
                  <c:v>-0.057489314932932134</c:v>
                </c:pt>
                <c:pt idx="13">
                  <c:v>-0.02638865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2.093918178854326</c:v>
                </c:pt>
                <c:pt idx="1">
                  <c:v>-1.1123957584668491</c:v>
                </c:pt>
                <c:pt idx="2">
                  <c:v>-0.6768065335478636</c:v>
                </c:pt>
                <c:pt idx="3">
                  <c:v>0.05975273623456344</c:v>
                </c:pt>
                <c:pt idx="4">
                  <c:v>0.08902257267585446</c:v>
                </c:pt>
                <c:pt idx="5">
                  <c:v>0.05796720207535396</c:v>
                </c:pt>
                <c:pt idx="6">
                  <c:v>-0.017385222102136</c:v>
                </c:pt>
                <c:pt idx="7">
                  <c:v>-0.03517020905581597</c:v>
                </c:pt>
                <c:pt idx="8">
                  <c:v>-8.977055856235379E-05</c:v>
                </c:pt>
                <c:pt idx="9">
                  <c:v>0.039448447510994425</c:v>
                </c:pt>
                <c:pt idx="10">
                  <c:v>0.05625466065833976</c:v>
                </c:pt>
                <c:pt idx="11">
                  <c:v>0.08778463814963862</c:v>
                </c:pt>
                <c:pt idx="12">
                  <c:v>-0.09638226083901977</c:v>
                </c:pt>
                <c:pt idx="13">
                  <c:v>-8.642734E-05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-0.34454980665448703</c:v>
                </c:pt>
                <c:pt idx="1">
                  <c:v>-0.7478371414896692</c:v>
                </c:pt>
                <c:pt idx="2">
                  <c:v>-0.43509797920436705</c:v>
                </c:pt>
                <c:pt idx="3">
                  <c:v>0.13804266879859722</c:v>
                </c:pt>
                <c:pt idx="4">
                  <c:v>-0.08480015948054695</c:v>
                </c:pt>
                <c:pt idx="5">
                  <c:v>-0.02477255884465326</c:v>
                </c:pt>
                <c:pt idx="6">
                  <c:v>-0.019282882048528</c:v>
                </c:pt>
                <c:pt idx="7">
                  <c:v>-0.004643064706495559</c:v>
                </c:pt>
                <c:pt idx="8">
                  <c:v>-6.051794037648106E-06</c:v>
                </c:pt>
                <c:pt idx="9">
                  <c:v>0.034756080675299256</c:v>
                </c:pt>
                <c:pt idx="10">
                  <c:v>-0.011671602960055056</c:v>
                </c:pt>
                <c:pt idx="11">
                  <c:v>0.08035076575885194</c:v>
                </c:pt>
                <c:pt idx="12">
                  <c:v>-0.07949758025561747</c:v>
                </c:pt>
                <c:pt idx="13">
                  <c:v>-0.042330969999999996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-1.9269200273762153</c:v>
                </c:pt>
                <c:pt idx="1">
                  <c:v>-0.1579927097050811</c:v>
                </c:pt>
                <c:pt idx="2">
                  <c:v>0.036487500907976</c:v>
                </c:pt>
                <c:pt idx="3">
                  <c:v>0.07068190796407765</c:v>
                </c:pt>
                <c:pt idx="4">
                  <c:v>-0.10198472765022211</c:v>
                </c:pt>
                <c:pt idx="5">
                  <c:v>-0.11327859804458075</c:v>
                </c:pt>
                <c:pt idx="6">
                  <c:v>-0.03822389580124894</c:v>
                </c:pt>
                <c:pt idx="7">
                  <c:v>0.028940617838915814</c:v>
                </c:pt>
                <c:pt idx="8">
                  <c:v>6.413085655295608E-06</c:v>
                </c:pt>
                <c:pt idx="9">
                  <c:v>0.03526606119330822</c:v>
                </c:pt>
                <c:pt idx="10">
                  <c:v>-0.024092838459475293</c:v>
                </c:pt>
                <c:pt idx="11">
                  <c:v>0.09229015789488215</c:v>
                </c:pt>
                <c:pt idx="12">
                  <c:v>-0.07732479169708853</c:v>
                </c:pt>
                <c:pt idx="13">
                  <c:v>0.009139035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-0.7854114129471352</c:v>
                </c:pt>
                <c:pt idx="1">
                  <c:v>7.4339779576461185</c:v>
                </c:pt>
                <c:pt idx="2">
                  <c:v>0.22108048997984</c:v>
                </c:pt>
                <c:pt idx="3">
                  <c:v>1.4750569249095575</c:v>
                </c:pt>
                <c:pt idx="4">
                  <c:v>0.02568297587642235</c:v>
                </c:pt>
                <c:pt idx="5">
                  <c:v>0.5267740656319732</c:v>
                </c:pt>
                <c:pt idx="6">
                  <c:v>-0.028566771441229648</c:v>
                </c:pt>
                <c:pt idx="7">
                  <c:v>0.3499545250095285</c:v>
                </c:pt>
                <c:pt idx="8">
                  <c:v>-2.820783124118237E-06</c:v>
                </c:pt>
                <c:pt idx="9">
                  <c:v>0.6408455161069562</c:v>
                </c:pt>
                <c:pt idx="10">
                  <c:v>-0.07326461772225906</c:v>
                </c:pt>
                <c:pt idx="11">
                  <c:v>0.7349188455362121</c:v>
                </c:pt>
                <c:pt idx="12">
                  <c:v>-0.07072308971394235</c:v>
                </c:pt>
                <c:pt idx="13">
                  <c:v>0.2407942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-0.4208790048946627</c:v>
                </c:pt>
                <c:pt idx="1">
                  <c:v>7.495930181419347</c:v>
                </c:pt>
                <c:pt idx="2">
                  <c:v>0.22801902558187098</c:v>
                </c:pt>
                <c:pt idx="3">
                  <c:v>1.2479265486189928</c:v>
                </c:pt>
                <c:pt idx="4">
                  <c:v>0.029270163709888716</c:v>
                </c:pt>
                <c:pt idx="5">
                  <c:v>0.7594520538242077</c:v>
                </c:pt>
                <c:pt idx="6">
                  <c:v>-0.020048801943834165</c:v>
                </c:pt>
                <c:pt idx="7">
                  <c:v>0.3417149038524648</c:v>
                </c:pt>
                <c:pt idx="8">
                  <c:v>-8.40400942905481E-06</c:v>
                </c:pt>
                <c:pt idx="9">
                  <c:v>0.6184921932801134</c:v>
                </c:pt>
                <c:pt idx="10">
                  <c:v>-0.006210940771167383</c:v>
                </c:pt>
                <c:pt idx="11">
                  <c:v>0.7297632510640196</c:v>
                </c:pt>
                <c:pt idx="12">
                  <c:v>-0.04908039178110049</c:v>
                </c:pt>
                <c:pt idx="13">
                  <c:v>0.25819539999999996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0.3368026841744471</c:v>
                </c:pt>
                <c:pt idx="1">
                  <c:v>7.549492009168825</c:v>
                </c:pt>
                <c:pt idx="2">
                  <c:v>0.19937482449256472</c:v>
                </c:pt>
                <c:pt idx="3">
                  <c:v>1.2907486638643972</c:v>
                </c:pt>
                <c:pt idx="4">
                  <c:v>0.06774824466162824</c:v>
                </c:pt>
                <c:pt idx="5">
                  <c:v>0.7190708984199444</c:v>
                </c:pt>
                <c:pt idx="6">
                  <c:v>0.007010261638291767</c:v>
                </c:pt>
                <c:pt idx="7">
                  <c:v>0.3319378130633744</c:v>
                </c:pt>
                <c:pt idx="8">
                  <c:v>2.9092718570586373E-05</c:v>
                </c:pt>
                <c:pt idx="9">
                  <c:v>0.6245887759713488</c:v>
                </c:pt>
                <c:pt idx="10">
                  <c:v>-0.002354789482051766</c:v>
                </c:pt>
                <c:pt idx="11">
                  <c:v>0.7358060545739529</c:v>
                </c:pt>
                <c:pt idx="12">
                  <c:v>-0.0458042315149553</c:v>
                </c:pt>
                <c:pt idx="13">
                  <c:v>0.2698432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-0.43229769617472236</c:v>
                </c:pt>
                <c:pt idx="1">
                  <c:v>5.905214796853974</c:v>
                </c:pt>
                <c:pt idx="2">
                  <c:v>0.8453076285427482</c:v>
                </c:pt>
                <c:pt idx="3">
                  <c:v>2.24074070285158</c:v>
                </c:pt>
                <c:pt idx="4">
                  <c:v>-0.12565131078319225</c:v>
                </c:pt>
                <c:pt idx="5">
                  <c:v>0.5690150822399941</c:v>
                </c:pt>
                <c:pt idx="6">
                  <c:v>-0.12739359971611766</c:v>
                </c:pt>
                <c:pt idx="7">
                  <c:v>0.30179630799814966</c:v>
                </c:pt>
                <c:pt idx="8">
                  <c:v>0.00011429842964587322</c:v>
                </c:pt>
                <c:pt idx="9">
                  <c:v>0.6389934140003461</c:v>
                </c:pt>
                <c:pt idx="10">
                  <c:v>-0.15713606770358213</c:v>
                </c:pt>
                <c:pt idx="11">
                  <c:v>0.700911912479552</c:v>
                </c:pt>
                <c:pt idx="12">
                  <c:v>-0.11912180347103551</c:v>
                </c:pt>
                <c:pt idx="13">
                  <c:v>0.3505087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0.47989617807416357</c:v>
                </c:pt>
                <c:pt idx="1">
                  <c:v>5.035919870928904</c:v>
                </c:pt>
                <c:pt idx="2">
                  <c:v>0.2677735616053405</c:v>
                </c:pt>
                <c:pt idx="3">
                  <c:v>2.390911394187855</c:v>
                </c:pt>
                <c:pt idx="4">
                  <c:v>-0.060244833225805414</c:v>
                </c:pt>
                <c:pt idx="5">
                  <c:v>0.543280864546934</c:v>
                </c:pt>
                <c:pt idx="6">
                  <c:v>0.02127721179835012</c:v>
                </c:pt>
                <c:pt idx="7">
                  <c:v>0.32076827554439225</c:v>
                </c:pt>
                <c:pt idx="8">
                  <c:v>5.5762922317650204E-06</c:v>
                </c:pt>
                <c:pt idx="9">
                  <c:v>0.6379257150233043</c:v>
                </c:pt>
                <c:pt idx="10">
                  <c:v>-0.029702421194467057</c:v>
                </c:pt>
                <c:pt idx="11">
                  <c:v>0.6835750930586726</c:v>
                </c:pt>
                <c:pt idx="12">
                  <c:v>-0.07143910558785987</c:v>
                </c:pt>
                <c:pt idx="13">
                  <c:v>0.3627245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0.07616579110692281</c:v>
                </c:pt>
                <c:pt idx="1">
                  <c:v>6.92902135076257</c:v>
                </c:pt>
                <c:pt idx="2">
                  <c:v>0.23229610312596002</c:v>
                </c:pt>
                <c:pt idx="3">
                  <c:v>1.86521848084017</c:v>
                </c:pt>
                <c:pt idx="4">
                  <c:v>0.04106416240568739</c:v>
                </c:pt>
                <c:pt idx="5">
                  <c:v>0.5472254314100262</c:v>
                </c:pt>
                <c:pt idx="6">
                  <c:v>0.004446607123201976</c:v>
                </c:pt>
                <c:pt idx="7">
                  <c:v>0.3397528897343164</c:v>
                </c:pt>
                <c:pt idx="8">
                  <c:v>0.003057507165354353</c:v>
                </c:pt>
                <c:pt idx="9">
                  <c:v>0.6441670435431495</c:v>
                </c:pt>
                <c:pt idx="10">
                  <c:v>0.02426297855018706</c:v>
                </c:pt>
                <c:pt idx="11">
                  <c:v>0.6928131787923303</c:v>
                </c:pt>
                <c:pt idx="12">
                  <c:v>-0.04840002243042445</c:v>
                </c:pt>
                <c:pt idx="13">
                  <c:v>0.2744205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0.31066747001015155</c:v>
                </c:pt>
                <c:pt idx="1">
                  <c:v>7.101718852174901</c:v>
                </c:pt>
                <c:pt idx="2">
                  <c:v>0.3213987034014203</c:v>
                </c:pt>
                <c:pt idx="3">
                  <c:v>1.7057095048052604</c:v>
                </c:pt>
                <c:pt idx="4">
                  <c:v>0.04754958615481233</c:v>
                </c:pt>
                <c:pt idx="5">
                  <c:v>0.5817995390255427</c:v>
                </c:pt>
                <c:pt idx="6">
                  <c:v>0.013291093999054995</c:v>
                </c:pt>
                <c:pt idx="7">
                  <c:v>0.33972192088331826</c:v>
                </c:pt>
                <c:pt idx="8">
                  <c:v>-1.8648504105524266E-05</c:v>
                </c:pt>
                <c:pt idx="9">
                  <c:v>0.6388101657979797</c:v>
                </c:pt>
                <c:pt idx="10">
                  <c:v>0.0010559017008883974</c:v>
                </c:pt>
                <c:pt idx="11">
                  <c:v>0.7098001243774723</c:v>
                </c:pt>
                <c:pt idx="12">
                  <c:v>-0.05077954147953716</c:v>
                </c:pt>
                <c:pt idx="13">
                  <c:v>0.2891778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0.30608492236955</c:v>
                </c:pt>
                <c:pt idx="1">
                  <c:v>7.368846838701416</c:v>
                </c:pt>
                <c:pt idx="2">
                  <c:v>0.011478703805170347</c:v>
                </c:pt>
                <c:pt idx="3">
                  <c:v>1.4476226147244795</c:v>
                </c:pt>
                <c:pt idx="4">
                  <c:v>0.02676600224074521</c:v>
                </c:pt>
                <c:pt idx="5">
                  <c:v>0.7051882568008899</c:v>
                </c:pt>
                <c:pt idx="6">
                  <c:v>0.01102361347928334</c:v>
                </c:pt>
                <c:pt idx="7">
                  <c:v>0.3631232262490247</c:v>
                </c:pt>
                <c:pt idx="8">
                  <c:v>-1.4524328557821709E-05</c:v>
                </c:pt>
                <c:pt idx="9">
                  <c:v>0.6328107013807832</c:v>
                </c:pt>
                <c:pt idx="10">
                  <c:v>0.013895368246039097</c:v>
                </c:pt>
                <c:pt idx="11">
                  <c:v>0.7456356664185091</c:v>
                </c:pt>
                <c:pt idx="12">
                  <c:v>-0.036732482478096046</c:v>
                </c:pt>
                <c:pt idx="13">
                  <c:v>0.2429303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0.3437556173140367</c:v>
                </c:pt>
                <c:pt idx="1">
                  <c:v>7.244282817385491</c:v>
                </c:pt>
                <c:pt idx="2">
                  <c:v>0.3047568821183988</c:v>
                </c:pt>
                <c:pt idx="3">
                  <c:v>1.955455838456856</c:v>
                </c:pt>
                <c:pt idx="4">
                  <c:v>-0.03214594550391217</c:v>
                </c:pt>
                <c:pt idx="5">
                  <c:v>0.6802000608204778</c:v>
                </c:pt>
                <c:pt idx="6">
                  <c:v>0.017417317234491483</c:v>
                </c:pt>
                <c:pt idx="7">
                  <c:v>0.35787268363011493</c:v>
                </c:pt>
                <c:pt idx="8">
                  <c:v>1.7545856729472842E-06</c:v>
                </c:pt>
                <c:pt idx="9">
                  <c:v>0.6344211446240141</c:v>
                </c:pt>
                <c:pt idx="10">
                  <c:v>0.029439174778891533</c:v>
                </c:pt>
                <c:pt idx="11">
                  <c:v>0.7327782998552879</c:v>
                </c:pt>
                <c:pt idx="12">
                  <c:v>-0.05110867682796304</c:v>
                </c:pt>
                <c:pt idx="13">
                  <c:v>0.27061579999999996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-0.06653038866005036</c:v>
                </c:pt>
                <c:pt idx="1">
                  <c:v>8.319844911395442</c:v>
                </c:pt>
                <c:pt idx="2">
                  <c:v>0.23757160702323057</c:v>
                </c:pt>
                <c:pt idx="3">
                  <c:v>1.5270612580386547</c:v>
                </c:pt>
                <c:pt idx="4">
                  <c:v>0.03278803693906075</c:v>
                </c:pt>
                <c:pt idx="5">
                  <c:v>0.6945832387744497</c:v>
                </c:pt>
                <c:pt idx="6">
                  <c:v>0.02238128801975398</c:v>
                </c:pt>
                <c:pt idx="7">
                  <c:v>0.34979652941523887</c:v>
                </c:pt>
                <c:pt idx="8">
                  <c:v>1.682964845340501E-05</c:v>
                </c:pt>
                <c:pt idx="9">
                  <c:v>0.6260106869676481</c:v>
                </c:pt>
                <c:pt idx="10">
                  <c:v>-0.027265786920542476</c:v>
                </c:pt>
                <c:pt idx="11">
                  <c:v>0.7401687750095169</c:v>
                </c:pt>
                <c:pt idx="12">
                  <c:v>-0.035131588891845214</c:v>
                </c:pt>
                <c:pt idx="13">
                  <c:v>0.2557098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-0.6467618861888941</c:v>
                </c:pt>
                <c:pt idx="1">
                  <c:v>8.230525804070597</c:v>
                </c:pt>
                <c:pt idx="2">
                  <c:v>0.16768389367039999</c:v>
                </c:pt>
                <c:pt idx="3">
                  <c:v>1.4745079979065647</c:v>
                </c:pt>
                <c:pt idx="4">
                  <c:v>0.07293169707492705</c:v>
                </c:pt>
                <c:pt idx="5">
                  <c:v>0.7554013736462601</c:v>
                </c:pt>
                <c:pt idx="6">
                  <c:v>0.010155745067538823</c:v>
                </c:pt>
                <c:pt idx="7">
                  <c:v>0.3569225408020354</c:v>
                </c:pt>
                <c:pt idx="8">
                  <c:v>-0.00013176740311764135</c:v>
                </c:pt>
                <c:pt idx="9">
                  <c:v>0.6293152252089685</c:v>
                </c:pt>
                <c:pt idx="10">
                  <c:v>-0.007557784390701174</c:v>
                </c:pt>
                <c:pt idx="11">
                  <c:v>0.746186499439968</c:v>
                </c:pt>
                <c:pt idx="12">
                  <c:v>-0.04330348481064235</c:v>
                </c:pt>
                <c:pt idx="13">
                  <c:v>0.2530189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-0.029563182983437658</c:v>
                </c:pt>
                <c:pt idx="1">
                  <c:v>8.248839354850267</c:v>
                </c:pt>
                <c:pt idx="2">
                  <c:v>0.11682456516606589</c:v>
                </c:pt>
                <c:pt idx="3">
                  <c:v>1.3691769303014754</c:v>
                </c:pt>
                <c:pt idx="4">
                  <c:v>0.08296222320083202</c:v>
                </c:pt>
                <c:pt idx="5">
                  <c:v>0.7449106729300362</c:v>
                </c:pt>
                <c:pt idx="6">
                  <c:v>0.035888686451060706</c:v>
                </c:pt>
                <c:pt idx="7">
                  <c:v>0.3514538146050566</c:v>
                </c:pt>
                <c:pt idx="8">
                  <c:v>2.2435974411719184E-06</c:v>
                </c:pt>
                <c:pt idx="9">
                  <c:v>0.626518555191415</c:v>
                </c:pt>
                <c:pt idx="10">
                  <c:v>0.058471328177021185</c:v>
                </c:pt>
                <c:pt idx="11">
                  <c:v>0.744173582349648</c:v>
                </c:pt>
                <c:pt idx="12">
                  <c:v>-0.040891582212194584</c:v>
                </c:pt>
                <c:pt idx="13">
                  <c:v>0.3144681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-0.13777060428334942</c:v>
                </c:pt>
                <c:pt idx="1">
                  <c:v>6.649281867095327</c:v>
                </c:pt>
                <c:pt idx="2">
                  <c:v>0.004734077808535998</c:v>
                </c:pt>
                <c:pt idx="3">
                  <c:v>1.4466965452771967</c:v>
                </c:pt>
                <c:pt idx="4">
                  <c:v>-0.025964933271987976</c:v>
                </c:pt>
                <c:pt idx="5">
                  <c:v>0.76157265686234</c:v>
                </c:pt>
                <c:pt idx="6">
                  <c:v>0.09015652558878222</c:v>
                </c:pt>
                <c:pt idx="7">
                  <c:v>0.31902863964958317</c:v>
                </c:pt>
                <c:pt idx="8">
                  <c:v>7.512319484939689E-06</c:v>
                </c:pt>
                <c:pt idx="9">
                  <c:v>0.6213334943878351</c:v>
                </c:pt>
                <c:pt idx="10">
                  <c:v>0.08802940485001282</c:v>
                </c:pt>
                <c:pt idx="11">
                  <c:v>0.7669836330204927</c:v>
                </c:pt>
                <c:pt idx="12">
                  <c:v>-0.01899993392507966</c:v>
                </c:pt>
                <c:pt idx="13">
                  <c:v>0.2759914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0.18326257367968812</c:v>
                </c:pt>
                <c:pt idx="1">
                  <c:v>2.7581639226681465</c:v>
                </c:pt>
                <c:pt idx="2">
                  <c:v>0.38585086802872304</c:v>
                </c:pt>
                <c:pt idx="3">
                  <c:v>2.0340120684790266</c:v>
                </c:pt>
                <c:pt idx="4">
                  <c:v>-0.09424756461508275</c:v>
                </c:pt>
                <c:pt idx="5">
                  <c:v>0.8287261812306035</c:v>
                </c:pt>
                <c:pt idx="6">
                  <c:v>0.048973438352645976</c:v>
                </c:pt>
                <c:pt idx="7">
                  <c:v>0.2520757585190807</c:v>
                </c:pt>
                <c:pt idx="8">
                  <c:v>-7.850220126823237E-06</c:v>
                </c:pt>
                <c:pt idx="9">
                  <c:v>0.6205327617475574</c:v>
                </c:pt>
                <c:pt idx="10">
                  <c:v>-0.06886537429235041</c:v>
                </c:pt>
                <c:pt idx="11">
                  <c:v>0.758456760703581</c:v>
                </c:pt>
                <c:pt idx="12">
                  <c:v>-0.04643544387239221</c:v>
                </c:pt>
                <c:pt idx="13">
                  <c:v>0.3004473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0.5054078076983529</c:v>
                </c:pt>
                <c:pt idx="1">
                  <c:v>2.1973339532151024</c:v>
                </c:pt>
                <c:pt idx="2">
                  <c:v>-0.5549949528759953</c:v>
                </c:pt>
                <c:pt idx="3">
                  <c:v>1.6134459480505612</c:v>
                </c:pt>
                <c:pt idx="4">
                  <c:v>0.05326161750637647</c:v>
                </c:pt>
                <c:pt idx="5">
                  <c:v>1.0334948751976003</c:v>
                </c:pt>
                <c:pt idx="6">
                  <c:v>0.1283069954251341</c:v>
                </c:pt>
                <c:pt idx="7">
                  <c:v>0.17732257355065711</c:v>
                </c:pt>
                <c:pt idx="8">
                  <c:v>2.0751487035328142E-06</c:v>
                </c:pt>
                <c:pt idx="9">
                  <c:v>0.5772052443360433</c:v>
                </c:pt>
                <c:pt idx="10">
                  <c:v>0.17753813575270308</c:v>
                </c:pt>
                <c:pt idx="11">
                  <c:v>0.8943891048624799</c:v>
                </c:pt>
                <c:pt idx="12">
                  <c:v>0.011855625019437413</c:v>
                </c:pt>
                <c:pt idx="13">
                  <c:v>0.32028180000000006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-0.3248592295974517</c:v>
                </c:pt>
                <c:pt idx="1">
                  <c:v>7.535525428942127</c:v>
                </c:pt>
                <c:pt idx="2">
                  <c:v>0.15389971063907343</c:v>
                </c:pt>
                <c:pt idx="3">
                  <c:v>1.1499643925211271</c:v>
                </c:pt>
                <c:pt idx="4">
                  <c:v>0.07294547864889149</c:v>
                </c:pt>
                <c:pt idx="5">
                  <c:v>0.7824490393642282</c:v>
                </c:pt>
                <c:pt idx="6">
                  <c:v>-0.01931861098889047</c:v>
                </c:pt>
                <c:pt idx="7">
                  <c:v>0.30628967763733833</c:v>
                </c:pt>
                <c:pt idx="8">
                  <c:v>-4.676213868434753E-05</c:v>
                </c:pt>
                <c:pt idx="9">
                  <c:v>0.6134371732410259</c:v>
                </c:pt>
                <c:pt idx="10">
                  <c:v>0.013421572827372902</c:v>
                </c:pt>
                <c:pt idx="11">
                  <c:v>0.7974403358892754</c:v>
                </c:pt>
                <c:pt idx="12">
                  <c:v>-0.03501455033958131</c:v>
                </c:pt>
                <c:pt idx="13">
                  <c:v>0.2603534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0.39071703411880015</c:v>
                </c:pt>
                <c:pt idx="1">
                  <c:v>8.42276842793586</c:v>
                </c:pt>
                <c:pt idx="2">
                  <c:v>0.18979105280122893</c:v>
                </c:pt>
                <c:pt idx="3">
                  <c:v>1.155184409123654</c:v>
                </c:pt>
                <c:pt idx="4">
                  <c:v>0.08697716941002817</c:v>
                </c:pt>
                <c:pt idx="5">
                  <c:v>0.6625602622397008</c:v>
                </c:pt>
                <c:pt idx="6">
                  <c:v>0.0022719781804120924</c:v>
                </c:pt>
                <c:pt idx="7">
                  <c:v>0.3299922875780169</c:v>
                </c:pt>
                <c:pt idx="8">
                  <c:v>2.9845016150352455E-05</c:v>
                </c:pt>
                <c:pt idx="9">
                  <c:v>0.6237810795827188</c:v>
                </c:pt>
                <c:pt idx="10">
                  <c:v>-0.011799653235852817</c:v>
                </c:pt>
                <c:pt idx="11">
                  <c:v>0.7375448025367025</c:v>
                </c:pt>
                <c:pt idx="12">
                  <c:v>-0.026203373281690093</c:v>
                </c:pt>
                <c:pt idx="13">
                  <c:v>0.2267207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0.5971224303556407</c:v>
                </c:pt>
                <c:pt idx="1">
                  <c:v>8.251329953357109</c:v>
                </c:pt>
                <c:pt idx="2">
                  <c:v>0.25964686556015953</c:v>
                </c:pt>
                <c:pt idx="3">
                  <c:v>1.1201457754252968</c:v>
                </c:pt>
                <c:pt idx="4">
                  <c:v>0.08561627512219132</c:v>
                </c:pt>
                <c:pt idx="5">
                  <c:v>0.6812699185226888</c:v>
                </c:pt>
                <c:pt idx="6">
                  <c:v>-0.01612350488682946</c:v>
                </c:pt>
                <c:pt idx="7">
                  <c:v>0.3040787011068342</c:v>
                </c:pt>
                <c:pt idx="8">
                  <c:v>3.4970994758822677E-06</c:v>
                </c:pt>
                <c:pt idx="9">
                  <c:v>0.6223197558541715</c:v>
                </c:pt>
                <c:pt idx="10">
                  <c:v>0.043177855683863856</c:v>
                </c:pt>
                <c:pt idx="11">
                  <c:v>0.7536138535118657</c:v>
                </c:pt>
                <c:pt idx="12">
                  <c:v>-0.007266521711953872</c:v>
                </c:pt>
                <c:pt idx="13">
                  <c:v>0.2632136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-0.9849820428609328</c:v>
                </c:pt>
                <c:pt idx="1">
                  <c:v>-0.6139004720772891</c:v>
                </c:pt>
                <c:pt idx="2">
                  <c:v>-0.19194120135133744</c:v>
                </c:pt>
                <c:pt idx="3">
                  <c:v>-0.1563138462816137</c:v>
                </c:pt>
                <c:pt idx="4">
                  <c:v>0.07129678806363976</c:v>
                </c:pt>
                <c:pt idx="5">
                  <c:v>0.08226230933496737</c:v>
                </c:pt>
                <c:pt idx="6">
                  <c:v>0.041802360803126874</c:v>
                </c:pt>
                <c:pt idx="7">
                  <c:v>0.009029056230144177</c:v>
                </c:pt>
                <c:pt idx="8">
                  <c:v>2.6661702940827814E-05</c:v>
                </c:pt>
                <c:pt idx="9">
                  <c:v>0.01710772793676422</c:v>
                </c:pt>
                <c:pt idx="10">
                  <c:v>-0.01394481494009398</c:v>
                </c:pt>
                <c:pt idx="11">
                  <c:v>0.05087029537316441</c:v>
                </c:pt>
                <c:pt idx="12">
                  <c:v>-0.09694538792830885</c:v>
                </c:pt>
                <c:pt idx="13">
                  <c:v>-0.04887018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-1.4605705255145358</c:v>
                </c:pt>
                <c:pt idx="1">
                  <c:v>-0.3772995660796183</c:v>
                </c:pt>
                <c:pt idx="2">
                  <c:v>-0.40085379481757805</c:v>
                </c:pt>
                <c:pt idx="3">
                  <c:v>-0.029012155337243974</c:v>
                </c:pt>
                <c:pt idx="4">
                  <c:v>0.06241583079200794</c:v>
                </c:pt>
                <c:pt idx="5">
                  <c:v>-0.03881236092848143</c:v>
                </c:pt>
                <c:pt idx="6">
                  <c:v>-0.00042134293801882224</c:v>
                </c:pt>
                <c:pt idx="7">
                  <c:v>0.02364736100197005</c:v>
                </c:pt>
                <c:pt idx="8">
                  <c:v>3.924651547648067E-06</c:v>
                </c:pt>
                <c:pt idx="9">
                  <c:v>0.011576159487257903</c:v>
                </c:pt>
                <c:pt idx="10">
                  <c:v>-0.01390509715882283</c:v>
                </c:pt>
                <c:pt idx="11">
                  <c:v>0.013384153958737398</c:v>
                </c:pt>
                <c:pt idx="12">
                  <c:v>-0.08871950391364058</c:v>
                </c:pt>
                <c:pt idx="13">
                  <c:v>-0.07383942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-2.024516361735912</c:v>
                </c:pt>
                <c:pt idx="1">
                  <c:v>-0.27948537345926705</c:v>
                </c:pt>
                <c:pt idx="2">
                  <c:v>-0.6841625827365327</c:v>
                </c:pt>
                <c:pt idx="3">
                  <c:v>0.05220677926319591</c:v>
                </c:pt>
                <c:pt idx="4">
                  <c:v>-0.0009773794961255296</c:v>
                </c:pt>
                <c:pt idx="5">
                  <c:v>-0.017039006107283986</c:v>
                </c:pt>
                <c:pt idx="6">
                  <c:v>-0.003409564185495529</c:v>
                </c:pt>
                <c:pt idx="7">
                  <c:v>0.015794270583416817</c:v>
                </c:pt>
                <c:pt idx="8">
                  <c:v>-0.001913493204402353</c:v>
                </c:pt>
                <c:pt idx="9">
                  <c:v>0.012880207373686711</c:v>
                </c:pt>
                <c:pt idx="10">
                  <c:v>-0.015115443443242824</c:v>
                </c:pt>
                <c:pt idx="11">
                  <c:v>0.029607584237924117</c:v>
                </c:pt>
                <c:pt idx="12">
                  <c:v>-0.10458286387073376</c:v>
                </c:pt>
                <c:pt idx="13">
                  <c:v>-0.01089043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-4.487367231424699</c:v>
                </c:pt>
                <c:pt idx="1">
                  <c:v>0.7495767023688011</c:v>
                </c:pt>
                <c:pt idx="2">
                  <c:v>0.5324204520891953</c:v>
                </c:pt>
                <c:pt idx="3">
                  <c:v>-0.31584325726417356</c:v>
                </c:pt>
                <c:pt idx="4">
                  <c:v>-0.4876600383477922</c:v>
                </c:pt>
                <c:pt idx="5">
                  <c:v>-0.0933176583854863</c:v>
                </c:pt>
                <c:pt idx="6">
                  <c:v>-0.03663373310696</c:v>
                </c:pt>
                <c:pt idx="7">
                  <c:v>0.15212098206690236</c:v>
                </c:pt>
                <c:pt idx="8">
                  <c:v>-3.5899017895288377E-05</c:v>
                </c:pt>
                <c:pt idx="9">
                  <c:v>-0.01166137952990917</c:v>
                </c:pt>
                <c:pt idx="10">
                  <c:v>-0.13430883600449975</c:v>
                </c:pt>
                <c:pt idx="11">
                  <c:v>0.046768624409976645</c:v>
                </c:pt>
                <c:pt idx="12">
                  <c:v>-0.027820175948252</c:v>
                </c:pt>
                <c:pt idx="13">
                  <c:v>-0.030950079999999998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-3.2171427107862267</c:v>
                </c:pt>
                <c:pt idx="1">
                  <c:v>-0.4591447677415406</c:v>
                </c:pt>
                <c:pt idx="2">
                  <c:v>0.7836857999991909</c:v>
                </c:pt>
                <c:pt idx="3">
                  <c:v>-0.07616265742554089</c:v>
                </c:pt>
                <c:pt idx="4">
                  <c:v>-0.37003178881495274</c:v>
                </c:pt>
                <c:pt idx="5">
                  <c:v>0.07009730964371923</c:v>
                </c:pt>
                <c:pt idx="6">
                  <c:v>-0.04537735791702495</c:v>
                </c:pt>
                <c:pt idx="7">
                  <c:v>0.039465554327441095</c:v>
                </c:pt>
                <c:pt idx="8">
                  <c:v>-8.112913986941389E-05</c:v>
                </c:pt>
                <c:pt idx="9">
                  <c:v>0.01854252705387053</c:v>
                </c:pt>
                <c:pt idx="10">
                  <c:v>-0.10376973164960118</c:v>
                </c:pt>
                <c:pt idx="11">
                  <c:v>0.04159856758257088</c:v>
                </c:pt>
                <c:pt idx="12">
                  <c:v>-0.06579664193959023</c:v>
                </c:pt>
                <c:pt idx="13">
                  <c:v>-0.02418629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-0.5708309804664353</c:v>
                </c:pt>
                <c:pt idx="1">
                  <c:v>-0.3860066617689501</c:v>
                </c:pt>
                <c:pt idx="2">
                  <c:v>0.03134177582195764</c:v>
                </c:pt>
                <c:pt idx="3">
                  <c:v>0.0074586329064950585</c:v>
                </c:pt>
                <c:pt idx="4">
                  <c:v>-0.2475991051449393</c:v>
                </c:pt>
                <c:pt idx="5">
                  <c:v>0.02410313752343906</c:v>
                </c:pt>
                <c:pt idx="6">
                  <c:v>0.030447553963382584</c:v>
                </c:pt>
                <c:pt idx="7">
                  <c:v>0.023652729867425663</c:v>
                </c:pt>
                <c:pt idx="8">
                  <c:v>0.00015180165353175998</c:v>
                </c:pt>
                <c:pt idx="9">
                  <c:v>0.033218151311779374</c:v>
                </c:pt>
                <c:pt idx="10">
                  <c:v>-0.10167076004773223</c:v>
                </c:pt>
                <c:pt idx="11">
                  <c:v>0.065851807163858</c:v>
                </c:pt>
                <c:pt idx="12">
                  <c:v>-0.08831068178112589</c:v>
                </c:pt>
                <c:pt idx="13">
                  <c:v>-0.02569307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-0.5303973873955858</c:v>
                </c:pt>
                <c:pt idx="1">
                  <c:v>-0.24021111324518254</c:v>
                </c:pt>
                <c:pt idx="2">
                  <c:v>-0.09652665096009647</c:v>
                </c:pt>
                <c:pt idx="3">
                  <c:v>-0.007932862230462705</c:v>
                </c:pt>
                <c:pt idx="4">
                  <c:v>-0.1842142603595752</c:v>
                </c:pt>
                <c:pt idx="5">
                  <c:v>-0.04712562457245737</c:v>
                </c:pt>
                <c:pt idx="6">
                  <c:v>0.036444119618841885</c:v>
                </c:pt>
                <c:pt idx="7">
                  <c:v>0.004567276126886136</c:v>
                </c:pt>
                <c:pt idx="8">
                  <c:v>9.460949582937653E-06</c:v>
                </c:pt>
                <c:pt idx="9">
                  <c:v>0.024526794393569102</c:v>
                </c:pt>
                <c:pt idx="10">
                  <c:v>-0.07557784792603436</c:v>
                </c:pt>
                <c:pt idx="11">
                  <c:v>0.02498023489882821</c:v>
                </c:pt>
                <c:pt idx="12">
                  <c:v>-0.10029655879122304</c:v>
                </c:pt>
                <c:pt idx="13">
                  <c:v>0.000655919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-0.71066890706194</c:v>
                </c:pt>
                <c:pt idx="1">
                  <c:v>-0.19773677282800112</c:v>
                </c:pt>
                <c:pt idx="2">
                  <c:v>-0.19896938038692033</c:v>
                </c:pt>
                <c:pt idx="3">
                  <c:v>-0.0015323752499353531</c:v>
                </c:pt>
                <c:pt idx="4">
                  <c:v>0.010635714966049536</c:v>
                </c:pt>
                <c:pt idx="5">
                  <c:v>-0.037625898176892734</c:v>
                </c:pt>
                <c:pt idx="6">
                  <c:v>-0.031052678903694116</c:v>
                </c:pt>
                <c:pt idx="7">
                  <c:v>0.02273693058442159</c:v>
                </c:pt>
                <c:pt idx="8">
                  <c:v>-1.9975538016470118E-05</c:v>
                </c:pt>
                <c:pt idx="9">
                  <c:v>0.014425146329613463</c:v>
                </c:pt>
                <c:pt idx="10">
                  <c:v>-0.05284399684321459</c:v>
                </c:pt>
                <c:pt idx="11">
                  <c:v>0.04108896503913017</c:v>
                </c:pt>
                <c:pt idx="12">
                  <c:v>-0.08837737703510543</c:v>
                </c:pt>
                <c:pt idx="13">
                  <c:v>-0.003450388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-1.2915993622337911</c:v>
                </c:pt>
                <c:pt idx="1">
                  <c:v>0.168049729634805</c:v>
                </c:pt>
                <c:pt idx="2">
                  <c:v>0.255939473741286</c:v>
                </c:pt>
                <c:pt idx="3">
                  <c:v>0.054786629423369294</c:v>
                </c:pt>
                <c:pt idx="4">
                  <c:v>-0.12873606295123668</c:v>
                </c:pt>
                <c:pt idx="5">
                  <c:v>0.00023778881442722532</c:v>
                </c:pt>
                <c:pt idx="6">
                  <c:v>-0.01344537258276414</c:v>
                </c:pt>
                <c:pt idx="7">
                  <c:v>0.04174785862220038</c:v>
                </c:pt>
                <c:pt idx="8">
                  <c:v>1.652535815880804E-06</c:v>
                </c:pt>
                <c:pt idx="9">
                  <c:v>0.02482828524884059</c:v>
                </c:pt>
                <c:pt idx="10">
                  <c:v>-0.031649481142170706</c:v>
                </c:pt>
                <c:pt idx="11">
                  <c:v>0.04860563836626064</c:v>
                </c:pt>
                <c:pt idx="12">
                  <c:v>-0.07521069549870953</c:v>
                </c:pt>
                <c:pt idx="13">
                  <c:v>-0.04231597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-1.0715323592513553</c:v>
                </c:pt>
                <c:pt idx="1">
                  <c:v>-0.37357343722460873</c:v>
                </c:pt>
                <c:pt idx="2">
                  <c:v>0.19201081557807412</c:v>
                </c:pt>
                <c:pt idx="3">
                  <c:v>-0.0770528638051713</c:v>
                </c:pt>
                <c:pt idx="4">
                  <c:v>0.013882951386815646</c:v>
                </c:pt>
                <c:pt idx="5">
                  <c:v>0.024685187505676214</c:v>
                </c:pt>
                <c:pt idx="6">
                  <c:v>0.010371221014005647</c:v>
                </c:pt>
                <c:pt idx="7">
                  <c:v>0.01895313537295356</c:v>
                </c:pt>
                <c:pt idx="8">
                  <c:v>-1.1008546497647334E-05</c:v>
                </c:pt>
                <c:pt idx="9">
                  <c:v>0.019861944178209544</c:v>
                </c:pt>
                <c:pt idx="10">
                  <c:v>0.02882964794354447</c:v>
                </c:pt>
                <c:pt idx="11">
                  <c:v>0.06647438834157038</c:v>
                </c:pt>
                <c:pt idx="12">
                  <c:v>-0.09352399716267634</c:v>
                </c:pt>
                <c:pt idx="13">
                  <c:v>-0.04907847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-0.7388307061683341</c:v>
                </c:pt>
                <c:pt idx="1">
                  <c:v>-0.3752780130550176</c:v>
                </c:pt>
                <c:pt idx="2">
                  <c:v>0.1921970117138127</c:v>
                </c:pt>
                <c:pt idx="3">
                  <c:v>0.039712482133125296</c:v>
                </c:pt>
                <c:pt idx="4">
                  <c:v>0.06490059466526729</c:v>
                </c:pt>
                <c:pt idx="5">
                  <c:v>0.03094741446485494</c:v>
                </c:pt>
                <c:pt idx="6">
                  <c:v>0.012432764203395764</c:v>
                </c:pt>
                <c:pt idx="7">
                  <c:v>0.018074582604376284</c:v>
                </c:pt>
                <c:pt idx="8">
                  <c:v>0.0023694992337176465</c:v>
                </c:pt>
                <c:pt idx="9">
                  <c:v>0.025922610511431157</c:v>
                </c:pt>
                <c:pt idx="10">
                  <c:v>-0.004267697167894588</c:v>
                </c:pt>
                <c:pt idx="11">
                  <c:v>0.06683991413436506</c:v>
                </c:pt>
                <c:pt idx="12">
                  <c:v>-0.0924001031818174</c:v>
                </c:pt>
                <c:pt idx="13">
                  <c:v>0.01888732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-0.5824785202644495</c:v>
                </c:pt>
                <c:pt idx="1">
                  <c:v>-0.2865987280261732</c:v>
                </c:pt>
                <c:pt idx="2">
                  <c:v>0.22555954372776</c:v>
                </c:pt>
                <c:pt idx="3">
                  <c:v>0.27650418869182974</c:v>
                </c:pt>
                <c:pt idx="4">
                  <c:v>0.08740979370810531</c:v>
                </c:pt>
                <c:pt idx="5">
                  <c:v>0.007154521085270883</c:v>
                </c:pt>
                <c:pt idx="6">
                  <c:v>0.00963274083203012</c:v>
                </c:pt>
                <c:pt idx="7">
                  <c:v>0.004312091592044824</c:v>
                </c:pt>
                <c:pt idx="8">
                  <c:v>-1.295820414116966E-05</c:v>
                </c:pt>
                <c:pt idx="9">
                  <c:v>0.028408650259745052</c:v>
                </c:pt>
                <c:pt idx="10">
                  <c:v>0.05560013558527531</c:v>
                </c:pt>
                <c:pt idx="11">
                  <c:v>0.036272643682084646</c:v>
                </c:pt>
                <c:pt idx="12">
                  <c:v>-0.08788809608028164</c:v>
                </c:pt>
                <c:pt idx="13">
                  <c:v>-0.07420286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-3.178225707569199</c:v>
                </c:pt>
                <c:pt idx="1">
                  <c:v>-0.8595681637238892</c:v>
                </c:pt>
                <c:pt idx="2">
                  <c:v>0.7263221549498711</c:v>
                </c:pt>
                <c:pt idx="3">
                  <c:v>0.11966132147378998</c:v>
                </c:pt>
                <c:pt idx="4">
                  <c:v>-0.05864653719274055</c:v>
                </c:pt>
                <c:pt idx="5">
                  <c:v>0.023759832098218157</c:v>
                </c:pt>
                <c:pt idx="6">
                  <c:v>-0.02180435877650786</c:v>
                </c:pt>
                <c:pt idx="7">
                  <c:v>-0.0226493362910296</c:v>
                </c:pt>
                <c:pt idx="8">
                  <c:v>-5.127206403467838E-06</c:v>
                </c:pt>
                <c:pt idx="9">
                  <c:v>0.03040872316573442</c:v>
                </c:pt>
                <c:pt idx="10">
                  <c:v>0.053218357182967316</c:v>
                </c:pt>
                <c:pt idx="11">
                  <c:v>0.009186502646436718</c:v>
                </c:pt>
                <c:pt idx="12">
                  <c:v>-0.07346765894679524</c:v>
                </c:pt>
                <c:pt idx="13">
                  <c:v>-0.004821657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-1.9810949161990576</c:v>
                </c:pt>
                <c:pt idx="1">
                  <c:v>-0.40632613787630517</c:v>
                </c:pt>
                <c:pt idx="2">
                  <c:v>1.0293197955734277</c:v>
                </c:pt>
                <c:pt idx="3">
                  <c:v>0.24641981585177086</c:v>
                </c:pt>
                <c:pt idx="4">
                  <c:v>-0.4587848870519601</c:v>
                </c:pt>
                <c:pt idx="5">
                  <c:v>-0.024464761903718484</c:v>
                </c:pt>
                <c:pt idx="6">
                  <c:v>-0.05821038595456409</c:v>
                </c:pt>
                <c:pt idx="7">
                  <c:v>0.017549649585632435</c:v>
                </c:pt>
                <c:pt idx="8">
                  <c:v>-1.4222076962586844E-05</c:v>
                </c:pt>
                <c:pt idx="9">
                  <c:v>0.011352560730736538</c:v>
                </c:pt>
                <c:pt idx="10">
                  <c:v>-0.008421769540704185</c:v>
                </c:pt>
                <c:pt idx="11">
                  <c:v>0.07144805992910389</c:v>
                </c:pt>
                <c:pt idx="12">
                  <c:v>-0.05580239335381555</c:v>
                </c:pt>
                <c:pt idx="13">
                  <c:v>-0.04116248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-1.2070879935537178</c:v>
                </c:pt>
                <c:pt idx="1">
                  <c:v>-1.0727044485730366</c:v>
                </c:pt>
                <c:pt idx="2">
                  <c:v>0.5774986585588282</c:v>
                </c:pt>
                <c:pt idx="3">
                  <c:v>0.6387048499889034</c:v>
                </c:pt>
                <c:pt idx="4">
                  <c:v>-0.6047290149432472</c:v>
                </c:pt>
                <c:pt idx="5">
                  <c:v>0.13055738831175379</c:v>
                </c:pt>
                <c:pt idx="6">
                  <c:v>-0.00669233742413647</c:v>
                </c:pt>
                <c:pt idx="7">
                  <c:v>-0.12404016299750087</c:v>
                </c:pt>
                <c:pt idx="8">
                  <c:v>4.945650173882564E-05</c:v>
                </c:pt>
                <c:pt idx="9">
                  <c:v>0.07147674347445948</c:v>
                </c:pt>
                <c:pt idx="10">
                  <c:v>-0.1507512230372593</c:v>
                </c:pt>
                <c:pt idx="11">
                  <c:v>0.021354607870749647</c:v>
                </c:pt>
                <c:pt idx="12">
                  <c:v>-0.06466151711939554</c:v>
                </c:pt>
                <c:pt idx="13">
                  <c:v>-0.03583126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-1.2909994183547153</c:v>
                </c:pt>
                <c:pt idx="1">
                  <c:v>-0.1724898697084479</c:v>
                </c:pt>
                <c:pt idx="2">
                  <c:v>-0.36061576997542116</c:v>
                </c:pt>
                <c:pt idx="3">
                  <c:v>0.21167688547666058</c:v>
                </c:pt>
                <c:pt idx="4">
                  <c:v>-0.07382621920906446</c:v>
                </c:pt>
                <c:pt idx="5">
                  <c:v>0.04753732032736742</c:v>
                </c:pt>
                <c:pt idx="6">
                  <c:v>-0.07687756091687417</c:v>
                </c:pt>
                <c:pt idx="7">
                  <c:v>-0.0020745942248053175</c:v>
                </c:pt>
                <c:pt idx="8">
                  <c:v>2.936987891176239E-05</c:v>
                </c:pt>
                <c:pt idx="9">
                  <c:v>0.04218499837998921</c:v>
                </c:pt>
                <c:pt idx="10">
                  <c:v>0.007360065071187293</c:v>
                </c:pt>
                <c:pt idx="11">
                  <c:v>0.09776078455565812</c:v>
                </c:pt>
                <c:pt idx="12">
                  <c:v>-0.1088990790401887</c:v>
                </c:pt>
                <c:pt idx="13">
                  <c:v>0.01848826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-1.174063791983394</c:v>
                </c:pt>
                <c:pt idx="1">
                  <c:v>0.23735581248373416</c:v>
                </c:pt>
                <c:pt idx="2">
                  <c:v>-0.1965220496269647</c:v>
                </c:pt>
                <c:pt idx="3">
                  <c:v>0.16821420431554762</c:v>
                </c:pt>
                <c:pt idx="4">
                  <c:v>-0.01425626338834026</c:v>
                </c:pt>
                <c:pt idx="5">
                  <c:v>0.00015735082847637052</c:v>
                </c:pt>
                <c:pt idx="6">
                  <c:v>-0.006304143984673881</c:v>
                </c:pt>
                <c:pt idx="7">
                  <c:v>0.03412241521680644</c:v>
                </c:pt>
                <c:pt idx="8">
                  <c:v>-3.1737746988821924E-05</c:v>
                </c:pt>
                <c:pt idx="9">
                  <c:v>0.03847072942923952</c:v>
                </c:pt>
                <c:pt idx="10">
                  <c:v>-0.008525551779344236</c:v>
                </c:pt>
                <c:pt idx="11">
                  <c:v>0.07189752047886698</c:v>
                </c:pt>
                <c:pt idx="12">
                  <c:v>-0.08392143930481352</c:v>
                </c:pt>
                <c:pt idx="13">
                  <c:v>-0.05497802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-2.1524100439942377</c:v>
                </c:pt>
                <c:pt idx="1">
                  <c:v>0.4728297053156489</c:v>
                </c:pt>
                <c:pt idx="2">
                  <c:v>-0.08940728579773011</c:v>
                </c:pt>
                <c:pt idx="3">
                  <c:v>0.2597056195511977</c:v>
                </c:pt>
                <c:pt idx="4">
                  <c:v>-0.07141371842050678</c:v>
                </c:pt>
                <c:pt idx="5">
                  <c:v>-0.03207938495048693</c:v>
                </c:pt>
                <c:pt idx="6">
                  <c:v>-0.038762134855491244</c:v>
                </c:pt>
                <c:pt idx="7">
                  <c:v>0.03463669883424628</c:v>
                </c:pt>
                <c:pt idx="8">
                  <c:v>1.047980661465775E-06</c:v>
                </c:pt>
                <c:pt idx="9">
                  <c:v>0.03927201498192081</c:v>
                </c:pt>
                <c:pt idx="10">
                  <c:v>-4.085239894750358E-05</c:v>
                </c:pt>
                <c:pt idx="11">
                  <c:v>0.08006204305142588</c:v>
                </c:pt>
                <c:pt idx="12">
                  <c:v>-0.0987214072703583</c:v>
                </c:pt>
                <c:pt idx="13">
                  <c:v>0.0006511640000000001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943234"/>
        <c:axId val="26489107"/>
      </c:barChart>
      <c:catAx>
        <c:axId val="294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489107"/>
        <c:crosses val="autoZero"/>
        <c:auto val="1"/>
        <c:lblOffset val="100"/>
        <c:noMultiLvlLbl val="0"/>
      </c:catAx>
      <c:valAx>
        <c:axId val="26489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43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HCMBARA001-01000012 (Alstom 12/30)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sheet'!$E$6:$E$19</c:f>
              <c:numCache>
                <c:ptCount val="14"/>
                <c:pt idx="0">
                  <c:v>0.6682026496718261</c:v>
                </c:pt>
                <c:pt idx="1">
                  <c:v>0.8592000457081248</c:v>
                </c:pt>
                <c:pt idx="2">
                  <c:v>0.16430587270135327</c:v>
                </c:pt>
                <c:pt idx="3">
                  <c:v>0.2180532359277168</c:v>
                </c:pt>
                <c:pt idx="4">
                  <c:v>0.07058634961795938</c:v>
                </c:pt>
                <c:pt idx="5">
                  <c:v>0.0726858630897237</c:v>
                </c:pt>
                <c:pt idx="6">
                  <c:v>0.027552274823266196</c:v>
                </c:pt>
                <c:pt idx="7">
                  <c:v>0.023545973884278825</c:v>
                </c:pt>
                <c:pt idx="8">
                  <c:v>0.00022168414886322103</c:v>
                </c:pt>
                <c:pt idx="9">
                  <c:v>0.007053464219310291</c:v>
                </c:pt>
                <c:pt idx="10">
                  <c:v>0.004646571804277679</c:v>
                </c:pt>
                <c:pt idx="11">
                  <c:v>0.002868692720389656</c:v>
                </c:pt>
                <c:pt idx="12">
                  <c:v>0.002059419154064905</c:v>
                </c:pt>
                <c:pt idx="13">
                  <c:v>0.002197860290177686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sheet'!$I$6:$I$19</c:f>
              <c:numCache>
                <c:ptCount val="14"/>
                <c:pt idx="0">
                  <c:v>1.212003821534455</c:v>
                </c:pt>
                <c:pt idx="1">
                  <c:v>0.4489674298513468</c:v>
                </c:pt>
                <c:pt idx="2">
                  <c:v>0.258310671377585</c:v>
                </c:pt>
                <c:pt idx="3">
                  <c:v>0.18218565491971817</c:v>
                </c:pt>
                <c:pt idx="4">
                  <c:v>0.09160990938550814</c:v>
                </c:pt>
                <c:pt idx="5">
                  <c:v>0.05689363529324198</c:v>
                </c:pt>
                <c:pt idx="6">
                  <c:v>0.029060392004667968</c:v>
                </c:pt>
                <c:pt idx="7">
                  <c:v>0.0217496149966512</c:v>
                </c:pt>
                <c:pt idx="8">
                  <c:v>0.0007077684850009691</c:v>
                </c:pt>
                <c:pt idx="9">
                  <c:v>0.011215142641145535</c:v>
                </c:pt>
                <c:pt idx="10">
                  <c:v>0.0033150052674425132</c:v>
                </c:pt>
                <c:pt idx="11">
                  <c:v>0.0025057058457905153</c:v>
                </c:pt>
                <c:pt idx="12">
                  <c:v>0.0013551073095819535</c:v>
                </c:pt>
                <c:pt idx="13">
                  <c:v>0.002106123575735867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sheet'!$M$6:$M$19</c:f>
              <c:numCache>
                <c:ptCount val="14"/>
                <c:pt idx="0">
                  <c:v>0.4172051504292574</c:v>
                </c:pt>
                <c:pt idx="1">
                  <c:v>1.80301799835771</c:v>
                </c:pt>
                <c:pt idx="2">
                  <c:v>0.25922791391463085</c:v>
                </c:pt>
                <c:pt idx="3">
                  <c:v>0.37688660284664627</c:v>
                </c:pt>
                <c:pt idx="4">
                  <c:v>0.06360434040821347</c:v>
                </c:pt>
                <c:pt idx="5">
                  <c:v>0.12332901838031493</c:v>
                </c:pt>
                <c:pt idx="6">
                  <c:v>0.05192877223211877</c:v>
                </c:pt>
                <c:pt idx="7">
                  <c:v>0.04511872514686919</c:v>
                </c:pt>
                <c:pt idx="8">
                  <c:v>0.0007223555005770849</c:v>
                </c:pt>
                <c:pt idx="9">
                  <c:v>0.014991578181622755</c:v>
                </c:pt>
                <c:pt idx="10">
                  <c:v>0.00697955862211079</c:v>
                </c:pt>
                <c:pt idx="11">
                  <c:v>0.004610258488580762</c:v>
                </c:pt>
                <c:pt idx="12">
                  <c:v>0.00275375479312073</c:v>
                </c:pt>
                <c:pt idx="13">
                  <c:v>0.003723625998353194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sheet'!$Q$6:$Q$19</c:f>
              <c:numCache>
                <c:ptCount val="14"/>
                <c:pt idx="0">
                  <c:v>1.085918964257027</c:v>
                </c:pt>
                <c:pt idx="1">
                  <c:v>0.4378830400931129</c:v>
                </c:pt>
                <c:pt idx="2">
                  <c:v>0.4601545191423422</c:v>
                </c:pt>
                <c:pt idx="3">
                  <c:v>0.20772543201964022</c:v>
                </c:pt>
                <c:pt idx="4">
                  <c:v>0.2142886338072441</c:v>
                </c:pt>
                <c:pt idx="5">
                  <c:v>0.05327584075119221</c:v>
                </c:pt>
                <c:pt idx="6">
                  <c:v>0.032631381811492395</c:v>
                </c:pt>
                <c:pt idx="7">
                  <c:v>0.049889707499051535</c:v>
                </c:pt>
                <c:pt idx="8">
                  <c:v>0.0007395579498238635</c:v>
                </c:pt>
                <c:pt idx="9">
                  <c:v>0.01723412235117977</c:v>
                </c:pt>
                <c:pt idx="10">
                  <c:v>0.00598658818819319</c:v>
                </c:pt>
                <c:pt idx="11">
                  <c:v>0.002441902845433933</c:v>
                </c:pt>
                <c:pt idx="12">
                  <c:v>0.001994005348383042</c:v>
                </c:pt>
                <c:pt idx="13">
                  <c:v>0.002840682718341443</c:v>
                </c:pt>
              </c:numCache>
            </c:numRef>
          </c:yVal>
          <c:smooth val="0"/>
        </c:ser>
        <c:axId val="37075372"/>
        <c:axId val="65242893"/>
      </c:scatterChart>
      <c:valAx>
        <c:axId val="37075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5242893"/>
        <c:crossesAt val="0.001"/>
        <c:crossBetween val="midCat"/>
        <c:dispUnits/>
      </c:valAx>
      <c:valAx>
        <c:axId val="65242893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0753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HCMBARA001-01000012 (Alstom 12/30)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119"/>
          <c:w val="0.84925"/>
          <c:h val="0.8307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-0.127622</c:v>
                </c:pt>
                <c:pt idx="1">
                  <c:v>0.06465698</c:v>
                </c:pt>
                <c:pt idx="2">
                  <c:v>-0.06467515</c:v>
                </c:pt>
                <c:pt idx="3">
                  <c:v>0.11908629999999999</c:v>
                </c:pt>
                <c:pt idx="4">
                  <c:v>0.14210730000000002</c:v>
                </c:pt>
                <c:pt idx="5">
                  <c:v>0.0166011</c:v>
                </c:pt>
                <c:pt idx="6">
                  <c:v>0</c:v>
                </c:pt>
                <c:pt idx="7">
                  <c:v>0.11642999999999999</c:v>
                </c:pt>
                <c:pt idx="8">
                  <c:v>0.11979580000000001</c:v>
                </c:pt>
                <c:pt idx="9">
                  <c:v>-0.06903591</c:v>
                </c:pt>
                <c:pt idx="10">
                  <c:v>-0.1182357</c:v>
                </c:pt>
                <c:pt idx="11">
                  <c:v>0.1796802</c:v>
                </c:pt>
                <c:pt idx="12">
                  <c:v>-0.1283202</c:v>
                </c:pt>
                <c:pt idx="13">
                  <c:v>0.03555557</c:v>
                </c:pt>
                <c:pt idx="14">
                  <c:v>-0.05621197</c:v>
                </c:pt>
                <c:pt idx="15">
                  <c:v>-0.1083061</c:v>
                </c:pt>
                <c:pt idx="16">
                  <c:v>0.18089159999999999</c:v>
                </c:pt>
                <c:pt idx="17">
                  <c:v>-0.1660233</c:v>
                </c:pt>
                <c:pt idx="18">
                  <c:v>0.01866401</c:v>
                </c:pt>
                <c:pt idx="19">
                  <c:v>-0.36453929999999996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0.145872</c:v>
                </c:pt>
                <c:pt idx="1">
                  <c:v>0.1344023</c:v>
                </c:pt>
                <c:pt idx="2">
                  <c:v>-0.07591407</c:v>
                </c:pt>
                <c:pt idx="3">
                  <c:v>0</c:v>
                </c:pt>
                <c:pt idx="4">
                  <c:v>-0.1073853</c:v>
                </c:pt>
                <c:pt idx="5">
                  <c:v>-0.1644347</c:v>
                </c:pt>
                <c:pt idx="6">
                  <c:v>0.06167222000000001</c:v>
                </c:pt>
                <c:pt idx="7">
                  <c:v>0.032520610000000005</c:v>
                </c:pt>
                <c:pt idx="8">
                  <c:v>0.08943709</c:v>
                </c:pt>
                <c:pt idx="9">
                  <c:v>0.03972242</c:v>
                </c:pt>
                <c:pt idx="10">
                  <c:v>0.01112436</c:v>
                </c:pt>
                <c:pt idx="11">
                  <c:v>0</c:v>
                </c:pt>
                <c:pt idx="12">
                  <c:v>-0.1485503</c:v>
                </c:pt>
                <c:pt idx="13">
                  <c:v>0.05098092</c:v>
                </c:pt>
                <c:pt idx="14">
                  <c:v>0.07744303</c:v>
                </c:pt>
                <c:pt idx="15">
                  <c:v>0.047368099999999996</c:v>
                </c:pt>
                <c:pt idx="16">
                  <c:v>-0.04783066</c:v>
                </c:pt>
                <c:pt idx="17">
                  <c:v>0.06212797</c:v>
                </c:pt>
                <c:pt idx="18">
                  <c:v>-0.05592254</c:v>
                </c:pt>
                <c:pt idx="19">
                  <c:v>-0.07239862</c:v>
                </c:pt>
              </c:numCache>
            </c:numRef>
          </c:val>
          <c:smooth val="0"/>
        </c:ser>
        <c:axId val="48993376"/>
        <c:axId val="38287201"/>
      </c:lineChart>
      <c:catAx>
        <c:axId val="4899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287201"/>
        <c:crosses val="autoZero"/>
        <c:auto val="1"/>
        <c:lblOffset val="100"/>
        <c:noMultiLvlLbl val="0"/>
      </c:catAx>
      <c:valAx>
        <c:axId val="3828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993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125"/>
          <c:y val="0.24425"/>
          <c:w val="0.379"/>
          <c:h val="0.119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HCMBARA001-01000012 (Alstom 12/30) 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12125"/>
          <c:w val="0.79075"/>
          <c:h val="0.781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0.044788749999999995</c:v>
                </c:pt>
                <c:pt idx="1">
                  <c:v>0.1034226</c:v>
                </c:pt>
                <c:pt idx="2">
                  <c:v>-0.1361422</c:v>
                </c:pt>
                <c:pt idx="3">
                  <c:v>-0.07523243</c:v>
                </c:pt>
                <c:pt idx="4">
                  <c:v>-0.052492250000000004</c:v>
                </c:pt>
                <c:pt idx="5">
                  <c:v>-0.07342093</c:v>
                </c:pt>
                <c:pt idx="6">
                  <c:v>-0.046458990000000006</c:v>
                </c:pt>
                <c:pt idx="7">
                  <c:v>0</c:v>
                </c:pt>
                <c:pt idx="8">
                  <c:v>-0.03090824</c:v>
                </c:pt>
                <c:pt idx="9">
                  <c:v>-0.04545089</c:v>
                </c:pt>
                <c:pt idx="10">
                  <c:v>-0.1343453</c:v>
                </c:pt>
                <c:pt idx="11">
                  <c:v>0.1549634</c:v>
                </c:pt>
                <c:pt idx="12">
                  <c:v>-0.2091536</c:v>
                </c:pt>
                <c:pt idx="13">
                  <c:v>0.20743540000000002</c:v>
                </c:pt>
                <c:pt idx="14">
                  <c:v>-0.012437450000000001</c:v>
                </c:pt>
                <c:pt idx="15">
                  <c:v>0.03715694</c:v>
                </c:pt>
                <c:pt idx="16">
                  <c:v>0.2714384</c:v>
                </c:pt>
                <c:pt idx="17">
                  <c:v>-0.06833874999999999</c:v>
                </c:pt>
                <c:pt idx="18">
                  <c:v>0.1186397</c:v>
                </c:pt>
                <c:pt idx="19">
                  <c:v>-0.09698944000000001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-0.08934573</c:v>
                </c:pt>
                <c:pt idx="1">
                  <c:v>-0.04374751</c:v>
                </c:pt>
                <c:pt idx="2">
                  <c:v>-0.01695496</c:v>
                </c:pt>
                <c:pt idx="3">
                  <c:v>0</c:v>
                </c:pt>
                <c:pt idx="4">
                  <c:v>0.019079580000000002</c:v>
                </c:pt>
                <c:pt idx="5">
                  <c:v>0.07381654</c:v>
                </c:pt>
                <c:pt idx="6">
                  <c:v>-0.048871620000000005</c:v>
                </c:pt>
                <c:pt idx="7">
                  <c:v>0.14601530000000001</c:v>
                </c:pt>
                <c:pt idx="8">
                  <c:v>0.03732762</c:v>
                </c:pt>
                <c:pt idx="9">
                  <c:v>0.1060689</c:v>
                </c:pt>
                <c:pt idx="10">
                  <c:v>0.02103052</c:v>
                </c:pt>
                <c:pt idx="11">
                  <c:v>0.03688629</c:v>
                </c:pt>
                <c:pt idx="12">
                  <c:v>0.02015127</c:v>
                </c:pt>
                <c:pt idx="13">
                  <c:v>0.037605480000000004</c:v>
                </c:pt>
                <c:pt idx="14">
                  <c:v>0.01737777</c:v>
                </c:pt>
                <c:pt idx="15">
                  <c:v>-0.1760127</c:v>
                </c:pt>
                <c:pt idx="16">
                  <c:v>-0.02966979</c:v>
                </c:pt>
                <c:pt idx="17">
                  <c:v>0.01991142</c:v>
                </c:pt>
                <c:pt idx="18">
                  <c:v>0.04009826</c:v>
                </c:pt>
                <c:pt idx="19">
                  <c:v>-0.3837179</c:v>
                </c:pt>
              </c:numCache>
            </c:numRef>
          </c:val>
          <c:smooth val="0"/>
        </c:ser>
        <c:axId val="9040490"/>
        <c:axId val="14255547"/>
      </c:lineChart>
      <c:catAx>
        <c:axId val="904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14255547"/>
        <c:crosses val="autoZero"/>
        <c:auto val="1"/>
        <c:lblOffset val="100"/>
        <c:noMultiLvlLbl val="0"/>
      </c:catAx>
      <c:valAx>
        <c:axId val="1425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9040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6175"/>
          <c:w val="0.44425"/>
          <c:h val="0.11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75"/>
          <c:w val="0.393"/>
          <c:h val="0.82375"/>
        </c:manualLayout>
      </c:layout>
      <c:lineChart>
        <c:grouping val="standard"/>
        <c:varyColors val="0"/>
        <c:axId val="50315126"/>
        <c:axId val="50182951"/>
      </c:lineChart>
      <c:catAx>
        <c:axId val="5031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2951"/>
        <c:crosses val="autoZero"/>
        <c:auto val="1"/>
        <c:lblOffset val="100"/>
        <c:noMultiLvlLbl val="0"/>
      </c:catAx>
      <c:valAx>
        <c:axId val="5018295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0315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0.84175</cdr:x>
      <cdr:y>0.1925</cdr:y>
    </cdr:from>
    <cdr:to>
      <cdr:x>0.90375</cdr:x>
      <cdr:y>0.2925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0.90125</cdr:x>
      <cdr:y>0.20175</cdr:y>
    </cdr:from>
    <cdr:to>
      <cdr:x>0.93325</cdr:x>
      <cdr:y>0.2155</cdr:y>
    </cdr:to>
    <cdr:sp>
      <cdr:nvSpPr>
        <cdr:cNvPr id="2" name="Rectangle 2"/>
        <cdr:cNvSpPr>
          <a:spLocks/>
        </cdr:cNvSpPr>
      </cdr:nvSpPr>
      <cdr:spPr>
        <a:xfrm>
          <a:off x="8382000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0.24525</cdr:y>
    </cdr:from>
    <cdr:to>
      <cdr:x>0.93325</cdr:x>
      <cdr:y>0.25975</cdr:y>
    </cdr:to>
    <cdr:sp>
      <cdr:nvSpPr>
        <cdr:cNvPr id="3" name="Rectangle 3"/>
        <cdr:cNvSpPr>
          <a:spLocks/>
        </cdr:cNvSpPr>
      </cdr:nvSpPr>
      <cdr:spPr>
        <a:xfrm>
          <a:off x="8382000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0.13825</cdr:y>
    </cdr:from>
    <cdr:to>
      <cdr:x>0.65675</cdr:x>
      <cdr:y>0.89925</cdr:y>
    </cdr:to>
    <cdr:sp>
      <cdr:nvSpPr>
        <cdr:cNvPr id="4" name="Line 4"/>
        <cdr:cNvSpPr>
          <a:spLocks/>
        </cdr:cNvSpPr>
      </cdr:nvSpPr>
      <cdr:spPr>
        <a:xfrm flipH="1">
          <a:off x="609600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0.19025</cdr:y>
    </cdr:from>
    <cdr:to>
      <cdr:x>0.713</cdr:x>
      <cdr:y>0.25625</cdr:y>
    </cdr:to>
    <cdr:sp>
      <cdr:nvSpPr>
        <cdr:cNvPr id="5" name="TextBox 5"/>
        <cdr:cNvSpPr txBox="1">
          <a:spLocks noChangeArrowheads="1"/>
        </cdr:cNvSpPr>
      </cdr:nvSpPr>
      <cdr:spPr>
        <a:xfrm>
          <a:off x="6143625" y="1085850"/>
          <a:ext cx="495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0.27525</cdr:y>
    </cdr:from>
    <cdr:to>
      <cdr:x>0.2315</cdr:x>
      <cdr:y>0.29425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4287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0.2765</cdr:y>
    </cdr:from>
    <cdr:to>
      <cdr:x>0.24025</cdr:x>
      <cdr:y>0.29525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14573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0.00275</cdr:y>
    </cdr:from>
    <cdr:to>
      <cdr:x>0.99875</cdr:x>
      <cdr:y>0.9235</cdr:y>
    </cdr:to>
    <cdr:graphicFrame>
      <cdr:nvGraphicFramePr>
        <cdr:cNvPr id="1" name="Chart 2"/>
        <cdr:cNvGraphicFramePr/>
      </cdr:nvGraphicFramePr>
      <cdr:xfrm>
        <a:off x="4495800" y="9525"/>
        <a:ext cx="5057775" cy="52101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0.00275</cdr:y>
    </cdr:from>
    <cdr:to>
      <cdr:x>0.49725</cdr:x>
      <cdr:y>0.9365</cdr:y>
    </cdr:to>
    <cdr:graphicFrame>
      <cdr:nvGraphicFramePr>
        <cdr:cNvPr id="2" name="Chart 3"/>
        <cdr:cNvGraphicFramePr/>
      </cdr:nvGraphicFramePr>
      <cdr:xfrm>
        <a:off x="9525" y="9525"/>
        <a:ext cx="4743450" cy="528637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0.18275</cdr:x>
      <cdr:y>0.27925</cdr:y>
    </cdr:from>
    <cdr:to>
      <cdr:x>0.19275</cdr:x>
      <cdr:y>0.29625</cdr:y>
    </cdr:to>
    <cdr:sp>
      <cdr:nvSpPr>
        <cdr:cNvPr id="3" name="TextBox 4"/>
        <cdr:cNvSpPr txBox="1">
          <a:spLocks noChangeArrowheads="1"/>
        </cdr:cNvSpPr>
      </cdr:nvSpPr>
      <cdr:spPr>
        <a:xfrm>
          <a:off x="1743075" y="1571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657850"/>
    <xdr:graphicFrame>
      <xdr:nvGraphicFramePr>
        <xdr:cNvPr id="1" name="Shape 1025"/>
        <xdr:cNvGraphicFramePr/>
      </xdr:nvGraphicFramePr>
      <xdr:xfrm>
        <a:off x="0" y="0"/>
        <a:ext cx="956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9"/>
  <sheetViews>
    <sheetView workbookViewId="0" topLeftCell="A1">
      <selection activeCell="G32" sqref="G32:J32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3" max="3" width="14.7109375" style="0" bestFit="1" customWidth="1"/>
    <col min="4" max="4" width="8.421875" style="0" bestFit="1" customWidth="1"/>
    <col min="5" max="5" width="9.421875" style="0" bestFit="1" customWidth="1"/>
    <col min="6" max="6" width="16.00390625" style="0" bestFit="1" customWidth="1"/>
    <col min="7" max="7" width="14.28125" style="0" bestFit="1" customWidth="1"/>
    <col min="8" max="8" width="14.7109375" style="0" bestFit="1" customWidth="1"/>
    <col min="9" max="9" width="8.421875" style="0" bestFit="1" customWidth="1"/>
    <col min="10" max="10" width="9.421875" style="0" bestFit="1" customWidth="1"/>
  </cols>
  <sheetData>
    <row r="1" spans="1:10" ht="13.5" thickBot="1">
      <c r="A1" s="131" t="s">
        <v>97</v>
      </c>
      <c r="B1" s="475" t="str">
        <f>'Original data'!C2&amp;"-0"&amp;'Original data'!I2&amp;"_cm.xls"</f>
        <v>HCMBARA001-01000012_cm.xls</v>
      </c>
      <c r="C1" s="476"/>
      <c r="D1" s="476"/>
      <c r="E1" s="476"/>
      <c r="F1" s="476"/>
      <c r="G1" s="476"/>
      <c r="H1" s="476"/>
      <c r="I1" s="476"/>
      <c r="J1" s="477"/>
    </row>
    <row r="2" spans="1:10" ht="13.5" thickBot="1">
      <c r="A2" s="131" t="s">
        <v>98</v>
      </c>
      <c r="B2" s="478" t="str">
        <f>'Original data'!C2</f>
        <v>HCMBARA001</v>
      </c>
      <c r="C2" s="479"/>
      <c r="D2" s="479"/>
      <c r="E2" s="480"/>
      <c r="F2" s="131" t="s">
        <v>99</v>
      </c>
      <c r="G2" s="478">
        <f>'Original data'!I2</f>
        <v>1000012</v>
      </c>
      <c r="H2" s="479"/>
      <c r="I2" s="479"/>
      <c r="J2" s="480"/>
    </row>
    <row r="3" spans="1:10" ht="13.5" thickBot="1">
      <c r="A3" s="132" t="s">
        <v>163</v>
      </c>
      <c r="B3" s="481">
        <f>'Original data'!C9</f>
        <v>37455</v>
      </c>
      <c r="C3" s="472"/>
      <c r="D3" s="472"/>
      <c r="E3" s="473"/>
      <c r="F3" s="132" t="s">
        <v>164</v>
      </c>
      <c r="G3" s="481">
        <f>'Original data'!O9</f>
        <v>37455</v>
      </c>
      <c r="H3" s="472"/>
      <c r="I3" s="472"/>
      <c r="J3" s="473"/>
    </row>
    <row r="4" spans="1:10" ht="13.5" thickBot="1">
      <c r="A4" s="116"/>
      <c r="B4" s="494" t="s">
        <v>128</v>
      </c>
      <c r="C4" s="495"/>
      <c r="D4" s="495"/>
      <c r="E4" s="496"/>
      <c r="F4" s="133"/>
      <c r="G4" s="494" t="s">
        <v>129</v>
      </c>
      <c r="H4" s="495"/>
      <c r="I4" s="495"/>
      <c r="J4" s="496"/>
    </row>
    <row r="5" spans="1:10" ht="13.5" thickBot="1">
      <c r="A5" s="134" t="s">
        <v>126</v>
      </c>
      <c r="B5" s="497" t="s">
        <v>165</v>
      </c>
      <c r="C5" s="498"/>
      <c r="D5" s="498"/>
      <c r="E5" s="499"/>
      <c r="F5" s="134" t="s">
        <v>126</v>
      </c>
      <c r="G5" s="497" t="s">
        <v>165</v>
      </c>
      <c r="H5" s="500"/>
      <c r="I5" s="500"/>
      <c r="J5" s="474"/>
    </row>
    <row r="6" spans="1:10" ht="12.75">
      <c r="A6" s="116"/>
      <c r="B6" s="135" t="s">
        <v>166</v>
      </c>
      <c r="C6" s="135" t="s">
        <v>167</v>
      </c>
      <c r="D6" s="135" t="s">
        <v>168</v>
      </c>
      <c r="E6" s="135" t="s">
        <v>169</v>
      </c>
      <c r="F6" s="136"/>
      <c r="G6" s="135" t="s">
        <v>166</v>
      </c>
      <c r="H6" s="135" t="s">
        <v>167</v>
      </c>
      <c r="I6" s="135" t="s">
        <v>168</v>
      </c>
      <c r="J6" s="137" t="s">
        <v>169</v>
      </c>
    </row>
    <row r="7" spans="1:10" ht="13.5" thickBot="1">
      <c r="A7" s="138"/>
      <c r="B7" s="139" t="s">
        <v>170</v>
      </c>
      <c r="C7" s="140" t="s">
        <v>170</v>
      </c>
      <c r="D7" s="140" t="s">
        <v>72</v>
      </c>
      <c r="E7" s="139" t="s">
        <v>95</v>
      </c>
      <c r="F7" s="136"/>
      <c r="G7" s="139" t="s">
        <v>170</v>
      </c>
      <c r="H7" s="140" t="s">
        <v>170</v>
      </c>
      <c r="I7" s="140" t="s">
        <v>72</v>
      </c>
      <c r="J7" s="140" t="s">
        <v>95</v>
      </c>
    </row>
    <row r="8" spans="1:10" ht="12.75">
      <c r="A8" s="116" t="s">
        <v>171</v>
      </c>
      <c r="B8" s="272" t="s">
        <v>165</v>
      </c>
      <c r="C8" s="141" t="s">
        <v>165</v>
      </c>
      <c r="D8" s="141" t="s">
        <v>165</v>
      </c>
      <c r="E8" s="142" t="s">
        <v>165</v>
      </c>
      <c r="F8" s="143" t="s">
        <v>171</v>
      </c>
      <c r="G8" s="272" t="s">
        <v>165</v>
      </c>
      <c r="H8" s="141" t="s">
        <v>165</v>
      </c>
      <c r="I8" s="141" t="s">
        <v>165</v>
      </c>
      <c r="J8" s="142" t="s">
        <v>165</v>
      </c>
    </row>
    <row r="9" spans="1:10" ht="13.5" thickBot="1">
      <c r="A9" s="117" t="s">
        <v>172</v>
      </c>
      <c r="B9" s="291"/>
      <c r="C9" s="149" t="s">
        <v>165</v>
      </c>
      <c r="D9" s="149" t="s">
        <v>165</v>
      </c>
      <c r="E9" s="150" t="s">
        <v>165</v>
      </c>
      <c r="F9" s="146" t="s">
        <v>172</v>
      </c>
      <c r="G9" s="291"/>
      <c r="H9" s="149" t="s">
        <v>165</v>
      </c>
      <c r="I9" s="149" t="s">
        <v>165</v>
      </c>
      <c r="J9" s="150" t="s">
        <v>165</v>
      </c>
    </row>
    <row r="10" spans="1:10" ht="12.75">
      <c r="A10" s="147" t="s">
        <v>23</v>
      </c>
      <c r="B10" s="272" t="s">
        <v>165</v>
      </c>
      <c r="C10" s="141" t="s">
        <v>165</v>
      </c>
      <c r="D10" s="141" t="s">
        <v>165</v>
      </c>
      <c r="E10" s="142" t="s">
        <v>165</v>
      </c>
      <c r="F10" s="292" t="s">
        <v>23</v>
      </c>
      <c r="G10" s="272" t="s">
        <v>165</v>
      </c>
      <c r="H10" s="141" t="s">
        <v>165</v>
      </c>
      <c r="I10" s="141" t="s">
        <v>165</v>
      </c>
      <c r="J10" s="142" t="s">
        <v>165</v>
      </c>
    </row>
    <row r="11" spans="1:10" ht="12.75">
      <c r="A11" s="147" t="s">
        <v>24</v>
      </c>
      <c r="B11" s="148" t="s">
        <v>165</v>
      </c>
      <c r="C11" s="149" t="s">
        <v>165</v>
      </c>
      <c r="D11" s="149" t="s">
        <v>165</v>
      </c>
      <c r="E11" s="150" t="s">
        <v>165</v>
      </c>
      <c r="F11" s="293" t="s">
        <v>24</v>
      </c>
      <c r="G11" s="148" t="s">
        <v>165</v>
      </c>
      <c r="H11" s="149" t="s">
        <v>165</v>
      </c>
      <c r="I11" s="149" t="s">
        <v>165</v>
      </c>
      <c r="J11" s="150" t="s">
        <v>165</v>
      </c>
    </row>
    <row r="12" spans="1:10" ht="12.75">
      <c r="A12" s="147" t="s">
        <v>25</v>
      </c>
      <c r="B12" s="148" t="s">
        <v>165</v>
      </c>
      <c r="C12" s="149" t="s">
        <v>165</v>
      </c>
      <c r="D12" s="149" t="s">
        <v>165</v>
      </c>
      <c r="E12" s="150" t="s">
        <v>165</v>
      </c>
      <c r="F12" s="293" t="s">
        <v>25</v>
      </c>
      <c r="G12" s="148" t="s">
        <v>165</v>
      </c>
      <c r="H12" s="149" t="s">
        <v>165</v>
      </c>
      <c r="I12" s="149" t="s">
        <v>165</v>
      </c>
      <c r="J12" s="150" t="s">
        <v>165</v>
      </c>
    </row>
    <row r="13" spans="1:10" ht="12.75">
      <c r="A13" s="147" t="s">
        <v>26</v>
      </c>
      <c r="B13" s="148" t="s">
        <v>165</v>
      </c>
      <c r="C13" s="149" t="s">
        <v>165</v>
      </c>
      <c r="D13" s="149" t="s">
        <v>165</v>
      </c>
      <c r="E13" s="150" t="s">
        <v>165</v>
      </c>
      <c r="F13" s="293" t="s">
        <v>26</v>
      </c>
      <c r="G13" s="148" t="s">
        <v>165</v>
      </c>
      <c r="H13" s="149" t="s">
        <v>165</v>
      </c>
      <c r="I13" s="149" t="s">
        <v>165</v>
      </c>
      <c r="J13" s="150" t="s">
        <v>165</v>
      </c>
    </row>
    <row r="14" spans="1:10" ht="12.75">
      <c r="A14" s="147" t="s">
        <v>27</v>
      </c>
      <c r="B14" s="148" t="s">
        <v>165</v>
      </c>
      <c r="C14" s="149" t="s">
        <v>165</v>
      </c>
      <c r="D14" s="149" t="s">
        <v>165</v>
      </c>
      <c r="E14" s="150" t="s">
        <v>165</v>
      </c>
      <c r="F14" s="293" t="s">
        <v>27</v>
      </c>
      <c r="G14" s="148" t="s">
        <v>165</v>
      </c>
      <c r="H14" s="149" t="s">
        <v>165</v>
      </c>
      <c r="I14" s="149" t="s">
        <v>165</v>
      </c>
      <c r="J14" s="150" t="s">
        <v>165</v>
      </c>
    </row>
    <row r="15" spans="1:10" ht="12.75">
      <c r="A15" s="147" t="s">
        <v>28</v>
      </c>
      <c r="B15" s="148" t="s">
        <v>165</v>
      </c>
      <c r="C15" s="149" t="s">
        <v>165</v>
      </c>
      <c r="D15" s="149" t="s">
        <v>165</v>
      </c>
      <c r="E15" s="150" t="s">
        <v>165</v>
      </c>
      <c r="F15" s="293" t="s">
        <v>28</v>
      </c>
      <c r="G15" s="148" t="s">
        <v>165</v>
      </c>
      <c r="H15" s="149" t="s">
        <v>165</v>
      </c>
      <c r="I15" s="149" t="s">
        <v>165</v>
      </c>
      <c r="J15" s="150" t="s">
        <v>165</v>
      </c>
    </row>
    <row r="16" spans="1:10" ht="12.75">
      <c r="A16" s="147" t="s">
        <v>29</v>
      </c>
      <c r="B16" s="148" t="s">
        <v>165</v>
      </c>
      <c r="C16" s="149" t="s">
        <v>165</v>
      </c>
      <c r="D16" s="149" t="s">
        <v>165</v>
      </c>
      <c r="E16" s="150" t="s">
        <v>165</v>
      </c>
      <c r="F16" s="293" t="s">
        <v>29</v>
      </c>
      <c r="G16" s="148" t="s">
        <v>165</v>
      </c>
      <c r="H16" s="149" t="s">
        <v>165</v>
      </c>
      <c r="I16" s="149" t="s">
        <v>165</v>
      </c>
      <c r="J16" s="150" t="s">
        <v>165</v>
      </c>
    </row>
    <row r="17" spans="1:10" ht="12.75">
      <c r="A17" s="147" t="s">
        <v>30</v>
      </c>
      <c r="B17" s="148" t="s">
        <v>165</v>
      </c>
      <c r="C17" s="149" t="s">
        <v>165</v>
      </c>
      <c r="D17" s="149" t="s">
        <v>165</v>
      </c>
      <c r="E17" s="150" t="s">
        <v>165</v>
      </c>
      <c r="F17" s="293" t="s">
        <v>30</v>
      </c>
      <c r="G17" s="148" t="s">
        <v>165</v>
      </c>
      <c r="H17" s="149" t="s">
        <v>165</v>
      </c>
      <c r="I17" s="149" t="s">
        <v>165</v>
      </c>
      <c r="J17" s="150" t="s">
        <v>165</v>
      </c>
    </row>
    <row r="18" spans="1:10" ht="12.75">
      <c r="A18" s="147" t="s">
        <v>31</v>
      </c>
      <c r="B18" s="295"/>
      <c r="C18" s="296"/>
      <c r="D18" s="296"/>
      <c r="E18" s="297"/>
      <c r="F18" s="293" t="s">
        <v>31</v>
      </c>
      <c r="G18" s="295"/>
      <c r="H18" s="296"/>
      <c r="I18" s="296"/>
      <c r="J18" s="297"/>
    </row>
    <row r="19" spans="1:10" ht="12.75">
      <c r="A19" s="147" t="s">
        <v>32</v>
      </c>
      <c r="B19" s="148" t="s">
        <v>165</v>
      </c>
      <c r="C19" s="149" t="s">
        <v>165</v>
      </c>
      <c r="D19" s="149" t="s">
        <v>165</v>
      </c>
      <c r="E19" s="150" t="s">
        <v>165</v>
      </c>
      <c r="F19" s="293" t="s">
        <v>32</v>
      </c>
      <c r="G19" s="148" t="s">
        <v>165</v>
      </c>
      <c r="H19" s="149" t="s">
        <v>165</v>
      </c>
      <c r="I19" s="149" t="s">
        <v>165</v>
      </c>
      <c r="J19" s="150" t="s">
        <v>165</v>
      </c>
    </row>
    <row r="20" spans="1:10" ht="12.75">
      <c r="A20" s="147" t="s">
        <v>33</v>
      </c>
      <c r="B20" s="148" t="s">
        <v>165</v>
      </c>
      <c r="C20" s="149" t="s">
        <v>165</v>
      </c>
      <c r="D20" s="149" t="s">
        <v>165</v>
      </c>
      <c r="E20" s="150" t="s">
        <v>165</v>
      </c>
      <c r="F20" s="293" t="s">
        <v>33</v>
      </c>
      <c r="G20" s="148" t="s">
        <v>165</v>
      </c>
      <c r="H20" s="149" t="s">
        <v>165</v>
      </c>
      <c r="I20" s="149" t="s">
        <v>165</v>
      </c>
      <c r="J20" s="150" t="s">
        <v>165</v>
      </c>
    </row>
    <row r="21" spans="1:10" ht="12.75">
      <c r="A21" s="147" t="s">
        <v>34</v>
      </c>
      <c r="B21" s="148" t="s">
        <v>165</v>
      </c>
      <c r="C21" s="149" t="s">
        <v>165</v>
      </c>
      <c r="D21" s="149" t="s">
        <v>165</v>
      </c>
      <c r="E21" s="150" t="s">
        <v>165</v>
      </c>
      <c r="F21" s="293" t="s">
        <v>34</v>
      </c>
      <c r="G21" s="148" t="s">
        <v>165</v>
      </c>
      <c r="H21" s="149" t="s">
        <v>165</v>
      </c>
      <c r="I21" s="149" t="s">
        <v>165</v>
      </c>
      <c r="J21" s="150" t="s">
        <v>165</v>
      </c>
    </row>
    <row r="22" spans="1:10" ht="12.75">
      <c r="A22" s="147" t="s">
        <v>35</v>
      </c>
      <c r="B22" s="148" t="s">
        <v>165</v>
      </c>
      <c r="C22" s="149" t="s">
        <v>165</v>
      </c>
      <c r="D22" s="149" t="s">
        <v>165</v>
      </c>
      <c r="E22" s="150" t="s">
        <v>165</v>
      </c>
      <c r="F22" s="293" t="s">
        <v>35</v>
      </c>
      <c r="G22" s="148" t="s">
        <v>165</v>
      </c>
      <c r="H22" s="149" t="s">
        <v>165</v>
      </c>
      <c r="I22" s="149" t="s">
        <v>165</v>
      </c>
      <c r="J22" s="150" t="s">
        <v>165</v>
      </c>
    </row>
    <row r="23" spans="1:10" ht="13.5" thickBot="1">
      <c r="A23" s="151" t="s">
        <v>36</v>
      </c>
      <c r="B23" s="148" t="s">
        <v>165</v>
      </c>
      <c r="C23" s="149" t="s">
        <v>165</v>
      </c>
      <c r="D23" s="149" t="s">
        <v>165</v>
      </c>
      <c r="E23" s="150" t="s">
        <v>165</v>
      </c>
      <c r="F23" s="294" t="s">
        <v>36</v>
      </c>
      <c r="G23" s="148" t="s">
        <v>165</v>
      </c>
      <c r="H23" s="149" t="s">
        <v>165</v>
      </c>
      <c r="I23" s="149" t="s">
        <v>165</v>
      </c>
      <c r="J23" s="150" t="s">
        <v>165</v>
      </c>
    </row>
    <row r="24" spans="1:10" ht="12.75">
      <c r="A24" s="147" t="s">
        <v>40</v>
      </c>
      <c r="B24" s="272" t="s">
        <v>165</v>
      </c>
      <c r="C24" s="141" t="s">
        <v>165</v>
      </c>
      <c r="D24" s="141" t="s">
        <v>165</v>
      </c>
      <c r="E24" s="142" t="s">
        <v>165</v>
      </c>
      <c r="F24" s="293" t="s">
        <v>40</v>
      </c>
      <c r="G24" s="272" t="s">
        <v>165</v>
      </c>
      <c r="H24" s="141" t="s">
        <v>165</v>
      </c>
      <c r="I24" s="141" t="s">
        <v>165</v>
      </c>
      <c r="J24" s="142" t="s">
        <v>165</v>
      </c>
    </row>
    <row r="25" spans="1:10" ht="12.75">
      <c r="A25" s="147" t="s">
        <v>41</v>
      </c>
      <c r="B25" s="148" t="s">
        <v>165</v>
      </c>
      <c r="C25" s="149" t="s">
        <v>165</v>
      </c>
      <c r="D25" s="149" t="s">
        <v>165</v>
      </c>
      <c r="E25" s="150" t="s">
        <v>165</v>
      </c>
      <c r="F25" s="293" t="s">
        <v>41</v>
      </c>
      <c r="G25" s="148" t="s">
        <v>165</v>
      </c>
      <c r="H25" s="149" t="s">
        <v>165</v>
      </c>
      <c r="I25" s="149" t="s">
        <v>165</v>
      </c>
      <c r="J25" s="150" t="s">
        <v>165</v>
      </c>
    </row>
    <row r="26" spans="1:10" ht="12.75">
      <c r="A26" s="147" t="s">
        <v>42</v>
      </c>
      <c r="B26" s="148" t="s">
        <v>165</v>
      </c>
      <c r="C26" s="149" t="s">
        <v>165</v>
      </c>
      <c r="D26" s="149" t="s">
        <v>165</v>
      </c>
      <c r="E26" s="150" t="s">
        <v>165</v>
      </c>
      <c r="F26" s="293" t="s">
        <v>42</v>
      </c>
      <c r="G26" s="148" t="s">
        <v>165</v>
      </c>
      <c r="H26" s="149" t="s">
        <v>165</v>
      </c>
      <c r="I26" s="149" t="s">
        <v>165</v>
      </c>
      <c r="J26" s="150" t="s">
        <v>165</v>
      </c>
    </row>
    <row r="27" spans="1:10" ht="12.75">
      <c r="A27" s="147" t="s">
        <v>43</v>
      </c>
      <c r="B27" s="148" t="s">
        <v>165</v>
      </c>
      <c r="C27" s="149" t="s">
        <v>165</v>
      </c>
      <c r="D27" s="149" t="s">
        <v>165</v>
      </c>
      <c r="E27" s="150" t="s">
        <v>165</v>
      </c>
      <c r="F27" s="293" t="s">
        <v>43</v>
      </c>
      <c r="G27" s="148" t="s">
        <v>165</v>
      </c>
      <c r="H27" s="149" t="s">
        <v>165</v>
      </c>
      <c r="I27" s="149" t="s">
        <v>165</v>
      </c>
      <c r="J27" s="150" t="s">
        <v>165</v>
      </c>
    </row>
    <row r="28" spans="1:10" ht="12.75">
      <c r="A28" s="147" t="s">
        <v>44</v>
      </c>
      <c r="B28" s="148" t="s">
        <v>165</v>
      </c>
      <c r="C28" s="149" t="s">
        <v>165</v>
      </c>
      <c r="D28" s="149" t="s">
        <v>165</v>
      </c>
      <c r="E28" s="150" t="s">
        <v>165</v>
      </c>
      <c r="F28" s="293" t="s">
        <v>44</v>
      </c>
      <c r="G28" s="148" t="s">
        <v>165</v>
      </c>
      <c r="H28" s="149" t="s">
        <v>165</v>
      </c>
      <c r="I28" s="149" t="s">
        <v>165</v>
      </c>
      <c r="J28" s="150" t="s">
        <v>165</v>
      </c>
    </row>
    <row r="29" spans="1:10" ht="12.75">
      <c r="A29" s="147" t="s">
        <v>45</v>
      </c>
      <c r="B29" s="148" t="s">
        <v>165</v>
      </c>
      <c r="C29" s="149" t="s">
        <v>165</v>
      </c>
      <c r="D29" s="149" t="s">
        <v>165</v>
      </c>
      <c r="E29" s="150" t="s">
        <v>165</v>
      </c>
      <c r="F29" s="293" t="s">
        <v>45</v>
      </c>
      <c r="G29" s="148" t="s">
        <v>165</v>
      </c>
      <c r="H29" s="149" t="s">
        <v>165</v>
      </c>
      <c r="I29" s="149" t="s">
        <v>165</v>
      </c>
      <c r="J29" s="150" t="s">
        <v>165</v>
      </c>
    </row>
    <row r="30" spans="1:10" ht="12.75">
      <c r="A30" s="147" t="s">
        <v>46</v>
      </c>
      <c r="B30" s="148" t="s">
        <v>165</v>
      </c>
      <c r="C30" s="149" t="s">
        <v>165</v>
      </c>
      <c r="D30" s="149" t="s">
        <v>165</v>
      </c>
      <c r="E30" s="150" t="s">
        <v>165</v>
      </c>
      <c r="F30" s="293" t="s">
        <v>46</v>
      </c>
      <c r="G30" s="148" t="s">
        <v>165</v>
      </c>
      <c r="H30" s="149" t="s">
        <v>165</v>
      </c>
      <c r="I30" s="149" t="s">
        <v>165</v>
      </c>
      <c r="J30" s="150" t="s">
        <v>165</v>
      </c>
    </row>
    <row r="31" spans="1:10" ht="12.75">
      <c r="A31" s="147" t="s">
        <v>47</v>
      </c>
      <c r="B31" s="148" t="s">
        <v>165</v>
      </c>
      <c r="C31" s="149" t="s">
        <v>165</v>
      </c>
      <c r="D31" s="149" t="s">
        <v>165</v>
      </c>
      <c r="E31" s="150" t="s">
        <v>165</v>
      </c>
      <c r="F31" s="293" t="s">
        <v>47</v>
      </c>
      <c r="G31" s="148" t="s">
        <v>165</v>
      </c>
      <c r="H31" s="149" t="s">
        <v>165</v>
      </c>
      <c r="I31" s="149" t="s">
        <v>165</v>
      </c>
      <c r="J31" s="150" t="s">
        <v>165</v>
      </c>
    </row>
    <row r="32" spans="1:10" ht="12.75">
      <c r="A32" s="147" t="s">
        <v>48</v>
      </c>
      <c r="B32" s="295"/>
      <c r="C32" s="296"/>
      <c r="D32" s="296"/>
      <c r="E32" s="297"/>
      <c r="F32" s="293" t="s">
        <v>48</v>
      </c>
      <c r="G32" s="295"/>
      <c r="H32" s="296"/>
      <c r="I32" s="296"/>
      <c r="J32" s="297"/>
    </row>
    <row r="33" spans="1:10" ht="12.75">
      <c r="A33" s="147" t="s">
        <v>49</v>
      </c>
      <c r="B33" s="148" t="s">
        <v>165</v>
      </c>
      <c r="C33" s="149" t="s">
        <v>165</v>
      </c>
      <c r="D33" s="149" t="s">
        <v>165</v>
      </c>
      <c r="E33" s="150" t="s">
        <v>165</v>
      </c>
      <c r="F33" s="293" t="s">
        <v>49</v>
      </c>
      <c r="G33" s="148" t="s">
        <v>165</v>
      </c>
      <c r="H33" s="149" t="s">
        <v>165</v>
      </c>
      <c r="I33" s="149" t="s">
        <v>165</v>
      </c>
      <c r="J33" s="150" t="s">
        <v>165</v>
      </c>
    </row>
    <row r="34" spans="1:10" ht="12.75">
      <c r="A34" s="147" t="s">
        <v>50</v>
      </c>
      <c r="B34" s="148" t="s">
        <v>165</v>
      </c>
      <c r="C34" s="149" t="s">
        <v>165</v>
      </c>
      <c r="D34" s="149" t="s">
        <v>165</v>
      </c>
      <c r="E34" s="150" t="s">
        <v>165</v>
      </c>
      <c r="F34" s="293" t="s">
        <v>50</v>
      </c>
      <c r="G34" s="148" t="s">
        <v>165</v>
      </c>
      <c r="H34" s="149" t="s">
        <v>165</v>
      </c>
      <c r="I34" s="149" t="s">
        <v>165</v>
      </c>
      <c r="J34" s="150" t="s">
        <v>165</v>
      </c>
    </row>
    <row r="35" spans="1:10" ht="12.75">
      <c r="A35" s="147" t="s">
        <v>51</v>
      </c>
      <c r="B35" s="148" t="s">
        <v>165</v>
      </c>
      <c r="C35" s="149" t="s">
        <v>165</v>
      </c>
      <c r="D35" s="149" t="s">
        <v>165</v>
      </c>
      <c r="E35" s="150" t="s">
        <v>165</v>
      </c>
      <c r="F35" s="293" t="s">
        <v>51</v>
      </c>
      <c r="G35" s="148" t="s">
        <v>165</v>
      </c>
      <c r="H35" s="149" t="s">
        <v>165</v>
      </c>
      <c r="I35" s="149" t="s">
        <v>165</v>
      </c>
      <c r="J35" s="150" t="s">
        <v>165</v>
      </c>
    </row>
    <row r="36" spans="1:10" ht="12.75">
      <c r="A36" s="147" t="s">
        <v>52</v>
      </c>
      <c r="B36" s="148" t="s">
        <v>165</v>
      </c>
      <c r="C36" s="149" t="s">
        <v>165</v>
      </c>
      <c r="D36" s="149" t="s">
        <v>165</v>
      </c>
      <c r="E36" s="150" t="s">
        <v>165</v>
      </c>
      <c r="F36" s="293" t="s">
        <v>52</v>
      </c>
      <c r="G36" s="148" t="s">
        <v>165</v>
      </c>
      <c r="H36" s="149" t="s">
        <v>165</v>
      </c>
      <c r="I36" s="149" t="s">
        <v>165</v>
      </c>
      <c r="J36" s="150" t="s">
        <v>165</v>
      </c>
    </row>
    <row r="37" spans="1:10" ht="13.5" thickBot="1">
      <c r="A37" s="151" t="s">
        <v>53</v>
      </c>
      <c r="B37" s="152" t="s">
        <v>165</v>
      </c>
      <c r="C37" s="144" t="s">
        <v>165</v>
      </c>
      <c r="D37" s="144" t="s">
        <v>165</v>
      </c>
      <c r="E37" s="145" t="s">
        <v>165</v>
      </c>
      <c r="F37" s="294" t="s">
        <v>53</v>
      </c>
      <c r="G37" s="152" t="s">
        <v>165</v>
      </c>
      <c r="H37" s="144" t="s">
        <v>165</v>
      </c>
      <c r="I37" s="144" t="s">
        <v>165</v>
      </c>
      <c r="J37" s="145" t="s">
        <v>165</v>
      </c>
    </row>
    <row r="38" spans="1:10" ht="13.5" thickBot="1">
      <c r="A38" s="153" t="s">
        <v>173</v>
      </c>
      <c r="B38" s="485" t="s">
        <v>165</v>
      </c>
      <c r="C38" s="486"/>
      <c r="D38" s="486"/>
      <c r="E38" s="487"/>
      <c r="F38" s="154" t="s">
        <v>173</v>
      </c>
      <c r="G38" s="485" t="s">
        <v>165</v>
      </c>
      <c r="H38" s="488"/>
      <c r="I38" s="488"/>
      <c r="J38" s="489"/>
    </row>
    <row r="39" spans="1:10" ht="13.5" thickBot="1">
      <c r="A39" s="153" t="s">
        <v>174</v>
      </c>
      <c r="B39" s="490" t="s">
        <v>165</v>
      </c>
      <c r="C39" s="491"/>
      <c r="D39" s="491"/>
      <c r="E39" s="491"/>
      <c r="F39" s="491"/>
      <c r="G39" s="492"/>
      <c r="H39" s="491"/>
      <c r="I39" s="491"/>
      <c r="J39" s="493"/>
    </row>
  </sheetData>
  <sheetProtection sheet="1" objects="1" scenarios="1"/>
  <mergeCells count="12">
    <mergeCell ref="B1:J1"/>
    <mergeCell ref="B2:E2"/>
    <mergeCell ref="G2:J2"/>
    <mergeCell ref="B3:E3"/>
    <mergeCell ref="G3:J3"/>
    <mergeCell ref="B38:E38"/>
    <mergeCell ref="G38:J38"/>
    <mergeCell ref="B39:J39"/>
    <mergeCell ref="B4:E4"/>
    <mergeCell ref="G4:J4"/>
    <mergeCell ref="B5:E5"/>
    <mergeCell ref="G5:J5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11"/>
  <sheetViews>
    <sheetView zoomScale="75" zoomScaleNormal="75" workbookViewId="0" topLeftCell="A1">
      <pane xSplit="14955" topLeftCell="T1" activePane="topLeft" state="split"/>
      <selection pane="topLeft" activeCell="P52" sqref="P52"/>
      <selection pane="topRight" activeCell="T1" sqref="T1"/>
    </sheetView>
  </sheetViews>
  <sheetFormatPr defaultColWidth="9.140625" defaultRowHeight="12.75"/>
  <cols>
    <col min="1" max="5" width="9.421875" style="118" bestFit="1" customWidth="1"/>
    <col min="6" max="6" width="10.28125" style="118" bestFit="1" customWidth="1"/>
    <col min="7" max="8" width="9.421875" style="118" bestFit="1" customWidth="1"/>
    <col min="9" max="10" width="9.421875" style="118" customWidth="1"/>
    <col min="11" max="15" width="9.421875" style="118" bestFit="1" customWidth="1"/>
    <col min="16" max="16" width="10.28125" style="118" bestFit="1" customWidth="1"/>
    <col min="17" max="20" width="9.421875" style="118" bestFit="1" customWidth="1"/>
    <col min="21" max="22" width="9.28125" style="118" bestFit="1" customWidth="1"/>
    <col min="23" max="23" width="9.421875" style="118" bestFit="1" customWidth="1"/>
    <col min="24" max="24" width="9.28125" style="118" bestFit="1" customWidth="1"/>
    <col min="25" max="25" width="11.140625" style="118" bestFit="1" customWidth="1"/>
    <col min="26" max="26" width="9.421875" style="118" bestFit="1" customWidth="1"/>
    <col min="27" max="28" width="9.28125" style="118" bestFit="1" customWidth="1"/>
    <col min="29" max="29" width="11.140625" style="118" bestFit="1" customWidth="1"/>
    <col min="30" max="30" width="9.8515625" style="118" bestFit="1" customWidth="1"/>
    <col min="31" max="31" width="9.28125" style="118" bestFit="1" customWidth="1"/>
    <col min="32" max="32" width="10.7109375" style="118" customWidth="1"/>
    <col min="33" max="38" width="9.28125" style="118" bestFit="1" customWidth="1"/>
    <col min="39" max="39" width="11.140625" style="118" bestFit="1" customWidth="1"/>
    <col min="40" max="40" width="9.8515625" style="118" bestFit="1" customWidth="1"/>
    <col min="41" max="41" width="9.140625" style="118" customWidth="1"/>
    <col min="42" max="42" width="9.8515625" style="118" bestFit="1" customWidth="1"/>
    <col min="43" max="16384" width="9.140625" style="118" customWidth="1"/>
  </cols>
  <sheetData>
    <row r="1" spans="1:42" ht="15">
      <c r="A1" s="594" t="s">
        <v>152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6"/>
      <c r="W1" s="595" t="s">
        <v>153</v>
      </c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6"/>
    </row>
    <row r="2" spans="1:42" ht="15">
      <c r="A2" s="597" t="s">
        <v>128</v>
      </c>
      <c r="B2" s="598"/>
      <c r="C2" s="598"/>
      <c r="D2" s="598"/>
      <c r="E2" s="598"/>
      <c r="F2" s="598"/>
      <c r="G2" s="598"/>
      <c r="H2" s="598"/>
      <c r="I2" s="598"/>
      <c r="J2" s="598"/>
      <c r="K2" s="599"/>
      <c r="L2" s="597" t="s">
        <v>129</v>
      </c>
      <c r="M2" s="598"/>
      <c r="N2" s="598"/>
      <c r="O2" s="598"/>
      <c r="P2" s="598"/>
      <c r="Q2" s="598"/>
      <c r="R2" s="598"/>
      <c r="S2" s="598"/>
      <c r="T2" s="598"/>
      <c r="U2" s="598"/>
      <c r="V2" s="599"/>
      <c r="W2" s="597" t="s">
        <v>128</v>
      </c>
      <c r="X2" s="598"/>
      <c r="Y2" s="598"/>
      <c r="Z2" s="598"/>
      <c r="AA2" s="598"/>
      <c r="AB2" s="598"/>
      <c r="AC2" s="598"/>
      <c r="AD2" s="598"/>
      <c r="AE2" s="598"/>
      <c r="AF2" s="599"/>
      <c r="AG2" s="597" t="s">
        <v>129</v>
      </c>
      <c r="AH2" s="598"/>
      <c r="AI2" s="598"/>
      <c r="AJ2" s="598"/>
      <c r="AK2" s="598"/>
      <c r="AL2" s="598"/>
      <c r="AM2" s="598"/>
      <c r="AN2" s="598"/>
      <c r="AO2" s="598"/>
      <c r="AP2" s="599"/>
    </row>
    <row r="3" spans="1:42" ht="15">
      <c r="A3" s="119" t="s">
        <v>23</v>
      </c>
      <c r="B3" s="120" t="s">
        <v>24</v>
      </c>
      <c r="C3" s="120" t="s">
        <v>25</v>
      </c>
      <c r="D3" s="120" t="s">
        <v>26</v>
      </c>
      <c r="E3" s="120" t="s">
        <v>28</v>
      </c>
      <c r="F3" s="120" t="s">
        <v>39</v>
      </c>
      <c r="G3" s="120" t="s">
        <v>40</v>
      </c>
      <c r="H3" s="120" t="s">
        <v>41</v>
      </c>
      <c r="I3" s="120" t="s">
        <v>42</v>
      </c>
      <c r="J3" s="121" t="s">
        <v>154</v>
      </c>
      <c r="K3" s="122" t="s">
        <v>155</v>
      </c>
      <c r="L3" s="123" t="s">
        <v>23</v>
      </c>
      <c r="M3" s="121" t="s">
        <v>24</v>
      </c>
      <c r="N3" s="121" t="s">
        <v>25</v>
      </c>
      <c r="O3" s="121" t="s">
        <v>26</v>
      </c>
      <c r="P3" s="121" t="s">
        <v>28</v>
      </c>
      <c r="Q3" s="121" t="s">
        <v>39</v>
      </c>
      <c r="R3" s="121" t="s">
        <v>40</v>
      </c>
      <c r="S3" s="121" t="s">
        <v>41</v>
      </c>
      <c r="T3" s="121" t="s">
        <v>42</v>
      </c>
      <c r="U3" s="121" t="s">
        <v>154</v>
      </c>
      <c r="V3" s="122" t="s">
        <v>155</v>
      </c>
      <c r="W3" s="123" t="s">
        <v>23</v>
      </c>
      <c r="X3" s="121" t="s">
        <v>24</v>
      </c>
      <c r="Y3" s="121" t="s">
        <v>25</v>
      </c>
      <c r="Z3" s="121" t="s">
        <v>26</v>
      </c>
      <c r="AA3" s="121" t="s">
        <v>28</v>
      </c>
      <c r="AB3" s="121" t="s">
        <v>39</v>
      </c>
      <c r="AC3" s="121" t="s">
        <v>40</v>
      </c>
      <c r="AD3" s="121" t="s">
        <v>41</v>
      </c>
      <c r="AE3" s="121" t="s">
        <v>42</v>
      </c>
      <c r="AF3" s="124" t="s">
        <v>156</v>
      </c>
      <c r="AG3" s="123" t="s">
        <v>23</v>
      </c>
      <c r="AH3" s="121" t="s">
        <v>24</v>
      </c>
      <c r="AI3" s="121" t="s">
        <v>25</v>
      </c>
      <c r="AJ3" s="121" t="s">
        <v>26</v>
      </c>
      <c r="AK3" s="121" t="s">
        <v>28</v>
      </c>
      <c r="AL3" s="121" t="s">
        <v>39</v>
      </c>
      <c r="AM3" s="121" t="s">
        <v>40</v>
      </c>
      <c r="AN3" s="121" t="s">
        <v>41</v>
      </c>
      <c r="AO3" s="121" t="s">
        <v>42</v>
      </c>
      <c r="AP3" s="124" t="s">
        <v>156</v>
      </c>
    </row>
    <row r="4" spans="1:42" ht="15.75" thickBot="1">
      <c r="A4" s="125">
        <f>AVERAGE('Summary Data'!$C$6:$T$6)</f>
        <v>0.30041927500000004</v>
      </c>
      <c r="B4" s="126">
        <f>AVERAGE('Summary Data'!$C$7:$T$7)</f>
        <v>7.490875388888891</v>
      </c>
      <c r="C4" s="126">
        <f>AVERAGE('Summary Data'!$C$8:$T$8)</f>
        <v>-0.08699190166666665</v>
      </c>
      <c r="D4" s="126">
        <f>AVERAGE('Summary Data'!$C$9:$T$9)</f>
        <v>1.236194711111111</v>
      </c>
      <c r="E4" s="126">
        <f>AVERAGE('Summary Data'!$C$11:$T$11)</f>
        <v>0.7639749888888888</v>
      </c>
      <c r="F4" s="126">
        <f>AVERAGE('Summary Data'!$C$22:$T$22)</f>
        <v>-2.0140439</v>
      </c>
      <c r="G4" s="126">
        <f>AVERAGE('Summary Data'!$C$23:$T$23)</f>
        <v>0.062256824444444483</v>
      </c>
      <c r="H4" s="126">
        <f>AVERAGE('Summary Data'!$C$24:$T$24)</f>
        <v>-0.32596195261111105</v>
      </c>
      <c r="I4" s="126">
        <f>AVERAGE('Summary Data'!$C$25:$T$25)</f>
        <v>-0.2947741896944444</v>
      </c>
      <c r="J4" s="127">
        <f>'Summary Data'!$B$43*1000</f>
        <v>28.336273578509264</v>
      </c>
      <c r="K4" s="128">
        <f>'Summary Data'!$B$42/1000</f>
        <v>0.7040457516339872</v>
      </c>
      <c r="L4" s="125">
        <f>AVERAGE('Summary Data'!$Z$6:$AQ$6)</f>
        <v>0.05526556388888888</v>
      </c>
      <c r="M4" s="126">
        <f>AVERAGE('Summary Data'!$Z$7:$AQ$7)</f>
        <v>6.818242611111111</v>
      </c>
      <c r="N4" s="126">
        <f>AVERAGE('Summary Data'!$Z$8:$AQ$8)</f>
        <v>0.20528324333333325</v>
      </c>
      <c r="O4" s="126">
        <f>AVERAGE('Summary Data'!$Z$9:$AQ$9)</f>
        <v>1.5839548333333335</v>
      </c>
      <c r="P4" s="126">
        <f>AVERAGE('Summary Data'!$Z$11:$AQ$11)</f>
        <v>0.6978634166666667</v>
      </c>
      <c r="Q4" s="126">
        <f>AVERAGE('Summary Data'!$Z$22:$AQ$22)</f>
        <v>-2.190148303333333</v>
      </c>
      <c r="R4" s="126">
        <f>AVERAGE('Summary Data'!$Z$23:$AQ$23)</f>
        <v>-1.5930010055555552</v>
      </c>
      <c r="S4" s="126">
        <f>AVERAGE('Summary Data'!$Z$24:$AQ$24)</f>
        <v>-0.2513003</v>
      </c>
      <c r="T4" s="126">
        <f>AVERAGE('Summary Data'!$Z$25:$AQ$25)</f>
        <v>0.1265257316666667</v>
      </c>
      <c r="U4" s="127">
        <f>'Summary Data'!$Y$43*1000</f>
        <v>39.429669685197965</v>
      </c>
      <c r="V4" s="128">
        <f>'Summary Data'!$Y$42/1000</f>
        <v>0.7042418300653595</v>
      </c>
      <c r="W4" s="125">
        <f>'Summary Data'!$V$6</f>
        <v>2.411237</v>
      </c>
      <c r="X4" s="126">
        <f>'Summary Data'!$V$7</f>
        <v>8.099976</v>
      </c>
      <c r="Y4" s="126">
        <f>'Summary Data'!$V$8</f>
        <v>-0.08637021</v>
      </c>
      <c r="Z4" s="126">
        <f>'Summary Data'!$V$9</f>
        <v>0.9874958</v>
      </c>
      <c r="AA4" s="126">
        <f>'Summary Data'!$V$11</f>
        <v>0.7894104</v>
      </c>
      <c r="AB4" s="126">
        <f>'Summary Data'!$V$22</f>
        <v>0</v>
      </c>
      <c r="AC4" s="126">
        <f>'Summary Data'!$V$23</f>
        <v>0.1120937</v>
      </c>
      <c r="AD4" s="126">
        <f>'Summary Data'!$V$24</f>
        <v>-0.3576948</v>
      </c>
      <c r="AE4" s="126">
        <f>'Summary Data'!$V$25</f>
        <v>-0.2927461</v>
      </c>
      <c r="AF4" s="129">
        <f>'Summary Data'!$B$41*1000</f>
        <v>14366.713000000002</v>
      </c>
      <c r="AG4" s="125">
        <f>'Summary Data'!$AS$6</f>
        <v>-2.239787</v>
      </c>
      <c r="AH4" s="126">
        <f>'Summary Data'!$AS$7</f>
        <v>7.480648</v>
      </c>
      <c r="AI4" s="126">
        <f>'Summary Data'!$AS$8</f>
        <v>0.1665632</v>
      </c>
      <c r="AJ4" s="126">
        <f>'Summary Data'!$AS$9</f>
        <v>1.306847</v>
      </c>
      <c r="AK4" s="126">
        <f>'Summary Data'!$AS$11</f>
        <v>0.7330312</v>
      </c>
      <c r="AL4" s="126">
        <f>'Summary Data'!$AS$22</f>
        <v>0</v>
      </c>
      <c r="AM4" s="126">
        <f>'Summary Data'!$AS$23</f>
        <v>-1.669042</v>
      </c>
      <c r="AN4" s="126">
        <f>'Summary Data'!$AS$24</f>
        <v>-0.2602142</v>
      </c>
      <c r="AO4" s="126">
        <f>'Summary Data'!$AS$25</f>
        <v>0.09910255</v>
      </c>
      <c r="AP4" s="129">
        <f>'Summary Data'!$Y$41*1000</f>
        <v>14364.613000000001</v>
      </c>
    </row>
    <row r="5" ht="15.75" thickBot="1"/>
    <row r="6" spans="1:16" ht="15">
      <c r="A6" s="600" t="s">
        <v>151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2"/>
    </row>
    <row r="7" spans="1:16" ht="15">
      <c r="A7" s="603" t="s">
        <v>128</v>
      </c>
      <c r="B7" s="604"/>
      <c r="C7" s="604"/>
      <c r="D7" s="604"/>
      <c r="E7" s="604"/>
      <c r="F7" s="604"/>
      <c r="G7" s="604"/>
      <c r="H7" s="604"/>
      <c r="I7" s="604" t="s">
        <v>129</v>
      </c>
      <c r="J7" s="604"/>
      <c r="K7" s="604"/>
      <c r="L7" s="604"/>
      <c r="M7" s="604"/>
      <c r="N7" s="604"/>
      <c r="O7" s="604"/>
      <c r="P7" s="605"/>
    </row>
    <row r="8" spans="1:16" ht="15">
      <c r="A8" s="603" t="s">
        <v>265</v>
      </c>
      <c r="B8" s="604"/>
      <c r="C8" s="604"/>
      <c r="D8" s="604"/>
      <c r="E8" s="604" t="s">
        <v>266</v>
      </c>
      <c r="F8" s="604"/>
      <c r="G8" s="604"/>
      <c r="H8" s="604"/>
      <c r="I8" s="604" t="s">
        <v>265</v>
      </c>
      <c r="J8" s="604"/>
      <c r="K8" s="604"/>
      <c r="L8" s="604"/>
      <c r="M8" s="604" t="s">
        <v>266</v>
      </c>
      <c r="N8" s="604"/>
      <c r="O8" s="604"/>
      <c r="P8" s="605"/>
    </row>
    <row r="9" spans="1:16" ht="15">
      <c r="A9" s="603" t="s">
        <v>267</v>
      </c>
      <c r="B9" s="604"/>
      <c r="C9" s="604" t="s">
        <v>268</v>
      </c>
      <c r="D9" s="604"/>
      <c r="E9" s="604" t="s">
        <v>267</v>
      </c>
      <c r="F9" s="604"/>
      <c r="G9" s="604" t="s">
        <v>268</v>
      </c>
      <c r="H9" s="604"/>
      <c r="I9" s="604" t="s">
        <v>267</v>
      </c>
      <c r="J9" s="604"/>
      <c r="K9" s="604" t="s">
        <v>268</v>
      </c>
      <c r="L9" s="604"/>
      <c r="M9" s="604" t="s">
        <v>267</v>
      </c>
      <c r="N9" s="604"/>
      <c r="O9" s="604" t="s">
        <v>268</v>
      </c>
      <c r="P9" s="605"/>
    </row>
    <row r="10" spans="1:16" ht="15">
      <c r="A10" s="224" t="s">
        <v>269</v>
      </c>
      <c r="B10" s="225" t="s">
        <v>270</v>
      </c>
      <c r="C10" s="225" t="s">
        <v>269</v>
      </c>
      <c r="D10" s="225" t="s">
        <v>270</v>
      </c>
      <c r="E10" s="225" t="s">
        <v>269</v>
      </c>
      <c r="F10" s="225" t="s">
        <v>270</v>
      </c>
      <c r="G10" s="225" t="s">
        <v>269</v>
      </c>
      <c r="H10" s="225" t="s">
        <v>270</v>
      </c>
      <c r="I10" s="225" t="s">
        <v>269</v>
      </c>
      <c r="J10" s="225" t="s">
        <v>270</v>
      </c>
      <c r="K10" s="225" t="s">
        <v>269</v>
      </c>
      <c r="L10" s="225" t="s">
        <v>270</v>
      </c>
      <c r="M10" s="225" t="s">
        <v>269</v>
      </c>
      <c r="N10" s="225" t="s">
        <v>270</v>
      </c>
      <c r="O10" s="225" t="s">
        <v>269</v>
      </c>
      <c r="P10" s="226" t="s">
        <v>270</v>
      </c>
    </row>
    <row r="11" spans="1:16" ht="15.75" thickBot="1">
      <c r="A11" s="227">
        <f>'Assembly Data'!J11</f>
        <v>0</v>
      </c>
      <c r="B11" s="228">
        <f>'Assembly Data'!K11</f>
        <v>0</v>
      </c>
      <c r="C11" s="228">
        <f>'Assembly Data'!I11</f>
        <v>0</v>
      </c>
      <c r="D11" s="228">
        <f>'Assembly Data'!L11</f>
        <v>0</v>
      </c>
      <c r="E11" s="228">
        <f>'Assembly Data'!J12</f>
        <v>0</v>
      </c>
      <c r="F11" s="228">
        <f>'Assembly Data'!K12</f>
        <v>0</v>
      </c>
      <c r="G11" s="228">
        <f>'Assembly Data'!I12</f>
        <v>0</v>
      </c>
      <c r="H11" s="228">
        <f>'Assembly Data'!L12</f>
        <v>0</v>
      </c>
      <c r="I11" s="228">
        <f>'Assembly Data'!P11</f>
        <v>0</v>
      </c>
      <c r="J11" s="228">
        <f>'Assembly Data'!O11</f>
        <v>0</v>
      </c>
      <c r="K11" s="228">
        <f>'Assembly Data'!Q11</f>
        <v>0</v>
      </c>
      <c r="L11" s="228">
        <f>'Assembly Data'!N11</f>
        <v>0</v>
      </c>
      <c r="M11" s="228">
        <f>'Assembly Data'!P12</f>
        <v>0</v>
      </c>
      <c r="N11" s="228">
        <f>'Assembly Data'!O12</f>
        <v>0</v>
      </c>
      <c r="O11" s="228">
        <f>'Assembly Data'!Q12</f>
        <v>0</v>
      </c>
      <c r="P11" s="229">
        <f>'Assembly Data'!N12</f>
        <v>0</v>
      </c>
    </row>
  </sheetData>
  <mergeCells count="21">
    <mergeCell ref="I9:J9"/>
    <mergeCell ref="K9:L9"/>
    <mergeCell ref="M9:N9"/>
    <mergeCell ref="O9:P9"/>
    <mergeCell ref="A9:B9"/>
    <mergeCell ref="C9:D9"/>
    <mergeCell ref="E9:F9"/>
    <mergeCell ref="G9:H9"/>
    <mergeCell ref="A6:P6"/>
    <mergeCell ref="A7:H7"/>
    <mergeCell ref="I7:P7"/>
    <mergeCell ref="A8:D8"/>
    <mergeCell ref="E8:H8"/>
    <mergeCell ref="I8:L8"/>
    <mergeCell ref="M8:P8"/>
    <mergeCell ref="A1:V1"/>
    <mergeCell ref="W1:AP1"/>
    <mergeCell ref="A2:K2"/>
    <mergeCell ref="L2:V2"/>
    <mergeCell ref="W2:AF2"/>
    <mergeCell ref="AG2:AP2"/>
  </mergeCells>
  <printOptions/>
  <pageMargins left="0.75" right="0.75" top="1" bottom="1" header="0.5" footer="0.5"/>
  <pageSetup fitToHeight="1" fitToWidth="1" horizontalDpi="300" verticalDpi="3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42"/>
  <sheetViews>
    <sheetView tabSelected="1" workbookViewId="0" topLeftCell="A1">
      <selection activeCell="Q5" sqref="Q5"/>
    </sheetView>
  </sheetViews>
  <sheetFormatPr defaultColWidth="9.140625" defaultRowHeight="12.75"/>
  <cols>
    <col min="1" max="1" width="9.140625" style="109" customWidth="1"/>
    <col min="2" max="2" width="11.8515625" style="109" customWidth="1"/>
    <col min="3" max="3" width="8.7109375" style="109" bestFit="1" customWidth="1"/>
    <col min="4" max="4" width="6.28125" style="109" customWidth="1"/>
    <col min="5" max="5" width="8.140625" style="109" customWidth="1"/>
    <col min="6" max="6" width="7.00390625" style="109" bestFit="1" customWidth="1"/>
    <col min="7" max="7" width="6.28125" style="109" customWidth="1"/>
    <col min="8" max="8" width="6.7109375" style="109" customWidth="1"/>
    <col min="9" max="9" width="8.7109375" style="109" bestFit="1" customWidth="1"/>
    <col min="10" max="10" width="5.28125" style="109" customWidth="1"/>
    <col min="11" max="11" width="6.28125" style="109" customWidth="1"/>
    <col min="12" max="12" width="6.00390625" style="109" customWidth="1"/>
    <col min="13" max="13" width="7.00390625" style="109" bestFit="1" customWidth="1"/>
    <col min="14" max="14" width="6.140625" style="109" customWidth="1"/>
    <col min="15" max="15" width="5.7109375" style="109" customWidth="1"/>
    <col min="16" max="16" width="6.00390625" style="109" customWidth="1"/>
    <col min="17" max="17" width="8.140625" style="109" customWidth="1"/>
    <col min="18" max="16384" width="9.140625" style="109" customWidth="1"/>
  </cols>
  <sheetData>
    <row r="1" spans="1:11" ht="12" thickBot="1">
      <c r="A1" s="230"/>
      <c r="B1" s="462" t="s">
        <v>150</v>
      </c>
      <c r="C1" s="468"/>
      <c r="E1" s="114"/>
      <c r="F1" s="114"/>
      <c r="G1" s="114"/>
      <c r="H1" s="463"/>
      <c r="I1" s="463"/>
      <c r="J1" s="114"/>
      <c r="K1" s="114"/>
    </row>
    <row r="2" spans="1:11" ht="12" thickBot="1">
      <c r="A2" s="139"/>
      <c r="B2" s="110" t="str">
        <f>'Original data'!C2</f>
        <v>HCMBARA001</v>
      </c>
      <c r="C2" s="111">
        <f>'Original data'!I2</f>
        <v>1000012</v>
      </c>
      <c r="E2" s="471" t="s">
        <v>305</v>
      </c>
      <c r="F2" s="460"/>
      <c r="G2" s="111">
        <v>0</v>
      </c>
      <c r="H2" s="231"/>
      <c r="I2" s="231"/>
      <c r="J2" s="114"/>
      <c r="K2" s="114"/>
    </row>
    <row r="3" ht="12" thickBot="1"/>
    <row r="4" spans="2:17" ht="13.5" customHeight="1" thickBot="1">
      <c r="B4" s="223" t="s">
        <v>264</v>
      </c>
      <c r="C4" s="460" t="s">
        <v>109</v>
      </c>
      <c r="D4" s="460"/>
      <c r="E4" s="460"/>
      <c r="F4" s="460"/>
      <c r="G4" s="460"/>
      <c r="H4" s="460"/>
      <c r="I4" s="460"/>
      <c r="J4" s="467"/>
      <c r="K4" s="467"/>
      <c r="L4" s="467"/>
      <c r="M4" s="467"/>
      <c r="N4" s="460"/>
      <c r="O4" s="460"/>
      <c r="P4" s="460"/>
      <c r="Q4" s="466"/>
    </row>
    <row r="5" spans="2:17" ht="13.5" customHeight="1" thickBot="1">
      <c r="B5" s="110" t="s">
        <v>263</v>
      </c>
      <c r="C5" s="111" t="s">
        <v>313</v>
      </c>
      <c r="D5" s="471" t="s">
        <v>271</v>
      </c>
      <c r="E5" s="460"/>
      <c r="F5" s="456">
        <v>37456</v>
      </c>
      <c r="G5" s="471" t="s">
        <v>272</v>
      </c>
      <c r="H5" s="460"/>
      <c r="I5" s="456" t="s">
        <v>138</v>
      </c>
      <c r="J5" s="471" t="s">
        <v>273</v>
      </c>
      <c r="K5" s="460"/>
      <c r="L5" s="460"/>
      <c r="M5" s="456">
        <v>37456</v>
      </c>
      <c r="N5" s="471" t="s">
        <v>274</v>
      </c>
      <c r="O5" s="460"/>
      <c r="P5" s="460"/>
      <c r="Q5" s="456">
        <v>37456</v>
      </c>
    </row>
    <row r="7" spans="2:17" s="231" customFormat="1" ht="11.25">
      <c r="B7" s="461"/>
      <c r="C7" s="461"/>
      <c r="D7" s="461"/>
      <c r="E7" s="461"/>
      <c r="F7" s="461"/>
      <c r="G7" s="461"/>
      <c r="I7" s="464"/>
      <c r="J7" s="464"/>
      <c r="K7" s="464"/>
      <c r="L7" s="464"/>
      <c r="M7" s="464"/>
      <c r="N7" s="464"/>
      <c r="O7" s="464"/>
      <c r="P7" s="464"/>
      <c r="Q7" s="464"/>
    </row>
    <row r="8" spans="2:17" s="231" customFormat="1" ht="11.25">
      <c r="B8" s="461"/>
      <c r="C8" s="461"/>
      <c r="D8" s="461"/>
      <c r="E8" s="461"/>
      <c r="F8" s="461"/>
      <c r="G8" s="461"/>
      <c r="I8" s="464"/>
      <c r="J8" s="464"/>
      <c r="K8" s="464"/>
      <c r="L8" s="464"/>
      <c r="M8" s="247"/>
      <c r="N8" s="464"/>
      <c r="O8" s="464"/>
      <c r="P8" s="464"/>
      <c r="Q8" s="464"/>
    </row>
    <row r="9" spans="9:17" s="231" customFormat="1" ht="11.25">
      <c r="I9" s="461"/>
      <c r="J9" s="461"/>
      <c r="K9" s="461"/>
      <c r="L9" s="461"/>
      <c r="N9" s="461"/>
      <c r="O9" s="461"/>
      <c r="P9" s="461"/>
      <c r="Q9" s="461"/>
    </row>
    <row r="10" spans="2:7" s="231" customFormat="1" ht="11.25">
      <c r="B10" s="247"/>
      <c r="C10" s="247"/>
      <c r="D10" s="247"/>
      <c r="E10" s="247"/>
      <c r="F10" s="247"/>
      <c r="G10" s="247"/>
    </row>
    <row r="11" spans="2:17" s="231" customFormat="1" ht="11.25">
      <c r="B11" s="247"/>
      <c r="C11" s="247"/>
      <c r="D11" s="247"/>
      <c r="E11" s="247"/>
      <c r="F11" s="247"/>
      <c r="G11" s="247"/>
      <c r="I11" s="247"/>
      <c r="J11" s="247"/>
      <c r="K11" s="247"/>
      <c r="L11" s="247"/>
      <c r="N11" s="247"/>
      <c r="O11" s="247"/>
      <c r="P11" s="247"/>
      <c r="Q11" s="247"/>
    </row>
    <row r="12" spans="2:17" s="231" customFormat="1" ht="11.25">
      <c r="B12" s="461"/>
      <c r="C12" s="461"/>
      <c r="D12" s="461"/>
      <c r="E12" s="461"/>
      <c r="F12" s="461"/>
      <c r="G12" s="461"/>
      <c r="I12" s="247"/>
      <c r="J12" s="247"/>
      <c r="K12" s="247"/>
      <c r="L12" s="247"/>
      <c r="N12" s="247"/>
      <c r="O12" s="247"/>
      <c r="P12" s="247"/>
      <c r="Q12" s="247"/>
    </row>
    <row r="13" spans="2:17" s="231" customFormat="1" ht="11.25">
      <c r="B13" s="461"/>
      <c r="C13" s="461"/>
      <c r="D13" s="461"/>
      <c r="E13" s="461"/>
      <c r="F13" s="461"/>
      <c r="G13" s="461"/>
      <c r="I13" s="461"/>
      <c r="J13" s="461"/>
      <c r="K13" s="461"/>
      <c r="L13" s="461"/>
      <c r="M13" s="461"/>
      <c r="N13" s="461"/>
      <c r="O13" s="461"/>
      <c r="P13" s="461"/>
      <c r="Q13" s="461"/>
    </row>
    <row r="14" s="231" customFormat="1" ht="11.25"/>
    <row r="15" spans="2:7" s="231" customFormat="1" ht="11.25">
      <c r="B15" s="248"/>
      <c r="C15" s="248"/>
      <c r="D15" s="248"/>
      <c r="E15" s="248"/>
      <c r="F15" s="248"/>
      <c r="G15" s="248"/>
    </row>
    <row r="16" spans="2:6" s="231" customFormat="1" ht="11.25">
      <c r="B16" s="461"/>
      <c r="C16" s="461"/>
      <c r="D16" s="461"/>
      <c r="E16" s="461"/>
      <c r="F16" s="461"/>
    </row>
    <row r="19" ht="12" thickBot="1"/>
    <row r="20" spans="2:14" ht="12" thickBot="1">
      <c r="B20" s="471" t="s">
        <v>301</v>
      </c>
      <c r="C20" s="460"/>
      <c r="D20" s="460"/>
      <c r="E20" s="460"/>
      <c r="F20" s="460"/>
      <c r="G20" s="460"/>
      <c r="H20" s="460"/>
      <c r="I20" s="460"/>
      <c r="J20" s="460"/>
      <c r="K20" s="471" t="s">
        <v>157</v>
      </c>
      <c r="L20" s="460"/>
      <c r="M20" s="501" t="s">
        <v>158</v>
      </c>
      <c r="N20" s="502"/>
    </row>
    <row r="21" spans="1:14" ht="11.25">
      <c r="A21" s="130">
        <v>1</v>
      </c>
      <c r="B21" s="467" t="s">
        <v>159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8"/>
    </row>
    <row r="22" spans="1:14" ht="11.25">
      <c r="A22" s="113">
        <v>2</v>
      </c>
      <c r="B22" s="463" t="s">
        <v>160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5"/>
    </row>
    <row r="23" spans="1:14" ht="11.25">
      <c r="A23" s="113">
        <v>3</v>
      </c>
      <c r="B23" s="463" t="s">
        <v>161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5"/>
    </row>
    <row r="24" spans="1:14" ht="12" thickBot="1">
      <c r="A24" s="112">
        <v>4</v>
      </c>
      <c r="B24" s="469" t="s">
        <v>162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70"/>
    </row>
    <row r="40" ht="12" thickBot="1"/>
    <row r="41" spans="2:17" ht="11.25">
      <c r="B41" s="457" t="s">
        <v>302</v>
      </c>
      <c r="C41" s="458" t="s">
        <v>303</v>
      </c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8"/>
    </row>
    <row r="42" spans="2:17" ht="12" thickBot="1">
      <c r="B42" s="459">
        <v>37550</v>
      </c>
      <c r="C42" s="115" t="s">
        <v>138</v>
      </c>
      <c r="D42" s="469" t="s">
        <v>304</v>
      </c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70"/>
    </row>
  </sheetData>
  <mergeCells count="32">
    <mergeCell ref="B23:N23"/>
    <mergeCell ref="B24:N24"/>
    <mergeCell ref="B20:J20"/>
    <mergeCell ref="K20:L20"/>
    <mergeCell ref="M20:N20"/>
    <mergeCell ref="B21:N21"/>
    <mergeCell ref="E2:F2"/>
    <mergeCell ref="B22:N22"/>
    <mergeCell ref="C4:Q4"/>
    <mergeCell ref="B13:D13"/>
    <mergeCell ref="B8:D8"/>
    <mergeCell ref="E8:G8"/>
    <mergeCell ref="B1:C1"/>
    <mergeCell ref="I13:Q13"/>
    <mergeCell ref="H1:I1"/>
    <mergeCell ref="I7:Q7"/>
    <mergeCell ref="I8:L8"/>
    <mergeCell ref="N8:Q8"/>
    <mergeCell ref="I9:J9"/>
    <mergeCell ref="K9:L9"/>
    <mergeCell ref="P9:Q9"/>
    <mergeCell ref="B12:G12"/>
    <mergeCell ref="D41:Q41"/>
    <mergeCell ref="D42:Q42"/>
    <mergeCell ref="D5:E5"/>
    <mergeCell ref="G5:H5"/>
    <mergeCell ref="J5:L5"/>
    <mergeCell ref="N5:P5"/>
    <mergeCell ref="E13:G13"/>
    <mergeCell ref="N9:O9"/>
    <mergeCell ref="B16:F16"/>
    <mergeCell ref="B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4"/>
  <sheetViews>
    <sheetView workbookViewId="0" topLeftCell="A2">
      <selection activeCell="A2" sqref="A2:B2"/>
    </sheetView>
  </sheetViews>
  <sheetFormatPr defaultColWidth="9.140625" defaultRowHeight="12.75"/>
  <cols>
    <col min="1" max="1" width="10.57421875" style="0" bestFit="1" customWidth="1"/>
    <col min="2" max="2" width="8.8515625" style="0" customWidth="1"/>
    <col min="3" max="3" width="8.57421875" style="0" bestFit="1" customWidth="1"/>
    <col min="4" max="12" width="8.28125" style="0" bestFit="1" customWidth="1"/>
    <col min="13" max="13" width="9.8515625" style="0" customWidth="1"/>
    <col min="14" max="14" width="9.421875" style="0" customWidth="1"/>
    <col min="15" max="21" width="8.28125" style="0" bestFit="1" customWidth="1"/>
    <col min="22" max="22" width="9.00390625" style="0" bestFit="1" customWidth="1"/>
    <col min="24" max="24" width="12.00390625" style="0" customWidth="1"/>
    <col min="25" max="44" width="8.28125" style="0" bestFit="1" customWidth="1"/>
    <col min="45" max="45" width="8.8515625" style="0" bestFit="1" customWidth="1"/>
  </cols>
  <sheetData>
    <row r="1" spans="1:11" ht="13.5" thickBot="1">
      <c r="A1" s="547" t="s">
        <v>97</v>
      </c>
      <c r="B1" s="542"/>
      <c r="C1" s="550" t="str">
        <f>'Original data'!C2&amp;"-0"&amp;'Original data'!I2&amp;"_cm.xls"</f>
        <v>HCMBARA001-01000012_cm.xls</v>
      </c>
      <c r="D1" s="550"/>
      <c r="E1" s="550"/>
      <c r="F1" s="550"/>
      <c r="G1" s="550"/>
      <c r="H1" s="550"/>
      <c r="I1" s="550"/>
      <c r="J1" s="550"/>
      <c r="K1" s="551"/>
    </row>
    <row r="2" spans="1:35" ht="12.75">
      <c r="A2" s="527" t="s">
        <v>98</v>
      </c>
      <c r="B2" s="518"/>
      <c r="C2" s="504" t="s">
        <v>293</v>
      </c>
      <c r="D2" s="504"/>
      <c r="E2" s="504"/>
      <c r="F2" s="518" t="s">
        <v>99</v>
      </c>
      <c r="G2" s="518"/>
      <c r="H2" s="518"/>
      <c r="I2" s="513">
        <v>1000012</v>
      </c>
      <c r="J2" s="513"/>
      <c r="K2" s="526"/>
      <c r="L2" s="82"/>
      <c r="N2" s="82"/>
      <c r="O2" s="82"/>
      <c r="P2" s="82"/>
      <c r="Q2" s="82"/>
      <c r="R2" s="82"/>
      <c r="S2" s="82"/>
      <c r="T2" s="105"/>
      <c r="U2" s="106" t="s">
        <v>146</v>
      </c>
      <c r="Z2" s="2"/>
      <c r="AA2" s="290"/>
      <c r="AB2" s="290"/>
      <c r="AC2" s="290"/>
      <c r="AD2" s="290"/>
      <c r="AE2" s="290"/>
      <c r="AF2" s="290"/>
      <c r="AG2" s="290"/>
      <c r="AH2" s="290"/>
      <c r="AI2" s="447"/>
    </row>
    <row r="3" spans="1:35" ht="13.5" thickBot="1">
      <c r="A3" s="527" t="s">
        <v>115</v>
      </c>
      <c r="B3" s="518"/>
      <c r="C3" s="504" t="s">
        <v>116</v>
      </c>
      <c r="D3" s="504"/>
      <c r="E3" s="504"/>
      <c r="F3" s="504"/>
      <c r="G3" s="504"/>
      <c r="H3" s="504"/>
      <c r="I3" s="504"/>
      <c r="J3" s="504"/>
      <c r="K3" s="533"/>
      <c r="L3" s="82"/>
      <c r="M3" s="82"/>
      <c r="N3" s="82"/>
      <c r="O3" s="82"/>
      <c r="P3" s="82"/>
      <c r="Q3" s="82"/>
      <c r="R3" s="82"/>
      <c r="S3" s="82"/>
      <c r="T3" s="98" t="s">
        <v>147</v>
      </c>
      <c r="U3" s="107">
        <v>1</v>
      </c>
      <c r="Z3" s="2"/>
      <c r="AA3" s="2"/>
      <c r="AB3" s="82"/>
      <c r="AC3" s="82"/>
      <c r="AD3" s="82"/>
      <c r="AE3" s="82"/>
      <c r="AF3" s="82"/>
      <c r="AG3" s="82"/>
      <c r="AH3" s="82"/>
      <c r="AI3" s="448"/>
    </row>
    <row r="4" spans="1:35" ht="12.75">
      <c r="A4" s="527" t="s">
        <v>100</v>
      </c>
      <c r="B4" s="518"/>
      <c r="C4" s="504" t="s">
        <v>292</v>
      </c>
      <c r="D4" s="504"/>
      <c r="E4" s="504"/>
      <c r="F4" s="518"/>
      <c r="G4" s="504"/>
      <c r="H4" s="504"/>
      <c r="I4" s="504"/>
      <c r="J4" s="504"/>
      <c r="K4" s="533"/>
      <c r="M4" s="4" t="s">
        <v>286</v>
      </c>
      <c r="N4" s="437"/>
      <c r="O4" s="437"/>
      <c r="P4" s="507" t="s">
        <v>294</v>
      </c>
      <c r="Q4" s="507"/>
      <c r="R4" s="508"/>
      <c r="T4" s="98" t="s">
        <v>148</v>
      </c>
      <c r="U4" s="107">
        <v>1</v>
      </c>
      <c r="Z4" s="2"/>
      <c r="AA4" s="2"/>
      <c r="AB4" s="82"/>
      <c r="AC4" s="82"/>
      <c r="AD4" s="82"/>
      <c r="AE4" s="82"/>
      <c r="AF4" s="82"/>
      <c r="AG4" s="82"/>
      <c r="AH4" s="82"/>
      <c r="AI4" s="448"/>
    </row>
    <row r="5" spans="1:35" ht="13.5" thickBot="1">
      <c r="A5" s="527" t="s">
        <v>105</v>
      </c>
      <c r="B5" s="518"/>
      <c r="C5" s="504" t="s">
        <v>107</v>
      </c>
      <c r="D5" s="504"/>
      <c r="E5" s="504"/>
      <c r="F5" s="518" t="s">
        <v>106</v>
      </c>
      <c r="G5" s="518"/>
      <c r="H5" s="518"/>
      <c r="I5" s="504">
        <v>34</v>
      </c>
      <c r="J5" s="504"/>
      <c r="K5" s="533"/>
      <c r="M5" s="438" t="s">
        <v>287</v>
      </c>
      <c r="N5" s="89"/>
      <c r="O5" s="89"/>
      <c r="P5" s="509" t="s">
        <v>295</v>
      </c>
      <c r="Q5" s="509"/>
      <c r="R5" s="510"/>
      <c r="S5" s="2"/>
      <c r="T5" s="100" t="s">
        <v>149</v>
      </c>
      <c r="U5" s="108">
        <v>1</v>
      </c>
      <c r="Z5" s="2"/>
      <c r="AA5" s="2"/>
      <c r="AB5" s="82"/>
      <c r="AC5" s="82"/>
      <c r="AD5" s="82"/>
      <c r="AE5" s="82"/>
      <c r="AF5" s="82"/>
      <c r="AG5" s="82"/>
      <c r="AH5" s="82"/>
      <c r="AI5" s="448"/>
    </row>
    <row r="6" spans="1:35" ht="13.5" thickBot="1">
      <c r="A6" s="524" t="s">
        <v>101</v>
      </c>
      <c r="B6" s="521"/>
      <c r="C6" s="531" t="s">
        <v>296</v>
      </c>
      <c r="D6" s="531"/>
      <c r="E6" s="531"/>
      <c r="F6" s="521" t="s">
        <v>102</v>
      </c>
      <c r="G6" s="521"/>
      <c r="H6" s="521"/>
      <c r="I6" s="531" t="s">
        <v>138</v>
      </c>
      <c r="J6" s="531"/>
      <c r="K6" s="532"/>
      <c r="Z6" s="2"/>
      <c r="AA6" s="2"/>
      <c r="AB6" s="82"/>
      <c r="AC6" s="82"/>
      <c r="AD6" s="82"/>
      <c r="AE6" s="82"/>
      <c r="AF6" s="82"/>
      <c r="AG6" s="82"/>
      <c r="AH6" s="82"/>
      <c r="AI6" s="448"/>
    </row>
    <row r="7" spans="26:35" ht="13.5" thickBot="1">
      <c r="Z7" s="2"/>
      <c r="AA7" s="2"/>
      <c r="AB7" s="82"/>
      <c r="AC7" s="82"/>
      <c r="AD7" s="82"/>
      <c r="AE7" s="82"/>
      <c r="AF7" s="82"/>
      <c r="AG7" s="82"/>
      <c r="AH7" s="82"/>
      <c r="AI7" s="448"/>
    </row>
    <row r="8" spans="1:35" ht="12.75">
      <c r="A8" s="536" t="s">
        <v>128</v>
      </c>
      <c r="B8" s="537"/>
      <c r="C8" s="537"/>
      <c r="D8" s="537"/>
      <c r="E8" s="537"/>
      <c r="F8" s="537"/>
      <c r="G8" s="537"/>
      <c r="H8" s="537"/>
      <c r="I8" s="537"/>
      <c r="J8" s="537"/>
      <c r="K8" s="538"/>
      <c r="M8" s="536" t="s">
        <v>129</v>
      </c>
      <c r="N8" s="537"/>
      <c r="O8" s="542"/>
      <c r="P8" s="542"/>
      <c r="Q8" s="542"/>
      <c r="R8" s="537"/>
      <c r="S8" s="537"/>
      <c r="T8" s="537"/>
      <c r="U8" s="537"/>
      <c r="V8" s="537"/>
      <c r="W8" s="538"/>
      <c r="Z8" s="2"/>
      <c r="AA8" s="2"/>
      <c r="AB8" s="82"/>
      <c r="AC8" s="82"/>
      <c r="AD8" s="82"/>
      <c r="AE8" s="82"/>
      <c r="AF8" s="82"/>
      <c r="AG8" s="82"/>
      <c r="AH8" s="82"/>
      <c r="AI8" s="448"/>
    </row>
    <row r="9" spans="1:35" ht="12.75">
      <c r="A9" s="527" t="s">
        <v>103</v>
      </c>
      <c r="B9" s="518"/>
      <c r="C9" s="541">
        <v>37455</v>
      </c>
      <c r="D9" s="541"/>
      <c r="E9" s="541"/>
      <c r="F9" s="514" t="s">
        <v>104</v>
      </c>
      <c r="G9" s="514"/>
      <c r="H9" s="514"/>
      <c r="I9" s="513" t="s">
        <v>297</v>
      </c>
      <c r="J9" s="513"/>
      <c r="K9" s="526"/>
      <c r="M9" s="540" t="s">
        <v>103</v>
      </c>
      <c r="N9" s="511"/>
      <c r="O9" s="546">
        <v>37455</v>
      </c>
      <c r="P9" s="546"/>
      <c r="Q9" s="546"/>
      <c r="R9" s="543" t="s">
        <v>104</v>
      </c>
      <c r="S9" s="543"/>
      <c r="T9" s="543"/>
      <c r="U9" s="544" t="s">
        <v>298</v>
      </c>
      <c r="V9" s="544"/>
      <c r="W9" s="545"/>
      <c r="Z9" s="2"/>
      <c r="AA9" s="2"/>
      <c r="AB9" s="82"/>
      <c r="AC9" s="82"/>
      <c r="AD9" s="82"/>
      <c r="AE9" s="82"/>
      <c r="AF9" s="82"/>
      <c r="AG9" s="82"/>
      <c r="AH9" s="82"/>
      <c r="AI9" s="448"/>
    </row>
    <row r="10" spans="1:35" ht="12.75">
      <c r="A10" s="527" t="s">
        <v>117</v>
      </c>
      <c r="B10" s="518"/>
      <c r="C10" s="513" t="s">
        <v>299</v>
      </c>
      <c r="D10" s="513"/>
      <c r="E10" s="513"/>
      <c r="F10" s="514" t="s">
        <v>118</v>
      </c>
      <c r="G10" s="514"/>
      <c r="H10" s="514"/>
      <c r="I10" s="515">
        <v>36361</v>
      </c>
      <c r="J10" s="515"/>
      <c r="K10" s="516"/>
      <c r="M10" s="527" t="s">
        <v>117</v>
      </c>
      <c r="N10" s="518"/>
      <c r="O10" s="513" t="s">
        <v>299</v>
      </c>
      <c r="P10" s="513"/>
      <c r="Q10" s="513"/>
      <c r="R10" s="514" t="s">
        <v>118</v>
      </c>
      <c r="S10" s="514"/>
      <c r="T10" s="514"/>
      <c r="U10" s="515">
        <v>36361</v>
      </c>
      <c r="V10" s="515"/>
      <c r="W10" s="516"/>
      <c r="Z10" s="2"/>
      <c r="AA10" s="2"/>
      <c r="AB10" s="82"/>
      <c r="AC10" s="82"/>
      <c r="AD10" s="82"/>
      <c r="AE10" s="82"/>
      <c r="AF10" s="82"/>
      <c r="AG10" s="82"/>
      <c r="AH10" s="82"/>
      <c r="AI10" s="448"/>
    </row>
    <row r="11" spans="1:35" ht="12.75">
      <c r="A11" s="527" t="s">
        <v>290</v>
      </c>
      <c r="B11" s="518"/>
      <c r="C11" s="513">
        <v>0.7499</v>
      </c>
      <c r="D11" s="513"/>
      <c r="E11" s="513"/>
      <c r="F11" s="514" t="s">
        <v>291</v>
      </c>
      <c r="G11" s="514"/>
      <c r="H11" s="514"/>
      <c r="I11" s="513">
        <v>21</v>
      </c>
      <c r="J11" s="513"/>
      <c r="K11" s="526"/>
      <c r="M11" s="527" t="s">
        <v>290</v>
      </c>
      <c r="N11" s="518"/>
      <c r="O11" s="513">
        <v>0.7499</v>
      </c>
      <c r="P11" s="513"/>
      <c r="Q11" s="513"/>
      <c r="R11" s="514" t="s">
        <v>291</v>
      </c>
      <c r="S11" s="514"/>
      <c r="T11" s="514"/>
      <c r="U11" s="513">
        <v>26</v>
      </c>
      <c r="V11" s="513"/>
      <c r="W11" s="526"/>
      <c r="Z11" s="2"/>
      <c r="AA11" s="2"/>
      <c r="AB11" s="82"/>
      <c r="AC11" s="82"/>
      <c r="AD11" s="82"/>
      <c r="AE11" s="82"/>
      <c r="AF11" s="82"/>
      <c r="AG11" s="82"/>
      <c r="AH11" s="82"/>
      <c r="AI11" s="448"/>
    </row>
    <row r="12" spans="1:35" ht="12.75">
      <c r="A12" s="527" t="s">
        <v>277</v>
      </c>
      <c r="B12" s="518"/>
      <c r="C12" s="528">
        <v>8.5</v>
      </c>
      <c r="D12" s="528"/>
      <c r="E12" s="528"/>
      <c r="F12" s="518" t="s">
        <v>119</v>
      </c>
      <c r="G12" s="518"/>
      <c r="H12" s="518"/>
      <c r="I12" s="513" t="s">
        <v>278</v>
      </c>
      <c r="J12" s="513"/>
      <c r="K12" s="526"/>
      <c r="M12" s="527" t="s">
        <v>277</v>
      </c>
      <c r="N12" s="518"/>
      <c r="O12" s="528">
        <v>8.5</v>
      </c>
      <c r="P12" s="528"/>
      <c r="Q12" s="528"/>
      <c r="R12" s="518" t="s">
        <v>119</v>
      </c>
      <c r="S12" s="518"/>
      <c r="T12" s="518"/>
      <c r="U12" s="513" t="s">
        <v>278</v>
      </c>
      <c r="V12" s="513"/>
      <c r="W12" s="526"/>
      <c r="Z12" s="2"/>
      <c r="AA12" s="2"/>
      <c r="AB12" s="82"/>
      <c r="AC12" s="82"/>
      <c r="AD12" s="82"/>
      <c r="AE12" s="82"/>
      <c r="AF12" s="82"/>
      <c r="AG12" s="82"/>
      <c r="AH12" s="82"/>
      <c r="AI12" s="448"/>
    </row>
    <row r="13" spans="1:35" ht="12.75">
      <c r="A13" s="527" t="s">
        <v>120</v>
      </c>
      <c r="B13" s="518"/>
      <c r="C13" s="513">
        <v>15</v>
      </c>
      <c r="D13" s="513"/>
      <c r="E13" s="513"/>
      <c r="F13" s="518" t="s">
        <v>121</v>
      </c>
      <c r="G13" s="518"/>
      <c r="H13" s="518"/>
      <c r="I13" s="513" t="s">
        <v>279</v>
      </c>
      <c r="J13" s="513"/>
      <c r="K13" s="526"/>
      <c r="M13" s="527" t="s">
        <v>120</v>
      </c>
      <c r="N13" s="518"/>
      <c r="O13" s="513">
        <v>15</v>
      </c>
      <c r="P13" s="513"/>
      <c r="Q13" s="513"/>
      <c r="R13" s="518" t="s">
        <v>121</v>
      </c>
      <c r="S13" s="518"/>
      <c r="T13" s="518"/>
      <c r="U13" s="513" t="s">
        <v>279</v>
      </c>
      <c r="V13" s="513"/>
      <c r="W13" s="526"/>
      <c r="Z13" s="2"/>
      <c r="AA13" s="2"/>
      <c r="AB13" s="82"/>
      <c r="AC13" s="82"/>
      <c r="AD13" s="82"/>
      <c r="AE13" s="82"/>
      <c r="AF13" s="82"/>
      <c r="AG13" s="82"/>
      <c r="AH13" s="82"/>
      <c r="AI13" s="448"/>
    </row>
    <row r="14" spans="1:35" ht="12.75">
      <c r="A14" s="529" t="s">
        <v>122</v>
      </c>
      <c r="B14" s="530"/>
      <c r="C14" s="517">
        <v>0.6</v>
      </c>
      <c r="D14" s="517"/>
      <c r="E14" s="517"/>
      <c r="F14" s="530" t="s">
        <v>123</v>
      </c>
      <c r="G14" s="530"/>
      <c r="H14" s="530"/>
      <c r="I14" s="517" t="s">
        <v>280</v>
      </c>
      <c r="J14" s="517"/>
      <c r="K14" s="534"/>
      <c r="M14" s="529" t="s">
        <v>122</v>
      </c>
      <c r="N14" s="530"/>
      <c r="O14" s="517">
        <v>0.6</v>
      </c>
      <c r="P14" s="517"/>
      <c r="Q14" s="517"/>
      <c r="R14" s="530" t="s">
        <v>123</v>
      </c>
      <c r="S14" s="530"/>
      <c r="T14" s="530"/>
      <c r="U14" s="517" t="s">
        <v>280</v>
      </c>
      <c r="V14" s="517"/>
      <c r="W14" s="534"/>
      <c r="Z14" s="2"/>
      <c r="AA14" s="2"/>
      <c r="AB14" s="82"/>
      <c r="AC14" s="82"/>
      <c r="AD14" s="82"/>
      <c r="AE14" s="82"/>
      <c r="AF14" s="82"/>
      <c r="AG14" s="82"/>
      <c r="AH14" s="82"/>
      <c r="AI14" s="448"/>
    </row>
    <row r="15" spans="1:23" ht="12.75">
      <c r="A15" s="540" t="s">
        <v>124</v>
      </c>
      <c r="B15" s="511"/>
      <c r="C15" s="512">
        <f>V57</f>
        <v>0.0001184146</v>
      </c>
      <c r="D15" s="512"/>
      <c r="E15" s="512"/>
      <c r="F15" s="511" t="s">
        <v>125</v>
      </c>
      <c r="G15" s="511"/>
      <c r="H15" s="511"/>
      <c r="I15" s="512">
        <f>V58</f>
        <v>0.0003930135</v>
      </c>
      <c r="J15" s="512"/>
      <c r="K15" s="535"/>
      <c r="M15" s="540" t="s">
        <v>124</v>
      </c>
      <c r="N15" s="511"/>
      <c r="O15" s="512">
        <f>AS57</f>
        <v>0.0001380166</v>
      </c>
      <c r="P15" s="512"/>
      <c r="Q15" s="512"/>
      <c r="R15" s="511" t="s">
        <v>125</v>
      </c>
      <c r="S15" s="511"/>
      <c r="T15" s="511"/>
      <c r="U15" s="512">
        <f>AS58</f>
        <v>0.0005404389</v>
      </c>
      <c r="V15" s="512"/>
      <c r="W15" s="512"/>
    </row>
    <row r="16" spans="1:23" ht="12.75">
      <c r="A16" s="527" t="s">
        <v>126</v>
      </c>
      <c r="B16" s="518"/>
      <c r="C16" s="525">
        <f>C59</f>
        <v>14.393713</v>
      </c>
      <c r="D16" s="525"/>
      <c r="E16" s="525"/>
      <c r="F16" s="518" t="s">
        <v>141</v>
      </c>
      <c r="G16" s="518"/>
      <c r="H16" s="518"/>
      <c r="I16" s="519">
        <f>C60</f>
        <v>704.0457516339872</v>
      </c>
      <c r="J16" s="519"/>
      <c r="K16" s="520"/>
      <c r="M16" s="527" t="s">
        <v>126</v>
      </c>
      <c r="N16" s="518"/>
      <c r="O16" s="525">
        <f>Z59</f>
        <v>14.391613</v>
      </c>
      <c r="P16" s="525"/>
      <c r="Q16" s="525"/>
      <c r="R16" s="518" t="s">
        <v>141</v>
      </c>
      <c r="S16" s="518"/>
      <c r="T16" s="518"/>
      <c r="U16" s="519">
        <f>Z60</f>
        <v>704.2418300653594</v>
      </c>
      <c r="V16" s="519"/>
      <c r="W16" s="520"/>
    </row>
    <row r="17" spans="1:23" ht="13.5" thickBot="1">
      <c r="A17" s="524" t="s">
        <v>127</v>
      </c>
      <c r="B17" s="521"/>
      <c r="C17" s="539">
        <f>V21</f>
        <v>-7.666203</v>
      </c>
      <c r="D17" s="539"/>
      <c r="E17" s="539"/>
      <c r="F17" s="521" t="s">
        <v>130</v>
      </c>
      <c r="G17" s="521"/>
      <c r="H17" s="521"/>
      <c r="I17" s="522">
        <f>V20</f>
        <v>0.086138</v>
      </c>
      <c r="J17" s="522"/>
      <c r="K17" s="523"/>
      <c r="M17" s="524" t="s">
        <v>127</v>
      </c>
      <c r="N17" s="521"/>
      <c r="O17" s="539">
        <f>AS21</f>
        <v>-7.617646</v>
      </c>
      <c r="P17" s="539"/>
      <c r="Q17" s="539"/>
      <c r="R17" s="521" t="s">
        <v>130</v>
      </c>
      <c r="S17" s="521"/>
      <c r="T17" s="521"/>
      <c r="U17" s="522">
        <f>AS20</f>
        <v>0.08615</v>
      </c>
      <c r="V17" s="522"/>
      <c r="W17" s="523"/>
    </row>
    <row r="18" ht="13.5" thickBot="1">
      <c r="C18" s="87" t="s">
        <v>109</v>
      </c>
    </row>
    <row r="19" spans="1:45" ht="13.5" thickBot="1">
      <c r="A19" s="4" t="s">
        <v>0</v>
      </c>
      <c r="B19" s="542" t="s">
        <v>275</v>
      </c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52"/>
      <c r="V19" s="3" t="s">
        <v>56</v>
      </c>
      <c r="X19" s="4" t="s">
        <v>0</v>
      </c>
      <c r="Y19" s="542" t="s">
        <v>289</v>
      </c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52"/>
      <c r="AS19" s="3" t="s">
        <v>56</v>
      </c>
    </row>
    <row r="20" spans="1:45" ht="12.75">
      <c r="A20" s="4" t="s">
        <v>281</v>
      </c>
      <c r="B20" s="15">
        <v>0.003556</v>
      </c>
      <c r="C20" s="16">
        <v>0.005983</v>
      </c>
      <c r="D20" s="16">
        <v>0.005984</v>
      </c>
      <c r="E20" s="16">
        <v>0.005985</v>
      </c>
      <c r="F20" s="16">
        <v>0.005984</v>
      </c>
      <c r="G20" s="16">
        <v>0.005985</v>
      </c>
      <c r="H20" s="16">
        <v>0.005985</v>
      </c>
      <c r="I20" s="16">
        <v>0.005985</v>
      </c>
      <c r="J20" s="16">
        <v>0.005984</v>
      </c>
      <c r="K20" s="16">
        <v>0.005983</v>
      </c>
      <c r="L20" s="16">
        <v>0.005982</v>
      </c>
      <c r="M20" s="16">
        <v>0.005983</v>
      </c>
      <c r="N20" s="16">
        <v>0.005984</v>
      </c>
      <c r="O20" s="16">
        <v>0.005985</v>
      </c>
      <c r="P20" s="16">
        <v>0.005985</v>
      </c>
      <c r="Q20" s="16">
        <v>0.005985</v>
      </c>
      <c r="R20" s="16">
        <v>0.005987</v>
      </c>
      <c r="S20" s="16">
        <v>0.005986</v>
      </c>
      <c r="T20" s="16">
        <v>0.005984</v>
      </c>
      <c r="U20" s="17">
        <v>0.00359</v>
      </c>
      <c r="V20" s="27">
        <v>0.086138</v>
      </c>
      <c r="W20" s="25"/>
      <c r="X20" s="4" t="s">
        <v>281</v>
      </c>
      <c r="Y20" s="15">
        <v>0.003565</v>
      </c>
      <c r="Z20" s="16">
        <v>0.005984</v>
      </c>
      <c r="AA20" s="16">
        <v>0.005985</v>
      </c>
      <c r="AB20" s="16">
        <v>0.005986</v>
      </c>
      <c r="AC20" s="16">
        <v>0.005987</v>
      </c>
      <c r="AD20" s="16">
        <v>0.005986</v>
      </c>
      <c r="AE20" s="16">
        <v>0.005986</v>
      </c>
      <c r="AF20" s="16">
        <v>0.005986</v>
      </c>
      <c r="AG20" s="16">
        <v>0.005986</v>
      </c>
      <c r="AH20" s="16">
        <v>0.005985</v>
      </c>
      <c r="AI20" s="16">
        <v>0.005986</v>
      </c>
      <c r="AJ20" s="16">
        <v>0.005985</v>
      </c>
      <c r="AK20" s="16">
        <v>0.005986</v>
      </c>
      <c r="AL20" s="16">
        <v>0.005987</v>
      </c>
      <c r="AM20" s="16">
        <v>0.005988</v>
      </c>
      <c r="AN20" s="16">
        <v>0.005989</v>
      </c>
      <c r="AO20" s="16">
        <v>0.005987</v>
      </c>
      <c r="AP20" s="16">
        <v>0.005985</v>
      </c>
      <c r="AQ20" s="16">
        <v>0.005985</v>
      </c>
      <c r="AR20" s="17">
        <v>0.003566</v>
      </c>
      <c r="AS20" s="17">
        <v>0.08615</v>
      </c>
    </row>
    <row r="21" spans="1:45" ht="13.5" thickBot="1">
      <c r="A21" s="425" t="s">
        <v>59</v>
      </c>
      <c r="B21" s="19">
        <v>3.662038</v>
      </c>
      <c r="C21" s="20">
        <v>-0.157737</v>
      </c>
      <c r="D21" s="20">
        <v>-1.2686</v>
      </c>
      <c r="E21" s="20">
        <v>-1.769958</v>
      </c>
      <c r="F21" s="20">
        <v>-0.810823</v>
      </c>
      <c r="G21" s="20">
        <v>0.16437</v>
      </c>
      <c r="H21" s="20">
        <v>0.682253</v>
      </c>
      <c r="I21" s="20">
        <v>0.511651</v>
      </c>
      <c r="J21" s="20">
        <v>-0.638155</v>
      </c>
      <c r="K21" s="20">
        <v>-1.135086</v>
      </c>
      <c r="L21" s="20">
        <v>-0.088917</v>
      </c>
      <c r="M21" s="20">
        <v>-0.070429</v>
      </c>
      <c r="N21" s="20">
        <v>-0.782471</v>
      </c>
      <c r="O21" s="20">
        <v>-0.927197</v>
      </c>
      <c r="P21" s="20">
        <v>-0.180634</v>
      </c>
      <c r="Q21" s="20">
        <v>0.355552</v>
      </c>
      <c r="R21" s="20">
        <v>0.234921</v>
      </c>
      <c r="S21" s="20">
        <v>0.690663</v>
      </c>
      <c r="T21" s="20">
        <v>1.565319</v>
      </c>
      <c r="U21" s="21">
        <v>2.515316</v>
      </c>
      <c r="V21" s="28">
        <v>-7.666203</v>
      </c>
      <c r="W21" s="25"/>
      <c r="X21" s="26" t="s">
        <v>59</v>
      </c>
      <c r="Y21" s="19">
        <v>2.611268</v>
      </c>
      <c r="Z21" s="20">
        <v>-0.35724</v>
      </c>
      <c r="AA21" s="20">
        <v>-2.048568</v>
      </c>
      <c r="AB21" s="20">
        <v>-2.51065</v>
      </c>
      <c r="AC21" s="20">
        <v>-1.309955</v>
      </c>
      <c r="AD21" s="20">
        <v>-0.579547</v>
      </c>
      <c r="AE21" s="20">
        <v>0.032127</v>
      </c>
      <c r="AF21" s="20">
        <v>-0.139168</v>
      </c>
      <c r="AG21" s="20">
        <v>-1.14569</v>
      </c>
      <c r="AH21" s="20">
        <v>-0.3683</v>
      </c>
      <c r="AI21" s="20">
        <v>-0.245853</v>
      </c>
      <c r="AJ21" s="20">
        <v>0.132727</v>
      </c>
      <c r="AK21" s="20">
        <v>-0.284633</v>
      </c>
      <c r="AL21" s="20">
        <v>-0.356949</v>
      </c>
      <c r="AM21" s="20">
        <v>-0.009391</v>
      </c>
      <c r="AN21" s="20">
        <v>0.558984</v>
      </c>
      <c r="AO21" s="20">
        <v>1.547605</v>
      </c>
      <c r="AP21" s="20">
        <v>1.613328</v>
      </c>
      <c r="AQ21" s="20">
        <v>1.528913</v>
      </c>
      <c r="AR21" s="21">
        <v>3.592665</v>
      </c>
      <c r="AS21" s="21">
        <v>-7.617646</v>
      </c>
    </row>
    <row r="22" spans="1:45" ht="13.5" thickBot="1">
      <c r="A22" s="9" t="s">
        <v>1</v>
      </c>
      <c r="B22" s="10" t="s">
        <v>2</v>
      </c>
      <c r="C22" s="10" t="s">
        <v>3</v>
      </c>
      <c r="D22" s="10" t="s">
        <v>4</v>
      </c>
      <c r="E22" s="10" t="s">
        <v>5</v>
      </c>
      <c r="F22" s="10" t="s">
        <v>6</v>
      </c>
      <c r="G22" s="10" t="s">
        <v>7</v>
      </c>
      <c r="H22" s="10" t="s">
        <v>8</v>
      </c>
      <c r="I22" s="10" t="s">
        <v>9</v>
      </c>
      <c r="J22" s="10" t="s">
        <v>10</v>
      </c>
      <c r="K22" s="10" t="s">
        <v>11</v>
      </c>
      <c r="L22" s="10" t="s">
        <v>12</v>
      </c>
      <c r="M22" s="10" t="s">
        <v>13</v>
      </c>
      <c r="N22" s="10" t="s">
        <v>14</v>
      </c>
      <c r="O22" s="10" t="s">
        <v>15</v>
      </c>
      <c r="P22" s="10" t="s">
        <v>16</v>
      </c>
      <c r="Q22" s="10" t="s">
        <v>17</v>
      </c>
      <c r="R22" s="10" t="s">
        <v>18</v>
      </c>
      <c r="S22" s="10" t="s">
        <v>19</v>
      </c>
      <c r="T22" s="10" t="s">
        <v>20</v>
      </c>
      <c r="U22" s="11" t="s">
        <v>21</v>
      </c>
      <c r="V22" s="32"/>
      <c r="X22" s="9" t="s">
        <v>1</v>
      </c>
      <c r="Y22" s="10" t="s">
        <v>2</v>
      </c>
      <c r="Z22" s="10" t="s">
        <v>3</v>
      </c>
      <c r="AA22" s="10" t="s">
        <v>4</v>
      </c>
      <c r="AB22" s="10" t="s">
        <v>5</v>
      </c>
      <c r="AC22" s="10" t="s">
        <v>6</v>
      </c>
      <c r="AD22" s="10" t="s">
        <v>7</v>
      </c>
      <c r="AE22" s="10" t="s">
        <v>8</v>
      </c>
      <c r="AF22" s="10" t="s">
        <v>9</v>
      </c>
      <c r="AG22" s="10" t="s">
        <v>10</v>
      </c>
      <c r="AH22" s="10" t="s">
        <v>11</v>
      </c>
      <c r="AI22" s="10" t="s">
        <v>12</v>
      </c>
      <c r="AJ22" s="10" t="s">
        <v>13</v>
      </c>
      <c r="AK22" s="10" t="s">
        <v>14</v>
      </c>
      <c r="AL22" s="10" t="s">
        <v>15</v>
      </c>
      <c r="AM22" s="10" t="s">
        <v>16</v>
      </c>
      <c r="AN22" s="10" t="s">
        <v>17</v>
      </c>
      <c r="AO22" s="10" t="s">
        <v>18</v>
      </c>
      <c r="AP22" s="10" t="s">
        <v>19</v>
      </c>
      <c r="AQ22" s="10" t="s">
        <v>20</v>
      </c>
      <c r="AR22" s="11" t="s">
        <v>21</v>
      </c>
      <c r="AS22" s="33"/>
    </row>
    <row r="23" spans="1:46" ht="12.75">
      <c r="A23" s="5" t="s">
        <v>22</v>
      </c>
      <c r="B23" s="426">
        <v>10000</v>
      </c>
      <c r="C23" s="426">
        <v>10000</v>
      </c>
      <c r="D23" s="426">
        <v>10000</v>
      </c>
      <c r="E23" s="426">
        <v>10000</v>
      </c>
      <c r="F23" s="426">
        <v>10000</v>
      </c>
      <c r="G23" s="426">
        <v>10000</v>
      </c>
      <c r="H23" s="426">
        <v>10000</v>
      </c>
      <c r="I23" s="426">
        <v>10000</v>
      </c>
      <c r="J23" s="426">
        <v>10000</v>
      </c>
      <c r="K23" s="426">
        <v>10000</v>
      </c>
      <c r="L23" s="426">
        <v>10000</v>
      </c>
      <c r="M23" s="426">
        <v>10000</v>
      </c>
      <c r="N23" s="426">
        <v>10000</v>
      </c>
      <c r="O23" s="426">
        <v>10000</v>
      </c>
      <c r="P23" s="426">
        <v>10000</v>
      </c>
      <c r="Q23" s="426">
        <v>10000</v>
      </c>
      <c r="R23" s="426">
        <v>10000</v>
      </c>
      <c r="S23" s="426">
        <v>10000</v>
      </c>
      <c r="T23" s="426">
        <v>10000</v>
      </c>
      <c r="U23" s="426">
        <v>10000</v>
      </c>
      <c r="V23" s="24">
        <v>10000</v>
      </c>
      <c r="W23" s="23"/>
      <c r="X23" s="24" t="s">
        <v>22</v>
      </c>
      <c r="Y23" s="426">
        <v>10000</v>
      </c>
      <c r="Z23" s="426">
        <v>10000</v>
      </c>
      <c r="AA23" s="426">
        <v>10000</v>
      </c>
      <c r="AB23" s="426">
        <v>10000</v>
      </c>
      <c r="AC23" s="426">
        <v>10000</v>
      </c>
      <c r="AD23" s="426">
        <v>10000</v>
      </c>
      <c r="AE23" s="426">
        <v>10000</v>
      </c>
      <c r="AF23" s="426">
        <v>10000</v>
      </c>
      <c r="AG23" s="426">
        <v>10000</v>
      </c>
      <c r="AH23" s="426">
        <v>10000</v>
      </c>
      <c r="AI23" s="426">
        <v>10000</v>
      </c>
      <c r="AJ23" s="426">
        <v>10000</v>
      </c>
      <c r="AK23" s="426">
        <v>10000</v>
      </c>
      <c r="AL23" s="426">
        <v>10000</v>
      </c>
      <c r="AM23" s="426">
        <v>10000</v>
      </c>
      <c r="AN23" s="426">
        <v>10000</v>
      </c>
      <c r="AO23" s="426">
        <v>10000</v>
      </c>
      <c r="AP23" s="426">
        <v>10000</v>
      </c>
      <c r="AQ23" s="426">
        <v>10000</v>
      </c>
      <c r="AR23" s="426">
        <v>10000</v>
      </c>
      <c r="AS23" s="24">
        <v>10000</v>
      </c>
      <c r="AT23" s="22"/>
    </row>
    <row r="24" spans="1:45" ht="12.75">
      <c r="A24" s="5" t="s">
        <v>23</v>
      </c>
      <c r="B24" s="12">
        <v>33.37994</v>
      </c>
      <c r="C24" s="12">
        <v>0.01523805</v>
      </c>
      <c r="D24" s="12">
        <v>-0.3630152</v>
      </c>
      <c r="E24" s="12">
        <v>-0.6830772</v>
      </c>
      <c r="F24" s="12">
        <v>0.9300768</v>
      </c>
      <c r="G24" s="12">
        <v>0.9954813</v>
      </c>
      <c r="H24" s="12">
        <v>0.1960352</v>
      </c>
      <c r="I24" s="12">
        <v>0.5379482</v>
      </c>
      <c r="J24" s="12">
        <v>0.8371858</v>
      </c>
      <c r="K24" s="12">
        <v>0.4746166</v>
      </c>
      <c r="L24" s="12">
        <v>0.9866281</v>
      </c>
      <c r="M24" s="12">
        <v>0.8653865</v>
      </c>
      <c r="N24" s="12">
        <v>0.3096829</v>
      </c>
      <c r="O24" s="12">
        <v>0.7813622</v>
      </c>
      <c r="P24" s="12">
        <v>0.8971243</v>
      </c>
      <c r="Q24" s="12">
        <v>0.6095586</v>
      </c>
      <c r="R24" s="12">
        <v>-0.8197208</v>
      </c>
      <c r="S24" s="12">
        <v>-0.36708</v>
      </c>
      <c r="T24" s="12">
        <v>-0.7958844</v>
      </c>
      <c r="U24" s="12">
        <v>35.0677</v>
      </c>
      <c r="V24" s="30">
        <v>2.411237</v>
      </c>
      <c r="W24" s="1"/>
      <c r="X24" s="6" t="s">
        <v>23</v>
      </c>
      <c r="Y24" s="12">
        <v>-40.7851</v>
      </c>
      <c r="Z24" s="12">
        <v>-0.7191746</v>
      </c>
      <c r="AA24" s="12">
        <v>-0.4812047</v>
      </c>
      <c r="AB24" s="12">
        <v>0.4426416</v>
      </c>
      <c r="AC24" s="12">
        <v>-0.3236429</v>
      </c>
      <c r="AD24" s="12">
        <v>0.4807755</v>
      </c>
      <c r="AE24" s="12">
        <v>0.07894815</v>
      </c>
      <c r="AF24" s="12">
        <v>0.4089721</v>
      </c>
      <c r="AG24" s="12">
        <v>0.4121011</v>
      </c>
      <c r="AH24" s="12">
        <v>0.2841823</v>
      </c>
      <c r="AI24" s="12">
        <v>-0.1817042</v>
      </c>
      <c r="AJ24" s="12">
        <v>-0.4726237</v>
      </c>
      <c r="AK24" s="12">
        <v>-0.1592445</v>
      </c>
      <c r="AL24" s="12">
        <v>-0.1048576</v>
      </c>
      <c r="AM24" s="12">
        <v>0.1688957</v>
      </c>
      <c r="AN24" s="12">
        <v>0.4833919</v>
      </c>
      <c r="AO24" s="12">
        <v>-0.1654649</v>
      </c>
      <c r="AP24" s="12">
        <v>0.2244576</v>
      </c>
      <c r="AQ24" s="12">
        <v>0.6183313</v>
      </c>
      <c r="AR24" s="12">
        <v>-33.05002</v>
      </c>
      <c r="AS24" s="30">
        <v>-2.239787</v>
      </c>
    </row>
    <row r="25" spans="1:45" ht="12.75">
      <c r="A25" s="5" t="s">
        <v>24</v>
      </c>
      <c r="B25" s="12">
        <v>35.27712</v>
      </c>
      <c r="C25" s="12">
        <v>7.31592</v>
      </c>
      <c r="D25" s="12">
        <v>8.064784</v>
      </c>
      <c r="E25" s="12">
        <v>8.017602</v>
      </c>
      <c r="F25" s="12">
        <v>7.233324</v>
      </c>
      <c r="G25" s="12">
        <v>5.378683</v>
      </c>
      <c r="H25" s="12">
        <v>7.736142</v>
      </c>
      <c r="I25" s="12">
        <v>7.268904</v>
      </c>
      <c r="J25" s="12">
        <v>8.052148</v>
      </c>
      <c r="K25" s="12">
        <v>7.607192</v>
      </c>
      <c r="L25" s="12">
        <v>8.085432</v>
      </c>
      <c r="M25" s="12">
        <v>8.101019</v>
      </c>
      <c r="N25" s="12">
        <v>8.833414</v>
      </c>
      <c r="O25" s="12">
        <v>8.069782</v>
      </c>
      <c r="P25" s="12">
        <v>7.483261</v>
      </c>
      <c r="Q25" s="12">
        <v>6.942786</v>
      </c>
      <c r="R25" s="12">
        <v>5.533803</v>
      </c>
      <c r="S25" s="12">
        <v>7.586617</v>
      </c>
      <c r="T25" s="12">
        <v>7.524944</v>
      </c>
      <c r="U25" s="12">
        <v>-0.5433042</v>
      </c>
      <c r="V25" s="30">
        <v>8.099976</v>
      </c>
      <c r="W25" s="1"/>
      <c r="X25" s="6" t="s">
        <v>24</v>
      </c>
      <c r="Y25" s="12">
        <v>35.10233</v>
      </c>
      <c r="Z25" s="12">
        <v>7.440315</v>
      </c>
      <c r="AA25" s="12">
        <v>7.487888</v>
      </c>
      <c r="AB25" s="12">
        <v>7.554444</v>
      </c>
      <c r="AC25" s="12">
        <v>5.936878</v>
      </c>
      <c r="AD25" s="12">
        <v>5.056793</v>
      </c>
      <c r="AE25" s="12">
        <v>6.928385</v>
      </c>
      <c r="AF25" s="12">
        <v>7.109768</v>
      </c>
      <c r="AG25" s="12">
        <v>7.372611</v>
      </c>
      <c r="AH25" s="12">
        <v>7.239048</v>
      </c>
      <c r="AI25" s="12">
        <v>8.315381</v>
      </c>
      <c r="AJ25" s="12">
        <v>8.237828</v>
      </c>
      <c r="AK25" s="12">
        <v>8.251357</v>
      </c>
      <c r="AL25" s="12">
        <v>6.642679</v>
      </c>
      <c r="AM25" s="12">
        <v>2.740119</v>
      </c>
      <c r="AN25" s="12">
        <v>2.204033</v>
      </c>
      <c r="AO25" s="12">
        <v>7.539002</v>
      </c>
      <c r="AP25" s="12">
        <v>8.420642</v>
      </c>
      <c r="AQ25" s="12">
        <v>8.251196</v>
      </c>
      <c r="AR25" s="12">
        <v>-0.109528</v>
      </c>
      <c r="AS25" s="30">
        <v>7.480648</v>
      </c>
    </row>
    <row r="26" spans="1:45" ht="12.75">
      <c r="A26" s="5" t="s">
        <v>25</v>
      </c>
      <c r="B26" s="12">
        <v>-0.2693041</v>
      </c>
      <c r="C26" s="12">
        <v>-0.3098361</v>
      </c>
      <c r="D26" s="12">
        <v>-0.1676159</v>
      </c>
      <c r="E26" s="12">
        <v>-0.2081364</v>
      </c>
      <c r="F26" s="12">
        <v>0.2978505</v>
      </c>
      <c r="G26" s="12">
        <v>0.0800863</v>
      </c>
      <c r="H26" s="12">
        <v>-0.2714762</v>
      </c>
      <c r="I26" s="12">
        <v>-0.01265752</v>
      </c>
      <c r="J26" s="12">
        <v>-0.1270286</v>
      </c>
      <c r="K26" s="12">
        <v>-0.03063699</v>
      </c>
      <c r="L26" s="12">
        <v>-0.1614851</v>
      </c>
      <c r="M26" s="12">
        <v>-0.1364252</v>
      </c>
      <c r="N26" s="12">
        <v>-0.3228907</v>
      </c>
      <c r="O26" s="12">
        <v>-0.02995353</v>
      </c>
      <c r="P26" s="12">
        <v>-0.2005536</v>
      </c>
      <c r="Q26" s="12">
        <v>0.1147408</v>
      </c>
      <c r="R26" s="12">
        <v>0.1574711</v>
      </c>
      <c r="S26" s="12">
        <v>-0.02934159</v>
      </c>
      <c r="T26" s="12">
        <v>-0.2079655</v>
      </c>
      <c r="U26" s="12">
        <v>0.1132047</v>
      </c>
      <c r="V26" s="30">
        <v>-0.08637021</v>
      </c>
      <c r="W26" s="1"/>
      <c r="X26" s="6" t="s">
        <v>25</v>
      </c>
      <c r="Y26" s="12">
        <v>-0.5163606</v>
      </c>
      <c r="Z26" s="12">
        <v>0.2483142</v>
      </c>
      <c r="AA26" s="12">
        <v>0.2084799</v>
      </c>
      <c r="AB26" s="12">
        <v>0.2356382</v>
      </c>
      <c r="AC26" s="12">
        <v>0.9111057</v>
      </c>
      <c r="AD26" s="12">
        <v>0.274113</v>
      </c>
      <c r="AE26" s="12">
        <v>0.2321772</v>
      </c>
      <c r="AF26" s="12">
        <v>0.3683441</v>
      </c>
      <c r="AG26" s="12">
        <v>0.05229433</v>
      </c>
      <c r="AH26" s="12">
        <v>0.2724249</v>
      </c>
      <c r="AI26" s="12">
        <v>0.1952966</v>
      </c>
      <c r="AJ26" s="12">
        <v>0.2302931</v>
      </c>
      <c r="AK26" s="12">
        <v>0.08500344</v>
      </c>
      <c r="AL26" s="12">
        <v>0.01541451</v>
      </c>
      <c r="AM26" s="12">
        <v>0.3542172</v>
      </c>
      <c r="AN26" s="12">
        <v>-0.6036434</v>
      </c>
      <c r="AO26" s="12">
        <v>0.2053867</v>
      </c>
      <c r="AP26" s="12">
        <v>0.1422849</v>
      </c>
      <c r="AQ26" s="12">
        <v>0.2679538</v>
      </c>
      <c r="AR26" s="12">
        <v>-0.3200372</v>
      </c>
      <c r="AS26" s="30">
        <v>0.1665632</v>
      </c>
    </row>
    <row r="27" spans="1:45" ht="12.75">
      <c r="A27" s="5" t="s">
        <v>26</v>
      </c>
      <c r="B27" s="12">
        <v>-3.181439</v>
      </c>
      <c r="C27" s="12">
        <v>1.544885</v>
      </c>
      <c r="D27" s="12">
        <v>1.060404</v>
      </c>
      <c r="E27" s="12">
        <v>0.9443478</v>
      </c>
      <c r="F27" s="12">
        <v>1.227678</v>
      </c>
      <c r="G27" s="12">
        <v>1.852902</v>
      </c>
      <c r="H27" s="12">
        <v>1.134585</v>
      </c>
      <c r="I27" s="12">
        <v>1.196136</v>
      </c>
      <c r="J27" s="12">
        <v>1.368688</v>
      </c>
      <c r="K27" s="12">
        <v>1.457077</v>
      </c>
      <c r="L27" s="12">
        <v>1.322933</v>
      </c>
      <c r="M27" s="12">
        <v>1.073159</v>
      </c>
      <c r="N27" s="12">
        <v>1.227523</v>
      </c>
      <c r="O27" s="12">
        <v>1.216151</v>
      </c>
      <c r="P27" s="12">
        <v>1.307171</v>
      </c>
      <c r="Q27" s="12">
        <v>1.047831</v>
      </c>
      <c r="R27" s="12">
        <v>1.109202</v>
      </c>
      <c r="S27" s="12">
        <v>1.052218</v>
      </c>
      <c r="T27" s="12">
        <v>1.108614</v>
      </c>
      <c r="U27" s="12">
        <v>-2.344451</v>
      </c>
      <c r="V27" s="30">
        <v>0.9874958</v>
      </c>
      <c r="W27" s="1"/>
      <c r="X27" s="6" t="s">
        <v>26</v>
      </c>
      <c r="Y27" s="12">
        <v>-2.869994</v>
      </c>
      <c r="Z27" s="12">
        <v>1.471824</v>
      </c>
      <c r="AA27" s="12">
        <v>1.248677</v>
      </c>
      <c r="AB27" s="12">
        <v>1.294182</v>
      </c>
      <c r="AC27" s="12">
        <v>2.220302</v>
      </c>
      <c r="AD27" s="12">
        <v>2.371263</v>
      </c>
      <c r="AE27" s="12">
        <v>1.869494</v>
      </c>
      <c r="AF27" s="12">
        <v>1.709891</v>
      </c>
      <c r="AG27" s="12">
        <v>1.448835</v>
      </c>
      <c r="AH27" s="12">
        <v>1.957838</v>
      </c>
      <c r="AI27" s="12">
        <v>1.526881</v>
      </c>
      <c r="AJ27" s="12">
        <v>1.480904</v>
      </c>
      <c r="AK27" s="12">
        <v>1.369405</v>
      </c>
      <c r="AL27" s="12">
        <v>1.447189</v>
      </c>
      <c r="AM27" s="12">
        <v>2.045756</v>
      </c>
      <c r="AN27" s="12">
        <v>1.621328</v>
      </c>
      <c r="AO27" s="12">
        <v>1.155349</v>
      </c>
      <c r="AP27" s="12">
        <v>1.152831</v>
      </c>
      <c r="AQ27" s="12">
        <v>1.119238</v>
      </c>
      <c r="AR27" s="12">
        <v>-2.890508</v>
      </c>
      <c r="AS27" s="30">
        <v>1.306847</v>
      </c>
    </row>
    <row r="28" spans="1:45" ht="12.75">
      <c r="A28" s="5" t="s">
        <v>27</v>
      </c>
      <c r="B28" s="12">
        <v>0.03504421</v>
      </c>
      <c r="C28" s="12">
        <v>-0.07906726</v>
      </c>
      <c r="D28" s="12">
        <v>-0.05076373</v>
      </c>
      <c r="E28" s="12">
        <v>-0.05031342</v>
      </c>
      <c r="F28" s="12">
        <v>-0.171773</v>
      </c>
      <c r="G28" s="12">
        <v>-0.1068075</v>
      </c>
      <c r="H28" s="12">
        <v>0.02565719</v>
      </c>
      <c r="I28" s="12">
        <v>-0.01003</v>
      </c>
      <c r="J28" s="12">
        <v>-0.0497375</v>
      </c>
      <c r="K28" s="12">
        <v>-0.08189618</v>
      </c>
      <c r="L28" s="12">
        <v>-0.09242</v>
      </c>
      <c r="M28" s="12">
        <v>0.03233112</v>
      </c>
      <c r="N28" s="12">
        <v>-0.07259763</v>
      </c>
      <c r="O28" s="12">
        <v>0.05068151</v>
      </c>
      <c r="P28" s="12">
        <v>-0.1158422</v>
      </c>
      <c r="Q28" s="12">
        <v>-0.1934233</v>
      </c>
      <c r="R28" s="12">
        <v>-0.04558937</v>
      </c>
      <c r="S28" s="12">
        <v>-0.1470529</v>
      </c>
      <c r="T28" s="12">
        <v>0.1091225</v>
      </c>
      <c r="U28" s="12">
        <v>-0.06587845</v>
      </c>
      <c r="V28" s="30">
        <v>-0.05565621</v>
      </c>
      <c r="W28" s="1"/>
      <c r="X28" s="6" t="s">
        <v>27</v>
      </c>
      <c r="Y28" s="12">
        <v>-0.3657731</v>
      </c>
      <c r="Z28" s="12">
        <v>0.03367774</v>
      </c>
      <c r="AA28" s="12">
        <v>0.0109205</v>
      </c>
      <c r="AB28" s="12">
        <v>0.09802423</v>
      </c>
      <c r="AC28" s="12">
        <v>-0.1009616</v>
      </c>
      <c r="AD28" s="12">
        <v>-0.05315247</v>
      </c>
      <c r="AE28" s="12">
        <v>0.04053744</v>
      </c>
      <c r="AF28" s="12">
        <v>0.07201012</v>
      </c>
      <c r="AG28" s="12">
        <v>0.05784198</v>
      </c>
      <c r="AH28" s="12">
        <v>-0.04872688</v>
      </c>
      <c r="AI28" s="12">
        <v>0.00371564</v>
      </c>
      <c r="AJ28" s="12">
        <v>0.1210284</v>
      </c>
      <c r="AK28" s="12">
        <v>0.04967415</v>
      </c>
      <c r="AL28" s="12">
        <v>-0.01684643</v>
      </c>
      <c r="AM28" s="12">
        <v>-0.1101002</v>
      </c>
      <c r="AN28" s="12">
        <v>0.01174658</v>
      </c>
      <c r="AO28" s="12">
        <v>0.1235223</v>
      </c>
      <c r="AP28" s="12">
        <v>0.04806801</v>
      </c>
      <c r="AQ28" s="12">
        <v>0.08946182</v>
      </c>
      <c r="AR28" s="12">
        <v>-0.0579965</v>
      </c>
      <c r="AS28" s="30">
        <v>0.009281412</v>
      </c>
    </row>
    <row r="29" spans="1:45" ht="12.75">
      <c r="A29" s="5" t="s">
        <v>28</v>
      </c>
      <c r="B29" s="12">
        <v>1.767743</v>
      </c>
      <c r="C29" s="12">
        <v>0.5403227</v>
      </c>
      <c r="D29" s="12">
        <v>0.7497227</v>
      </c>
      <c r="E29" s="12">
        <v>0.743574</v>
      </c>
      <c r="F29" s="12">
        <v>0.7739302</v>
      </c>
      <c r="G29" s="12">
        <v>0.7061926</v>
      </c>
      <c r="H29" s="12">
        <v>0.81037</v>
      </c>
      <c r="I29" s="12">
        <v>0.7838399</v>
      </c>
      <c r="J29" s="12">
        <v>0.7748203</v>
      </c>
      <c r="K29" s="12">
        <v>0.8131084</v>
      </c>
      <c r="L29" s="12">
        <v>0.747739</v>
      </c>
      <c r="M29" s="12">
        <v>0.8087404</v>
      </c>
      <c r="N29" s="12">
        <v>0.7782131</v>
      </c>
      <c r="O29" s="12">
        <v>0.7791242</v>
      </c>
      <c r="P29" s="12">
        <v>0.7045925</v>
      </c>
      <c r="Q29" s="12">
        <v>0.7407678</v>
      </c>
      <c r="R29" s="12">
        <v>0.8802995</v>
      </c>
      <c r="S29" s="12">
        <v>0.8580224</v>
      </c>
      <c r="T29" s="12">
        <v>0.7581701</v>
      </c>
      <c r="U29" s="12">
        <v>0.5832582</v>
      </c>
      <c r="V29" s="30">
        <v>0.7894104</v>
      </c>
      <c r="W29" s="1"/>
      <c r="X29" s="6" t="s">
        <v>28</v>
      </c>
      <c r="Y29" s="12">
        <v>2.026363</v>
      </c>
      <c r="Z29" s="12">
        <v>0.5227245</v>
      </c>
      <c r="AA29" s="12">
        <v>0.7598197</v>
      </c>
      <c r="AB29" s="12">
        <v>0.7203344</v>
      </c>
      <c r="AC29" s="12">
        <v>0.5613137</v>
      </c>
      <c r="AD29" s="12">
        <v>0.5387582</v>
      </c>
      <c r="AE29" s="12">
        <v>0.5462024</v>
      </c>
      <c r="AF29" s="12">
        <v>0.5827683</v>
      </c>
      <c r="AG29" s="12">
        <v>0.7072119</v>
      </c>
      <c r="AH29" s="12">
        <v>0.6801896</v>
      </c>
      <c r="AI29" s="12">
        <v>0.694402</v>
      </c>
      <c r="AJ29" s="12">
        <v>0.7584252</v>
      </c>
      <c r="AK29" s="12">
        <v>0.7431373</v>
      </c>
      <c r="AL29" s="12">
        <v>0.7632833</v>
      </c>
      <c r="AM29" s="12">
        <v>0.8293373</v>
      </c>
      <c r="AN29" s="12">
        <v>1.027983</v>
      </c>
      <c r="AO29" s="12">
        <v>0.7813212</v>
      </c>
      <c r="AP29" s="12">
        <v>0.6642257</v>
      </c>
      <c r="AQ29" s="12">
        <v>0.6801038</v>
      </c>
      <c r="AR29" s="12">
        <v>0.5024457</v>
      </c>
      <c r="AS29" s="30">
        <v>0.7330312</v>
      </c>
    </row>
    <row r="30" spans="1:45" ht="12.75">
      <c r="A30" s="5" t="s">
        <v>29</v>
      </c>
      <c r="B30" s="12">
        <v>0.04287228</v>
      </c>
      <c r="C30" s="12">
        <v>0.04143968</v>
      </c>
      <c r="D30" s="12">
        <v>-0.02177877</v>
      </c>
      <c r="E30" s="12">
        <v>-0.003465081</v>
      </c>
      <c r="F30" s="12">
        <v>-0.02732885</v>
      </c>
      <c r="G30" s="12">
        <v>-0.02467233</v>
      </c>
      <c r="H30" s="12">
        <v>0.006250402</v>
      </c>
      <c r="I30" s="12">
        <v>-0.006492869</v>
      </c>
      <c r="J30" s="12">
        <v>-0.008913728</v>
      </c>
      <c r="K30" s="12">
        <v>-0.01606577</v>
      </c>
      <c r="L30" s="12">
        <v>-0.0280493</v>
      </c>
      <c r="M30" s="12">
        <v>0.02876336</v>
      </c>
      <c r="N30" s="12">
        <v>-0.03015435</v>
      </c>
      <c r="O30" s="12">
        <v>0.02273831</v>
      </c>
      <c r="P30" s="12">
        <v>0.04928557</v>
      </c>
      <c r="Q30" s="12">
        <v>0.02937512</v>
      </c>
      <c r="R30" s="12">
        <v>-0.04010679</v>
      </c>
      <c r="S30" s="12">
        <v>-0.03760634</v>
      </c>
      <c r="T30" s="12">
        <v>-0.01843861</v>
      </c>
      <c r="U30" s="12">
        <v>-0.05655657</v>
      </c>
      <c r="V30" s="30">
        <v>-0.004881422</v>
      </c>
      <c r="W30" s="1"/>
      <c r="X30" s="6" t="s">
        <v>29</v>
      </c>
      <c r="Y30" s="12">
        <v>0.004876378</v>
      </c>
      <c r="Z30" s="12">
        <v>-0.01879146</v>
      </c>
      <c r="AA30" s="12">
        <v>-0.02952652</v>
      </c>
      <c r="AB30" s="12">
        <v>0.02576706</v>
      </c>
      <c r="AC30" s="12">
        <v>-0.09972483</v>
      </c>
      <c r="AD30" s="12">
        <v>0.0267001</v>
      </c>
      <c r="AE30" s="12">
        <v>0.0037584</v>
      </c>
      <c r="AF30" s="12">
        <v>0.03194339</v>
      </c>
      <c r="AG30" s="12">
        <v>0.03042355</v>
      </c>
      <c r="AH30" s="12">
        <v>0.005008499</v>
      </c>
      <c r="AI30" s="12">
        <v>0.00267022</v>
      </c>
      <c r="AJ30" s="12">
        <v>0.04087027</v>
      </c>
      <c r="AK30" s="12">
        <v>0.01557017</v>
      </c>
      <c r="AL30" s="12">
        <v>0.09601648</v>
      </c>
      <c r="AM30" s="12">
        <v>0.04174118</v>
      </c>
      <c r="AN30" s="12">
        <v>0.121972</v>
      </c>
      <c r="AO30" s="12">
        <v>0.007156984</v>
      </c>
      <c r="AP30" s="12">
        <v>-0.02477767</v>
      </c>
      <c r="AQ30" s="12">
        <v>-0.01255729</v>
      </c>
      <c r="AR30" s="12">
        <v>0.004473997</v>
      </c>
      <c r="AS30" s="30">
        <v>0.014063</v>
      </c>
    </row>
    <row r="31" spans="1:45" ht="12.75">
      <c r="A31" s="5" t="s">
        <v>30</v>
      </c>
      <c r="B31" s="12">
        <v>0.332559</v>
      </c>
      <c r="C31" s="12">
        <v>0.3545458</v>
      </c>
      <c r="D31" s="12">
        <v>0.3324861</v>
      </c>
      <c r="E31" s="12">
        <v>0.3239383</v>
      </c>
      <c r="F31" s="12">
        <v>0.3202756</v>
      </c>
      <c r="G31" s="12">
        <v>0.3315773</v>
      </c>
      <c r="H31" s="12">
        <v>0.3508089</v>
      </c>
      <c r="I31" s="12">
        <v>0.3426161</v>
      </c>
      <c r="J31" s="12">
        <v>0.3562222</v>
      </c>
      <c r="K31" s="12">
        <v>0.3425771</v>
      </c>
      <c r="L31" s="12">
        <v>0.3590929</v>
      </c>
      <c r="M31" s="12">
        <v>0.3638118</v>
      </c>
      <c r="N31" s="12">
        <v>0.3622684</v>
      </c>
      <c r="O31" s="12">
        <v>0.343667</v>
      </c>
      <c r="P31" s="12">
        <v>0.3188269</v>
      </c>
      <c r="Q31" s="12">
        <v>0.2742958</v>
      </c>
      <c r="R31" s="12">
        <v>0.3053259</v>
      </c>
      <c r="S31" s="12">
        <v>0.3115841</v>
      </c>
      <c r="T31" s="12">
        <v>0.3092707</v>
      </c>
      <c r="U31" s="12">
        <v>0.2062515</v>
      </c>
      <c r="V31" s="30">
        <v>0.3295013</v>
      </c>
      <c r="W31" s="1"/>
      <c r="X31" s="6" t="s">
        <v>30</v>
      </c>
      <c r="Y31" s="12">
        <v>0.3420403</v>
      </c>
      <c r="Z31" s="12">
        <v>0.3470929</v>
      </c>
      <c r="AA31" s="12">
        <v>0.3413744</v>
      </c>
      <c r="AB31" s="12">
        <v>0.3347001</v>
      </c>
      <c r="AC31" s="12">
        <v>0.3034001</v>
      </c>
      <c r="AD31" s="12">
        <v>0.3154921</v>
      </c>
      <c r="AE31" s="12">
        <v>0.3389846</v>
      </c>
      <c r="AF31" s="12">
        <v>0.3421521</v>
      </c>
      <c r="AG31" s="12">
        <v>0.3642772</v>
      </c>
      <c r="AH31" s="12">
        <v>0.358545</v>
      </c>
      <c r="AI31" s="12">
        <v>0.3525157</v>
      </c>
      <c r="AJ31" s="12">
        <v>0.3632474</v>
      </c>
      <c r="AK31" s="12">
        <v>0.35002</v>
      </c>
      <c r="AL31" s="12">
        <v>0.3187357</v>
      </c>
      <c r="AM31" s="12">
        <v>0.2515571</v>
      </c>
      <c r="AN31" s="12">
        <v>0.1792575</v>
      </c>
      <c r="AO31" s="12">
        <v>0.3123375</v>
      </c>
      <c r="AP31" s="12">
        <v>0.3348465</v>
      </c>
      <c r="AQ31" s="12">
        <v>0.3035656</v>
      </c>
      <c r="AR31" s="12">
        <v>0.3043206</v>
      </c>
      <c r="AS31" s="30">
        <v>0.3229041</v>
      </c>
    </row>
    <row r="32" spans="1:45" ht="12.75">
      <c r="A32" s="5" t="s">
        <v>31</v>
      </c>
      <c r="B32" s="12">
        <v>0.02537745</v>
      </c>
      <c r="C32" s="12">
        <v>0.03894399</v>
      </c>
      <c r="D32" s="12">
        <v>-0.04935534</v>
      </c>
      <c r="E32" s="12">
        <v>-0.02711996</v>
      </c>
      <c r="F32" s="12">
        <v>-0.01919808</v>
      </c>
      <c r="G32" s="12">
        <v>-0.02905242</v>
      </c>
      <c r="H32" s="12">
        <v>-0.01571098</v>
      </c>
      <c r="I32" s="12">
        <v>-0.003868612</v>
      </c>
      <c r="J32" s="12">
        <v>-0.01195065</v>
      </c>
      <c r="K32" s="12">
        <v>-0.01787668</v>
      </c>
      <c r="L32" s="12">
        <v>-0.04950231</v>
      </c>
      <c r="M32" s="12">
        <v>0.05599057</v>
      </c>
      <c r="N32" s="12">
        <v>-0.07727372</v>
      </c>
      <c r="O32" s="12">
        <v>0.07639778</v>
      </c>
      <c r="P32" s="12">
        <v>-0.004800352</v>
      </c>
      <c r="Q32" s="12">
        <v>0.01669648</v>
      </c>
      <c r="R32" s="12">
        <v>0.0984726</v>
      </c>
      <c r="S32" s="12">
        <v>-0.0249771</v>
      </c>
      <c r="T32" s="12">
        <v>0.04269113</v>
      </c>
      <c r="U32" s="12">
        <v>-0.02270447</v>
      </c>
      <c r="V32" s="30">
        <v>0</v>
      </c>
      <c r="W32" s="1"/>
      <c r="X32" s="6" t="s">
        <v>31</v>
      </c>
      <c r="Y32" s="12">
        <v>-0.05853794</v>
      </c>
      <c r="Z32" s="12">
        <v>0.02300275</v>
      </c>
      <c r="AA32" s="12">
        <v>-0.02299907</v>
      </c>
      <c r="AB32" s="12">
        <v>0.04381405</v>
      </c>
      <c r="AC32" s="12">
        <v>0.05255374</v>
      </c>
      <c r="AD32" s="12">
        <v>0.008007632</v>
      </c>
      <c r="AE32" s="12">
        <v>0.001849315</v>
      </c>
      <c r="AF32" s="12">
        <v>0.04330793</v>
      </c>
      <c r="AG32" s="12">
        <v>0.0438399</v>
      </c>
      <c r="AH32" s="12">
        <v>-0.02634558</v>
      </c>
      <c r="AI32" s="12">
        <v>-0.04369712</v>
      </c>
      <c r="AJ32" s="12">
        <v>0.06649011</v>
      </c>
      <c r="AK32" s="12">
        <v>-0.0447667</v>
      </c>
      <c r="AL32" s="12">
        <v>0.01207418</v>
      </c>
      <c r="AM32" s="12">
        <v>-0.02102223</v>
      </c>
      <c r="AN32" s="12">
        <v>-0.03877183</v>
      </c>
      <c r="AO32" s="12">
        <v>0.06654424</v>
      </c>
      <c r="AP32" s="12">
        <v>-0.06237588</v>
      </c>
      <c r="AQ32" s="12">
        <v>0.008119508</v>
      </c>
      <c r="AR32" s="12">
        <v>-0.1254817</v>
      </c>
      <c r="AS32" s="30">
        <v>0</v>
      </c>
    </row>
    <row r="33" spans="1:45" ht="12.75">
      <c r="A33" s="5" t="s">
        <v>32</v>
      </c>
      <c r="B33" s="12">
        <v>0.5570393</v>
      </c>
      <c r="C33" s="12">
        <v>0.6315247</v>
      </c>
      <c r="D33" s="12">
        <v>0.618609</v>
      </c>
      <c r="E33" s="12">
        <v>0.6149202</v>
      </c>
      <c r="F33" s="12">
        <v>0.6204453</v>
      </c>
      <c r="G33" s="12">
        <v>0.6252268</v>
      </c>
      <c r="H33" s="12">
        <v>0.6210907</v>
      </c>
      <c r="I33" s="12">
        <v>0.6176098</v>
      </c>
      <c r="J33" s="12">
        <v>0.6327026</v>
      </c>
      <c r="K33" s="12">
        <v>0.6287269</v>
      </c>
      <c r="L33" s="12">
        <v>0.6227136</v>
      </c>
      <c r="M33" s="12">
        <v>0.6209799</v>
      </c>
      <c r="N33" s="12">
        <v>0.6265967</v>
      </c>
      <c r="O33" s="12">
        <v>0.6295205</v>
      </c>
      <c r="P33" s="12">
        <v>0.6322298</v>
      </c>
      <c r="Q33" s="12">
        <v>0.6106909</v>
      </c>
      <c r="R33" s="12">
        <v>0.611978</v>
      </c>
      <c r="S33" s="12">
        <v>0.6115192</v>
      </c>
      <c r="T33" s="12">
        <v>0.6235621</v>
      </c>
      <c r="U33" s="12">
        <v>0.5933026</v>
      </c>
      <c r="V33" s="30">
        <v>0.6193344</v>
      </c>
      <c r="W33" s="1"/>
      <c r="X33" s="6" t="s">
        <v>32</v>
      </c>
      <c r="Y33" s="12">
        <v>0.546674</v>
      </c>
      <c r="Z33" s="12">
        <v>0.6401579</v>
      </c>
      <c r="AA33" s="12">
        <v>0.6183874</v>
      </c>
      <c r="AB33" s="12">
        <v>0.6250461</v>
      </c>
      <c r="AC33" s="12">
        <v>0.6369521</v>
      </c>
      <c r="AD33" s="12">
        <v>0.6359851</v>
      </c>
      <c r="AE33" s="12">
        <v>0.6444518</v>
      </c>
      <c r="AF33" s="12">
        <v>0.6393769</v>
      </c>
      <c r="AG33" s="12">
        <v>0.6334086</v>
      </c>
      <c r="AH33" s="12">
        <v>0.634491</v>
      </c>
      <c r="AI33" s="12">
        <v>0.6266797</v>
      </c>
      <c r="AJ33" s="12">
        <v>0.6303265</v>
      </c>
      <c r="AK33" s="12">
        <v>0.6262786</v>
      </c>
      <c r="AL33" s="12">
        <v>0.6213124</v>
      </c>
      <c r="AM33" s="12">
        <v>0.6207542</v>
      </c>
      <c r="AN33" s="12">
        <v>0.5768236</v>
      </c>
      <c r="AO33" s="12">
        <v>0.6147849</v>
      </c>
      <c r="AP33" s="12">
        <v>0.6248245</v>
      </c>
      <c r="AQ33" s="12">
        <v>0.6222842</v>
      </c>
      <c r="AR33" s="12">
        <v>0.5936242</v>
      </c>
      <c r="AS33" s="30">
        <v>0.6227526</v>
      </c>
    </row>
    <row r="34" spans="1:45" ht="12.75">
      <c r="A34" s="5" t="s">
        <v>33</v>
      </c>
      <c r="B34" s="12">
        <v>-0.001441437</v>
      </c>
      <c r="C34" s="12">
        <v>0.003287631</v>
      </c>
      <c r="D34" s="12">
        <v>-0.007567147</v>
      </c>
      <c r="E34" s="12">
        <v>-0.0002846535</v>
      </c>
      <c r="F34" s="12">
        <v>-0.007999254</v>
      </c>
      <c r="G34" s="12">
        <v>-0.003399435</v>
      </c>
      <c r="H34" s="12">
        <v>-0.008328751</v>
      </c>
      <c r="I34" s="12">
        <v>-0.001296534</v>
      </c>
      <c r="J34" s="12">
        <v>-0.001176438</v>
      </c>
      <c r="K34" s="12">
        <v>-0.001093565</v>
      </c>
      <c r="L34" s="12">
        <v>-0.008574509</v>
      </c>
      <c r="M34" s="12">
        <v>0.006923767</v>
      </c>
      <c r="N34" s="12">
        <v>-0.01432754</v>
      </c>
      <c r="O34" s="12">
        <v>0.005689309</v>
      </c>
      <c r="P34" s="12">
        <v>-0.0004964683</v>
      </c>
      <c r="Q34" s="12">
        <v>0.001969318</v>
      </c>
      <c r="R34" s="12">
        <v>8.056821E-05</v>
      </c>
      <c r="S34" s="12">
        <v>-0.01408636</v>
      </c>
      <c r="T34" s="12">
        <v>-0.0008523846</v>
      </c>
      <c r="U34" s="12">
        <v>-0.006636592</v>
      </c>
      <c r="V34" s="30">
        <v>-0.002937042</v>
      </c>
      <c r="W34" s="1"/>
      <c r="X34" s="6" t="s">
        <v>33</v>
      </c>
      <c r="Y34" s="12">
        <v>-0.008358468</v>
      </c>
      <c r="Z34" s="12">
        <v>-0.004347167</v>
      </c>
      <c r="AA34" s="12">
        <v>-0.003821715</v>
      </c>
      <c r="AB34" s="12">
        <v>0.005934969</v>
      </c>
      <c r="AC34" s="12">
        <v>-0.008468843</v>
      </c>
      <c r="AD34" s="12">
        <v>-0.00161955</v>
      </c>
      <c r="AE34" s="12">
        <v>0.002149292</v>
      </c>
      <c r="AF34" s="12">
        <v>0.005904044</v>
      </c>
      <c r="AG34" s="12">
        <v>0.007512991</v>
      </c>
      <c r="AH34" s="12">
        <v>-0.0007934264</v>
      </c>
      <c r="AI34" s="12">
        <v>-0.009013094</v>
      </c>
      <c r="AJ34" s="12">
        <v>0.008698116</v>
      </c>
      <c r="AK34" s="12">
        <v>-0.0002441104</v>
      </c>
      <c r="AL34" s="12">
        <v>0.01070777</v>
      </c>
      <c r="AM34" s="12">
        <v>-0.01029408</v>
      </c>
      <c r="AN34" s="12">
        <v>0.01080972</v>
      </c>
      <c r="AO34" s="12">
        <v>0.01175326</v>
      </c>
      <c r="AP34" s="12">
        <v>-0.01028053</v>
      </c>
      <c r="AQ34" s="12">
        <v>0.005614674</v>
      </c>
      <c r="AR34" s="12">
        <v>-0.01370053</v>
      </c>
      <c r="AS34" s="30">
        <v>0.0003685937</v>
      </c>
    </row>
    <row r="35" spans="1:45" ht="12.75">
      <c r="A35" s="5" t="s">
        <v>34</v>
      </c>
      <c r="B35" s="12">
        <v>0.07194539</v>
      </c>
      <c r="C35" s="12">
        <v>0.07005719</v>
      </c>
      <c r="D35" s="12">
        <v>0.0758182</v>
      </c>
      <c r="E35" s="12">
        <v>0.0795688</v>
      </c>
      <c r="F35" s="12">
        <v>0.07850074</v>
      </c>
      <c r="G35" s="12">
        <v>0.07117297</v>
      </c>
      <c r="H35" s="12">
        <v>0.07705003</v>
      </c>
      <c r="I35" s="12">
        <v>0.07567644</v>
      </c>
      <c r="J35" s="12">
        <v>0.07588905</v>
      </c>
      <c r="K35" s="12">
        <v>0.07767982</v>
      </c>
      <c r="L35" s="12">
        <v>0.0751156</v>
      </c>
      <c r="M35" s="12">
        <v>0.07660192</v>
      </c>
      <c r="N35" s="12">
        <v>0.07815729</v>
      </c>
      <c r="O35" s="12">
        <v>0.07817313</v>
      </c>
      <c r="P35" s="12">
        <v>0.07524401</v>
      </c>
      <c r="Q35" s="12">
        <v>0.07617039</v>
      </c>
      <c r="R35" s="12">
        <v>0.0798092</v>
      </c>
      <c r="S35" s="12">
        <v>0.08188434</v>
      </c>
      <c r="T35" s="12">
        <v>0.07849294</v>
      </c>
      <c r="U35" s="12">
        <v>0.05539014</v>
      </c>
      <c r="V35" s="30">
        <v>0.0759112</v>
      </c>
      <c r="W35" s="1"/>
      <c r="X35" s="6" t="s">
        <v>34</v>
      </c>
      <c r="Y35" s="12">
        <v>0.07201752</v>
      </c>
      <c r="Z35" s="12">
        <v>0.07398155</v>
      </c>
      <c r="AA35" s="12">
        <v>0.072724</v>
      </c>
      <c r="AB35" s="12">
        <v>0.07340448</v>
      </c>
      <c r="AC35" s="12">
        <v>0.06869997</v>
      </c>
      <c r="AD35" s="12">
        <v>0.0668198</v>
      </c>
      <c r="AE35" s="12">
        <v>0.06963207</v>
      </c>
      <c r="AF35" s="12">
        <v>0.07100462</v>
      </c>
      <c r="AG35" s="12">
        <v>0.07493334</v>
      </c>
      <c r="AH35" s="12">
        <v>0.07381582</v>
      </c>
      <c r="AI35" s="12">
        <v>0.07462908</v>
      </c>
      <c r="AJ35" s="12">
        <v>0.07453808</v>
      </c>
      <c r="AK35" s="12">
        <v>0.07388746</v>
      </c>
      <c r="AL35" s="12">
        <v>0.07691102</v>
      </c>
      <c r="AM35" s="12">
        <v>0.07629949</v>
      </c>
      <c r="AN35" s="12">
        <v>0.08974313</v>
      </c>
      <c r="AO35" s="12">
        <v>0.07938051</v>
      </c>
      <c r="AP35" s="12">
        <v>0.07475288</v>
      </c>
      <c r="AQ35" s="12">
        <v>0.07488286</v>
      </c>
      <c r="AR35" s="12">
        <v>0.04488623</v>
      </c>
      <c r="AS35" s="30">
        <v>0.07345324</v>
      </c>
    </row>
    <row r="36" spans="1:45" ht="12.75">
      <c r="A36" s="5" t="s">
        <v>35</v>
      </c>
      <c r="B36" s="12">
        <v>0.00201177</v>
      </c>
      <c r="C36" s="12">
        <v>-0.002826751</v>
      </c>
      <c r="D36" s="12">
        <v>-0.005556688</v>
      </c>
      <c r="E36" s="12">
        <v>-0.003472445</v>
      </c>
      <c r="F36" s="12">
        <v>-0.005600608</v>
      </c>
      <c r="G36" s="12">
        <v>-0.003035799</v>
      </c>
      <c r="H36" s="12">
        <v>-0.002181678</v>
      </c>
      <c r="I36" s="12">
        <v>1.497476E-05</v>
      </c>
      <c r="J36" s="12">
        <v>-0.001308019</v>
      </c>
      <c r="K36" s="12">
        <v>-0.001797501</v>
      </c>
      <c r="L36" s="12">
        <v>-0.002741779</v>
      </c>
      <c r="M36" s="12">
        <v>0.00154273</v>
      </c>
      <c r="N36" s="12">
        <v>-0.004701705</v>
      </c>
      <c r="O36" s="12">
        <v>0.001918618</v>
      </c>
      <c r="P36" s="12">
        <v>-0.00279703</v>
      </c>
      <c r="Q36" s="12">
        <v>-0.004768234</v>
      </c>
      <c r="R36" s="12">
        <v>-0.002213142</v>
      </c>
      <c r="S36" s="12">
        <v>-0.004806674</v>
      </c>
      <c r="T36" s="12">
        <v>0.002018502</v>
      </c>
      <c r="U36" s="12">
        <v>-0.008311375</v>
      </c>
      <c r="V36" s="30">
        <v>-0.00240235</v>
      </c>
      <c r="W36" s="1"/>
      <c r="X36" s="6" t="s">
        <v>35</v>
      </c>
      <c r="Y36" s="12">
        <v>0.005716377</v>
      </c>
      <c r="Z36" s="12">
        <v>-0.005249238</v>
      </c>
      <c r="AA36" s="12">
        <v>-0.006744862</v>
      </c>
      <c r="AB36" s="12">
        <v>-0.001934042</v>
      </c>
      <c r="AC36" s="12">
        <v>-0.0080839</v>
      </c>
      <c r="AD36" s="12">
        <v>-0.006975535</v>
      </c>
      <c r="AE36" s="12">
        <v>-0.00470951</v>
      </c>
      <c r="AF36" s="12">
        <v>-0.002306972</v>
      </c>
      <c r="AG36" s="12">
        <v>-0.001251197</v>
      </c>
      <c r="AH36" s="12">
        <v>-0.006510976</v>
      </c>
      <c r="AI36" s="12">
        <v>-0.005958058</v>
      </c>
      <c r="AJ36" s="12">
        <v>-0.000586379</v>
      </c>
      <c r="AK36" s="12">
        <v>-0.008320079</v>
      </c>
      <c r="AL36" s="12">
        <v>-0.001071618</v>
      </c>
      <c r="AM36" s="12">
        <v>-0.005771861</v>
      </c>
      <c r="AN36" s="12">
        <v>-0.001531361</v>
      </c>
      <c r="AO36" s="12">
        <v>0.0004498431</v>
      </c>
      <c r="AP36" s="12">
        <v>-0.005438887</v>
      </c>
      <c r="AQ36" s="12">
        <v>-0.0003190845</v>
      </c>
      <c r="AR36" s="12">
        <v>-0.0005714149</v>
      </c>
      <c r="AS36" s="30">
        <v>-0.003606936</v>
      </c>
    </row>
    <row r="37" spans="1:45" ht="12.75">
      <c r="A37" s="5" t="s">
        <v>36</v>
      </c>
      <c r="B37" s="12">
        <v>-0.01198384</v>
      </c>
      <c r="C37" s="12">
        <v>0.02543425</v>
      </c>
      <c r="D37" s="12">
        <v>0.02043758</v>
      </c>
      <c r="E37" s="12">
        <v>0.02069712</v>
      </c>
      <c r="F37" s="12">
        <v>0.02076006</v>
      </c>
      <c r="G37" s="12">
        <v>0.02697107</v>
      </c>
      <c r="H37" s="12">
        <v>0.02213414</v>
      </c>
      <c r="I37" s="12">
        <v>0.02110473</v>
      </c>
      <c r="J37" s="12">
        <v>0.02031767</v>
      </c>
      <c r="K37" s="12">
        <v>0.01995879</v>
      </c>
      <c r="L37" s="12">
        <v>0.02125932</v>
      </c>
      <c r="M37" s="12">
        <v>0.02012787</v>
      </c>
      <c r="N37" s="12">
        <v>0.01862768</v>
      </c>
      <c r="O37" s="12">
        <v>0.02115543</v>
      </c>
      <c r="P37" s="12">
        <v>0.02140497</v>
      </c>
      <c r="Q37" s="12">
        <v>0.02477264</v>
      </c>
      <c r="R37" s="12">
        <v>0.02340727</v>
      </c>
      <c r="S37" s="12">
        <v>0.01988644</v>
      </c>
      <c r="T37" s="12">
        <v>0.01980443</v>
      </c>
      <c r="U37" s="12">
        <v>0.011614</v>
      </c>
      <c r="V37" s="30">
        <v>0.02022001</v>
      </c>
      <c r="W37" s="1"/>
      <c r="X37" s="6" t="s">
        <v>36</v>
      </c>
      <c r="Y37" s="12">
        <v>-0.01398961</v>
      </c>
      <c r="Z37" s="12">
        <v>0.02407942</v>
      </c>
      <c r="AA37" s="12">
        <v>0.02581954</v>
      </c>
      <c r="AB37" s="12">
        <v>0.02698432</v>
      </c>
      <c r="AC37" s="12">
        <v>0.03505087</v>
      </c>
      <c r="AD37" s="12">
        <v>0.03627245</v>
      </c>
      <c r="AE37" s="12">
        <v>0.02744205</v>
      </c>
      <c r="AF37" s="12">
        <v>0.02891778</v>
      </c>
      <c r="AG37" s="12">
        <v>0.02429303</v>
      </c>
      <c r="AH37" s="12">
        <v>0.02706158</v>
      </c>
      <c r="AI37" s="12">
        <v>0.02557098</v>
      </c>
      <c r="AJ37" s="12">
        <v>0.02530189</v>
      </c>
      <c r="AK37" s="12">
        <v>0.03144681</v>
      </c>
      <c r="AL37" s="12">
        <v>0.02759914</v>
      </c>
      <c r="AM37" s="12">
        <v>0.03004473</v>
      </c>
      <c r="AN37" s="12">
        <v>0.03202818</v>
      </c>
      <c r="AO37" s="12">
        <v>0.02603534</v>
      </c>
      <c r="AP37" s="12">
        <v>0.02267207</v>
      </c>
      <c r="AQ37" s="12">
        <v>0.02632136</v>
      </c>
      <c r="AR37" s="12">
        <v>0.003935055</v>
      </c>
      <c r="AS37" s="30">
        <v>0.02589564</v>
      </c>
    </row>
    <row r="38" spans="1:45" ht="12.75">
      <c r="A38" s="5" t="s">
        <v>37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0"/>
      <c r="W38" s="1"/>
      <c r="X38" s="6" t="s">
        <v>37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30"/>
    </row>
    <row r="39" spans="1:45" ht="13.5" thickBot="1">
      <c r="A39" s="8" t="s">
        <v>38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1"/>
      <c r="W39" s="1"/>
      <c r="X39" s="7" t="s">
        <v>38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31"/>
    </row>
    <row r="40" spans="1:45" ht="12.75">
      <c r="A40" s="80" t="s">
        <v>39</v>
      </c>
      <c r="B40" s="427">
        <v>36.62054</v>
      </c>
      <c r="C40" s="427">
        <v>-1.577373</v>
      </c>
      <c r="D40" s="427">
        <v>-12.68601</v>
      </c>
      <c r="E40" s="427">
        <v>-17.6996</v>
      </c>
      <c r="F40" s="427">
        <v>-8.108228</v>
      </c>
      <c r="G40" s="427">
        <v>1.643701</v>
      </c>
      <c r="H40" s="427">
        <v>6.822535</v>
      </c>
      <c r="I40" s="427">
        <v>5.116512</v>
      </c>
      <c r="J40" s="427">
        <v>-6.381548</v>
      </c>
      <c r="K40" s="427">
        <v>-11.35086</v>
      </c>
      <c r="L40" s="427">
        <v>-0.8891675</v>
      </c>
      <c r="M40" s="427">
        <v>-0.7042857</v>
      </c>
      <c r="N40" s="427">
        <v>-7.824708</v>
      </c>
      <c r="O40" s="427">
        <v>-9.271977</v>
      </c>
      <c r="P40" s="427">
        <v>-1.806342</v>
      </c>
      <c r="Q40" s="427">
        <v>3.555524</v>
      </c>
      <c r="R40" s="427">
        <v>2.349205</v>
      </c>
      <c r="S40" s="427">
        <v>6.906632</v>
      </c>
      <c r="T40" s="427">
        <v>15.6532</v>
      </c>
      <c r="U40" s="427">
        <v>25.15321</v>
      </c>
      <c r="V40" s="29">
        <v>0</v>
      </c>
      <c r="W40" s="1"/>
      <c r="X40" s="6" t="s">
        <v>39</v>
      </c>
      <c r="Y40" s="12">
        <v>26.11274</v>
      </c>
      <c r="Z40" s="12">
        <v>-3.572401</v>
      </c>
      <c r="AA40" s="12">
        <v>-20.4857</v>
      </c>
      <c r="AB40" s="12">
        <v>-25.10656</v>
      </c>
      <c r="AC40" s="12">
        <v>-13.09956</v>
      </c>
      <c r="AD40" s="12">
        <v>-5.795472</v>
      </c>
      <c r="AE40" s="12">
        <v>0.321266</v>
      </c>
      <c r="AF40" s="12">
        <v>-1.391676</v>
      </c>
      <c r="AG40" s="12">
        <v>-11.45691</v>
      </c>
      <c r="AH40" s="12">
        <v>-3.682998</v>
      </c>
      <c r="AI40" s="12">
        <v>-2.458533</v>
      </c>
      <c r="AJ40" s="12">
        <v>1.327273</v>
      </c>
      <c r="AK40" s="12">
        <v>-2.846328</v>
      </c>
      <c r="AL40" s="12">
        <v>-3.569486</v>
      </c>
      <c r="AM40" s="12">
        <v>-0.09391246</v>
      </c>
      <c r="AN40" s="12">
        <v>5.589838</v>
      </c>
      <c r="AO40" s="12">
        <v>15.47606</v>
      </c>
      <c r="AP40" s="12">
        <v>16.13329</v>
      </c>
      <c r="AQ40" s="12">
        <v>15.28914</v>
      </c>
      <c r="AR40" s="12">
        <v>35.92681</v>
      </c>
      <c r="AS40" s="29">
        <v>0</v>
      </c>
    </row>
    <row r="41" spans="1:45" ht="12.75">
      <c r="A41" s="5" t="s">
        <v>40</v>
      </c>
      <c r="B41" s="12">
        <v>0.3278278</v>
      </c>
      <c r="C41" s="12">
        <v>1.094007</v>
      </c>
      <c r="D41" s="12">
        <v>-0.09052522</v>
      </c>
      <c r="E41" s="12">
        <v>-0.8486315</v>
      </c>
      <c r="F41" s="12">
        <v>-1.111049</v>
      </c>
      <c r="G41" s="12">
        <v>-0.4340677</v>
      </c>
      <c r="H41" s="12">
        <v>1.454334</v>
      </c>
      <c r="I41" s="12">
        <v>2.271059</v>
      </c>
      <c r="J41" s="12">
        <v>0.3134808</v>
      </c>
      <c r="K41" s="12">
        <v>-0.03626255</v>
      </c>
      <c r="L41" s="12">
        <v>-0.6098321</v>
      </c>
      <c r="M41" s="12">
        <v>-0.7815504</v>
      </c>
      <c r="N41" s="12">
        <v>-0.6875516</v>
      </c>
      <c r="O41" s="12">
        <v>-1.022171</v>
      </c>
      <c r="P41" s="12">
        <v>0.01498571</v>
      </c>
      <c r="Q41" s="12">
        <v>1.770825</v>
      </c>
      <c r="R41" s="12">
        <v>2.038012</v>
      </c>
      <c r="S41" s="12">
        <v>-0.3208066</v>
      </c>
      <c r="T41" s="12">
        <v>-1.893633</v>
      </c>
      <c r="U41" s="12">
        <v>1.391796</v>
      </c>
      <c r="V41" s="30">
        <v>0.1120937</v>
      </c>
      <c r="W41" s="1"/>
      <c r="X41" s="6" t="s">
        <v>40</v>
      </c>
      <c r="Y41" s="12">
        <v>-0.8454446</v>
      </c>
      <c r="Z41" s="12">
        <v>-0.8719733</v>
      </c>
      <c r="AA41" s="12">
        <v>-1.52459</v>
      </c>
      <c r="AB41" s="12">
        <v>-2.028633</v>
      </c>
      <c r="AC41" s="12">
        <v>-4.549933</v>
      </c>
      <c r="AD41" s="12">
        <v>-3.315876</v>
      </c>
      <c r="AE41" s="12">
        <v>-0.5205617</v>
      </c>
      <c r="AF41" s="12">
        <v>-0.5064807</v>
      </c>
      <c r="AG41" s="12">
        <v>-0.6359196</v>
      </c>
      <c r="AH41" s="12">
        <v>-1.259123</v>
      </c>
      <c r="AI41" s="12">
        <v>-1.055401</v>
      </c>
      <c r="AJ41" s="12">
        <v>-0.7466336</v>
      </c>
      <c r="AK41" s="12">
        <v>-0.7222652</v>
      </c>
      <c r="AL41" s="12">
        <v>-3.14196</v>
      </c>
      <c r="AM41" s="12">
        <v>-1.953405</v>
      </c>
      <c r="AN41" s="12">
        <v>-1.180932</v>
      </c>
      <c r="AO41" s="12">
        <v>-1.337378</v>
      </c>
      <c r="AP41" s="12">
        <v>-1.117289</v>
      </c>
      <c r="AQ41" s="12">
        <v>-2.205664</v>
      </c>
      <c r="AR41" s="12">
        <v>-4.785618</v>
      </c>
      <c r="AS41" s="30">
        <v>-1.669042</v>
      </c>
    </row>
    <row r="42" spans="1:45" ht="12.75">
      <c r="A42" s="5" t="s">
        <v>41</v>
      </c>
      <c r="B42" s="12">
        <v>-2.085371</v>
      </c>
      <c r="C42" s="12">
        <v>0.002106453</v>
      </c>
      <c r="D42" s="12">
        <v>0.1843884</v>
      </c>
      <c r="E42" s="12">
        <v>0.227258</v>
      </c>
      <c r="F42" s="12">
        <v>0.6669191</v>
      </c>
      <c r="G42" s="12">
        <v>-0.4822533</v>
      </c>
      <c r="H42" s="12">
        <v>-0.156984</v>
      </c>
      <c r="I42" s="12">
        <v>-0.2545351</v>
      </c>
      <c r="J42" s="12">
        <v>-0.1853463</v>
      </c>
      <c r="K42" s="12">
        <v>-0.2324082</v>
      </c>
      <c r="L42" s="12">
        <v>-0.6079122</v>
      </c>
      <c r="M42" s="12">
        <v>-0.5900615</v>
      </c>
      <c r="N42" s="12">
        <v>-0.4614109</v>
      </c>
      <c r="O42" s="12">
        <v>-0.4159847</v>
      </c>
      <c r="P42" s="12">
        <v>-0.343199</v>
      </c>
      <c r="Q42" s="12">
        <v>-1.170919</v>
      </c>
      <c r="R42" s="12">
        <v>-1.145806</v>
      </c>
      <c r="S42" s="12">
        <v>-0.7427256</v>
      </c>
      <c r="T42" s="12">
        <v>-0.1584413</v>
      </c>
      <c r="U42" s="12">
        <v>0.4049178</v>
      </c>
      <c r="V42" s="30">
        <v>-0.3576948</v>
      </c>
      <c r="W42" s="1"/>
      <c r="X42" s="6" t="s">
        <v>41</v>
      </c>
      <c r="Y42" s="12">
        <v>-0.9341236</v>
      </c>
      <c r="Z42" s="12">
        <v>-0.6096965</v>
      </c>
      <c r="AA42" s="12">
        <v>-0.3752681</v>
      </c>
      <c r="AB42" s="12">
        <v>-0.2938325</v>
      </c>
      <c r="AC42" s="12">
        <v>0.7439758</v>
      </c>
      <c r="AD42" s="12">
        <v>-0.4650727</v>
      </c>
      <c r="AE42" s="12">
        <v>-0.3834798</v>
      </c>
      <c r="AF42" s="12">
        <v>-0.2398192</v>
      </c>
      <c r="AG42" s="12">
        <v>-0.2004725</v>
      </c>
      <c r="AH42" s="12">
        <v>0.1666296</v>
      </c>
      <c r="AI42" s="12">
        <v>-0.3773248</v>
      </c>
      <c r="AJ42" s="12">
        <v>-0.3691258</v>
      </c>
      <c r="AK42" s="12">
        <v>-0.2926646</v>
      </c>
      <c r="AL42" s="12">
        <v>-0.854757</v>
      </c>
      <c r="AM42" s="12">
        <v>-0.4120327</v>
      </c>
      <c r="AN42" s="12">
        <v>-1.088813</v>
      </c>
      <c r="AO42" s="12">
        <v>-0.185871</v>
      </c>
      <c r="AP42" s="12">
        <v>0.2443733</v>
      </c>
      <c r="AQ42" s="12">
        <v>0.4698461</v>
      </c>
      <c r="AR42" s="12">
        <v>0.135623</v>
      </c>
      <c r="AS42" s="30">
        <v>-0.2602142</v>
      </c>
    </row>
    <row r="43" spans="1:45" ht="12.75">
      <c r="A43" s="5" t="s">
        <v>42</v>
      </c>
      <c r="B43" s="12">
        <v>-1.19675</v>
      </c>
      <c r="C43" s="12">
        <v>-0.3926822</v>
      </c>
      <c r="D43" s="12">
        <v>-0.2942605</v>
      </c>
      <c r="E43" s="12">
        <v>-0.4196696</v>
      </c>
      <c r="F43" s="12">
        <v>-0.5325546</v>
      </c>
      <c r="G43" s="12">
        <v>-0.01803377</v>
      </c>
      <c r="H43" s="12">
        <v>-0.01387229</v>
      </c>
      <c r="I43" s="12">
        <v>-0.4111005</v>
      </c>
      <c r="J43" s="12">
        <v>-0.5284732</v>
      </c>
      <c r="K43" s="12">
        <v>-0.1699507</v>
      </c>
      <c r="L43" s="12">
        <v>-0.3148077</v>
      </c>
      <c r="M43" s="12">
        <v>0.07399418</v>
      </c>
      <c r="N43" s="12">
        <v>-0.0009059225</v>
      </c>
      <c r="O43" s="12">
        <v>-0.006678202</v>
      </c>
      <c r="P43" s="12">
        <v>-0.3867501</v>
      </c>
      <c r="Q43" s="12">
        <v>-0.8263792</v>
      </c>
      <c r="R43" s="12">
        <v>-0.6802743</v>
      </c>
      <c r="S43" s="12">
        <v>-0.4323994</v>
      </c>
      <c r="T43" s="12">
        <v>0.04886259</v>
      </c>
      <c r="U43" s="12">
        <v>0.6640577</v>
      </c>
      <c r="V43" s="30">
        <v>-0.2927461</v>
      </c>
      <c r="W43" s="1"/>
      <c r="X43" s="6" t="s">
        <v>42</v>
      </c>
      <c r="Y43" s="12">
        <v>-0.2336398</v>
      </c>
      <c r="Z43" s="12">
        <v>-0.1477256</v>
      </c>
      <c r="AA43" s="12">
        <v>-0.4227002</v>
      </c>
      <c r="AB43" s="12">
        <v>-0.6827014</v>
      </c>
      <c r="AC43" s="12">
        <v>0.4651479</v>
      </c>
      <c r="AD43" s="12">
        <v>0.6916453</v>
      </c>
      <c r="AE43" s="12">
        <v>0.05847021</v>
      </c>
      <c r="AF43" s="12">
        <v>-0.08380944</v>
      </c>
      <c r="AG43" s="12">
        <v>-0.1684492</v>
      </c>
      <c r="AH43" s="12">
        <v>0.2733183</v>
      </c>
      <c r="AI43" s="12">
        <v>0.1981658</v>
      </c>
      <c r="AJ43" s="12">
        <v>0.1940255</v>
      </c>
      <c r="AK43" s="12">
        <v>0.1694666</v>
      </c>
      <c r="AL43" s="12">
        <v>0.744677</v>
      </c>
      <c r="AM43" s="12">
        <v>1.063276</v>
      </c>
      <c r="AN43" s="12">
        <v>0.5788072</v>
      </c>
      <c r="AO43" s="12">
        <v>-0.3648739</v>
      </c>
      <c r="AP43" s="12">
        <v>-0.1862744</v>
      </c>
      <c r="AQ43" s="12">
        <v>-0.1030025</v>
      </c>
      <c r="AR43" s="12">
        <v>-0.3985783</v>
      </c>
      <c r="AS43" s="30">
        <v>0.09910255</v>
      </c>
    </row>
    <row r="44" spans="1:45" ht="12.75">
      <c r="A44" s="5" t="s">
        <v>43</v>
      </c>
      <c r="B44" s="12">
        <v>1.429796</v>
      </c>
      <c r="C44" s="12">
        <v>-0.2567738</v>
      </c>
      <c r="D44" s="12">
        <v>0.09546081</v>
      </c>
      <c r="E44" s="12">
        <v>0.2342529</v>
      </c>
      <c r="F44" s="12">
        <v>-0.1905778</v>
      </c>
      <c r="G44" s="12">
        <v>-0.1851989</v>
      </c>
      <c r="H44" s="12">
        <v>-0.1753371</v>
      </c>
      <c r="I44" s="12">
        <v>-7.373873E-05</v>
      </c>
      <c r="J44" s="12">
        <v>0.06199275</v>
      </c>
      <c r="K44" s="12">
        <v>0.1029478</v>
      </c>
      <c r="L44" s="12">
        <v>-0.2213888</v>
      </c>
      <c r="M44" s="12">
        <v>-0.1013216</v>
      </c>
      <c r="N44" s="12">
        <v>-0.06884417</v>
      </c>
      <c r="O44" s="12">
        <v>0.004964687</v>
      </c>
      <c r="P44" s="12">
        <v>0.2052417</v>
      </c>
      <c r="Q44" s="12">
        <v>0.4420958</v>
      </c>
      <c r="R44" s="12">
        <v>0.06694625</v>
      </c>
      <c r="S44" s="12">
        <v>0.1387528</v>
      </c>
      <c r="T44" s="12">
        <v>0.06861646</v>
      </c>
      <c r="U44" s="12">
        <v>-0.6649306</v>
      </c>
      <c r="V44" s="30">
        <v>0.03503627</v>
      </c>
      <c r="W44" s="1"/>
      <c r="X44" s="6" t="s">
        <v>43</v>
      </c>
      <c r="Y44" s="12">
        <v>2.169479</v>
      </c>
      <c r="Z44" s="12">
        <v>-0.1531192</v>
      </c>
      <c r="AA44" s="12">
        <v>-0.03007231</v>
      </c>
      <c r="AB44" s="12">
        <v>0.05214728</v>
      </c>
      <c r="AC44" s="12">
        <v>-0.3341176</v>
      </c>
      <c r="AD44" s="12">
        <v>-0.07554951</v>
      </c>
      <c r="AE44" s="12">
        <v>0.008193937</v>
      </c>
      <c r="AF44" s="12">
        <v>-0.01338617</v>
      </c>
      <c r="AG44" s="12">
        <v>0.001095033</v>
      </c>
      <c r="AH44" s="12">
        <v>0.05663794</v>
      </c>
      <c r="AI44" s="12">
        <v>-0.07758325</v>
      </c>
      <c r="AJ44" s="12">
        <v>0.04324948</v>
      </c>
      <c r="AK44" s="12">
        <v>0.2725174</v>
      </c>
      <c r="AL44" s="12">
        <v>0.1189424</v>
      </c>
      <c r="AM44" s="12">
        <v>0.2511151</v>
      </c>
      <c r="AN44" s="12">
        <v>0.6577462</v>
      </c>
      <c r="AO44" s="12">
        <v>0.2054493</v>
      </c>
      <c r="AP44" s="12">
        <v>0.1690759</v>
      </c>
      <c r="AQ44" s="12">
        <v>0.2577673</v>
      </c>
      <c r="AR44" s="12">
        <v>-0.6010153</v>
      </c>
      <c r="AS44" s="30">
        <v>0.1222446</v>
      </c>
    </row>
    <row r="45" spans="1:45" ht="12.75">
      <c r="A45" s="5" t="s">
        <v>44</v>
      </c>
      <c r="B45" s="12">
        <v>-0.1275652</v>
      </c>
      <c r="C45" s="12">
        <v>-0.008246464</v>
      </c>
      <c r="D45" s="12">
        <v>-0.1634727</v>
      </c>
      <c r="E45" s="12">
        <v>-0.151876</v>
      </c>
      <c r="F45" s="12">
        <v>-0.246492</v>
      </c>
      <c r="G45" s="12">
        <v>-0.09445361</v>
      </c>
      <c r="H45" s="12">
        <v>-0.1398615</v>
      </c>
      <c r="I45" s="12">
        <v>-0.03844215</v>
      </c>
      <c r="J45" s="12">
        <v>-0.06963943</v>
      </c>
      <c r="K45" s="12">
        <v>-0.00491626</v>
      </c>
      <c r="L45" s="12">
        <v>-0.03582315</v>
      </c>
      <c r="M45" s="12">
        <v>-0.04677351</v>
      </c>
      <c r="N45" s="12">
        <v>0.000400942</v>
      </c>
      <c r="O45" s="12">
        <v>0.1366382</v>
      </c>
      <c r="P45" s="12">
        <v>0.009981922</v>
      </c>
      <c r="Q45" s="12">
        <v>-0.01812153</v>
      </c>
      <c r="R45" s="12">
        <v>0.08512178</v>
      </c>
      <c r="S45" s="12">
        <v>-0.07817641</v>
      </c>
      <c r="T45" s="12">
        <v>-0.09607362</v>
      </c>
      <c r="U45" s="12">
        <v>-0.2152991</v>
      </c>
      <c r="V45" s="30">
        <v>-0.06070307</v>
      </c>
      <c r="W45" s="1"/>
      <c r="X45" s="6" t="s">
        <v>44</v>
      </c>
      <c r="Y45" s="12">
        <v>0.3555856</v>
      </c>
      <c r="Z45" s="12">
        <v>0.09798527</v>
      </c>
      <c r="AA45" s="12">
        <v>0.04291457</v>
      </c>
      <c r="AB45" s="12">
        <v>-0.001698747</v>
      </c>
      <c r="AC45" s="12">
        <v>-0.5135173</v>
      </c>
      <c r="AD45" s="12">
        <v>-0.4009017</v>
      </c>
      <c r="AE45" s="12">
        <v>-0.2357101</v>
      </c>
      <c r="AF45" s="12">
        <v>-0.1793615</v>
      </c>
      <c r="AG45" s="12">
        <v>0.03138649</v>
      </c>
      <c r="AH45" s="12">
        <v>-0.1192134</v>
      </c>
      <c r="AI45" s="12">
        <v>0.01560144</v>
      </c>
      <c r="AJ45" s="12">
        <v>0.06692887</v>
      </c>
      <c r="AK45" s="12">
        <v>0.04812938</v>
      </c>
      <c r="AL45" s="12">
        <v>-0.04459179</v>
      </c>
      <c r="AM45" s="12">
        <v>-0.4356805</v>
      </c>
      <c r="AN45" s="12">
        <v>-0.5926183</v>
      </c>
      <c r="AO45" s="12">
        <v>-0.08439108</v>
      </c>
      <c r="AP45" s="12">
        <v>0.0003409314</v>
      </c>
      <c r="AQ45" s="12">
        <v>-0.08504894</v>
      </c>
      <c r="AR45" s="12">
        <v>-0.08052746</v>
      </c>
      <c r="AS45" s="30">
        <v>-0.1160011</v>
      </c>
    </row>
    <row r="46" spans="1:45" ht="12.75">
      <c r="A46" s="5" t="s">
        <v>45</v>
      </c>
      <c r="B46" s="12">
        <v>1.240409</v>
      </c>
      <c r="C46" s="12">
        <v>0.05151241</v>
      </c>
      <c r="D46" s="12">
        <v>0.03818663</v>
      </c>
      <c r="E46" s="12">
        <v>0.01076034</v>
      </c>
      <c r="F46" s="12">
        <v>-0.05084679</v>
      </c>
      <c r="G46" s="12">
        <v>0.1080971</v>
      </c>
      <c r="H46" s="12">
        <v>0.06670662</v>
      </c>
      <c r="I46" s="12">
        <v>-0.01420987</v>
      </c>
      <c r="J46" s="12">
        <v>-0.03161119</v>
      </c>
      <c r="K46" s="12">
        <v>-0.01344517</v>
      </c>
      <c r="L46" s="12">
        <v>-0.01177793</v>
      </c>
      <c r="M46" s="12">
        <v>-0.0003493473</v>
      </c>
      <c r="N46" s="12">
        <v>-0.02613249</v>
      </c>
      <c r="O46" s="12">
        <v>-0.06924068</v>
      </c>
      <c r="P46" s="12">
        <v>-0.08927519</v>
      </c>
      <c r="Q46" s="12">
        <v>-0.03498107</v>
      </c>
      <c r="R46" s="12">
        <v>0.05550451</v>
      </c>
      <c r="S46" s="12">
        <v>-0.02462506</v>
      </c>
      <c r="T46" s="12">
        <v>-0.1150809</v>
      </c>
      <c r="U46" s="12">
        <v>-0.1299489</v>
      </c>
      <c r="V46" s="30">
        <v>0.02646964</v>
      </c>
      <c r="W46" s="1"/>
      <c r="X46" s="6" t="s">
        <v>45</v>
      </c>
      <c r="Y46" s="12">
        <v>1.508319</v>
      </c>
      <c r="Z46" s="12">
        <v>0.0829298</v>
      </c>
      <c r="AA46" s="12">
        <v>-0.03753271</v>
      </c>
      <c r="AB46" s="12">
        <v>-0.01716297</v>
      </c>
      <c r="AC46" s="12">
        <v>-0.09137744</v>
      </c>
      <c r="AD46" s="12">
        <v>0.06781446</v>
      </c>
      <c r="AE46" s="12">
        <v>0.02419858</v>
      </c>
      <c r="AF46" s="12">
        <v>-0.04468344</v>
      </c>
      <c r="AG46" s="12">
        <v>-0.03720591</v>
      </c>
      <c r="AH46" s="12">
        <v>0.0005489695</v>
      </c>
      <c r="AI46" s="12">
        <v>0.02415283</v>
      </c>
      <c r="AJ46" s="12">
        <v>0.03198338</v>
      </c>
      <c r="AK46" s="12">
        <v>0.007023342</v>
      </c>
      <c r="AL46" s="12">
        <v>0.02556277</v>
      </c>
      <c r="AM46" s="12">
        <v>-0.02198885</v>
      </c>
      <c r="AN46" s="12">
        <v>0.132771</v>
      </c>
      <c r="AO46" s="12">
        <v>0.04111488</v>
      </c>
      <c r="AP46" s="12">
        <v>-0.0005524779</v>
      </c>
      <c r="AQ46" s="12">
        <v>-0.03214721</v>
      </c>
      <c r="AR46" s="12">
        <v>0.109648</v>
      </c>
      <c r="AS46" s="30">
        <v>0.05837854</v>
      </c>
    </row>
    <row r="47" spans="1:45" ht="12.75">
      <c r="A47" s="5" t="s">
        <v>46</v>
      </c>
      <c r="B47" s="12">
        <v>-0.02252906</v>
      </c>
      <c r="C47" s="12">
        <v>-0.04069317</v>
      </c>
      <c r="D47" s="12">
        <v>-0.02130132</v>
      </c>
      <c r="E47" s="12">
        <v>-0.02379817</v>
      </c>
      <c r="F47" s="12">
        <v>-0.07865296</v>
      </c>
      <c r="G47" s="12">
        <v>-0.04352878</v>
      </c>
      <c r="H47" s="12">
        <v>-0.01628867</v>
      </c>
      <c r="I47" s="12">
        <v>0.02491346</v>
      </c>
      <c r="J47" s="12">
        <v>-0.04794978</v>
      </c>
      <c r="K47" s="12">
        <v>-0.01418266</v>
      </c>
      <c r="L47" s="12">
        <v>-0.005792125</v>
      </c>
      <c r="M47" s="12">
        <v>0.01613671</v>
      </c>
      <c r="N47" s="12">
        <v>0.008151562</v>
      </c>
      <c r="O47" s="12">
        <v>0.01825669</v>
      </c>
      <c r="P47" s="12">
        <v>0.005267269</v>
      </c>
      <c r="Q47" s="12">
        <v>0.02034981</v>
      </c>
      <c r="R47" s="12">
        <v>-0.02641772</v>
      </c>
      <c r="S47" s="12">
        <v>-0.01619882</v>
      </c>
      <c r="T47" s="12">
        <v>-0.03066143</v>
      </c>
      <c r="U47" s="12">
        <v>-0.004143329</v>
      </c>
      <c r="V47" s="30">
        <v>-0.01501792</v>
      </c>
      <c r="W47" s="1"/>
      <c r="X47" s="6" t="s">
        <v>46</v>
      </c>
      <c r="Y47" s="12">
        <v>-0.001831662</v>
      </c>
      <c r="Z47" s="12">
        <v>0.06413328</v>
      </c>
      <c r="AA47" s="12">
        <v>-0.01339379</v>
      </c>
      <c r="AB47" s="12">
        <v>-0.002528042</v>
      </c>
      <c r="AC47" s="12">
        <v>-0.04220066</v>
      </c>
      <c r="AD47" s="12">
        <v>-0.06949181</v>
      </c>
      <c r="AE47" s="12">
        <v>0.04028564</v>
      </c>
      <c r="AF47" s="12">
        <v>0.04201839</v>
      </c>
      <c r="AG47" s="12">
        <v>-0.01419935</v>
      </c>
      <c r="AH47" s="12">
        <v>-0.008065003</v>
      </c>
      <c r="AI47" s="12">
        <v>0.0111859</v>
      </c>
      <c r="AJ47" s="12">
        <v>0.01400219</v>
      </c>
      <c r="AK47" s="12">
        <v>-0.01554218</v>
      </c>
      <c r="AL47" s="12">
        <v>-0.01452501</v>
      </c>
      <c r="AM47" s="12">
        <v>-0.04946216</v>
      </c>
      <c r="AN47" s="12">
        <v>0.003708635</v>
      </c>
      <c r="AO47" s="12">
        <v>-0.08433245</v>
      </c>
      <c r="AP47" s="12">
        <v>0.00111119</v>
      </c>
      <c r="AQ47" s="12">
        <v>-0.04645055</v>
      </c>
      <c r="AR47" s="12">
        <v>-0.01078114</v>
      </c>
      <c r="AS47" s="30">
        <v>-0.009967159</v>
      </c>
    </row>
    <row r="48" spans="1:45" ht="12.75">
      <c r="A48" s="5" t="s">
        <v>47</v>
      </c>
      <c r="B48" s="12">
        <v>-0.2079855</v>
      </c>
      <c r="C48" s="12">
        <v>-0.01416712</v>
      </c>
      <c r="D48" s="12">
        <v>0.01366315</v>
      </c>
      <c r="E48" s="12">
        <v>0.01637656</v>
      </c>
      <c r="F48" s="12">
        <v>0.04612366</v>
      </c>
      <c r="G48" s="12">
        <v>-0.0004616148</v>
      </c>
      <c r="H48" s="12">
        <v>0.02302787</v>
      </c>
      <c r="I48" s="12">
        <v>0.02597746</v>
      </c>
      <c r="J48" s="12">
        <v>0.01605381</v>
      </c>
      <c r="K48" s="12">
        <v>0.02051675</v>
      </c>
      <c r="L48" s="12">
        <v>0.00314603</v>
      </c>
      <c r="M48" s="12">
        <v>0.0106887</v>
      </c>
      <c r="N48" s="12">
        <v>0.01508659</v>
      </c>
      <c r="O48" s="12">
        <v>0.004858695</v>
      </c>
      <c r="P48" s="12">
        <v>0.0485692</v>
      </c>
      <c r="Q48" s="12">
        <v>-0.02791776</v>
      </c>
      <c r="R48" s="12">
        <v>-0.0373385</v>
      </c>
      <c r="S48" s="12">
        <v>-0.00511496</v>
      </c>
      <c r="T48" s="12">
        <v>0.03092576</v>
      </c>
      <c r="U48" s="12">
        <v>0.08403686</v>
      </c>
      <c r="V48" s="30">
        <v>0.00607644</v>
      </c>
      <c r="W48" s="1"/>
      <c r="X48" s="6" t="s">
        <v>47</v>
      </c>
      <c r="Y48" s="12">
        <v>-0.178375</v>
      </c>
      <c r="Z48" s="12">
        <v>0.01242123</v>
      </c>
      <c r="AA48" s="12">
        <v>0.02553268</v>
      </c>
      <c r="AB48" s="12">
        <v>0.01573006</v>
      </c>
      <c r="AC48" s="12">
        <v>0.1460234</v>
      </c>
      <c r="AD48" s="12">
        <v>0.03822868</v>
      </c>
      <c r="AE48" s="12">
        <v>0.02371311</v>
      </c>
      <c r="AF48" s="12">
        <v>0.006169626</v>
      </c>
      <c r="AG48" s="12">
        <v>0.02699119</v>
      </c>
      <c r="AH48" s="12">
        <v>0.04068882</v>
      </c>
      <c r="AI48" s="12">
        <v>0.01852502</v>
      </c>
      <c r="AJ48" s="12">
        <v>0.01856092</v>
      </c>
      <c r="AK48" s="12">
        <v>0.01169832</v>
      </c>
      <c r="AL48" s="12">
        <v>-0.02196064</v>
      </c>
      <c r="AM48" s="12">
        <v>0.01585719</v>
      </c>
      <c r="AN48" s="12">
        <v>-0.1256714</v>
      </c>
      <c r="AO48" s="12">
        <v>-0.004988239</v>
      </c>
      <c r="AP48" s="12">
        <v>0.03039181</v>
      </c>
      <c r="AQ48" s="12">
        <v>0.03419829</v>
      </c>
      <c r="AR48" s="12">
        <v>0.01625858</v>
      </c>
      <c r="AS48" s="30">
        <v>0.01126647</v>
      </c>
    </row>
    <row r="49" spans="1:45" ht="12.75">
      <c r="A49" s="5" t="s">
        <v>48</v>
      </c>
      <c r="B49" s="12">
        <v>-0.02391733</v>
      </c>
      <c r="C49" s="12">
        <v>-0.01501311</v>
      </c>
      <c r="D49" s="12">
        <v>-0.00753272</v>
      </c>
      <c r="E49" s="12">
        <v>-0.003866072</v>
      </c>
      <c r="F49" s="12">
        <v>0.006839066</v>
      </c>
      <c r="G49" s="12">
        <v>0.02509501</v>
      </c>
      <c r="H49" s="12">
        <v>-0.01905493</v>
      </c>
      <c r="I49" s="12">
        <v>0.05299668</v>
      </c>
      <c r="J49" s="12">
        <v>0.0135205</v>
      </c>
      <c r="K49" s="12">
        <v>0.03877541</v>
      </c>
      <c r="L49" s="12">
        <v>0.005697521</v>
      </c>
      <c r="M49" s="12">
        <v>0.01596538</v>
      </c>
      <c r="N49" s="12">
        <v>0.004592019</v>
      </c>
      <c r="O49" s="12">
        <v>0.01617805</v>
      </c>
      <c r="P49" s="12">
        <v>0.006337767</v>
      </c>
      <c r="Q49" s="12">
        <v>-0.06255236</v>
      </c>
      <c r="R49" s="12">
        <v>-0.004325104</v>
      </c>
      <c r="S49" s="12">
        <v>0.00576581</v>
      </c>
      <c r="T49" s="12">
        <v>0.01717699</v>
      </c>
      <c r="U49" s="12">
        <v>-0.1372982</v>
      </c>
      <c r="V49" s="30">
        <v>0</v>
      </c>
      <c r="W49" s="1"/>
      <c r="X49" s="6" t="s">
        <v>48</v>
      </c>
      <c r="Y49" s="12">
        <v>0.03162216</v>
      </c>
      <c r="Z49" s="12">
        <v>0.0512832</v>
      </c>
      <c r="AA49" s="12">
        <v>-0.0280665</v>
      </c>
      <c r="AB49" s="12">
        <v>-0.001018477</v>
      </c>
      <c r="AC49" s="12">
        <v>-0.04133606</v>
      </c>
      <c r="AD49" s="12">
        <v>-0.06141675</v>
      </c>
      <c r="AE49" s="12">
        <v>0.02353108</v>
      </c>
      <c r="AF49" s="12">
        <v>0.013899</v>
      </c>
      <c r="AG49" s="12">
        <v>0.03434937</v>
      </c>
      <c r="AH49" s="12">
        <v>0.01381739</v>
      </c>
      <c r="AI49" s="12">
        <v>0.002728109</v>
      </c>
      <c r="AJ49" s="12">
        <v>0.005112624</v>
      </c>
      <c r="AK49" s="12">
        <v>-0.05690186</v>
      </c>
      <c r="AL49" s="12">
        <v>0.01927456</v>
      </c>
      <c r="AM49" s="12">
        <v>0.02790941</v>
      </c>
      <c r="AN49" s="12">
        <v>0.01149222</v>
      </c>
      <c r="AO49" s="12">
        <v>-0.01282921</v>
      </c>
      <c r="AP49" s="12">
        <v>0.01910221</v>
      </c>
      <c r="AQ49" s="12">
        <v>-0.02004082</v>
      </c>
      <c r="AR49" s="12">
        <v>-0.0330947</v>
      </c>
      <c r="AS49" s="30">
        <v>0</v>
      </c>
    </row>
    <row r="50" spans="1:45" ht="12.75">
      <c r="A50" s="5" t="s">
        <v>49</v>
      </c>
      <c r="B50" s="12">
        <v>0.2036011</v>
      </c>
      <c r="C50" s="12">
        <v>0.02020786</v>
      </c>
      <c r="D50" s="12">
        <v>0.01738187</v>
      </c>
      <c r="E50" s="12">
        <v>0.01934213</v>
      </c>
      <c r="F50" s="12">
        <v>0.00400539</v>
      </c>
      <c r="G50" s="12">
        <v>0.04743999</v>
      </c>
      <c r="H50" s="12">
        <v>0.04413083</v>
      </c>
      <c r="I50" s="12">
        <v>0.03440236</v>
      </c>
      <c r="J50" s="12">
        <v>0.02043245</v>
      </c>
      <c r="K50" s="12">
        <v>0.01704888</v>
      </c>
      <c r="L50" s="12">
        <v>0.02536978</v>
      </c>
      <c r="M50" s="12">
        <v>0.02736266</v>
      </c>
      <c r="N50" s="12">
        <v>0.02313135</v>
      </c>
      <c r="O50" s="12">
        <v>0.01882092</v>
      </c>
      <c r="P50" s="12">
        <v>0.01709228</v>
      </c>
      <c r="Q50" s="12">
        <v>0.03217145</v>
      </c>
      <c r="R50" s="12">
        <v>0.04036714</v>
      </c>
      <c r="S50" s="12">
        <v>0.03459312</v>
      </c>
      <c r="T50" s="12">
        <v>0.0352852</v>
      </c>
      <c r="U50" s="12">
        <v>0.05137613</v>
      </c>
      <c r="V50" s="30">
        <v>0.0328227</v>
      </c>
      <c r="W50" s="1"/>
      <c r="X50" s="6" t="s">
        <v>49</v>
      </c>
      <c r="Y50" s="12">
        <v>0.2031306</v>
      </c>
      <c r="Z50" s="12">
        <v>0.01697297</v>
      </c>
      <c r="AA50" s="12">
        <v>0.01198942</v>
      </c>
      <c r="AB50" s="12">
        <v>0.01277668</v>
      </c>
      <c r="AC50" s="12">
        <v>-0.01274376</v>
      </c>
      <c r="AD50" s="12">
        <v>0.01852068</v>
      </c>
      <c r="AE50" s="12">
        <v>0.03330392</v>
      </c>
      <c r="AF50" s="12">
        <v>0.02421446</v>
      </c>
      <c r="AG50" s="12">
        <v>0.01483913</v>
      </c>
      <c r="AH50" s="12">
        <v>0.0248677</v>
      </c>
      <c r="AI50" s="12">
        <v>0.01957878</v>
      </c>
      <c r="AJ50" s="12">
        <v>0.0259534</v>
      </c>
      <c r="AK50" s="12">
        <v>0.0286569</v>
      </c>
      <c r="AL50" s="12">
        <v>0.03094847</v>
      </c>
      <c r="AM50" s="12">
        <v>0.01072568</v>
      </c>
      <c r="AN50" s="12">
        <v>0.07266756</v>
      </c>
      <c r="AO50" s="12">
        <v>0.04171549</v>
      </c>
      <c r="AP50" s="12">
        <v>0.03789448</v>
      </c>
      <c r="AQ50" s="12">
        <v>0.03903435</v>
      </c>
      <c r="AR50" s="12">
        <v>0.03700594</v>
      </c>
      <c r="AS50" s="30">
        <v>0.03108911</v>
      </c>
    </row>
    <row r="51" spans="1:45" ht="12.75">
      <c r="A51" s="5" t="s">
        <v>50</v>
      </c>
      <c r="B51" s="12">
        <v>-0.003761455</v>
      </c>
      <c r="C51" s="12">
        <v>-0.00445999</v>
      </c>
      <c r="D51" s="12">
        <v>-0.007548301</v>
      </c>
      <c r="E51" s="12">
        <v>-0.002873437</v>
      </c>
      <c r="F51" s="12">
        <v>-0.004052754</v>
      </c>
      <c r="G51" s="12">
        <v>-0.003821455</v>
      </c>
      <c r="H51" s="12">
        <v>-0.007476425</v>
      </c>
      <c r="I51" s="12">
        <v>0.002626501</v>
      </c>
      <c r="J51" s="12">
        <v>-0.002571407</v>
      </c>
      <c r="K51" s="12">
        <v>0.003614689</v>
      </c>
      <c r="L51" s="12">
        <v>-0.00136703</v>
      </c>
      <c r="M51" s="12">
        <v>-0.000676068</v>
      </c>
      <c r="N51" s="12">
        <v>-0.003107425</v>
      </c>
      <c r="O51" s="12">
        <v>0.005588627</v>
      </c>
      <c r="P51" s="12">
        <v>0.001979259</v>
      </c>
      <c r="Q51" s="12">
        <v>-0.008166121</v>
      </c>
      <c r="R51" s="12">
        <v>0.00523945</v>
      </c>
      <c r="S51" s="12">
        <v>-0.0004189587</v>
      </c>
      <c r="T51" s="12">
        <v>0.0005374027</v>
      </c>
      <c r="U51" s="12">
        <v>-0.02563481</v>
      </c>
      <c r="V51" s="30">
        <v>-0.002321733</v>
      </c>
      <c r="W51" s="1"/>
      <c r="X51" s="6" t="s">
        <v>50</v>
      </c>
      <c r="Y51" s="12">
        <v>0.0114046</v>
      </c>
      <c r="Z51" s="12">
        <v>0.005815412</v>
      </c>
      <c r="AA51" s="12">
        <v>-0.005389294</v>
      </c>
      <c r="AB51" s="12">
        <v>-0.001343537</v>
      </c>
      <c r="AC51" s="12">
        <v>-0.01817077</v>
      </c>
      <c r="AD51" s="12">
        <v>-0.01807554</v>
      </c>
      <c r="AE51" s="12">
        <v>-0.00713576</v>
      </c>
      <c r="AF51" s="12">
        <v>-0.005794913</v>
      </c>
      <c r="AG51" s="12">
        <v>-0.0002683492</v>
      </c>
      <c r="AH51" s="12">
        <v>-0.001338876</v>
      </c>
      <c r="AI51" s="12">
        <v>0.00285322</v>
      </c>
      <c r="AJ51" s="12">
        <v>0.0002648247</v>
      </c>
      <c r="AK51" s="12">
        <v>-0.002707259</v>
      </c>
      <c r="AL51" s="12">
        <v>0.008107372</v>
      </c>
      <c r="AM51" s="12">
        <v>0.003052925</v>
      </c>
      <c r="AN51" s="12">
        <v>-0.01226447</v>
      </c>
      <c r="AO51" s="12">
        <v>-0.0009035117</v>
      </c>
      <c r="AP51" s="12">
        <v>0.001517009</v>
      </c>
      <c r="AQ51" s="12">
        <v>-0.002856492</v>
      </c>
      <c r="AR51" s="12">
        <v>-0.002684385</v>
      </c>
      <c r="AS51" s="30">
        <v>-0.00257678</v>
      </c>
    </row>
    <row r="52" spans="1:45" ht="12.75">
      <c r="A52" s="5" t="s">
        <v>51</v>
      </c>
      <c r="B52" s="12">
        <v>-0.008503112</v>
      </c>
      <c r="C52" s="12">
        <v>0.003797156</v>
      </c>
      <c r="D52" s="12">
        <v>0.006518226</v>
      </c>
      <c r="E52" s="12">
        <v>0.005113129</v>
      </c>
      <c r="F52" s="12">
        <v>0.003790508</v>
      </c>
      <c r="G52" s="12">
        <v>0.003801496</v>
      </c>
      <c r="H52" s="12">
        <v>0.00538545</v>
      </c>
      <c r="I52" s="12">
        <v>0.003763239</v>
      </c>
      <c r="J52" s="12">
        <v>0.003624043</v>
      </c>
      <c r="K52" s="12">
        <v>0.005192354</v>
      </c>
      <c r="L52" s="12">
        <v>0.002740908</v>
      </c>
      <c r="M52" s="12">
        <v>0.003122744</v>
      </c>
      <c r="N52" s="12">
        <v>0.003702445</v>
      </c>
      <c r="O52" s="12">
        <v>0.0008118867</v>
      </c>
      <c r="P52" s="12">
        <v>0.008125176</v>
      </c>
      <c r="Q52" s="12">
        <v>0.01012631</v>
      </c>
      <c r="R52" s="12">
        <v>0.006708948</v>
      </c>
      <c r="S52" s="12">
        <v>0.008347844</v>
      </c>
      <c r="T52" s="12">
        <v>0.008656818</v>
      </c>
      <c r="U52" s="12">
        <v>0.008937889</v>
      </c>
      <c r="V52" s="30">
        <v>0.004875487</v>
      </c>
      <c r="W52" s="1"/>
      <c r="X52" s="6" t="s">
        <v>51</v>
      </c>
      <c r="Y52" s="12">
        <v>-0.005642679</v>
      </c>
      <c r="Z52" s="12">
        <v>0.004187101</v>
      </c>
      <c r="AA52" s="12">
        <v>0.002229134</v>
      </c>
      <c r="AB52" s="12">
        <v>0.001998638</v>
      </c>
      <c r="AC52" s="12">
        <v>0.004662166</v>
      </c>
      <c r="AD52" s="12">
        <v>0.004890685</v>
      </c>
      <c r="AE52" s="12">
        <v>0.006363075</v>
      </c>
      <c r="AF52" s="12">
        <v>0.001617179</v>
      </c>
      <c r="AG52" s="12">
        <v>0.003374506</v>
      </c>
      <c r="AH52" s="12">
        <v>0.005000405</v>
      </c>
      <c r="AI52" s="12">
        <v>0.007377968</v>
      </c>
      <c r="AJ52" s="12">
        <v>0.005452792</v>
      </c>
      <c r="AK52" s="12">
        <v>0.00573538</v>
      </c>
      <c r="AL52" s="12">
        <v>0.000708239</v>
      </c>
      <c r="AM52" s="12">
        <v>0.006952302</v>
      </c>
      <c r="AN52" s="12">
        <v>0.002485586</v>
      </c>
      <c r="AO52" s="12">
        <v>0.008149474</v>
      </c>
      <c r="AP52" s="12">
        <v>0.007754105</v>
      </c>
      <c r="AQ52" s="12">
        <v>0.007861663</v>
      </c>
      <c r="AR52" s="12">
        <v>0.01255534</v>
      </c>
      <c r="AS52" s="30">
        <v>0.004749748</v>
      </c>
    </row>
    <row r="53" spans="1:45" ht="12.75">
      <c r="A53" s="5" t="s">
        <v>52</v>
      </c>
      <c r="B53" s="12">
        <v>0.005474662</v>
      </c>
      <c r="C53" s="12">
        <v>-0.01012259</v>
      </c>
      <c r="D53" s="12">
        <v>-0.008246712</v>
      </c>
      <c r="E53" s="12">
        <v>-0.007399296</v>
      </c>
      <c r="F53" s="12">
        <v>-0.007915849</v>
      </c>
      <c r="G53" s="12">
        <v>-0.01007872</v>
      </c>
      <c r="H53" s="12">
        <v>-0.00752656</v>
      </c>
      <c r="I53" s="12">
        <v>-0.006819878</v>
      </c>
      <c r="J53" s="12">
        <v>-0.00756302</v>
      </c>
      <c r="K53" s="12">
        <v>-0.005776856</v>
      </c>
      <c r="L53" s="12">
        <v>-0.005947056</v>
      </c>
      <c r="M53" s="12">
        <v>-0.006337219</v>
      </c>
      <c r="N53" s="12">
        <v>-0.007061669</v>
      </c>
      <c r="O53" s="12">
        <v>-0.006968159</v>
      </c>
      <c r="P53" s="12">
        <v>-0.007347106</v>
      </c>
      <c r="Q53" s="12">
        <v>-0.009420515</v>
      </c>
      <c r="R53" s="12">
        <v>-0.01021209</v>
      </c>
      <c r="S53" s="12">
        <v>-0.007385433</v>
      </c>
      <c r="T53" s="12">
        <v>-0.006989204</v>
      </c>
      <c r="U53" s="12">
        <v>0.004468817</v>
      </c>
      <c r="V53" s="30">
        <v>-0.006938737</v>
      </c>
      <c r="W53" s="1"/>
      <c r="X53" s="6" t="s">
        <v>52</v>
      </c>
      <c r="Y53" s="12">
        <v>0.002391735</v>
      </c>
      <c r="Z53" s="12">
        <v>-0.007289545</v>
      </c>
      <c r="AA53" s="12">
        <v>-0.01009284</v>
      </c>
      <c r="AB53" s="12">
        <v>-0.01056509</v>
      </c>
      <c r="AC53" s="12">
        <v>-0.006243947</v>
      </c>
      <c r="AD53" s="12">
        <v>-0.01152463</v>
      </c>
      <c r="AE53" s="12">
        <v>-0.007437317</v>
      </c>
      <c r="AF53" s="12">
        <v>-0.0092489</v>
      </c>
      <c r="AG53" s="12">
        <v>-0.007082497</v>
      </c>
      <c r="AH53" s="12">
        <v>-0.006395236</v>
      </c>
      <c r="AI53" s="12">
        <v>-0.008640258</v>
      </c>
      <c r="AJ53" s="12">
        <v>-0.008960531</v>
      </c>
      <c r="AK53" s="12">
        <v>-0.01185173</v>
      </c>
      <c r="AL53" s="12">
        <v>-0.006202154</v>
      </c>
      <c r="AM53" s="12">
        <v>-0.003473538</v>
      </c>
      <c r="AN53" s="12">
        <v>-0.004897173</v>
      </c>
      <c r="AO53" s="12">
        <v>-0.01164002</v>
      </c>
      <c r="AP53" s="12">
        <v>-0.006480458</v>
      </c>
      <c r="AQ53" s="12">
        <v>-0.01108334</v>
      </c>
      <c r="AR53" s="12">
        <v>3.311462E-05</v>
      </c>
      <c r="AS53" s="30">
        <v>-0.007694812</v>
      </c>
    </row>
    <row r="54" spans="1:45" ht="12.75">
      <c r="A54" s="5" t="s">
        <v>53</v>
      </c>
      <c r="B54" s="12">
        <v>-0.0002017153</v>
      </c>
      <c r="C54" s="12">
        <v>-0.001250007</v>
      </c>
      <c r="D54" s="12">
        <v>-0.004597033</v>
      </c>
      <c r="E54" s="12">
        <v>-0.001318771</v>
      </c>
      <c r="F54" s="12">
        <v>-0.00249149</v>
      </c>
      <c r="G54" s="12">
        <v>-0.002341346</v>
      </c>
      <c r="H54" s="12">
        <v>-0.002690165</v>
      </c>
      <c r="I54" s="12">
        <v>-0.0006014606</v>
      </c>
      <c r="J54" s="12">
        <v>-0.00259921</v>
      </c>
      <c r="K54" s="12">
        <v>-0.001590801</v>
      </c>
      <c r="L54" s="12">
        <v>-0.003646662</v>
      </c>
      <c r="M54" s="12">
        <v>0.0007144274</v>
      </c>
      <c r="N54" s="12">
        <v>-0.007562319</v>
      </c>
      <c r="O54" s="12">
        <v>0.0003540757</v>
      </c>
      <c r="P54" s="12">
        <v>-0.001849324</v>
      </c>
      <c r="Q54" s="12">
        <v>-0.002638865</v>
      </c>
      <c r="R54" s="12">
        <v>-8.642734E-06</v>
      </c>
      <c r="S54" s="12">
        <v>-0.004233097</v>
      </c>
      <c r="T54" s="12">
        <v>0.0009139035</v>
      </c>
      <c r="U54" s="12">
        <v>-0.01165347</v>
      </c>
      <c r="V54" s="30">
        <v>-0.002321847</v>
      </c>
      <c r="W54" s="1"/>
      <c r="X54" s="6" t="s">
        <v>53</v>
      </c>
      <c r="Y54" s="12">
        <v>0.0003705028</v>
      </c>
      <c r="Z54" s="12">
        <v>-0.004887018</v>
      </c>
      <c r="AA54" s="12">
        <v>-0.007383942</v>
      </c>
      <c r="AB54" s="12">
        <v>-0.001089043</v>
      </c>
      <c r="AC54" s="12">
        <v>-0.003095008</v>
      </c>
      <c r="AD54" s="12">
        <v>-0.002418629</v>
      </c>
      <c r="AE54" s="12">
        <v>-0.002569307</v>
      </c>
      <c r="AF54" s="12">
        <v>6.55919E-05</v>
      </c>
      <c r="AG54" s="12">
        <v>-0.0003450388</v>
      </c>
      <c r="AH54" s="12">
        <v>-0.004231597</v>
      </c>
      <c r="AI54" s="12">
        <v>-0.004907847</v>
      </c>
      <c r="AJ54" s="12">
        <v>0.001888732</v>
      </c>
      <c r="AK54" s="12">
        <v>-0.007420286</v>
      </c>
      <c r="AL54" s="12">
        <v>-0.0004821657</v>
      </c>
      <c r="AM54" s="12">
        <v>-0.004116248</v>
      </c>
      <c r="AN54" s="12">
        <v>-0.003583126</v>
      </c>
      <c r="AO54" s="12">
        <v>0.001848826</v>
      </c>
      <c r="AP54" s="12">
        <v>-0.005497802</v>
      </c>
      <c r="AQ54" s="12">
        <v>6.51164E-05</v>
      </c>
      <c r="AR54" s="12">
        <v>-0.01032843</v>
      </c>
      <c r="AS54" s="30">
        <v>-0.002813493</v>
      </c>
    </row>
    <row r="55" spans="1:45" ht="12.75">
      <c r="A55" s="5" t="s">
        <v>54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30"/>
      <c r="W55" s="1"/>
      <c r="X55" s="6" t="s">
        <v>54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30"/>
    </row>
    <row r="56" spans="1:45" ht="13.5" thickBot="1">
      <c r="A56" s="8" t="s">
        <v>55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1"/>
      <c r="W56" s="1"/>
      <c r="X56" s="7" t="s">
        <v>55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31"/>
    </row>
    <row r="57" spans="1:45" ht="12.75">
      <c r="A57" s="428" t="s">
        <v>282</v>
      </c>
      <c r="B57" s="429">
        <v>-4.478875E-05</v>
      </c>
      <c r="C57" s="430">
        <v>-0.0001034226</v>
      </c>
      <c r="D57" s="430">
        <v>0.0001361422</v>
      </c>
      <c r="E57" s="430">
        <v>7.523243E-05</v>
      </c>
      <c r="F57" s="430">
        <v>5.249225E-05</v>
      </c>
      <c r="G57" s="430">
        <v>7.342093E-05</v>
      </c>
      <c r="H57" s="430">
        <v>4.645899E-05</v>
      </c>
      <c r="I57" s="430">
        <v>0</v>
      </c>
      <c r="J57" s="430">
        <v>3.090824E-05</v>
      </c>
      <c r="K57" s="430">
        <v>4.545089E-05</v>
      </c>
      <c r="L57" s="430">
        <v>0.0001343453</v>
      </c>
      <c r="M57" s="430">
        <v>-0.0001549634</v>
      </c>
      <c r="N57" s="430">
        <v>0.0002091536</v>
      </c>
      <c r="O57" s="430">
        <v>-0.0002074354</v>
      </c>
      <c r="P57" s="430">
        <v>1.243745E-05</v>
      </c>
      <c r="Q57" s="430">
        <v>-3.715694E-05</v>
      </c>
      <c r="R57" s="430">
        <v>-0.0002714384</v>
      </c>
      <c r="S57" s="430">
        <v>6.833875E-05</v>
      </c>
      <c r="T57" s="430">
        <v>-0.0001186397</v>
      </c>
      <c r="U57" s="431">
        <v>9.698944E-05</v>
      </c>
      <c r="V57" s="432">
        <v>0.0001184146</v>
      </c>
      <c r="X57" s="428" t="s">
        <v>282</v>
      </c>
      <c r="Y57" s="429">
        <v>0.000127622</v>
      </c>
      <c r="Z57" s="430">
        <v>-6.465698E-05</v>
      </c>
      <c r="AA57" s="430">
        <v>6.467515E-05</v>
      </c>
      <c r="AB57" s="430">
        <v>-0.0001190863</v>
      </c>
      <c r="AC57" s="430">
        <v>-0.0001421073</v>
      </c>
      <c r="AD57" s="430">
        <v>-1.66011E-05</v>
      </c>
      <c r="AE57" s="430">
        <v>0</v>
      </c>
      <c r="AF57" s="430">
        <v>-0.00011643</v>
      </c>
      <c r="AG57" s="430">
        <v>-0.0001197958</v>
      </c>
      <c r="AH57" s="430">
        <v>6.903591E-05</v>
      </c>
      <c r="AI57" s="430">
        <v>0.0001182357</v>
      </c>
      <c r="AJ57" s="430">
        <v>-0.0001796802</v>
      </c>
      <c r="AK57" s="430">
        <v>0.0001283202</v>
      </c>
      <c r="AL57" s="430">
        <v>-3.555557E-05</v>
      </c>
      <c r="AM57" s="430">
        <v>5.621197E-05</v>
      </c>
      <c r="AN57" s="430">
        <v>0.0001083061</v>
      </c>
      <c r="AO57" s="430">
        <v>-0.0001808916</v>
      </c>
      <c r="AP57" s="430">
        <v>0.0001660233</v>
      </c>
      <c r="AQ57" s="430">
        <v>-1.866401E-05</v>
      </c>
      <c r="AR57" s="431">
        <v>0.0003645393</v>
      </c>
      <c r="AS57" s="2">
        <v>0.0001380166</v>
      </c>
    </row>
    <row r="58" spans="1:45" ht="13.5" thickBot="1">
      <c r="A58" s="428" t="s">
        <v>283</v>
      </c>
      <c r="B58" s="433">
        <v>8.934573E-05</v>
      </c>
      <c r="C58" s="434">
        <v>4.374751E-05</v>
      </c>
      <c r="D58" s="435">
        <v>1.695496E-05</v>
      </c>
      <c r="E58" s="435">
        <v>0</v>
      </c>
      <c r="F58" s="435">
        <v>-1.907958E-05</v>
      </c>
      <c r="G58" s="435">
        <v>-7.381654E-05</v>
      </c>
      <c r="H58" s="435">
        <v>4.887162E-05</v>
      </c>
      <c r="I58" s="435">
        <v>-0.0001460153</v>
      </c>
      <c r="J58" s="435">
        <v>-3.732762E-05</v>
      </c>
      <c r="K58" s="435">
        <v>-0.0001060689</v>
      </c>
      <c r="L58" s="435">
        <v>-2.103052E-05</v>
      </c>
      <c r="M58" s="435">
        <v>-3.688629E-05</v>
      </c>
      <c r="N58" s="435">
        <v>-2.015127E-05</v>
      </c>
      <c r="O58" s="435">
        <v>-3.760548E-05</v>
      </c>
      <c r="P58" s="435">
        <v>-1.737777E-05</v>
      </c>
      <c r="Q58" s="435">
        <v>0.0001760127</v>
      </c>
      <c r="R58" s="435">
        <v>2.966979E-05</v>
      </c>
      <c r="S58" s="435">
        <v>-1.991142E-05</v>
      </c>
      <c r="T58" s="435">
        <v>-4.009826E-05</v>
      </c>
      <c r="U58" s="436">
        <v>0.0003837179</v>
      </c>
      <c r="V58" s="432">
        <v>0.0003930135</v>
      </c>
      <c r="X58" s="428" t="s">
        <v>283</v>
      </c>
      <c r="Y58" s="433">
        <v>-0.000145872</v>
      </c>
      <c r="Z58" s="434">
        <v>-0.0001344023</v>
      </c>
      <c r="AA58" s="435">
        <v>7.591407E-05</v>
      </c>
      <c r="AB58" s="435">
        <v>0</v>
      </c>
      <c r="AC58" s="435">
        <v>0.0001073853</v>
      </c>
      <c r="AD58" s="435">
        <v>0.0001644347</v>
      </c>
      <c r="AE58" s="435">
        <v>-6.167222E-05</v>
      </c>
      <c r="AF58" s="435">
        <v>-3.252061E-05</v>
      </c>
      <c r="AG58" s="435">
        <v>-8.943709E-05</v>
      </c>
      <c r="AH58" s="435">
        <v>-3.972242E-05</v>
      </c>
      <c r="AI58" s="435">
        <v>-1.112436E-05</v>
      </c>
      <c r="AJ58" s="435">
        <v>0</v>
      </c>
      <c r="AK58" s="435">
        <v>0.0001485503</v>
      </c>
      <c r="AL58" s="435">
        <v>-5.098092E-05</v>
      </c>
      <c r="AM58" s="435">
        <v>-7.744303E-05</v>
      </c>
      <c r="AN58" s="435">
        <v>-4.73681E-05</v>
      </c>
      <c r="AO58" s="435">
        <v>4.783066E-05</v>
      </c>
      <c r="AP58" s="435">
        <v>-6.212797E-05</v>
      </c>
      <c r="AQ58" s="435">
        <v>5.592254E-05</v>
      </c>
      <c r="AR58" s="436">
        <v>7.239862E-05</v>
      </c>
      <c r="AS58" s="2">
        <v>0.0005404389</v>
      </c>
    </row>
    <row r="59" spans="1:27" ht="12.75">
      <c r="A59" s="553" t="s">
        <v>108</v>
      </c>
      <c r="B59" s="554"/>
      <c r="C59">
        <v>14.393713</v>
      </c>
      <c r="D59" s="91"/>
      <c r="X59" s="553" t="s">
        <v>108</v>
      </c>
      <c r="Y59" s="554"/>
      <c r="Z59">
        <v>14.391613</v>
      </c>
      <c r="AA59" s="91"/>
    </row>
    <row r="60" spans="1:27" ht="12.75">
      <c r="A60" s="503" t="s">
        <v>142</v>
      </c>
      <c r="B60" s="504"/>
      <c r="C60" s="99">
        <f>AVERAGE(C20:T20)/C62*1000000</f>
        <v>704.0457516339872</v>
      </c>
      <c r="D60" s="82"/>
      <c r="X60" s="503" t="s">
        <v>142</v>
      </c>
      <c r="Y60" s="504"/>
      <c r="Z60" s="97">
        <f>AVERAGE(Z20:AQ20)/Z62*1000000</f>
        <v>704.2418300653594</v>
      </c>
      <c r="AA60" s="82"/>
    </row>
    <row r="61" spans="1:27" ht="12.75">
      <c r="A61" s="505" t="s">
        <v>136</v>
      </c>
      <c r="B61" s="506"/>
      <c r="C61" s="102">
        <f>'Work sheet'!P35</f>
        <v>0.028336273578509263</v>
      </c>
      <c r="D61" s="96"/>
      <c r="E61" s="1"/>
      <c r="X61" s="505" t="s">
        <v>136</v>
      </c>
      <c r="Y61" s="506"/>
      <c r="Z61" s="102">
        <f>'Work sheet'!Q35</f>
        <v>0.03942966968519796</v>
      </c>
      <c r="AA61" s="2"/>
    </row>
    <row r="62" spans="1:27" ht="13.5" thickBot="1">
      <c r="A62" s="548" t="s">
        <v>143</v>
      </c>
      <c r="B62" s="549"/>
      <c r="C62" s="101">
        <f>C12</f>
        <v>8.5</v>
      </c>
      <c r="D62" s="90"/>
      <c r="E62" s="90"/>
      <c r="F62" s="90"/>
      <c r="G62" s="90"/>
      <c r="H62" s="90"/>
      <c r="I62" s="90"/>
      <c r="J62" s="90"/>
      <c r="X62" s="548" t="s">
        <v>143</v>
      </c>
      <c r="Y62" s="549"/>
      <c r="Z62" s="103">
        <f>O12</f>
        <v>8.5</v>
      </c>
      <c r="AA62" s="1"/>
    </row>
    <row r="63" spans="2:10" ht="12.75">
      <c r="B63" s="90"/>
      <c r="C63" s="90"/>
      <c r="D63" s="90"/>
      <c r="E63" s="90"/>
      <c r="F63" s="90"/>
      <c r="G63" s="90"/>
      <c r="H63" s="90"/>
      <c r="I63" s="90"/>
      <c r="J63" s="90"/>
    </row>
    <row r="64" ht="12.75">
      <c r="I64" s="88"/>
    </row>
  </sheetData>
  <mergeCells count="106">
    <mergeCell ref="B19:U19"/>
    <mergeCell ref="Y19:AR19"/>
    <mergeCell ref="A59:B59"/>
    <mergeCell ref="X59:Y59"/>
    <mergeCell ref="A62:B62"/>
    <mergeCell ref="X62:Y62"/>
    <mergeCell ref="C1:K1"/>
    <mergeCell ref="C2:E2"/>
    <mergeCell ref="C4:E4"/>
    <mergeCell ref="I2:K2"/>
    <mergeCell ref="F2:H2"/>
    <mergeCell ref="C3:K3"/>
    <mergeCell ref="F4:H4"/>
    <mergeCell ref="I4:K4"/>
    <mergeCell ref="A1:B1"/>
    <mergeCell ref="A2:B2"/>
    <mergeCell ref="A4:B4"/>
    <mergeCell ref="A3:B3"/>
    <mergeCell ref="C17:E17"/>
    <mergeCell ref="C9:E9"/>
    <mergeCell ref="F9:H9"/>
    <mergeCell ref="M8:W8"/>
    <mergeCell ref="R9:T9"/>
    <mergeCell ref="U9:W9"/>
    <mergeCell ref="O9:Q9"/>
    <mergeCell ref="M9:N9"/>
    <mergeCell ref="R14:T14"/>
    <mergeCell ref="U14:W14"/>
    <mergeCell ref="C6:E6"/>
    <mergeCell ref="F16:H16"/>
    <mergeCell ref="A6:B6"/>
    <mergeCell ref="F12:H12"/>
    <mergeCell ref="F14:H14"/>
    <mergeCell ref="A5:B5"/>
    <mergeCell ref="A13:B13"/>
    <mergeCell ref="A16:B16"/>
    <mergeCell ref="A11:B11"/>
    <mergeCell ref="A15:B15"/>
    <mergeCell ref="A9:B9"/>
    <mergeCell ref="O15:Q15"/>
    <mergeCell ref="M15:N15"/>
    <mergeCell ref="A12:B12"/>
    <mergeCell ref="C13:E13"/>
    <mergeCell ref="C15:E15"/>
    <mergeCell ref="M12:N12"/>
    <mergeCell ref="M17:N17"/>
    <mergeCell ref="O17:Q17"/>
    <mergeCell ref="M16:N16"/>
    <mergeCell ref="O16:Q16"/>
    <mergeCell ref="I6:K6"/>
    <mergeCell ref="I5:K5"/>
    <mergeCell ref="I14:K14"/>
    <mergeCell ref="F17:H17"/>
    <mergeCell ref="F15:H15"/>
    <mergeCell ref="I15:K15"/>
    <mergeCell ref="I12:K12"/>
    <mergeCell ref="F13:H13"/>
    <mergeCell ref="I13:K13"/>
    <mergeCell ref="A8:K8"/>
    <mergeCell ref="C5:E5"/>
    <mergeCell ref="I10:K10"/>
    <mergeCell ref="C14:E14"/>
    <mergeCell ref="C10:E10"/>
    <mergeCell ref="C12:E12"/>
    <mergeCell ref="F10:H10"/>
    <mergeCell ref="C11:E11"/>
    <mergeCell ref="F11:H11"/>
    <mergeCell ref="F5:H5"/>
    <mergeCell ref="F6:H6"/>
    <mergeCell ref="M10:N10"/>
    <mergeCell ref="I9:K9"/>
    <mergeCell ref="A10:B10"/>
    <mergeCell ref="A14:B14"/>
    <mergeCell ref="I11:K11"/>
    <mergeCell ref="M14:N14"/>
    <mergeCell ref="M11:N11"/>
    <mergeCell ref="O11:Q11"/>
    <mergeCell ref="R11:T11"/>
    <mergeCell ref="U11:W11"/>
    <mergeCell ref="M13:N13"/>
    <mergeCell ref="O13:Q13"/>
    <mergeCell ref="R13:T13"/>
    <mergeCell ref="U13:W13"/>
    <mergeCell ref="O12:Q12"/>
    <mergeCell ref="R12:T12"/>
    <mergeCell ref="U12:W12"/>
    <mergeCell ref="A61:B61"/>
    <mergeCell ref="A60:B60"/>
    <mergeCell ref="R16:T16"/>
    <mergeCell ref="U16:W16"/>
    <mergeCell ref="R17:T17"/>
    <mergeCell ref="U17:W17"/>
    <mergeCell ref="I17:K17"/>
    <mergeCell ref="I16:K16"/>
    <mergeCell ref="A17:B17"/>
    <mergeCell ref="C16:E16"/>
    <mergeCell ref="X60:Y60"/>
    <mergeCell ref="X61:Y61"/>
    <mergeCell ref="P4:R4"/>
    <mergeCell ref="P5:R5"/>
    <mergeCell ref="R15:T15"/>
    <mergeCell ref="U15:W15"/>
    <mergeCell ref="O10:Q10"/>
    <mergeCell ref="R10:T10"/>
    <mergeCell ref="U10:W10"/>
    <mergeCell ref="O14:Q14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T48"/>
  <sheetViews>
    <sheetView workbookViewId="0" topLeftCell="P16">
      <selection activeCell="U39" sqref="U39:V40"/>
    </sheetView>
  </sheetViews>
  <sheetFormatPr defaultColWidth="9.140625" defaultRowHeight="12.75"/>
  <cols>
    <col min="1" max="1" width="12.421875" style="88" customWidth="1"/>
    <col min="2" max="2" width="9.421875" style="88" customWidth="1"/>
    <col min="3" max="3" width="7.140625" style="88" bestFit="1" customWidth="1"/>
    <col min="4" max="10" width="6.28125" style="88" customWidth="1"/>
    <col min="11" max="21" width="7.00390625" style="88" customWidth="1"/>
    <col min="22" max="22" width="8.8515625" style="88" customWidth="1"/>
    <col min="23" max="23" width="9.140625" style="88" customWidth="1"/>
    <col min="24" max="24" width="13.28125" style="88" customWidth="1"/>
    <col min="25" max="25" width="9.00390625" style="88" customWidth="1"/>
    <col min="26" max="33" width="6.28125" style="88" customWidth="1"/>
    <col min="34" max="44" width="7.00390625" style="88" customWidth="1"/>
    <col min="45" max="45" width="9.57421875" style="88" customWidth="1"/>
    <col min="46" max="16384" width="9.140625" style="88" customWidth="1"/>
  </cols>
  <sheetData>
    <row r="1" spans="1:45" ht="13.5" thickBot="1">
      <c r="A1" s="250" t="s">
        <v>0</v>
      </c>
      <c r="B1" s="555" t="str">
        <f>'Original data'!C2&amp;"-0"&amp;'Original data'!I2</f>
        <v>HCMBARA001-01000012</v>
      </c>
      <c r="C1" s="555"/>
      <c r="D1" s="555"/>
      <c r="E1" s="555" t="s">
        <v>275</v>
      </c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6"/>
      <c r="V1" s="251" t="s">
        <v>56</v>
      </c>
      <c r="X1" s="250" t="s">
        <v>0</v>
      </c>
      <c r="Y1" s="555" t="str">
        <f>'Original data'!C2&amp;"-"&amp;'Original data'!I2</f>
        <v>HCMBARA001-1000012</v>
      </c>
      <c r="Z1" s="555"/>
      <c r="AA1" s="555"/>
      <c r="AB1" s="555" t="s">
        <v>276</v>
      </c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6"/>
      <c r="AS1" s="251" t="s">
        <v>56</v>
      </c>
    </row>
    <row r="2" spans="1:45" ht="12.75">
      <c r="A2" s="250" t="s">
        <v>144</v>
      </c>
      <c r="B2" s="191">
        <f>'Original data'!B20/'Original data'!$C62*1000000</f>
        <v>418.3529411764706</v>
      </c>
      <c r="C2" s="192">
        <f>'Original data'!C20/'Original data'!$C62*1000000</f>
        <v>703.8823529411765</v>
      </c>
      <c r="D2" s="192">
        <f>'Original data'!D20/'Original data'!$C62*1000000</f>
        <v>704</v>
      </c>
      <c r="E2" s="192">
        <f>'Original data'!E20/'Original data'!$C62*1000000</f>
        <v>704.1176470588235</v>
      </c>
      <c r="F2" s="192">
        <f>'Original data'!F20/'Original data'!$C62*1000000</f>
        <v>704</v>
      </c>
      <c r="G2" s="192">
        <f>'Original data'!G20/'Original data'!$C62*1000000</f>
        <v>704.1176470588235</v>
      </c>
      <c r="H2" s="192">
        <f>'Original data'!H20/'Original data'!$C62*1000000</f>
        <v>704.1176470588235</v>
      </c>
      <c r="I2" s="192">
        <f>'Original data'!I20/'Original data'!$C62*1000000</f>
        <v>704.1176470588235</v>
      </c>
      <c r="J2" s="192">
        <f>'Original data'!J20/'Original data'!$C62*1000000</f>
        <v>704</v>
      </c>
      <c r="K2" s="192">
        <f>'Original data'!K20/'Original data'!$C62*1000000</f>
        <v>703.8823529411765</v>
      </c>
      <c r="L2" s="192">
        <f>'Original data'!L20/'Original data'!$C62*1000000</f>
        <v>703.7647058823529</v>
      </c>
      <c r="M2" s="192">
        <f>'Original data'!M20/'Original data'!$C62*1000000</f>
        <v>703.8823529411765</v>
      </c>
      <c r="N2" s="192">
        <f>'Original data'!N20/'Original data'!$C62*1000000</f>
        <v>704</v>
      </c>
      <c r="O2" s="192">
        <f>'Original data'!O20/'Original data'!$C62*1000000</f>
        <v>704.1176470588235</v>
      </c>
      <c r="P2" s="192">
        <f>'Original data'!P20/'Original data'!$C62*1000000</f>
        <v>704.1176470588235</v>
      </c>
      <c r="Q2" s="192">
        <f>'Original data'!Q20/'Original data'!$C62*1000000</f>
        <v>704.1176470588235</v>
      </c>
      <c r="R2" s="192">
        <f>'Original data'!R20/'Original data'!$C62*1000000</f>
        <v>704.3529411764706</v>
      </c>
      <c r="S2" s="192">
        <f>'Original data'!S20/'Original data'!$C62*1000000</f>
        <v>704.235294117647</v>
      </c>
      <c r="T2" s="192">
        <f>'Original data'!T20/'Original data'!$C62*1000000</f>
        <v>704</v>
      </c>
      <c r="U2" s="193">
        <f>'Original data'!U20/'Original data'!$C62*1000000</f>
        <v>422.35294117647055</v>
      </c>
      <c r="V2" s="194">
        <f>'Original data'!V20</f>
        <v>0.086138</v>
      </c>
      <c r="W2" s="252"/>
      <c r="X2" s="250" t="s">
        <v>144</v>
      </c>
      <c r="Y2" s="191">
        <f>'Original data'!Y20/'Original data'!$Z62*1000000</f>
        <v>419.4117647058823</v>
      </c>
      <c r="Z2" s="192">
        <f>'Original data'!Z20/'Original data'!$Z62*1000000</f>
        <v>704</v>
      </c>
      <c r="AA2" s="192">
        <f>'Original data'!AA20/'Original data'!$Z62*1000000</f>
        <v>704.1176470588235</v>
      </c>
      <c r="AB2" s="192">
        <f>'Original data'!AB20/'Original data'!$Z62*1000000</f>
        <v>704.235294117647</v>
      </c>
      <c r="AC2" s="192">
        <f>'Original data'!AC20/'Original data'!$Z62*1000000</f>
        <v>704.3529411764706</v>
      </c>
      <c r="AD2" s="192">
        <f>'Original data'!AD20/'Original data'!$Z62*1000000</f>
        <v>704.235294117647</v>
      </c>
      <c r="AE2" s="192">
        <f>'Original data'!AE20/'Original data'!$Z62*1000000</f>
        <v>704.235294117647</v>
      </c>
      <c r="AF2" s="192">
        <f>'Original data'!AF20/'Original data'!$Z62*1000000</f>
        <v>704.235294117647</v>
      </c>
      <c r="AG2" s="192">
        <f>'Original data'!AG20/'Original data'!$Z62*1000000</f>
        <v>704.235294117647</v>
      </c>
      <c r="AH2" s="192">
        <f>'Original data'!AH20/'Original data'!$Z62*1000000</f>
        <v>704.1176470588235</v>
      </c>
      <c r="AI2" s="192">
        <f>'Original data'!AI20/'Original data'!$Z62*1000000</f>
        <v>704.235294117647</v>
      </c>
      <c r="AJ2" s="192">
        <f>'Original data'!AJ20/'Original data'!$Z62*1000000</f>
        <v>704.1176470588235</v>
      </c>
      <c r="AK2" s="192">
        <f>'Original data'!AK20/'Original data'!$Z62*1000000</f>
        <v>704.235294117647</v>
      </c>
      <c r="AL2" s="192">
        <f>'Original data'!AL20/'Original data'!$Z62*1000000</f>
        <v>704.3529411764706</v>
      </c>
      <c r="AM2" s="192">
        <f>'Original data'!AM20/'Original data'!$Z62*1000000</f>
        <v>704.4705882352941</v>
      </c>
      <c r="AN2" s="192">
        <f>'Original data'!AN20/'Original data'!$Z62*1000000</f>
        <v>704.5882352941177</v>
      </c>
      <c r="AO2" s="192">
        <f>'Original data'!AO20/'Original data'!$Z62*1000000</f>
        <v>704.3529411764706</v>
      </c>
      <c r="AP2" s="192">
        <f>'Original data'!AP20/'Original data'!$Z62*1000000</f>
        <v>704.1176470588235</v>
      </c>
      <c r="AQ2" s="192">
        <f>'Original data'!AQ20/'Original data'!$Z62*1000000</f>
        <v>704.1176470588235</v>
      </c>
      <c r="AR2" s="193">
        <f>'Original data'!AR20/'Original data'!$Z62*1000000</f>
        <v>419.5294117647059</v>
      </c>
      <c r="AS2" s="193">
        <f>'Original data'!AS20</f>
        <v>0.08615</v>
      </c>
    </row>
    <row r="3" spans="1:45" ht="13.5" thickBot="1">
      <c r="A3" s="253" t="s">
        <v>59</v>
      </c>
      <c r="B3" s="195">
        <f>'Original data'!B21*'Original data'!$U4</f>
        <v>3.662038</v>
      </c>
      <c r="C3" s="196">
        <f>'Original data'!C21*'Original data'!$U4</f>
        <v>-0.157737</v>
      </c>
      <c r="D3" s="196">
        <f>'Original data'!D21*'Original data'!$U4</f>
        <v>-1.2686</v>
      </c>
      <c r="E3" s="196">
        <f>'Original data'!E21*'Original data'!$U4</f>
        <v>-1.769958</v>
      </c>
      <c r="F3" s="196">
        <f>'Original data'!F21*'Original data'!$U4</f>
        <v>-0.810823</v>
      </c>
      <c r="G3" s="196">
        <f>'Original data'!G21*'Original data'!$U4</f>
        <v>0.16437</v>
      </c>
      <c r="H3" s="196">
        <f>'Original data'!H21*'Original data'!$U4</f>
        <v>0.682253</v>
      </c>
      <c r="I3" s="196">
        <f>'Original data'!I21*'Original data'!$U4</f>
        <v>0.511651</v>
      </c>
      <c r="J3" s="196">
        <f>'Original data'!J21*'Original data'!$U4</f>
        <v>-0.638155</v>
      </c>
      <c r="K3" s="196">
        <f>'Original data'!K21*'Original data'!$U4</f>
        <v>-1.135086</v>
      </c>
      <c r="L3" s="196">
        <f>'Original data'!L21*'Original data'!$U4</f>
        <v>-0.088917</v>
      </c>
      <c r="M3" s="196">
        <f>'Original data'!M21*'Original data'!$U4</f>
        <v>-0.070429</v>
      </c>
      <c r="N3" s="196">
        <f>'Original data'!N21*'Original data'!$U4</f>
        <v>-0.782471</v>
      </c>
      <c r="O3" s="196">
        <f>'Original data'!O21*'Original data'!$U4</f>
        <v>-0.927197</v>
      </c>
      <c r="P3" s="196">
        <f>'Original data'!P21*'Original data'!$U4</f>
        <v>-0.180634</v>
      </c>
      <c r="Q3" s="196">
        <f>'Original data'!Q21*'Original data'!$U4</f>
        <v>0.355552</v>
      </c>
      <c r="R3" s="196">
        <f>'Original data'!R21*'Original data'!$U4</f>
        <v>0.234921</v>
      </c>
      <c r="S3" s="196">
        <f>'Original data'!S21*'Original data'!$U4</f>
        <v>0.690663</v>
      </c>
      <c r="T3" s="196">
        <f>'Original data'!T21*'Original data'!$U4</f>
        <v>1.565319</v>
      </c>
      <c r="U3" s="197">
        <f>'Original data'!U21*'Original data'!$U4</f>
        <v>2.515316</v>
      </c>
      <c r="V3" s="198">
        <f>'Original data'!V21*'Original data'!$U4</f>
        <v>-7.666203</v>
      </c>
      <c r="W3" s="252"/>
      <c r="X3" s="254" t="str">
        <f>'Original data'!X21</f>
        <v>Angle (mrad)</v>
      </c>
      <c r="Y3" s="195">
        <f>'Original data'!Y21*'Original data'!$U4</f>
        <v>2.611268</v>
      </c>
      <c r="Z3" s="196">
        <f>'Original data'!Z21*'Original data'!$U4</f>
        <v>-0.35724</v>
      </c>
      <c r="AA3" s="196">
        <f>'Original data'!AA21*'Original data'!$U4</f>
        <v>-2.048568</v>
      </c>
      <c r="AB3" s="196">
        <f>'Original data'!AB21*'Original data'!$U4</f>
        <v>-2.51065</v>
      </c>
      <c r="AC3" s="196">
        <f>'Original data'!AC21*'Original data'!$U4</f>
        <v>-1.309955</v>
      </c>
      <c r="AD3" s="196">
        <f>'Original data'!AD21*'Original data'!$U4</f>
        <v>-0.579547</v>
      </c>
      <c r="AE3" s="196">
        <f>'Original data'!AE21*'Original data'!$U4</f>
        <v>0.032127</v>
      </c>
      <c r="AF3" s="196">
        <f>'Original data'!AF21*'Original data'!$U4</f>
        <v>-0.139168</v>
      </c>
      <c r="AG3" s="196">
        <f>'Original data'!AG21*'Original data'!$U4</f>
        <v>-1.14569</v>
      </c>
      <c r="AH3" s="196">
        <f>'Original data'!AH21*'Original data'!$U4</f>
        <v>-0.3683</v>
      </c>
      <c r="AI3" s="196">
        <f>'Original data'!AI21*'Original data'!$U4</f>
        <v>-0.245853</v>
      </c>
      <c r="AJ3" s="196">
        <f>'Original data'!AJ21*'Original data'!$U4</f>
        <v>0.132727</v>
      </c>
      <c r="AK3" s="196">
        <f>'Original data'!AK21*'Original data'!$U4</f>
        <v>-0.284633</v>
      </c>
      <c r="AL3" s="196">
        <f>'Original data'!AL21*'Original data'!$U4</f>
        <v>-0.356949</v>
      </c>
      <c r="AM3" s="196">
        <f>'Original data'!AM21*'Original data'!$U4</f>
        <v>-0.009391</v>
      </c>
      <c r="AN3" s="196">
        <f>'Original data'!AN21*'Original data'!$U4</f>
        <v>0.558984</v>
      </c>
      <c r="AO3" s="196">
        <f>'Original data'!AO21*'Original data'!$U4</f>
        <v>1.547605</v>
      </c>
      <c r="AP3" s="196">
        <f>'Original data'!AP21*'Original data'!$U4</f>
        <v>1.613328</v>
      </c>
      <c r="AQ3" s="196">
        <f>'Original data'!AQ21*'Original data'!$U4</f>
        <v>1.528913</v>
      </c>
      <c r="AR3" s="197">
        <f>'Original data'!AR21*'Original data'!$U4</f>
        <v>3.592665</v>
      </c>
      <c r="AS3" s="197">
        <f>'Original data'!AS21*'Original data'!$U4</f>
        <v>-7.617646</v>
      </c>
    </row>
    <row r="4" spans="1:45" ht="13.5" thickBot="1">
      <c r="A4" s="255" t="s">
        <v>1</v>
      </c>
      <c r="B4" s="199" t="str">
        <f>'Original data'!B22</f>
        <v>Position 1</v>
      </c>
      <c r="C4" s="199" t="str">
        <f>'Original data'!C22</f>
        <v>Position 2</v>
      </c>
      <c r="D4" s="199" t="str">
        <f>'Original data'!D22</f>
        <v>Position 3</v>
      </c>
      <c r="E4" s="199" t="str">
        <f>'Original data'!E22</f>
        <v>Position 4</v>
      </c>
      <c r="F4" s="199" t="str">
        <f>'Original data'!F22</f>
        <v>Position 5</v>
      </c>
      <c r="G4" s="199" t="str">
        <f>'Original data'!G22</f>
        <v>Position 6</v>
      </c>
      <c r="H4" s="199" t="str">
        <f>'Original data'!H22</f>
        <v>Position 7</v>
      </c>
      <c r="I4" s="199" t="str">
        <f>'Original data'!I22</f>
        <v>Position 8</v>
      </c>
      <c r="J4" s="199" t="str">
        <f>'Original data'!J22</f>
        <v>Position 9</v>
      </c>
      <c r="K4" s="199" t="str">
        <f>'Original data'!K22</f>
        <v>Position 10</v>
      </c>
      <c r="L4" s="199" t="str">
        <f>'Original data'!L22</f>
        <v>Position 11</v>
      </c>
      <c r="M4" s="199" t="str">
        <f>'Original data'!M22</f>
        <v>Position 12</v>
      </c>
      <c r="N4" s="199" t="str">
        <f>'Original data'!N22</f>
        <v>Position 13</v>
      </c>
      <c r="O4" s="199" t="str">
        <f>'Original data'!O22</f>
        <v>Position 14</v>
      </c>
      <c r="P4" s="199" t="str">
        <f>'Original data'!P22</f>
        <v>Position 15</v>
      </c>
      <c r="Q4" s="199" t="str">
        <f>'Original data'!Q22</f>
        <v>Position 16</v>
      </c>
      <c r="R4" s="199" t="str">
        <f>'Original data'!R22</f>
        <v>Position 17</v>
      </c>
      <c r="S4" s="199" t="str">
        <f>'Original data'!S22</f>
        <v>Position 18</v>
      </c>
      <c r="T4" s="199" t="str">
        <f>'Original data'!T22</f>
        <v>Position 19</v>
      </c>
      <c r="U4" s="200" t="str">
        <f>'Original data'!U22</f>
        <v>Position 20</v>
      </c>
      <c r="V4" s="201">
        <f>'Original data'!V22</f>
        <v>0</v>
      </c>
      <c r="X4" s="255" t="str">
        <f>'Original data'!X22</f>
        <v>Multipoles</v>
      </c>
      <c r="Y4" s="199" t="str">
        <f>'Original data'!Y22</f>
        <v>Position 1</v>
      </c>
      <c r="Z4" s="199" t="str">
        <f>'Original data'!Z22</f>
        <v>Position 2</v>
      </c>
      <c r="AA4" s="199" t="str">
        <f>'Original data'!AA22</f>
        <v>Position 3</v>
      </c>
      <c r="AB4" s="199" t="str">
        <f>'Original data'!AB22</f>
        <v>Position 4</v>
      </c>
      <c r="AC4" s="199" t="str">
        <f>'Original data'!AC22</f>
        <v>Position 5</v>
      </c>
      <c r="AD4" s="199" t="str">
        <f>'Original data'!AD22</f>
        <v>Position 6</v>
      </c>
      <c r="AE4" s="199" t="str">
        <f>'Original data'!AE22</f>
        <v>Position 7</v>
      </c>
      <c r="AF4" s="199" t="str">
        <f>'Original data'!AF22</f>
        <v>Position 8</v>
      </c>
      <c r="AG4" s="199" t="str">
        <f>'Original data'!AG22</f>
        <v>Position 9</v>
      </c>
      <c r="AH4" s="199" t="str">
        <f>'Original data'!AH22</f>
        <v>Position 10</v>
      </c>
      <c r="AI4" s="199" t="str">
        <f>'Original data'!AI22</f>
        <v>Position 11</v>
      </c>
      <c r="AJ4" s="199" t="str">
        <f>'Original data'!AJ22</f>
        <v>Position 12</v>
      </c>
      <c r="AK4" s="199" t="str">
        <f>'Original data'!AK22</f>
        <v>Position 13</v>
      </c>
      <c r="AL4" s="199" t="str">
        <f>'Original data'!AL22</f>
        <v>Position 14</v>
      </c>
      <c r="AM4" s="199" t="str">
        <f>'Original data'!AM22</f>
        <v>Position 15</v>
      </c>
      <c r="AN4" s="199" t="str">
        <f>'Original data'!AN22</f>
        <v>Position 16</v>
      </c>
      <c r="AO4" s="199" t="str">
        <f>'Original data'!AO22</f>
        <v>Position 17</v>
      </c>
      <c r="AP4" s="199" t="str">
        <f>'Original data'!AP22</f>
        <v>Position 18</v>
      </c>
      <c r="AQ4" s="199" t="str">
        <f>'Original data'!AQ22</f>
        <v>Position 19</v>
      </c>
      <c r="AR4" s="200" t="str">
        <f>'Original data'!AR22</f>
        <v>Position 20</v>
      </c>
      <c r="AS4" s="216">
        <f>'Original data'!AS22</f>
        <v>0</v>
      </c>
    </row>
    <row r="5" spans="1:46" ht="12.75">
      <c r="A5" s="256" t="s">
        <v>22</v>
      </c>
      <c r="B5" s="202">
        <f>'Original data'!B23</f>
        <v>10000</v>
      </c>
      <c r="C5" s="202">
        <f>'Original data'!C23</f>
        <v>10000</v>
      </c>
      <c r="D5" s="202">
        <f>'Original data'!D23</f>
        <v>10000</v>
      </c>
      <c r="E5" s="202">
        <f>'Original data'!E23</f>
        <v>10000</v>
      </c>
      <c r="F5" s="202">
        <f>'Original data'!F23</f>
        <v>10000</v>
      </c>
      <c r="G5" s="202">
        <f>'Original data'!G23</f>
        <v>10000</v>
      </c>
      <c r="H5" s="202">
        <f>'Original data'!H23</f>
        <v>10000</v>
      </c>
      <c r="I5" s="202">
        <f>'Original data'!I23</f>
        <v>10000</v>
      </c>
      <c r="J5" s="202">
        <f>'Original data'!J23</f>
        <v>10000</v>
      </c>
      <c r="K5" s="202">
        <f>'Original data'!K23</f>
        <v>10000</v>
      </c>
      <c r="L5" s="202">
        <f>'Original data'!L23</f>
        <v>10000</v>
      </c>
      <c r="M5" s="202">
        <f>'Original data'!M23</f>
        <v>10000</v>
      </c>
      <c r="N5" s="202">
        <f>'Original data'!N23</f>
        <v>10000</v>
      </c>
      <c r="O5" s="202">
        <f>'Original data'!O23</f>
        <v>10000</v>
      </c>
      <c r="P5" s="202">
        <f>'Original data'!P23</f>
        <v>10000</v>
      </c>
      <c r="Q5" s="202">
        <f>'Original data'!Q23</f>
        <v>10000</v>
      </c>
      <c r="R5" s="202">
        <f>'Original data'!R23</f>
        <v>10000</v>
      </c>
      <c r="S5" s="202">
        <f>'Original data'!S23</f>
        <v>10000</v>
      </c>
      <c r="T5" s="202">
        <f>'Original data'!T23</f>
        <v>10000</v>
      </c>
      <c r="U5" s="202">
        <f>'Original data'!U23</f>
        <v>10000</v>
      </c>
      <c r="V5" s="203">
        <f>'Original data'!V23</f>
        <v>10000</v>
      </c>
      <c r="W5" s="257"/>
      <c r="X5" s="203" t="str">
        <f>'Original data'!X23</f>
        <v>b1</v>
      </c>
      <c r="Y5" s="202">
        <f>'Original data'!Y23</f>
        <v>10000</v>
      </c>
      <c r="Z5" s="202">
        <f>'Original data'!Z23</f>
        <v>10000</v>
      </c>
      <c r="AA5" s="202">
        <f>'Original data'!AA23</f>
        <v>10000</v>
      </c>
      <c r="AB5" s="202">
        <f>'Original data'!AB23</f>
        <v>10000</v>
      </c>
      <c r="AC5" s="202">
        <f>'Original data'!AC23</f>
        <v>10000</v>
      </c>
      <c r="AD5" s="202">
        <f>'Original data'!AD23</f>
        <v>10000</v>
      </c>
      <c r="AE5" s="202">
        <f>'Original data'!AE23</f>
        <v>10000</v>
      </c>
      <c r="AF5" s="202">
        <f>'Original data'!AF23</f>
        <v>10000</v>
      </c>
      <c r="AG5" s="202">
        <f>'Original data'!AG23</f>
        <v>10000</v>
      </c>
      <c r="AH5" s="202">
        <f>'Original data'!AH23</f>
        <v>10000</v>
      </c>
      <c r="AI5" s="202">
        <f>'Original data'!AI23</f>
        <v>10000</v>
      </c>
      <c r="AJ5" s="202">
        <f>'Original data'!AJ23</f>
        <v>10000</v>
      </c>
      <c r="AK5" s="202">
        <f>'Original data'!AK23</f>
        <v>10000</v>
      </c>
      <c r="AL5" s="202">
        <f>'Original data'!AL23</f>
        <v>10000</v>
      </c>
      <c r="AM5" s="202">
        <f>'Original data'!AM23</f>
        <v>10000</v>
      </c>
      <c r="AN5" s="202">
        <f>'Original data'!AN23</f>
        <v>10000</v>
      </c>
      <c r="AO5" s="202">
        <f>'Original data'!AO23</f>
        <v>10000</v>
      </c>
      <c r="AP5" s="202">
        <f>'Original data'!AP23</f>
        <v>10000</v>
      </c>
      <c r="AQ5" s="202">
        <f>'Original data'!AQ23</f>
        <v>10000</v>
      </c>
      <c r="AR5" s="202">
        <f>'Original data'!AR23</f>
        <v>10000</v>
      </c>
      <c r="AS5" s="203">
        <f>'Original data'!AS23</f>
        <v>10000</v>
      </c>
      <c r="AT5" s="258"/>
    </row>
    <row r="6" spans="1:45" ht="12.75">
      <c r="A6" s="256" t="s">
        <v>23</v>
      </c>
      <c r="B6" s="204">
        <f>'Original data'!B24*'Original data'!$U$3</f>
        <v>33.37994</v>
      </c>
      <c r="C6" s="204">
        <f>'Original data'!C24*'Original data'!$U$3</f>
        <v>0.01523805</v>
      </c>
      <c r="D6" s="204">
        <f>'Original data'!D24*'Original data'!$U$3</f>
        <v>-0.3630152</v>
      </c>
      <c r="E6" s="204">
        <f>'Original data'!E24*'Original data'!$U$3</f>
        <v>-0.6830772</v>
      </c>
      <c r="F6" s="204">
        <f>'Original data'!F24*'Original data'!$U$3</f>
        <v>0.9300768</v>
      </c>
      <c r="G6" s="204">
        <f>'Original data'!G24*'Original data'!$U$3</f>
        <v>0.9954813</v>
      </c>
      <c r="H6" s="204">
        <f>'Original data'!H24*'Original data'!$U$3</f>
        <v>0.1960352</v>
      </c>
      <c r="I6" s="204">
        <f>'Original data'!I24*'Original data'!$U$3</f>
        <v>0.5379482</v>
      </c>
      <c r="J6" s="204">
        <f>'Original data'!J24*'Original data'!$U$3</f>
        <v>0.8371858</v>
      </c>
      <c r="K6" s="204">
        <f>'Original data'!K24*'Original data'!$U$3</f>
        <v>0.4746166</v>
      </c>
      <c r="L6" s="204">
        <f>'Original data'!L24*'Original data'!$U$3</f>
        <v>0.9866281</v>
      </c>
      <c r="M6" s="204">
        <f>'Original data'!M24*'Original data'!$U$3</f>
        <v>0.8653865</v>
      </c>
      <c r="N6" s="204">
        <f>'Original data'!N24*'Original data'!$U$3</f>
        <v>0.3096829</v>
      </c>
      <c r="O6" s="204">
        <f>'Original data'!O24*'Original data'!$U$3</f>
        <v>0.7813622</v>
      </c>
      <c r="P6" s="204">
        <f>'Original data'!P24*'Original data'!$U$3</f>
        <v>0.8971243</v>
      </c>
      <c r="Q6" s="204">
        <f>'Original data'!Q24*'Original data'!$U$3</f>
        <v>0.6095586</v>
      </c>
      <c r="R6" s="204">
        <f>'Original data'!R24*'Original data'!$U$3</f>
        <v>-0.8197208</v>
      </c>
      <c r="S6" s="204">
        <f>'Original data'!S24*'Original data'!$U$3</f>
        <v>-0.36708</v>
      </c>
      <c r="T6" s="204">
        <f>'Original data'!T24*'Original data'!$U$3</f>
        <v>-0.7958844</v>
      </c>
      <c r="U6" s="204">
        <f>'Original data'!U24*'Original data'!$U$3</f>
        <v>35.0677</v>
      </c>
      <c r="V6" s="205">
        <f>'Original data'!V24*'Original data'!$U$3</f>
        <v>2.411237</v>
      </c>
      <c r="W6" s="259"/>
      <c r="X6" s="260" t="str">
        <f>'Original data'!X24</f>
        <v>b2</v>
      </c>
      <c r="Y6" s="204">
        <f>'Original data'!Y24*'Original data'!$U$3</f>
        <v>-40.7851</v>
      </c>
      <c r="Z6" s="204">
        <f>'Original data'!Z24*'Original data'!$U$3</f>
        <v>-0.7191746</v>
      </c>
      <c r="AA6" s="204">
        <f>'Original data'!AA24*'Original data'!$U$3</f>
        <v>-0.4812047</v>
      </c>
      <c r="AB6" s="204">
        <f>'Original data'!AB24*'Original data'!$U$3</f>
        <v>0.4426416</v>
      </c>
      <c r="AC6" s="204">
        <f>'Original data'!AC24*'Original data'!$U$3</f>
        <v>-0.3236429</v>
      </c>
      <c r="AD6" s="204">
        <f>'Original data'!AD24*'Original data'!$U$3</f>
        <v>0.4807755</v>
      </c>
      <c r="AE6" s="204">
        <f>'Original data'!AE24*'Original data'!$U$3</f>
        <v>0.07894815</v>
      </c>
      <c r="AF6" s="204">
        <f>'Original data'!AF24*'Original data'!$U$3</f>
        <v>0.4089721</v>
      </c>
      <c r="AG6" s="204">
        <f>'Original data'!AG24*'Original data'!$U$3</f>
        <v>0.4121011</v>
      </c>
      <c r="AH6" s="204">
        <f>'Original data'!AH24*'Original data'!$U$3</f>
        <v>0.2841823</v>
      </c>
      <c r="AI6" s="204">
        <f>'Original data'!AI24*'Original data'!$U$3</f>
        <v>-0.1817042</v>
      </c>
      <c r="AJ6" s="204">
        <f>'Original data'!AJ24*'Original data'!$U$3</f>
        <v>-0.4726237</v>
      </c>
      <c r="AK6" s="204">
        <f>'Original data'!AK24*'Original data'!$U$3</f>
        <v>-0.1592445</v>
      </c>
      <c r="AL6" s="204">
        <f>'Original data'!AL24*'Original data'!$U$3</f>
        <v>-0.1048576</v>
      </c>
      <c r="AM6" s="204">
        <f>'Original data'!AM24*'Original data'!$U$3</f>
        <v>0.1688957</v>
      </c>
      <c r="AN6" s="204">
        <f>'Original data'!AN24*'Original data'!$U$3</f>
        <v>0.4833919</v>
      </c>
      <c r="AO6" s="204">
        <f>'Original data'!AO24*'Original data'!$U$3</f>
        <v>-0.1654649</v>
      </c>
      <c r="AP6" s="204">
        <f>'Original data'!AP24*'Original data'!$U$3</f>
        <v>0.2244576</v>
      </c>
      <c r="AQ6" s="204">
        <f>'Original data'!AQ24*'Original data'!$U$3</f>
        <v>0.6183313</v>
      </c>
      <c r="AR6" s="204">
        <f>'Original data'!AR24*'Original data'!$U$3</f>
        <v>-33.05002</v>
      </c>
      <c r="AS6" s="205">
        <f>'Original data'!AS24*'Original data'!$U$3</f>
        <v>-2.239787</v>
      </c>
    </row>
    <row r="7" spans="1:45" ht="12.75">
      <c r="A7" s="256" t="s">
        <v>24</v>
      </c>
      <c r="B7" s="204">
        <f>'Original data'!B25</f>
        <v>35.27712</v>
      </c>
      <c r="C7" s="204">
        <f>'Original data'!C25</f>
        <v>7.31592</v>
      </c>
      <c r="D7" s="204">
        <f>'Original data'!D25</f>
        <v>8.064784</v>
      </c>
      <c r="E7" s="204">
        <f>'Original data'!E25</f>
        <v>8.017602</v>
      </c>
      <c r="F7" s="204">
        <f>'Original data'!F25</f>
        <v>7.233324</v>
      </c>
      <c r="G7" s="204">
        <f>'Original data'!G25</f>
        <v>5.378683</v>
      </c>
      <c r="H7" s="204">
        <f>'Original data'!H25</f>
        <v>7.736142</v>
      </c>
      <c r="I7" s="204">
        <f>'Original data'!I25</f>
        <v>7.268904</v>
      </c>
      <c r="J7" s="204">
        <f>'Original data'!J25</f>
        <v>8.052148</v>
      </c>
      <c r="K7" s="204">
        <f>'Original data'!K25</f>
        <v>7.607192</v>
      </c>
      <c r="L7" s="204">
        <f>'Original data'!L25</f>
        <v>8.085432</v>
      </c>
      <c r="M7" s="204">
        <f>'Original data'!M25</f>
        <v>8.101019</v>
      </c>
      <c r="N7" s="204">
        <f>'Original data'!N25</f>
        <v>8.833414</v>
      </c>
      <c r="O7" s="204">
        <f>'Original data'!O25</f>
        <v>8.069782</v>
      </c>
      <c r="P7" s="204">
        <f>'Original data'!P25</f>
        <v>7.483261</v>
      </c>
      <c r="Q7" s="204">
        <f>'Original data'!Q25</f>
        <v>6.942786</v>
      </c>
      <c r="R7" s="204">
        <f>'Original data'!R25</f>
        <v>5.533803</v>
      </c>
      <c r="S7" s="204">
        <f>'Original data'!S25</f>
        <v>7.586617</v>
      </c>
      <c r="T7" s="204">
        <f>'Original data'!T25</f>
        <v>7.524944</v>
      </c>
      <c r="U7" s="204">
        <f>'Original data'!U25</f>
        <v>-0.5433042</v>
      </c>
      <c r="V7" s="205">
        <f>'Original data'!V25</f>
        <v>8.099976</v>
      </c>
      <c r="W7" s="259"/>
      <c r="X7" s="260" t="str">
        <f>'Original data'!X25</f>
        <v>b3</v>
      </c>
      <c r="Y7" s="204">
        <f>'Original data'!Y25</f>
        <v>35.10233</v>
      </c>
      <c r="Z7" s="204">
        <f>'Original data'!Z25</f>
        <v>7.440315</v>
      </c>
      <c r="AA7" s="204">
        <f>'Original data'!AA25</f>
        <v>7.487888</v>
      </c>
      <c r="AB7" s="204">
        <f>'Original data'!AB25</f>
        <v>7.554444</v>
      </c>
      <c r="AC7" s="204">
        <f>'Original data'!AC25</f>
        <v>5.936878</v>
      </c>
      <c r="AD7" s="204">
        <f>'Original data'!AD25</f>
        <v>5.056793</v>
      </c>
      <c r="AE7" s="204">
        <f>'Original data'!AE25</f>
        <v>6.928385</v>
      </c>
      <c r="AF7" s="204">
        <f>'Original data'!AF25</f>
        <v>7.109768</v>
      </c>
      <c r="AG7" s="204">
        <f>'Original data'!AG25</f>
        <v>7.372611</v>
      </c>
      <c r="AH7" s="204">
        <f>'Original data'!AH25</f>
        <v>7.239048</v>
      </c>
      <c r="AI7" s="204">
        <f>'Original data'!AI25</f>
        <v>8.315381</v>
      </c>
      <c r="AJ7" s="204">
        <f>'Original data'!AJ25</f>
        <v>8.237828</v>
      </c>
      <c r="AK7" s="204">
        <f>'Original data'!AK25</f>
        <v>8.251357</v>
      </c>
      <c r="AL7" s="204">
        <f>'Original data'!AL25</f>
        <v>6.642679</v>
      </c>
      <c r="AM7" s="204">
        <f>'Original data'!AM25</f>
        <v>2.740119</v>
      </c>
      <c r="AN7" s="204">
        <f>'Original data'!AN25</f>
        <v>2.204033</v>
      </c>
      <c r="AO7" s="204">
        <f>'Original data'!AO25</f>
        <v>7.539002</v>
      </c>
      <c r="AP7" s="204">
        <f>'Original data'!AP25</f>
        <v>8.420642</v>
      </c>
      <c r="AQ7" s="204">
        <f>'Original data'!AQ25</f>
        <v>8.251196</v>
      </c>
      <c r="AR7" s="204">
        <f>'Original data'!AR25</f>
        <v>-0.109528</v>
      </c>
      <c r="AS7" s="205">
        <f>'Original data'!AS25</f>
        <v>7.480648</v>
      </c>
    </row>
    <row r="8" spans="1:45" ht="12.75">
      <c r="A8" s="256" t="s">
        <v>25</v>
      </c>
      <c r="B8" s="204">
        <f>'Original data'!B26*'Original data'!$U$3</f>
        <v>-0.2693041</v>
      </c>
      <c r="C8" s="204">
        <f>'Original data'!C26*'Original data'!$U$3</f>
        <v>-0.3098361</v>
      </c>
      <c r="D8" s="204">
        <f>'Original data'!D26*'Original data'!$U$3</f>
        <v>-0.1676159</v>
      </c>
      <c r="E8" s="204">
        <f>'Original data'!E26*'Original data'!$U$3</f>
        <v>-0.2081364</v>
      </c>
      <c r="F8" s="204">
        <f>'Original data'!F26*'Original data'!$U$3</f>
        <v>0.2978505</v>
      </c>
      <c r="G8" s="204">
        <f>'Original data'!G26*'Original data'!$U$3</f>
        <v>0.0800863</v>
      </c>
      <c r="H8" s="204">
        <f>'Original data'!H26*'Original data'!$U$3</f>
        <v>-0.2714762</v>
      </c>
      <c r="I8" s="204">
        <f>'Original data'!I26*'Original data'!$U$3</f>
        <v>-0.01265752</v>
      </c>
      <c r="J8" s="204">
        <f>'Original data'!J26*'Original data'!$U$3</f>
        <v>-0.1270286</v>
      </c>
      <c r="K8" s="204">
        <f>'Original data'!K26*'Original data'!$U$3</f>
        <v>-0.03063699</v>
      </c>
      <c r="L8" s="204">
        <f>'Original data'!L26*'Original data'!$U$3</f>
        <v>-0.1614851</v>
      </c>
      <c r="M8" s="204">
        <f>'Original data'!M26*'Original data'!$U$3</f>
        <v>-0.1364252</v>
      </c>
      <c r="N8" s="204">
        <f>'Original data'!N26*'Original data'!$U$3</f>
        <v>-0.3228907</v>
      </c>
      <c r="O8" s="204">
        <f>'Original data'!O26*'Original data'!$U$3</f>
        <v>-0.02995353</v>
      </c>
      <c r="P8" s="204">
        <f>'Original data'!P26*'Original data'!$U$3</f>
        <v>-0.2005536</v>
      </c>
      <c r="Q8" s="204">
        <f>'Original data'!Q26*'Original data'!$U$3</f>
        <v>0.1147408</v>
      </c>
      <c r="R8" s="204">
        <f>'Original data'!R26*'Original data'!$U$3</f>
        <v>0.1574711</v>
      </c>
      <c r="S8" s="204">
        <f>'Original data'!S26*'Original data'!$U$3</f>
        <v>-0.02934159</v>
      </c>
      <c r="T8" s="204">
        <f>'Original data'!T26*'Original data'!$U$3</f>
        <v>-0.2079655</v>
      </c>
      <c r="U8" s="204">
        <f>'Original data'!U26*'Original data'!$U$3</f>
        <v>0.1132047</v>
      </c>
      <c r="V8" s="205">
        <f>'Original data'!V26*'Original data'!$U$3</f>
        <v>-0.08637021</v>
      </c>
      <c r="W8" s="259"/>
      <c r="X8" s="260" t="str">
        <f>'Original data'!X26</f>
        <v>b4</v>
      </c>
      <c r="Y8" s="204">
        <f>'Original data'!Y26*'Original data'!$U$3</f>
        <v>-0.5163606</v>
      </c>
      <c r="Z8" s="204">
        <f>'Original data'!Z26*'Original data'!$U$3</f>
        <v>0.2483142</v>
      </c>
      <c r="AA8" s="204">
        <f>'Original data'!AA26*'Original data'!$U$3</f>
        <v>0.2084799</v>
      </c>
      <c r="AB8" s="204">
        <f>'Original data'!AB26*'Original data'!$U$3</f>
        <v>0.2356382</v>
      </c>
      <c r="AC8" s="204">
        <f>'Original data'!AC26*'Original data'!$U$3</f>
        <v>0.9111057</v>
      </c>
      <c r="AD8" s="204">
        <f>'Original data'!AD26*'Original data'!$U$3</f>
        <v>0.274113</v>
      </c>
      <c r="AE8" s="204">
        <f>'Original data'!AE26*'Original data'!$U$3</f>
        <v>0.2321772</v>
      </c>
      <c r="AF8" s="204">
        <f>'Original data'!AF26*'Original data'!$U$3</f>
        <v>0.3683441</v>
      </c>
      <c r="AG8" s="204">
        <f>'Original data'!AG26*'Original data'!$U$3</f>
        <v>0.05229433</v>
      </c>
      <c r="AH8" s="204">
        <f>'Original data'!AH26*'Original data'!$U$3</f>
        <v>0.2724249</v>
      </c>
      <c r="AI8" s="204">
        <f>'Original data'!AI26*'Original data'!$U$3</f>
        <v>0.1952966</v>
      </c>
      <c r="AJ8" s="204">
        <f>'Original data'!AJ26*'Original data'!$U$3</f>
        <v>0.2302931</v>
      </c>
      <c r="AK8" s="204">
        <f>'Original data'!AK26*'Original data'!$U$3</f>
        <v>0.08500344</v>
      </c>
      <c r="AL8" s="204">
        <f>'Original data'!AL26*'Original data'!$U$3</f>
        <v>0.01541451</v>
      </c>
      <c r="AM8" s="204">
        <f>'Original data'!AM26*'Original data'!$U$3</f>
        <v>0.3542172</v>
      </c>
      <c r="AN8" s="204">
        <f>'Original data'!AN26*'Original data'!$U$3</f>
        <v>-0.6036434</v>
      </c>
      <c r="AO8" s="204">
        <f>'Original data'!AO26*'Original data'!$U$3</f>
        <v>0.2053867</v>
      </c>
      <c r="AP8" s="204">
        <f>'Original data'!AP26*'Original data'!$U$3</f>
        <v>0.1422849</v>
      </c>
      <c r="AQ8" s="204">
        <f>'Original data'!AQ26*'Original data'!$U$3</f>
        <v>0.2679538</v>
      </c>
      <c r="AR8" s="204">
        <f>'Original data'!AR26*'Original data'!$U$3</f>
        <v>-0.3200372</v>
      </c>
      <c r="AS8" s="205">
        <f>'Original data'!AS26*'Original data'!$U$3</f>
        <v>0.1665632</v>
      </c>
    </row>
    <row r="9" spans="1:45" ht="12.75">
      <c r="A9" s="256" t="s">
        <v>26</v>
      </c>
      <c r="B9" s="204">
        <f>'Original data'!B27</f>
        <v>-3.181439</v>
      </c>
      <c r="C9" s="204">
        <f>'Original data'!C27</f>
        <v>1.544885</v>
      </c>
      <c r="D9" s="204">
        <f>'Original data'!D27</f>
        <v>1.060404</v>
      </c>
      <c r="E9" s="204">
        <f>'Original data'!E27</f>
        <v>0.9443478</v>
      </c>
      <c r="F9" s="204">
        <f>'Original data'!F27</f>
        <v>1.227678</v>
      </c>
      <c r="G9" s="204">
        <f>'Original data'!G27</f>
        <v>1.852902</v>
      </c>
      <c r="H9" s="204">
        <f>'Original data'!H27</f>
        <v>1.134585</v>
      </c>
      <c r="I9" s="204">
        <f>'Original data'!I27</f>
        <v>1.196136</v>
      </c>
      <c r="J9" s="204">
        <f>'Original data'!J27</f>
        <v>1.368688</v>
      </c>
      <c r="K9" s="204">
        <f>'Original data'!K27</f>
        <v>1.457077</v>
      </c>
      <c r="L9" s="204">
        <f>'Original data'!L27</f>
        <v>1.322933</v>
      </c>
      <c r="M9" s="204">
        <f>'Original data'!M27</f>
        <v>1.073159</v>
      </c>
      <c r="N9" s="204">
        <f>'Original data'!N27</f>
        <v>1.227523</v>
      </c>
      <c r="O9" s="204">
        <f>'Original data'!O27</f>
        <v>1.216151</v>
      </c>
      <c r="P9" s="204">
        <f>'Original data'!P27</f>
        <v>1.307171</v>
      </c>
      <c r="Q9" s="204">
        <f>'Original data'!Q27</f>
        <v>1.047831</v>
      </c>
      <c r="R9" s="204">
        <f>'Original data'!R27</f>
        <v>1.109202</v>
      </c>
      <c r="S9" s="204">
        <f>'Original data'!S27</f>
        <v>1.052218</v>
      </c>
      <c r="T9" s="204">
        <f>'Original data'!T27</f>
        <v>1.108614</v>
      </c>
      <c r="U9" s="204">
        <f>'Original data'!U27</f>
        <v>-2.344451</v>
      </c>
      <c r="V9" s="205">
        <f>'Original data'!V27</f>
        <v>0.9874958</v>
      </c>
      <c r="W9" s="259"/>
      <c r="X9" s="260" t="str">
        <f>'Original data'!X27</f>
        <v>b5</v>
      </c>
      <c r="Y9" s="204">
        <f>'Original data'!Y27</f>
        <v>-2.869994</v>
      </c>
      <c r="Z9" s="204">
        <f>'Original data'!Z27</f>
        <v>1.471824</v>
      </c>
      <c r="AA9" s="204">
        <f>'Original data'!AA27</f>
        <v>1.248677</v>
      </c>
      <c r="AB9" s="204">
        <f>'Original data'!AB27</f>
        <v>1.294182</v>
      </c>
      <c r="AC9" s="204">
        <f>'Original data'!AC27</f>
        <v>2.220302</v>
      </c>
      <c r="AD9" s="204">
        <f>'Original data'!AD27</f>
        <v>2.371263</v>
      </c>
      <c r="AE9" s="204">
        <f>'Original data'!AE27</f>
        <v>1.869494</v>
      </c>
      <c r="AF9" s="204">
        <f>'Original data'!AF27</f>
        <v>1.709891</v>
      </c>
      <c r="AG9" s="204">
        <f>'Original data'!AG27</f>
        <v>1.448835</v>
      </c>
      <c r="AH9" s="204">
        <f>'Original data'!AH27</f>
        <v>1.957838</v>
      </c>
      <c r="AI9" s="204">
        <f>'Original data'!AI27</f>
        <v>1.526881</v>
      </c>
      <c r="AJ9" s="204">
        <f>'Original data'!AJ27</f>
        <v>1.480904</v>
      </c>
      <c r="AK9" s="204">
        <f>'Original data'!AK27</f>
        <v>1.369405</v>
      </c>
      <c r="AL9" s="204">
        <f>'Original data'!AL27</f>
        <v>1.447189</v>
      </c>
      <c r="AM9" s="204">
        <f>'Original data'!AM27</f>
        <v>2.045756</v>
      </c>
      <c r="AN9" s="204">
        <f>'Original data'!AN27</f>
        <v>1.621328</v>
      </c>
      <c r="AO9" s="204">
        <f>'Original data'!AO27</f>
        <v>1.155349</v>
      </c>
      <c r="AP9" s="204">
        <f>'Original data'!AP27</f>
        <v>1.152831</v>
      </c>
      <c r="AQ9" s="204">
        <f>'Original data'!AQ27</f>
        <v>1.119238</v>
      </c>
      <c r="AR9" s="204">
        <f>'Original data'!AR27</f>
        <v>-2.890508</v>
      </c>
      <c r="AS9" s="205">
        <f>'Original data'!AS27</f>
        <v>1.306847</v>
      </c>
    </row>
    <row r="10" spans="1:45" ht="12.75">
      <c r="A10" s="256" t="s">
        <v>27</v>
      </c>
      <c r="B10" s="204">
        <f>'Original data'!B28*'Original data'!$U$3</f>
        <v>0.03504421</v>
      </c>
      <c r="C10" s="204">
        <f>'Original data'!C28*'Original data'!$U$3</f>
        <v>-0.07906726</v>
      </c>
      <c r="D10" s="204">
        <f>'Original data'!D28*'Original data'!$U$3</f>
        <v>-0.05076373</v>
      </c>
      <c r="E10" s="204">
        <f>'Original data'!E28*'Original data'!$U$3</f>
        <v>-0.05031342</v>
      </c>
      <c r="F10" s="204">
        <f>'Original data'!F28*'Original data'!$U$3</f>
        <v>-0.171773</v>
      </c>
      <c r="G10" s="204">
        <f>'Original data'!G28*'Original data'!$U$3</f>
        <v>-0.1068075</v>
      </c>
      <c r="H10" s="204">
        <f>'Original data'!H28*'Original data'!$U$3</f>
        <v>0.02565719</v>
      </c>
      <c r="I10" s="204">
        <f>'Original data'!I28*'Original data'!$U$3</f>
        <v>-0.01003</v>
      </c>
      <c r="J10" s="204">
        <f>'Original data'!J28*'Original data'!$U$3</f>
        <v>-0.0497375</v>
      </c>
      <c r="K10" s="204">
        <f>'Original data'!K28*'Original data'!$U$3</f>
        <v>-0.08189618</v>
      </c>
      <c r="L10" s="204">
        <f>'Original data'!L28*'Original data'!$U$3</f>
        <v>-0.09242</v>
      </c>
      <c r="M10" s="204">
        <f>'Original data'!M28*'Original data'!$U$3</f>
        <v>0.03233112</v>
      </c>
      <c r="N10" s="204">
        <f>'Original data'!N28*'Original data'!$U$3</f>
        <v>-0.07259763</v>
      </c>
      <c r="O10" s="204">
        <f>'Original data'!O28*'Original data'!$U$3</f>
        <v>0.05068151</v>
      </c>
      <c r="P10" s="204">
        <f>'Original data'!P28*'Original data'!$U$3</f>
        <v>-0.1158422</v>
      </c>
      <c r="Q10" s="204">
        <f>'Original data'!Q28*'Original data'!$U$3</f>
        <v>-0.1934233</v>
      </c>
      <c r="R10" s="204">
        <f>'Original data'!R28*'Original data'!$U$3</f>
        <v>-0.04558937</v>
      </c>
      <c r="S10" s="204">
        <f>'Original data'!S28*'Original data'!$U$3</f>
        <v>-0.1470529</v>
      </c>
      <c r="T10" s="204">
        <f>'Original data'!T28*'Original data'!$U$3</f>
        <v>0.1091225</v>
      </c>
      <c r="U10" s="204">
        <f>'Original data'!U28*'Original data'!$U$3</f>
        <v>-0.06587845</v>
      </c>
      <c r="V10" s="205">
        <f>'Original data'!V28*'Original data'!$U$3</f>
        <v>-0.05565621</v>
      </c>
      <c r="W10" s="259"/>
      <c r="X10" s="260" t="str">
        <f>'Original data'!X28</f>
        <v>b6</v>
      </c>
      <c r="Y10" s="204">
        <f>'Original data'!Y28*'Original data'!$U$3</f>
        <v>-0.3657731</v>
      </c>
      <c r="Z10" s="204">
        <f>'Original data'!Z28*'Original data'!$U$3</f>
        <v>0.03367774</v>
      </c>
      <c r="AA10" s="204">
        <f>'Original data'!AA28*'Original data'!$U$3</f>
        <v>0.0109205</v>
      </c>
      <c r="AB10" s="204">
        <f>'Original data'!AB28*'Original data'!$U$3</f>
        <v>0.09802423</v>
      </c>
      <c r="AC10" s="204">
        <f>'Original data'!AC28*'Original data'!$U$3</f>
        <v>-0.1009616</v>
      </c>
      <c r="AD10" s="204">
        <f>'Original data'!AD28*'Original data'!$U$3</f>
        <v>-0.05315247</v>
      </c>
      <c r="AE10" s="204">
        <f>'Original data'!AE28*'Original data'!$U$3</f>
        <v>0.04053744</v>
      </c>
      <c r="AF10" s="204">
        <f>'Original data'!AF28*'Original data'!$U$3</f>
        <v>0.07201012</v>
      </c>
      <c r="AG10" s="204">
        <f>'Original data'!AG28*'Original data'!$U$3</f>
        <v>0.05784198</v>
      </c>
      <c r="AH10" s="204">
        <f>'Original data'!AH28*'Original data'!$U$3</f>
        <v>-0.04872688</v>
      </c>
      <c r="AI10" s="204">
        <f>'Original data'!AI28*'Original data'!$U$3</f>
        <v>0.00371564</v>
      </c>
      <c r="AJ10" s="204">
        <f>'Original data'!AJ28*'Original data'!$U$3</f>
        <v>0.1210284</v>
      </c>
      <c r="AK10" s="204">
        <f>'Original data'!AK28*'Original data'!$U$3</f>
        <v>0.04967415</v>
      </c>
      <c r="AL10" s="204">
        <f>'Original data'!AL28*'Original data'!$U$3</f>
        <v>-0.01684643</v>
      </c>
      <c r="AM10" s="204">
        <f>'Original data'!AM28*'Original data'!$U$3</f>
        <v>-0.1101002</v>
      </c>
      <c r="AN10" s="204">
        <f>'Original data'!AN28*'Original data'!$U$3</f>
        <v>0.01174658</v>
      </c>
      <c r="AO10" s="204">
        <f>'Original data'!AO28*'Original data'!$U$3</f>
        <v>0.1235223</v>
      </c>
      <c r="AP10" s="204">
        <f>'Original data'!AP28*'Original data'!$U$3</f>
        <v>0.04806801</v>
      </c>
      <c r="AQ10" s="204">
        <f>'Original data'!AQ28*'Original data'!$U$3</f>
        <v>0.08946182</v>
      </c>
      <c r="AR10" s="204">
        <f>'Original data'!AR28*'Original data'!$U$3</f>
        <v>-0.0579965</v>
      </c>
      <c r="AS10" s="205">
        <f>'Original data'!AS28*'Original data'!$U$3</f>
        <v>0.009281412</v>
      </c>
    </row>
    <row r="11" spans="1:45" ht="12.75">
      <c r="A11" s="256" t="s">
        <v>28</v>
      </c>
      <c r="B11" s="204">
        <f>'Original data'!B29</f>
        <v>1.767743</v>
      </c>
      <c r="C11" s="204">
        <f>'Original data'!C29</f>
        <v>0.5403227</v>
      </c>
      <c r="D11" s="204">
        <f>'Original data'!D29</f>
        <v>0.7497227</v>
      </c>
      <c r="E11" s="204">
        <f>'Original data'!E29</f>
        <v>0.743574</v>
      </c>
      <c r="F11" s="204">
        <f>'Original data'!F29</f>
        <v>0.7739302</v>
      </c>
      <c r="G11" s="204">
        <f>'Original data'!G29</f>
        <v>0.7061926</v>
      </c>
      <c r="H11" s="204">
        <f>'Original data'!H29</f>
        <v>0.81037</v>
      </c>
      <c r="I11" s="204">
        <f>'Original data'!I29</f>
        <v>0.7838399</v>
      </c>
      <c r="J11" s="204">
        <f>'Original data'!J29</f>
        <v>0.7748203</v>
      </c>
      <c r="K11" s="204">
        <f>'Original data'!K29</f>
        <v>0.8131084</v>
      </c>
      <c r="L11" s="204">
        <f>'Original data'!L29</f>
        <v>0.747739</v>
      </c>
      <c r="M11" s="204">
        <f>'Original data'!M29</f>
        <v>0.8087404</v>
      </c>
      <c r="N11" s="204">
        <f>'Original data'!N29</f>
        <v>0.7782131</v>
      </c>
      <c r="O11" s="204">
        <f>'Original data'!O29</f>
        <v>0.7791242</v>
      </c>
      <c r="P11" s="204">
        <f>'Original data'!P29</f>
        <v>0.7045925</v>
      </c>
      <c r="Q11" s="204">
        <f>'Original data'!Q29</f>
        <v>0.7407678</v>
      </c>
      <c r="R11" s="204">
        <f>'Original data'!R29</f>
        <v>0.8802995</v>
      </c>
      <c r="S11" s="204">
        <f>'Original data'!S29</f>
        <v>0.8580224</v>
      </c>
      <c r="T11" s="204">
        <f>'Original data'!T29</f>
        <v>0.7581701</v>
      </c>
      <c r="U11" s="204">
        <f>'Original data'!U29</f>
        <v>0.5832582</v>
      </c>
      <c r="V11" s="205">
        <f>'Original data'!V29</f>
        <v>0.7894104</v>
      </c>
      <c r="W11" s="259"/>
      <c r="X11" s="260" t="str">
        <f>'Original data'!X29</f>
        <v>b7</v>
      </c>
      <c r="Y11" s="204">
        <f>'Original data'!Y29</f>
        <v>2.026363</v>
      </c>
      <c r="Z11" s="204">
        <f>'Original data'!Z29</f>
        <v>0.5227245</v>
      </c>
      <c r="AA11" s="204">
        <f>'Original data'!AA29</f>
        <v>0.7598197</v>
      </c>
      <c r="AB11" s="204">
        <f>'Original data'!AB29</f>
        <v>0.7203344</v>
      </c>
      <c r="AC11" s="204">
        <f>'Original data'!AC29</f>
        <v>0.5613137</v>
      </c>
      <c r="AD11" s="204">
        <f>'Original data'!AD29</f>
        <v>0.5387582</v>
      </c>
      <c r="AE11" s="204">
        <f>'Original data'!AE29</f>
        <v>0.5462024</v>
      </c>
      <c r="AF11" s="204">
        <f>'Original data'!AF29</f>
        <v>0.5827683</v>
      </c>
      <c r="AG11" s="204">
        <f>'Original data'!AG29</f>
        <v>0.7072119</v>
      </c>
      <c r="AH11" s="204">
        <f>'Original data'!AH29</f>
        <v>0.6801896</v>
      </c>
      <c r="AI11" s="204">
        <f>'Original data'!AI29</f>
        <v>0.694402</v>
      </c>
      <c r="AJ11" s="204">
        <f>'Original data'!AJ29</f>
        <v>0.7584252</v>
      </c>
      <c r="AK11" s="204">
        <f>'Original data'!AK29</f>
        <v>0.7431373</v>
      </c>
      <c r="AL11" s="204">
        <f>'Original data'!AL29</f>
        <v>0.7632833</v>
      </c>
      <c r="AM11" s="204">
        <f>'Original data'!AM29</f>
        <v>0.8293373</v>
      </c>
      <c r="AN11" s="204">
        <f>'Original data'!AN29</f>
        <v>1.027983</v>
      </c>
      <c r="AO11" s="204">
        <f>'Original data'!AO29</f>
        <v>0.7813212</v>
      </c>
      <c r="AP11" s="204">
        <f>'Original data'!AP29</f>
        <v>0.6642257</v>
      </c>
      <c r="AQ11" s="204">
        <f>'Original data'!AQ29</f>
        <v>0.6801038</v>
      </c>
      <c r="AR11" s="204">
        <f>'Original data'!AR29</f>
        <v>0.5024457</v>
      </c>
      <c r="AS11" s="205">
        <f>'Original data'!AS29</f>
        <v>0.7330312</v>
      </c>
    </row>
    <row r="12" spans="1:45" ht="12.75">
      <c r="A12" s="256" t="s">
        <v>29</v>
      </c>
      <c r="B12" s="204">
        <f>'Original data'!B30*'Original data'!$U$3</f>
        <v>0.04287228</v>
      </c>
      <c r="C12" s="204">
        <f>'Original data'!C30*'Original data'!$U$3</f>
        <v>0.04143968</v>
      </c>
      <c r="D12" s="204">
        <f>'Original data'!D30*'Original data'!$U$3</f>
        <v>-0.02177877</v>
      </c>
      <c r="E12" s="204">
        <f>'Original data'!E30*'Original data'!$U$3</f>
        <v>-0.003465081</v>
      </c>
      <c r="F12" s="204">
        <f>'Original data'!F30*'Original data'!$U$3</f>
        <v>-0.02732885</v>
      </c>
      <c r="G12" s="204">
        <f>'Original data'!G30*'Original data'!$U$3</f>
        <v>-0.02467233</v>
      </c>
      <c r="H12" s="204">
        <f>'Original data'!H30*'Original data'!$U$3</f>
        <v>0.006250402</v>
      </c>
      <c r="I12" s="204">
        <f>'Original data'!I30*'Original data'!$U$3</f>
        <v>-0.006492869</v>
      </c>
      <c r="J12" s="204">
        <f>'Original data'!J30*'Original data'!$U$3</f>
        <v>-0.008913728</v>
      </c>
      <c r="K12" s="204">
        <f>'Original data'!K30*'Original data'!$U$3</f>
        <v>-0.01606577</v>
      </c>
      <c r="L12" s="204">
        <f>'Original data'!L30*'Original data'!$U$3</f>
        <v>-0.0280493</v>
      </c>
      <c r="M12" s="204">
        <f>'Original data'!M30*'Original data'!$U$3</f>
        <v>0.02876336</v>
      </c>
      <c r="N12" s="204">
        <f>'Original data'!N30*'Original data'!$U$3</f>
        <v>-0.03015435</v>
      </c>
      <c r="O12" s="204">
        <f>'Original data'!O30*'Original data'!$U$3</f>
        <v>0.02273831</v>
      </c>
      <c r="P12" s="204">
        <f>'Original data'!P30*'Original data'!$U$3</f>
        <v>0.04928557</v>
      </c>
      <c r="Q12" s="204">
        <f>'Original data'!Q30*'Original data'!$U$3</f>
        <v>0.02937512</v>
      </c>
      <c r="R12" s="204">
        <f>'Original data'!R30*'Original data'!$U$3</f>
        <v>-0.04010679</v>
      </c>
      <c r="S12" s="204">
        <f>'Original data'!S30*'Original data'!$U$3</f>
        <v>-0.03760634</v>
      </c>
      <c r="T12" s="204">
        <f>'Original data'!T30*'Original data'!$U$3</f>
        <v>-0.01843861</v>
      </c>
      <c r="U12" s="204">
        <f>'Original data'!U30*'Original data'!$U$3</f>
        <v>-0.05655657</v>
      </c>
      <c r="V12" s="205">
        <f>'Original data'!V30*'Original data'!$U$3</f>
        <v>-0.004881422</v>
      </c>
      <c r="W12" s="259"/>
      <c r="X12" s="260" t="str">
        <f>'Original data'!X30</f>
        <v>b8</v>
      </c>
      <c r="Y12" s="204">
        <f>'Original data'!Y30*'Original data'!$U$3</f>
        <v>0.004876378</v>
      </c>
      <c r="Z12" s="204">
        <f>'Original data'!Z30*'Original data'!$U$3</f>
        <v>-0.01879146</v>
      </c>
      <c r="AA12" s="204">
        <f>'Original data'!AA30*'Original data'!$U$3</f>
        <v>-0.02952652</v>
      </c>
      <c r="AB12" s="204">
        <f>'Original data'!AB30*'Original data'!$U$3</f>
        <v>0.02576706</v>
      </c>
      <c r="AC12" s="204">
        <f>'Original data'!AC30*'Original data'!$U$3</f>
        <v>-0.09972483</v>
      </c>
      <c r="AD12" s="204">
        <f>'Original data'!AD30*'Original data'!$U$3</f>
        <v>0.0267001</v>
      </c>
      <c r="AE12" s="204">
        <f>'Original data'!AE30*'Original data'!$U$3</f>
        <v>0.0037584</v>
      </c>
      <c r="AF12" s="204">
        <f>'Original data'!AF30*'Original data'!$U$3</f>
        <v>0.03194339</v>
      </c>
      <c r="AG12" s="204">
        <f>'Original data'!AG30*'Original data'!$U$3</f>
        <v>0.03042355</v>
      </c>
      <c r="AH12" s="204">
        <f>'Original data'!AH30*'Original data'!$U$3</f>
        <v>0.005008499</v>
      </c>
      <c r="AI12" s="204">
        <f>'Original data'!AI30*'Original data'!$U$3</f>
        <v>0.00267022</v>
      </c>
      <c r="AJ12" s="204">
        <f>'Original data'!AJ30*'Original data'!$U$3</f>
        <v>0.04087027</v>
      </c>
      <c r="AK12" s="204">
        <f>'Original data'!AK30*'Original data'!$U$3</f>
        <v>0.01557017</v>
      </c>
      <c r="AL12" s="204">
        <f>'Original data'!AL30*'Original data'!$U$3</f>
        <v>0.09601648</v>
      </c>
      <c r="AM12" s="204">
        <f>'Original data'!AM30*'Original data'!$U$3</f>
        <v>0.04174118</v>
      </c>
      <c r="AN12" s="204">
        <f>'Original data'!AN30*'Original data'!$U$3</f>
        <v>0.121972</v>
      </c>
      <c r="AO12" s="204">
        <f>'Original data'!AO30*'Original data'!$U$3</f>
        <v>0.007156984</v>
      </c>
      <c r="AP12" s="204">
        <f>'Original data'!AP30*'Original data'!$U$3</f>
        <v>-0.02477767</v>
      </c>
      <c r="AQ12" s="204">
        <f>'Original data'!AQ30*'Original data'!$U$3</f>
        <v>-0.01255729</v>
      </c>
      <c r="AR12" s="204">
        <f>'Original data'!AR30*'Original data'!$U$3</f>
        <v>0.004473997</v>
      </c>
      <c r="AS12" s="205">
        <f>'Original data'!AS30*'Original data'!$U$3</f>
        <v>0.014063</v>
      </c>
    </row>
    <row r="13" spans="1:45" ht="12.75">
      <c r="A13" s="256" t="s">
        <v>30</v>
      </c>
      <c r="B13" s="204">
        <f>'Original data'!B31</f>
        <v>0.332559</v>
      </c>
      <c r="C13" s="204">
        <f>'Original data'!C31</f>
        <v>0.3545458</v>
      </c>
      <c r="D13" s="204">
        <f>'Original data'!D31</f>
        <v>0.3324861</v>
      </c>
      <c r="E13" s="204">
        <f>'Original data'!E31</f>
        <v>0.3239383</v>
      </c>
      <c r="F13" s="204">
        <f>'Original data'!F31</f>
        <v>0.3202756</v>
      </c>
      <c r="G13" s="204">
        <f>'Original data'!G31</f>
        <v>0.3315773</v>
      </c>
      <c r="H13" s="204">
        <f>'Original data'!H31</f>
        <v>0.3508089</v>
      </c>
      <c r="I13" s="204">
        <f>'Original data'!I31</f>
        <v>0.3426161</v>
      </c>
      <c r="J13" s="204">
        <f>'Original data'!J31</f>
        <v>0.3562222</v>
      </c>
      <c r="K13" s="204">
        <f>'Original data'!K31</f>
        <v>0.3425771</v>
      </c>
      <c r="L13" s="204">
        <f>'Original data'!L31</f>
        <v>0.3590929</v>
      </c>
      <c r="M13" s="204">
        <f>'Original data'!M31</f>
        <v>0.3638118</v>
      </c>
      <c r="N13" s="204">
        <f>'Original data'!N31</f>
        <v>0.3622684</v>
      </c>
      <c r="O13" s="204">
        <f>'Original data'!O31</f>
        <v>0.343667</v>
      </c>
      <c r="P13" s="204">
        <f>'Original data'!P31</f>
        <v>0.3188269</v>
      </c>
      <c r="Q13" s="204">
        <f>'Original data'!Q31</f>
        <v>0.2742958</v>
      </c>
      <c r="R13" s="204">
        <f>'Original data'!R31</f>
        <v>0.3053259</v>
      </c>
      <c r="S13" s="204">
        <f>'Original data'!S31</f>
        <v>0.3115841</v>
      </c>
      <c r="T13" s="204">
        <f>'Original data'!T31</f>
        <v>0.3092707</v>
      </c>
      <c r="U13" s="204">
        <f>'Original data'!U31</f>
        <v>0.2062515</v>
      </c>
      <c r="V13" s="205">
        <f>'Original data'!V31</f>
        <v>0.3295013</v>
      </c>
      <c r="W13" s="259"/>
      <c r="X13" s="260" t="str">
        <f>'Original data'!X31</f>
        <v>b9</v>
      </c>
      <c r="Y13" s="204">
        <f>'Original data'!Y31</f>
        <v>0.3420403</v>
      </c>
      <c r="Z13" s="204">
        <f>'Original data'!Z31</f>
        <v>0.3470929</v>
      </c>
      <c r="AA13" s="204">
        <f>'Original data'!AA31</f>
        <v>0.3413744</v>
      </c>
      <c r="AB13" s="204">
        <f>'Original data'!AB31</f>
        <v>0.3347001</v>
      </c>
      <c r="AC13" s="204">
        <f>'Original data'!AC31</f>
        <v>0.3034001</v>
      </c>
      <c r="AD13" s="204">
        <f>'Original data'!AD31</f>
        <v>0.3154921</v>
      </c>
      <c r="AE13" s="204">
        <f>'Original data'!AE31</f>
        <v>0.3389846</v>
      </c>
      <c r="AF13" s="204">
        <f>'Original data'!AF31</f>
        <v>0.3421521</v>
      </c>
      <c r="AG13" s="204">
        <f>'Original data'!AG31</f>
        <v>0.3642772</v>
      </c>
      <c r="AH13" s="204">
        <f>'Original data'!AH31</f>
        <v>0.358545</v>
      </c>
      <c r="AI13" s="204">
        <f>'Original data'!AI31</f>
        <v>0.3525157</v>
      </c>
      <c r="AJ13" s="204">
        <f>'Original data'!AJ31</f>
        <v>0.3632474</v>
      </c>
      <c r="AK13" s="204">
        <f>'Original data'!AK31</f>
        <v>0.35002</v>
      </c>
      <c r="AL13" s="204">
        <f>'Original data'!AL31</f>
        <v>0.3187357</v>
      </c>
      <c r="AM13" s="204">
        <f>'Original data'!AM31</f>
        <v>0.2515571</v>
      </c>
      <c r="AN13" s="204">
        <f>'Original data'!AN31</f>
        <v>0.1792575</v>
      </c>
      <c r="AO13" s="204">
        <f>'Original data'!AO31</f>
        <v>0.3123375</v>
      </c>
      <c r="AP13" s="204">
        <f>'Original data'!AP31</f>
        <v>0.3348465</v>
      </c>
      <c r="AQ13" s="204">
        <f>'Original data'!AQ31</f>
        <v>0.3035656</v>
      </c>
      <c r="AR13" s="204">
        <f>'Original data'!AR31</f>
        <v>0.3043206</v>
      </c>
      <c r="AS13" s="205">
        <f>'Original data'!AS31</f>
        <v>0.3229041</v>
      </c>
    </row>
    <row r="14" spans="1:45" ht="12.75">
      <c r="A14" s="256" t="s">
        <v>31</v>
      </c>
      <c r="B14" s="204">
        <f>'Original data'!B32*'Original data'!$U$3</f>
        <v>0.02537745</v>
      </c>
      <c r="C14" s="204">
        <f>'Original data'!C32*'Original data'!$U$3</f>
        <v>0.03894399</v>
      </c>
      <c r="D14" s="204">
        <f>'Original data'!D32*'Original data'!$U$3</f>
        <v>-0.04935534</v>
      </c>
      <c r="E14" s="204">
        <f>'Original data'!E32*'Original data'!$U$3</f>
        <v>-0.02711996</v>
      </c>
      <c r="F14" s="204">
        <f>'Original data'!F32*'Original data'!$U$3</f>
        <v>-0.01919808</v>
      </c>
      <c r="G14" s="204">
        <f>'Original data'!G32*'Original data'!$U$3</f>
        <v>-0.02905242</v>
      </c>
      <c r="H14" s="204">
        <f>'Original data'!H32*'Original data'!$U$3</f>
        <v>-0.01571098</v>
      </c>
      <c r="I14" s="204">
        <f>'Original data'!I32*'Original data'!$U$3</f>
        <v>-0.003868612</v>
      </c>
      <c r="J14" s="204">
        <f>'Original data'!J32*'Original data'!$U$3</f>
        <v>-0.01195065</v>
      </c>
      <c r="K14" s="204">
        <f>'Original data'!K32*'Original data'!$U$3</f>
        <v>-0.01787668</v>
      </c>
      <c r="L14" s="204">
        <f>'Original data'!L32*'Original data'!$U$3</f>
        <v>-0.04950231</v>
      </c>
      <c r="M14" s="204">
        <f>'Original data'!M32*'Original data'!$U$3</f>
        <v>0.05599057</v>
      </c>
      <c r="N14" s="204">
        <f>'Original data'!N32*'Original data'!$U$3</f>
        <v>-0.07727372</v>
      </c>
      <c r="O14" s="204">
        <f>'Original data'!O32*'Original data'!$U$3</f>
        <v>0.07639778</v>
      </c>
      <c r="P14" s="204">
        <f>'Original data'!P32*'Original data'!$U$3</f>
        <v>-0.004800352</v>
      </c>
      <c r="Q14" s="204">
        <f>'Original data'!Q32*'Original data'!$U$3</f>
        <v>0.01669648</v>
      </c>
      <c r="R14" s="204">
        <f>'Original data'!R32*'Original data'!$U$3</f>
        <v>0.0984726</v>
      </c>
      <c r="S14" s="204">
        <f>'Original data'!S32*'Original data'!$U$3</f>
        <v>-0.0249771</v>
      </c>
      <c r="T14" s="204">
        <f>'Original data'!T32*'Original data'!$U$3</f>
        <v>0.04269113</v>
      </c>
      <c r="U14" s="204">
        <f>'Original data'!U32*'Original data'!$U$3</f>
        <v>-0.02270447</v>
      </c>
      <c r="V14" s="205">
        <f>'Original data'!V32*'Original data'!$U$3</f>
        <v>0</v>
      </c>
      <c r="W14" s="259"/>
      <c r="X14" s="260" t="str">
        <f>'Original data'!X32</f>
        <v>b10</v>
      </c>
      <c r="Y14" s="204">
        <f>'Original data'!Y32*'Original data'!$U$3</f>
        <v>-0.05853794</v>
      </c>
      <c r="Z14" s="204">
        <f>'Original data'!Z32*'Original data'!$U$3</f>
        <v>0.02300275</v>
      </c>
      <c r="AA14" s="204">
        <f>'Original data'!AA32*'Original data'!$U$3</f>
        <v>-0.02299907</v>
      </c>
      <c r="AB14" s="204">
        <f>'Original data'!AB32*'Original data'!$U$3</f>
        <v>0.04381405</v>
      </c>
      <c r="AC14" s="204">
        <f>'Original data'!AC32*'Original data'!$U$3</f>
        <v>0.05255374</v>
      </c>
      <c r="AD14" s="204">
        <f>'Original data'!AD32*'Original data'!$U$3</f>
        <v>0.008007632</v>
      </c>
      <c r="AE14" s="204">
        <f>'Original data'!AE32*'Original data'!$U$3</f>
        <v>0.001849315</v>
      </c>
      <c r="AF14" s="204">
        <f>'Original data'!AF32*'Original data'!$U$3</f>
        <v>0.04330793</v>
      </c>
      <c r="AG14" s="204">
        <f>'Original data'!AG32*'Original data'!$U$3</f>
        <v>0.0438399</v>
      </c>
      <c r="AH14" s="204">
        <f>'Original data'!AH32*'Original data'!$U$3</f>
        <v>-0.02634558</v>
      </c>
      <c r="AI14" s="204">
        <f>'Original data'!AI32*'Original data'!$U$3</f>
        <v>-0.04369712</v>
      </c>
      <c r="AJ14" s="204">
        <f>'Original data'!AJ32*'Original data'!$U$3</f>
        <v>0.06649011</v>
      </c>
      <c r="AK14" s="204">
        <f>'Original data'!AK32*'Original data'!$U$3</f>
        <v>-0.0447667</v>
      </c>
      <c r="AL14" s="204">
        <f>'Original data'!AL32*'Original data'!$U$3</f>
        <v>0.01207418</v>
      </c>
      <c r="AM14" s="204">
        <f>'Original data'!AM32*'Original data'!$U$3</f>
        <v>-0.02102223</v>
      </c>
      <c r="AN14" s="204">
        <f>'Original data'!AN32*'Original data'!$U$3</f>
        <v>-0.03877183</v>
      </c>
      <c r="AO14" s="204">
        <f>'Original data'!AO32*'Original data'!$U$3</f>
        <v>0.06654424</v>
      </c>
      <c r="AP14" s="204">
        <f>'Original data'!AP32*'Original data'!$U$3</f>
        <v>-0.06237588</v>
      </c>
      <c r="AQ14" s="204">
        <f>'Original data'!AQ32*'Original data'!$U$3</f>
        <v>0.008119508</v>
      </c>
      <c r="AR14" s="204">
        <f>'Original data'!AR32*'Original data'!$U$3</f>
        <v>-0.1254817</v>
      </c>
      <c r="AS14" s="205">
        <f>'Original data'!AS32*'Original data'!$U$3</f>
        <v>0</v>
      </c>
    </row>
    <row r="15" spans="1:45" ht="12.75">
      <c r="A15" s="256" t="s">
        <v>32</v>
      </c>
      <c r="B15" s="204">
        <f>'Original data'!B33</f>
        <v>0.5570393</v>
      </c>
      <c r="C15" s="204">
        <f>'Original data'!C33</f>
        <v>0.6315247</v>
      </c>
      <c r="D15" s="204">
        <f>'Original data'!D33</f>
        <v>0.618609</v>
      </c>
      <c r="E15" s="204">
        <f>'Original data'!E33</f>
        <v>0.6149202</v>
      </c>
      <c r="F15" s="204">
        <f>'Original data'!F33</f>
        <v>0.6204453</v>
      </c>
      <c r="G15" s="204">
        <f>'Original data'!G33</f>
        <v>0.6252268</v>
      </c>
      <c r="H15" s="204">
        <f>'Original data'!H33</f>
        <v>0.6210907</v>
      </c>
      <c r="I15" s="204">
        <f>'Original data'!I33</f>
        <v>0.6176098</v>
      </c>
      <c r="J15" s="204">
        <f>'Original data'!J33</f>
        <v>0.6327026</v>
      </c>
      <c r="K15" s="204">
        <f>'Original data'!K33</f>
        <v>0.6287269</v>
      </c>
      <c r="L15" s="204">
        <f>'Original data'!L33</f>
        <v>0.6227136</v>
      </c>
      <c r="M15" s="204">
        <f>'Original data'!M33</f>
        <v>0.6209799</v>
      </c>
      <c r="N15" s="204">
        <f>'Original data'!N33</f>
        <v>0.6265967</v>
      </c>
      <c r="O15" s="204">
        <f>'Original data'!O33</f>
        <v>0.6295205</v>
      </c>
      <c r="P15" s="204">
        <f>'Original data'!P33</f>
        <v>0.6322298</v>
      </c>
      <c r="Q15" s="204">
        <f>'Original data'!Q33</f>
        <v>0.6106909</v>
      </c>
      <c r="R15" s="204">
        <f>'Original data'!R33</f>
        <v>0.611978</v>
      </c>
      <c r="S15" s="204">
        <f>'Original data'!S33</f>
        <v>0.6115192</v>
      </c>
      <c r="T15" s="204">
        <f>'Original data'!T33</f>
        <v>0.6235621</v>
      </c>
      <c r="U15" s="204">
        <f>'Original data'!U33</f>
        <v>0.5933026</v>
      </c>
      <c r="V15" s="205">
        <f>'Original data'!V33</f>
        <v>0.6193344</v>
      </c>
      <c r="W15" s="259"/>
      <c r="X15" s="260" t="str">
        <f>'Original data'!X33</f>
        <v>b11</v>
      </c>
      <c r="Y15" s="204">
        <f>'Original data'!Y33</f>
        <v>0.546674</v>
      </c>
      <c r="Z15" s="204">
        <f>'Original data'!Z33</f>
        <v>0.6401579</v>
      </c>
      <c r="AA15" s="204">
        <f>'Original data'!AA33</f>
        <v>0.6183874</v>
      </c>
      <c r="AB15" s="204">
        <f>'Original data'!AB33</f>
        <v>0.6250461</v>
      </c>
      <c r="AC15" s="204">
        <f>'Original data'!AC33</f>
        <v>0.6369521</v>
      </c>
      <c r="AD15" s="204">
        <f>'Original data'!AD33</f>
        <v>0.6359851</v>
      </c>
      <c r="AE15" s="204">
        <f>'Original data'!AE33</f>
        <v>0.6444518</v>
      </c>
      <c r="AF15" s="204">
        <f>'Original data'!AF33</f>
        <v>0.6393769</v>
      </c>
      <c r="AG15" s="204">
        <f>'Original data'!AG33</f>
        <v>0.6334086</v>
      </c>
      <c r="AH15" s="204">
        <f>'Original data'!AH33</f>
        <v>0.634491</v>
      </c>
      <c r="AI15" s="204">
        <f>'Original data'!AI33</f>
        <v>0.6266797</v>
      </c>
      <c r="AJ15" s="204">
        <f>'Original data'!AJ33</f>
        <v>0.6303265</v>
      </c>
      <c r="AK15" s="204">
        <f>'Original data'!AK33</f>
        <v>0.6262786</v>
      </c>
      <c r="AL15" s="204">
        <f>'Original data'!AL33</f>
        <v>0.6213124</v>
      </c>
      <c r="AM15" s="204">
        <f>'Original data'!AM33</f>
        <v>0.6207542</v>
      </c>
      <c r="AN15" s="204">
        <f>'Original data'!AN33</f>
        <v>0.5768236</v>
      </c>
      <c r="AO15" s="204">
        <f>'Original data'!AO33</f>
        <v>0.6147849</v>
      </c>
      <c r="AP15" s="204">
        <f>'Original data'!AP33</f>
        <v>0.6248245</v>
      </c>
      <c r="AQ15" s="204">
        <f>'Original data'!AQ33</f>
        <v>0.6222842</v>
      </c>
      <c r="AR15" s="204">
        <f>'Original data'!AR33</f>
        <v>0.5936242</v>
      </c>
      <c r="AS15" s="205">
        <f>'Original data'!AS33</f>
        <v>0.6227526</v>
      </c>
    </row>
    <row r="16" spans="1:45" ht="12.75">
      <c r="A16" s="256" t="s">
        <v>33</v>
      </c>
      <c r="B16" s="204">
        <f>'Original data'!B34*'Original data'!$U$3</f>
        <v>-0.001441437</v>
      </c>
      <c r="C16" s="204">
        <f>'Original data'!C34*'Original data'!$U$3</f>
        <v>0.003287631</v>
      </c>
      <c r="D16" s="204">
        <f>'Original data'!D34*'Original data'!$U$3</f>
        <v>-0.007567147</v>
      </c>
      <c r="E16" s="204">
        <f>'Original data'!E34*'Original data'!$U$3</f>
        <v>-0.0002846535</v>
      </c>
      <c r="F16" s="204">
        <f>'Original data'!F34*'Original data'!$U$3</f>
        <v>-0.007999254</v>
      </c>
      <c r="G16" s="204">
        <f>'Original data'!G34*'Original data'!$U$3</f>
        <v>-0.003399435</v>
      </c>
      <c r="H16" s="204">
        <f>'Original data'!H34*'Original data'!$U$3</f>
        <v>-0.008328751</v>
      </c>
      <c r="I16" s="204">
        <f>'Original data'!I34*'Original data'!$U$3</f>
        <v>-0.001296534</v>
      </c>
      <c r="J16" s="204">
        <f>'Original data'!J34*'Original data'!$U$3</f>
        <v>-0.001176438</v>
      </c>
      <c r="K16" s="204">
        <f>'Original data'!K34*'Original data'!$U$3</f>
        <v>-0.001093565</v>
      </c>
      <c r="L16" s="204">
        <f>'Original data'!L34*'Original data'!$U$3</f>
        <v>-0.008574509</v>
      </c>
      <c r="M16" s="204">
        <f>'Original data'!M34*'Original data'!$U$3</f>
        <v>0.006923767</v>
      </c>
      <c r="N16" s="204">
        <f>'Original data'!N34*'Original data'!$U$3</f>
        <v>-0.01432754</v>
      </c>
      <c r="O16" s="204">
        <f>'Original data'!O34*'Original data'!$U$3</f>
        <v>0.005689309</v>
      </c>
      <c r="P16" s="204">
        <f>'Original data'!P34*'Original data'!$U$3</f>
        <v>-0.0004964683</v>
      </c>
      <c r="Q16" s="204">
        <f>'Original data'!Q34*'Original data'!$U$3</f>
        <v>0.001969318</v>
      </c>
      <c r="R16" s="204">
        <f>'Original data'!R34*'Original data'!$U$3</f>
        <v>8.056821E-05</v>
      </c>
      <c r="S16" s="204">
        <f>'Original data'!S34*'Original data'!$U$3</f>
        <v>-0.01408636</v>
      </c>
      <c r="T16" s="204">
        <f>'Original data'!T34*'Original data'!$U$3</f>
        <v>-0.0008523846</v>
      </c>
      <c r="U16" s="204">
        <f>'Original data'!U34*'Original data'!$U$3</f>
        <v>-0.006636592</v>
      </c>
      <c r="V16" s="205">
        <f>'Original data'!V34*'Original data'!$U$3</f>
        <v>-0.002937042</v>
      </c>
      <c r="W16" s="259"/>
      <c r="X16" s="260" t="str">
        <f>'Original data'!X34</f>
        <v>b12</v>
      </c>
      <c r="Y16" s="204">
        <f>'Original data'!Y34*'Original data'!$U$3</f>
        <v>-0.008358468</v>
      </c>
      <c r="Z16" s="204">
        <f>'Original data'!Z34*'Original data'!$U$3</f>
        <v>-0.004347167</v>
      </c>
      <c r="AA16" s="204">
        <f>'Original data'!AA34*'Original data'!$U$3</f>
        <v>-0.003821715</v>
      </c>
      <c r="AB16" s="204">
        <f>'Original data'!AB34*'Original data'!$U$3</f>
        <v>0.005934969</v>
      </c>
      <c r="AC16" s="204">
        <f>'Original data'!AC34*'Original data'!$U$3</f>
        <v>-0.008468843</v>
      </c>
      <c r="AD16" s="204">
        <f>'Original data'!AD34*'Original data'!$U$3</f>
        <v>-0.00161955</v>
      </c>
      <c r="AE16" s="204">
        <f>'Original data'!AE34*'Original data'!$U$3</f>
        <v>0.002149292</v>
      </c>
      <c r="AF16" s="204">
        <f>'Original data'!AF34*'Original data'!$U$3</f>
        <v>0.005904044</v>
      </c>
      <c r="AG16" s="204">
        <f>'Original data'!AG34*'Original data'!$U$3</f>
        <v>0.007512991</v>
      </c>
      <c r="AH16" s="204">
        <f>'Original data'!AH34*'Original data'!$U$3</f>
        <v>-0.0007934264</v>
      </c>
      <c r="AI16" s="204">
        <f>'Original data'!AI34*'Original data'!$U$3</f>
        <v>-0.009013094</v>
      </c>
      <c r="AJ16" s="204">
        <f>'Original data'!AJ34*'Original data'!$U$3</f>
        <v>0.008698116</v>
      </c>
      <c r="AK16" s="204">
        <f>'Original data'!AK34*'Original data'!$U$3</f>
        <v>-0.0002441104</v>
      </c>
      <c r="AL16" s="204">
        <f>'Original data'!AL34*'Original data'!$U$3</f>
        <v>0.01070777</v>
      </c>
      <c r="AM16" s="204">
        <f>'Original data'!AM34*'Original data'!$U$3</f>
        <v>-0.01029408</v>
      </c>
      <c r="AN16" s="204">
        <f>'Original data'!AN34*'Original data'!$U$3</f>
        <v>0.01080972</v>
      </c>
      <c r="AO16" s="204">
        <f>'Original data'!AO34*'Original data'!$U$3</f>
        <v>0.01175326</v>
      </c>
      <c r="AP16" s="204">
        <f>'Original data'!AP34*'Original data'!$U$3</f>
        <v>-0.01028053</v>
      </c>
      <c r="AQ16" s="204">
        <f>'Original data'!AQ34*'Original data'!$U$3</f>
        <v>0.005614674</v>
      </c>
      <c r="AR16" s="204">
        <f>'Original data'!AR34*'Original data'!$U$3</f>
        <v>-0.01370053</v>
      </c>
      <c r="AS16" s="205">
        <f>'Original data'!AS34*'Original data'!$U$3</f>
        <v>0.0003685937</v>
      </c>
    </row>
    <row r="17" spans="1:45" ht="12.75">
      <c r="A17" s="256" t="s">
        <v>34</v>
      </c>
      <c r="B17" s="204">
        <f>'Original data'!B35</f>
        <v>0.07194539</v>
      </c>
      <c r="C17" s="204">
        <f>'Original data'!C35</f>
        <v>0.07005719</v>
      </c>
      <c r="D17" s="204">
        <f>'Original data'!D35</f>
        <v>0.0758182</v>
      </c>
      <c r="E17" s="204">
        <f>'Original data'!E35</f>
        <v>0.0795688</v>
      </c>
      <c r="F17" s="204">
        <f>'Original data'!F35</f>
        <v>0.07850074</v>
      </c>
      <c r="G17" s="204">
        <f>'Original data'!G35</f>
        <v>0.07117297</v>
      </c>
      <c r="H17" s="204">
        <f>'Original data'!H35</f>
        <v>0.07705003</v>
      </c>
      <c r="I17" s="204">
        <f>'Original data'!I35</f>
        <v>0.07567644</v>
      </c>
      <c r="J17" s="204">
        <f>'Original data'!J35</f>
        <v>0.07588905</v>
      </c>
      <c r="K17" s="204">
        <f>'Original data'!K35</f>
        <v>0.07767982</v>
      </c>
      <c r="L17" s="204">
        <f>'Original data'!L35</f>
        <v>0.0751156</v>
      </c>
      <c r="M17" s="204">
        <f>'Original data'!M35</f>
        <v>0.07660192</v>
      </c>
      <c r="N17" s="204">
        <f>'Original data'!N35</f>
        <v>0.07815729</v>
      </c>
      <c r="O17" s="204">
        <f>'Original data'!O35</f>
        <v>0.07817313</v>
      </c>
      <c r="P17" s="204">
        <f>'Original data'!P35</f>
        <v>0.07524401</v>
      </c>
      <c r="Q17" s="204">
        <f>'Original data'!Q35</f>
        <v>0.07617039</v>
      </c>
      <c r="R17" s="204">
        <f>'Original data'!R35</f>
        <v>0.0798092</v>
      </c>
      <c r="S17" s="204">
        <f>'Original data'!S35</f>
        <v>0.08188434</v>
      </c>
      <c r="T17" s="204">
        <f>'Original data'!T35</f>
        <v>0.07849294</v>
      </c>
      <c r="U17" s="204">
        <f>'Original data'!U35</f>
        <v>0.05539014</v>
      </c>
      <c r="V17" s="205">
        <f>'Original data'!V35</f>
        <v>0.0759112</v>
      </c>
      <c r="W17" s="259"/>
      <c r="X17" s="260" t="str">
        <f>'Original data'!X35</f>
        <v>b13</v>
      </c>
      <c r="Y17" s="204">
        <f>'Original data'!Y35</f>
        <v>0.07201752</v>
      </c>
      <c r="Z17" s="204">
        <f>'Original data'!Z35</f>
        <v>0.07398155</v>
      </c>
      <c r="AA17" s="204">
        <f>'Original data'!AA35</f>
        <v>0.072724</v>
      </c>
      <c r="AB17" s="204">
        <f>'Original data'!AB35</f>
        <v>0.07340448</v>
      </c>
      <c r="AC17" s="204">
        <f>'Original data'!AC35</f>
        <v>0.06869997</v>
      </c>
      <c r="AD17" s="204">
        <f>'Original data'!AD35</f>
        <v>0.0668198</v>
      </c>
      <c r="AE17" s="204">
        <f>'Original data'!AE35</f>
        <v>0.06963207</v>
      </c>
      <c r="AF17" s="204">
        <f>'Original data'!AF35</f>
        <v>0.07100462</v>
      </c>
      <c r="AG17" s="204">
        <f>'Original data'!AG35</f>
        <v>0.07493334</v>
      </c>
      <c r="AH17" s="204">
        <f>'Original data'!AH35</f>
        <v>0.07381582</v>
      </c>
      <c r="AI17" s="204">
        <f>'Original data'!AI35</f>
        <v>0.07462908</v>
      </c>
      <c r="AJ17" s="204">
        <f>'Original data'!AJ35</f>
        <v>0.07453808</v>
      </c>
      <c r="AK17" s="204">
        <f>'Original data'!AK35</f>
        <v>0.07388746</v>
      </c>
      <c r="AL17" s="204">
        <f>'Original data'!AL35</f>
        <v>0.07691102</v>
      </c>
      <c r="AM17" s="204">
        <f>'Original data'!AM35</f>
        <v>0.07629949</v>
      </c>
      <c r="AN17" s="204">
        <f>'Original data'!AN35</f>
        <v>0.08974313</v>
      </c>
      <c r="AO17" s="204">
        <f>'Original data'!AO35</f>
        <v>0.07938051</v>
      </c>
      <c r="AP17" s="204">
        <f>'Original data'!AP35</f>
        <v>0.07475288</v>
      </c>
      <c r="AQ17" s="204">
        <f>'Original data'!AQ35</f>
        <v>0.07488286</v>
      </c>
      <c r="AR17" s="204">
        <f>'Original data'!AR35</f>
        <v>0.04488623</v>
      </c>
      <c r="AS17" s="205">
        <f>'Original data'!AS35</f>
        <v>0.07345324</v>
      </c>
    </row>
    <row r="18" spans="1:45" ht="12.75">
      <c r="A18" s="256" t="s">
        <v>35</v>
      </c>
      <c r="B18" s="204">
        <f>'Original data'!B36*'Original data'!$U$3</f>
        <v>0.00201177</v>
      </c>
      <c r="C18" s="204">
        <f>'Original data'!C36*'Original data'!$U$3</f>
        <v>-0.002826751</v>
      </c>
      <c r="D18" s="204">
        <f>'Original data'!D36*'Original data'!$U$3</f>
        <v>-0.005556688</v>
      </c>
      <c r="E18" s="204">
        <f>'Original data'!E36*'Original data'!$U$3</f>
        <v>-0.003472445</v>
      </c>
      <c r="F18" s="204">
        <f>'Original data'!F36*'Original data'!$U$3</f>
        <v>-0.005600608</v>
      </c>
      <c r="G18" s="204">
        <f>'Original data'!G36*'Original data'!$U$3</f>
        <v>-0.003035799</v>
      </c>
      <c r="H18" s="204">
        <f>'Original data'!H36*'Original data'!$U$3</f>
        <v>-0.002181678</v>
      </c>
      <c r="I18" s="204">
        <f>'Original data'!I36*'Original data'!$U$3</f>
        <v>1.497476E-05</v>
      </c>
      <c r="J18" s="204">
        <f>'Original data'!J36*'Original data'!$U$3</f>
        <v>-0.001308019</v>
      </c>
      <c r="K18" s="204">
        <f>'Original data'!K36*'Original data'!$U$3</f>
        <v>-0.001797501</v>
      </c>
      <c r="L18" s="204">
        <f>'Original data'!L36*'Original data'!$U$3</f>
        <v>-0.002741779</v>
      </c>
      <c r="M18" s="204">
        <f>'Original data'!M36*'Original data'!$U$3</f>
        <v>0.00154273</v>
      </c>
      <c r="N18" s="204">
        <f>'Original data'!N36*'Original data'!$U$3</f>
        <v>-0.004701705</v>
      </c>
      <c r="O18" s="204">
        <f>'Original data'!O36*'Original data'!$U$3</f>
        <v>0.001918618</v>
      </c>
      <c r="P18" s="204">
        <f>'Original data'!P36*'Original data'!$U$3</f>
        <v>-0.00279703</v>
      </c>
      <c r="Q18" s="204">
        <f>'Original data'!Q36*'Original data'!$U$3</f>
        <v>-0.004768234</v>
      </c>
      <c r="R18" s="204">
        <f>'Original data'!R36*'Original data'!$U$3</f>
        <v>-0.002213142</v>
      </c>
      <c r="S18" s="204">
        <f>'Original data'!S36*'Original data'!$U$3</f>
        <v>-0.004806674</v>
      </c>
      <c r="T18" s="204">
        <f>'Original data'!T36*'Original data'!$U$3</f>
        <v>0.002018502</v>
      </c>
      <c r="U18" s="204">
        <f>'Original data'!U36*'Original data'!$U$3</f>
        <v>-0.008311375</v>
      </c>
      <c r="V18" s="205">
        <f>'Original data'!V36*'Original data'!$U$3</f>
        <v>-0.00240235</v>
      </c>
      <c r="W18" s="259"/>
      <c r="X18" s="260" t="str">
        <f>'Original data'!X36</f>
        <v>b14</v>
      </c>
      <c r="Y18" s="204">
        <f>'Original data'!Y36*'Original data'!$U$3</f>
        <v>0.005716377</v>
      </c>
      <c r="Z18" s="204">
        <f>'Original data'!Z36*'Original data'!$U$3</f>
        <v>-0.005249238</v>
      </c>
      <c r="AA18" s="204">
        <f>'Original data'!AA36*'Original data'!$U$3</f>
        <v>-0.006744862</v>
      </c>
      <c r="AB18" s="204">
        <f>'Original data'!AB36*'Original data'!$U$3</f>
        <v>-0.001934042</v>
      </c>
      <c r="AC18" s="204">
        <f>'Original data'!AC36*'Original data'!$U$3</f>
        <v>-0.0080839</v>
      </c>
      <c r="AD18" s="204">
        <f>'Original data'!AD36*'Original data'!$U$3</f>
        <v>-0.006975535</v>
      </c>
      <c r="AE18" s="204">
        <f>'Original data'!AE36*'Original data'!$U$3</f>
        <v>-0.00470951</v>
      </c>
      <c r="AF18" s="204">
        <f>'Original data'!AF36*'Original data'!$U$3</f>
        <v>-0.002306972</v>
      </c>
      <c r="AG18" s="204">
        <f>'Original data'!AG36*'Original data'!$U$3</f>
        <v>-0.001251197</v>
      </c>
      <c r="AH18" s="204">
        <f>'Original data'!AH36*'Original data'!$U$3</f>
        <v>-0.006510976</v>
      </c>
      <c r="AI18" s="204">
        <f>'Original data'!AI36*'Original data'!$U$3</f>
        <v>-0.005958058</v>
      </c>
      <c r="AJ18" s="204">
        <f>'Original data'!AJ36*'Original data'!$U$3</f>
        <v>-0.000586379</v>
      </c>
      <c r="AK18" s="204">
        <f>'Original data'!AK36*'Original data'!$U$3</f>
        <v>-0.008320079</v>
      </c>
      <c r="AL18" s="204">
        <f>'Original data'!AL36*'Original data'!$U$3</f>
        <v>-0.001071618</v>
      </c>
      <c r="AM18" s="204">
        <f>'Original data'!AM36*'Original data'!$U$3</f>
        <v>-0.005771861</v>
      </c>
      <c r="AN18" s="204">
        <f>'Original data'!AN36*'Original data'!$U$3</f>
        <v>-0.001531361</v>
      </c>
      <c r="AO18" s="204">
        <f>'Original data'!AO36*'Original data'!$U$3</f>
        <v>0.0004498431</v>
      </c>
      <c r="AP18" s="204">
        <f>'Original data'!AP36*'Original data'!$U$3</f>
        <v>-0.005438887</v>
      </c>
      <c r="AQ18" s="204">
        <f>'Original data'!AQ36*'Original data'!$U$3</f>
        <v>-0.0003190845</v>
      </c>
      <c r="AR18" s="204">
        <f>'Original data'!AR36*'Original data'!$U$3</f>
        <v>-0.0005714149</v>
      </c>
      <c r="AS18" s="205">
        <f>'Original data'!AS36*'Original data'!$U$3</f>
        <v>-0.003606936</v>
      </c>
    </row>
    <row r="19" spans="1:45" ht="12.75">
      <c r="A19" s="256" t="s">
        <v>36</v>
      </c>
      <c r="B19" s="204">
        <f>'Original data'!B37</f>
        <v>-0.01198384</v>
      </c>
      <c r="C19" s="204">
        <f>'Original data'!C37</f>
        <v>0.02543425</v>
      </c>
      <c r="D19" s="204">
        <f>'Original data'!D37</f>
        <v>0.02043758</v>
      </c>
      <c r="E19" s="204">
        <f>'Original data'!E37</f>
        <v>0.02069712</v>
      </c>
      <c r="F19" s="204">
        <f>'Original data'!F37</f>
        <v>0.02076006</v>
      </c>
      <c r="G19" s="204">
        <f>'Original data'!G37</f>
        <v>0.02697107</v>
      </c>
      <c r="H19" s="204">
        <f>'Original data'!H37</f>
        <v>0.02213414</v>
      </c>
      <c r="I19" s="204">
        <f>'Original data'!I37</f>
        <v>0.02110473</v>
      </c>
      <c r="J19" s="204">
        <f>'Original data'!J37</f>
        <v>0.02031767</v>
      </c>
      <c r="K19" s="204">
        <f>'Original data'!K37</f>
        <v>0.01995879</v>
      </c>
      <c r="L19" s="204">
        <f>'Original data'!L37</f>
        <v>0.02125932</v>
      </c>
      <c r="M19" s="204">
        <f>'Original data'!M37</f>
        <v>0.02012787</v>
      </c>
      <c r="N19" s="204">
        <f>'Original data'!N37</f>
        <v>0.01862768</v>
      </c>
      <c r="O19" s="204">
        <f>'Original data'!O37</f>
        <v>0.02115543</v>
      </c>
      <c r="P19" s="204">
        <f>'Original data'!P37</f>
        <v>0.02140497</v>
      </c>
      <c r="Q19" s="204">
        <f>'Original data'!Q37</f>
        <v>0.02477264</v>
      </c>
      <c r="R19" s="204">
        <f>'Original data'!R37</f>
        <v>0.02340727</v>
      </c>
      <c r="S19" s="204">
        <f>'Original data'!S37</f>
        <v>0.01988644</v>
      </c>
      <c r="T19" s="204">
        <f>'Original data'!T37</f>
        <v>0.01980443</v>
      </c>
      <c r="U19" s="204">
        <f>'Original data'!U37</f>
        <v>0.011614</v>
      </c>
      <c r="V19" s="205">
        <f>'Original data'!V37</f>
        <v>0.02022001</v>
      </c>
      <c r="W19" s="259"/>
      <c r="X19" s="260" t="str">
        <f>'Original data'!X37</f>
        <v>b15</v>
      </c>
      <c r="Y19" s="204">
        <f>'Original data'!Y37</f>
        <v>-0.01398961</v>
      </c>
      <c r="Z19" s="204">
        <f>'Original data'!Z37</f>
        <v>0.02407942</v>
      </c>
      <c r="AA19" s="204">
        <f>'Original data'!AA37</f>
        <v>0.02581954</v>
      </c>
      <c r="AB19" s="204">
        <f>'Original data'!AB37</f>
        <v>0.02698432</v>
      </c>
      <c r="AC19" s="204">
        <f>'Original data'!AC37</f>
        <v>0.03505087</v>
      </c>
      <c r="AD19" s="204">
        <f>'Original data'!AD37</f>
        <v>0.03627245</v>
      </c>
      <c r="AE19" s="204">
        <f>'Original data'!AE37</f>
        <v>0.02744205</v>
      </c>
      <c r="AF19" s="204">
        <f>'Original data'!AF37</f>
        <v>0.02891778</v>
      </c>
      <c r="AG19" s="204">
        <f>'Original data'!AG37</f>
        <v>0.02429303</v>
      </c>
      <c r="AH19" s="204">
        <f>'Original data'!AH37</f>
        <v>0.02706158</v>
      </c>
      <c r="AI19" s="204">
        <f>'Original data'!AI37</f>
        <v>0.02557098</v>
      </c>
      <c r="AJ19" s="204">
        <f>'Original data'!AJ37</f>
        <v>0.02530189</v>
      </c>
      <c r="AK19" s="204">
        <f>'Original data'!AK37</f>
        <v>0.03144681</v>
      </c>
      <c r="AL19" s="204">
        <f>'Original data'!AL37</f>
        <v>0.02759914</v>
      </c>
      <c r="AM19" s="204">
        <f>'Original data'!AM37</f>
        <v>0.03004473</v>
      </c>
      <c r="AN19" s="204">
        <f>'Original data'!AN37</f>
        <v>0.03202818</v>
      </c>
      <c r="AO19" s="204">
        <f>'Original data'!AO37</f>
        <v>0.02603534</v>
      </c>
      <c r="AP19" s="204">
        <f>'Original data'!AP37</f>
        <v>0.02267207</v>
      </c>
      <c r="AQ19" s="204">
        <f>'Original data'!AQ37</f>
        <v>0.02632136</v>
      </c>
      <c r="AR19" s="204">
        <f>'Original data'!AR37</f>
        <v>0.003935055</v>
      </c>
      <c r="AS19" s="205">
        <f>'Original data'!AS37</f>
        <v>0.02589564</v>
      </c>
    </row>
    <row r="20" spans="1:45" ht="12.75">
      <c r="A20" s="256" t="s">
        <v>37</v>
      </c>
      <c r="B20" s="204">
        <f>'Original data'!B38*'Original data'!$U$3</f>
        <v>0</v>
      </c>
      <c r="C20" s="204">
        <f>'Original data'!C38*'Original data'!$U$3</f>
        <v>0</v>
      </c>
      <c r="D20" s="204">
        <f>'Original data'!D38*'Original data'!$U$3</f>
        <v>0</v>
      </c>
      <c r="E20" s="204">
        <f>'Original data'!E38*'Original data'!$U$3</f>
        <v>0</v>
      </c>
      <c r="F20" s="204">
        <f>'Original data'!F38*'Original data'!$U$3</f>
        <v>0</v>
      </c>
      <c r="G20" s="204">
        <f>'Original data'!G38*'Original data'!$U$3</f>
        <v>0</v>
      </c>
      <c r="H20" s="204">
        <f>'Original data'!H38*'Original data'!$U$3</f>
        <v>0</v>
      </c>
      <c r="I20" s="204">
        <f>'Original data'!I38*'Original data'!$U$3</f>
        <v>0</v>
      </c>
      <c r="J20" s="204">
        <f>'Original data'!J38*'Original data'!$U$3</f>
        <v>0</v>
      </c>
      <c r="K20" s="204">
        <f>'Original data'!K38*'Original data'!$U$3</f>
        <v>0</v>
      </c>
      <c r="L20" s="204">
        <f>'Original data'!L38*'Original data'!$U$3</f>
        <v>0</v>
      </c>
      <c r="M20" s="204">
        <f>'Original data'!M38*'Original data'!$U$3</f>
        <v>0</v>
      </c>
      <c r="N20" s="204">
        <f>'Original data'!N38*'Original data'!$U$3</f>
        <v>0</v>
      </c>
      <c r="O20" s="204">
        <f>'Original data'!O38*'Original data'!$U$3</f>
        <v>0</v>
      </c>
      <c r="P20" s="204">
        <f>'Original data'!P38*'Original data'!$U$3</f>
        <v>0</v>
      </c>
      <c r="Q20" s="204">
        <f>'Original data'!Q38*'Original data'!$U$3</f>
        <v>0</v>
      </c>
      <c r="R20" s="204">
        <f>'Original data'!R38*'Original data'!$U$3</f>
        <v>0</v>
      </c>
      <c r="S20" s="204">
        <f>'Original data'!S38*'Original data'!$U$3</f>
        <v>0</v>
      </c>
      <c r="T20" s="204">
        <f>'Original data'!T38*'Original data'!$U$3</f>
        <v>0</v>
      </c>
      <c r="U20" s="204">
        <f>'Original data'!U38*'Original data'!$U$3</f>
        <v>0</v>
      </c>
      <c r="V20" s="205">
        <f>'Original data'!V38*'Original data'!$U$3</f>
        <v>0</v>
      </c>
      <c r="W20" s="259"/>
      <c r="X20" s="260" t="str">
        <f>'Original data'!X38</f>
        <v>b16</v>
      </c>
      <c r="Y20" s="204">
        <f>'Original data'!Y38*'Original data'!$U$3</f>
        <v>0</v>
      </c>
      <c r="Z20" s="204">
        <f>'Original data'!Z38*'Original data'!$U$3</f>
        <v>0</v>
      </c>
      <c r="AA20" s="204">
        <f>'Original data'!AA38*'Original data'!$U$3</f>
        <v>0</v>
      </c>
      <c r="AB20" s="204">
        <f>'Original data'!AB38*'Original data'!$U$3</f>
        <v>0</v>
      </c>
      <c r="AC20" s="204">
        <f>'Original data'!AC38*'Original data'!$U$3</f>
        <v>0</v>
      </c>
      <c r="AD20" s="204">
        <f>'Original data'!AD38*'Original data'!$U$3</f>
        <v>0</v>
      </c>
      <c r="AE20" s="204">
        <f>'Original data'!AE38*'Original data'!$U$3</f>
        <v>0</v>
      </c>
      <c r="AF20" s="204">
        <f>'Original data'!AF38*'Original data'!$U$3</f>
        <v>0</v>
      </c>
      <c r="AG20" s="204">
        <f>'Original data'!AG38*'Original data'!$U$3</f>
        <v>0</v>
      </c>
      <c r="AH20" s="204">
        <f>'Original data'!AH38*'Original data'!$U$3</f>
        <v>0</v>
      </c>
      <c r="AI20" s="204">
        <f>'Original data'!AI38*'Original data'!$U$3</f>
        <v>0</v>
      </c>
      <c r="AJ20" s="204">
        <f>'Original data'!AJ38*'Original data'!$U$3</f>
        <v>0</v>
      </c>
      <c r="AK20" s="204">
        <f>'Original data'!AK38*'Original data'!$U$3</f>
        <v>0</v>
      </c>
      <c r="AL20" s="204">
        <f>'Original data'!AL38*'Original data'!$U$3</f>
        <v>0</v>
      </c>
      <c r="AM20" s="204">
        <f>'Original data'!AM38*'Original data'!$U$3</f>
        <v>0</v>
      </c>
      <c r="AN20" s="204">
        <f>'Original data'!AN38*'Original data'!$U$3</f>
        <v>0</v>
      </c>
      <c r="AO20" s="204">
        <f>'Original data'!AO38*'Original data'!$U$3</f>
        <v>0</v>
      </c>
      <c r="AP20" s="204">
        <f>'Original data'!AP38*'Original data'!$U$3</f>
        <v>0</v>
      </c>
      <c r="AQ20" s="204">
        <f>'Original data'!AQ38*'Original data'!$U$3</f>
        <v>0</v>
      </c>
      <c r="AR20" s="204">
        <f>'Original data'!AR38*'Original data'!$U$3</f>
        <v>0</v>
      </c>
      <c r="AS20" s="205">
        <f>'Original data'!AS38*'Original data'!$U$3</f>
        <v>0</v>
      </c>
    </row>
    <row r="21" spans="1:45" ht="13.5" thickBot="1">
      <c r="A21" s="261" t="s">
        <v>38</v>
      </c>
      <c r="B21" s="204">
        <f>'Original data'!B39</f>
        <v>0</v>
      </c>
      <c r="C21" s="204">
        <f>'Original data'!C39</f>
        <v>0</v>
      </c>
      <c r="D21" s="204">
        <f>'Original data'!D39</f>
        <v>0</v>
      </c>
      <c r="E21" s="204">
        <f>'Original data'!E39</f>
        <v>0</v>
      </c>
      <c r="F21" s="204">
        <f>'Original data'!F39</f>
        <v>0</v>
      </c>
      <c r="G21" s="204">
        <f>'Original data'!G39</f>
        <v>0</v>
      </c>
      <c r="H21" s="204">
        <f>'Original data'!H39</f>
        <v>0</v>
      </c>
      <c r="I21" s="204">
        <f>'Original data'!I39</f>
        <v>0</v>
      </c>
      <c r="J21" s="204">
        <f>'Original data'!J39</f>
        <v>0</v>
      </c>
      <c r="K21" s="204">
        <f>'Original data'!K39</f>
        <v>0</v>
      </c>
      <c r="L21" s="204">
        <f>'Original data'!L39</f>
        <v>0</v>
      </c>
      <c r="M21" s="204">
        <f>'Original data'!M39</f>
        <v>0</v>
      </c>
      <c r="N21" s="204">
        <f>'Original data'!N39</f>
        <v>0</v>
      </c>
      <c r="O21" s="204">
        <f>'Original data'!O39</f>
        <v>0</v>
      </c>
      <c r="P21" s="204">
        <f>'Original data'!P39</f>
        <v>0</v>
      </c>
      <c r="Q21" s="204">
        <f>'Original data'!Q39</f>
        <v>0</v>
      </c>
      <c r="R21" s="204">
        <f>'Original data'!R39</f>
        <v>0</v>
      </c>
      <c r="S21" s="204">
        <f>'Original data'!S39</f>
        <v>0</v>
      </c>
      <c r="T21" s="204">
        <f>'Original data'!T39</f>
        <v>0</v>
      </c>
      <c r="U21" s="204">
        <f>'Original data'!U39</f>
        <v>0</v>
      </c>
      <c r="V21" s="206">
        <f>'Original data'!V39</f>
        <v>0</v>
      </c>
      <c r="W21" s="259"/>
      <c r="X21" s="262" t="str">
        <f>'Original data'!X39</f>
        <v>b17</v>
      </c>
      <c r="Y21" s="196">
        <f>'Original data'!Y39</f>
        <v>0</v>
      </c>
      <c r="Z21" s="196">
        <f>'Original data'!Z39</f>
        <v>0</v>
      </c>
      <c r="AA21" s="196">
        <f>'Original data'!AA39</f>
        <v>0</v>
      </c>
      <c r="AB21" s="196">
        <f>'Original data'!AB39</f>
        <v>0</v>
      </c>
      <c r="AC21" s="196">
        <f>'Original data'!AC39</f>
        <v>0</v>
      </c>
      <c r="AD21" s="196">
        <f>'Original data'!AD39</f>
        <v>0</v>
      </c>
      <c r="AE21" s="196">
        <f>'Original data'!AE39</f>
        <v>0</v>
      </c>
      <c r="AF21" s="196">
        <f>'Original data'!AF39</f>
        <v>0</v>
      </c>
      <c r="AG21" s="196">
        <f>'Original data'!AG39</f>
        <v>0</v>
      </c>
      <c r="AH21" s="196">
        <f>'Original data'!AH39</f>
        <v>0</v>
      </c>
      <c r="AI21" s="196">
        <f>'Original data'!AI39</f>
        <v>0</v>
      </c>
      <c r="AJ21" s="196">
        <f>'Original data'!AJ39</f>
        <v>0</v>
      </c>
      <c r="AK21" s="196">
        <f>'Original data'!AK39</f>
        <v>0</v>
      </c>
      <c r="AL21" s="196">
        <f>'Original data'!AL39</f>
        <v>0</v>
      </c>
      <c r="AM21" s="196">
        <f>'Original data'!AM39</f>
        <v>0</v>
      </c>
      <c r="AN21" s="196">
        <f>'Original data'!AN39</f>
        <v>0</v>
      </c>
      <c r="AO21" s="196">
        <f>'Original data'!AO39</f>
        <v>0</v>
      </c>
      <c r="AP21" s="196">
        <f>'Original data'!AP39</f>
        <v>0</v>
      </c>
      <c r="AQ21" s="196">
        <f>'Original data'!AQ39</f>
        <v>0</v>
      </c>
      <c r="AR21" s="196">
        <f>'Original data'!AR39</f>
        <v>0</v>
      </c>
      <c r="AS21" s="206">
        <f>'Original data'!AS39</f>
        <v>0</v>
      </c>
    </row>
    <row r="22" spans="1:45" ht="12.75">
      <c r="A22" s="263" t="s">
        <v>39</v>
      </c>
      <c r="B22" s="192">
        <f>'Original data'!B40*'Original data'!$U$4</f>
        <v>36.62054</v>
      </c>
      <c r="C22" s="192">
        <f>'Original data'!C40*'Original data'!$U$4</f>
        <v>-1.577373</v>
      </c>
      <c r="D22" s="192">
        <f>'Original data'!D40*'Original data'!$U$4</f>
        <v>-12.68601</v>
      </c>
      <c r="E22" s="192">
        <f>'Original data'!E40*'Original data'!$U$4</f>
        <v>-17.6996</v>
      </c>
      <c r="F22" s="192">
        <f>'Original data'!F40*'Original data'!$U$4</f>
        <v>-8.108228</v>
      </c>
      <c r="G22" s="192">
        <f>'Original data'!G40*'Original data'!$U$4</f>
        <v>1.643701</v>
      </c>
      <c r="H22" s="192">
        <f>'Original data'!H40*'Original data'!$U$4</f>
        <v>6.822535</v>
      </c>
      <c r="I22" s="192">
        <f>'Original data'!I40*'Original data'!$U$4</f>
        <v>5.116512</v>
      </c>
      <c r="J22" s="192">
        <f>'Original data'!J40*'Original data'!$U$4</f>
        <v>-6.381548</v>
      </c>
      <c r="K22" s="192">
        <f>'Original data'!K40*'Original data'!$U$4</f>
        <v>-11.35086</v>
      </c>
      <c r="L22" s="192">
        <f>'Original data'!L40*'Original data'!$U$4</f>
        <v>-0.8891675</v>
      </c>
      <c r="M22" s="192">
        <f>'Original data'!M40*'Original data'!$U$4</f>
        <v>-0.7042857</v>
      </c>
      <c r="N22" s="192">
        <f>'Original data'!N40*'Original data'!$U$4</f>
        <v>-7.824708</v>
      </c>
      <c r="O22" s="192">
        <f>'Original data'!O40*'Original data'!$U$4</f>
        <v>-9.271977</v>
      </c>
      <c r="P22" s="192">
        <f>'Original data'!P40*'Original data'!$U$4</f>
        <v>-1.806342</v>
      </c>
      <c r="Q22" s="192">
        <f>'Original data'!Q40*'Original data'!$U$4</f>
        <v>3.555524</v>
      </c>
      <c r="R22" s="192">
        <f>'Original data'!R40*'Original data'!$U$4</f>
        <v>2.349205</v>
      </c>
      <c r="S22" s="192">
        <f>'Original data'!S40*'Original data'!$U$4</f>
        <v>6.906632</v>
      </c>
      <c r="T22" s="192">
        <f>'Original data'!T40*'Original data'!$U$4</f>
        <v>15.6532</v>
      </c>
      <c r="U22" s="192">
        <f>'Original data'!U40*'Original data'!$U$4</f>
        <v>25.15321</v>
      </c>
      <c r="V22" s="207">
        <f>'Original data'!V40*'Original data'!$U$4</f>
        <v>0</v>
      </c>
      <c r="W22" s="259"/>
      <c r="X22" s="260" t="str">
        <f>'Original data'!X40</f>
        <v>a1</v>
      </c>
      <c r="Y22" s="204">
        <f>'Original data'!Y40*'Original data'!$U$4</f>
        <v>26.11274</v>
      </c>
      <c r="Z22" s="204">
        <f>'Original data'!Z40*'Original data'!$U$4</f>
        <v>-3.572401</v>
      </c>
      <c r="AA22" s="204">
        <f>'Original data'!AA40*'Original data'!$U$4</f>
        <v>-20.4857</v>
      </c>
      <c r="AB22" s="204">
        <f>'Original data'!AB40*'Original data'!$U$4</f>
        <v>-25.10656</v>
      </c>
      <c r="AC22" s="204">
        <f>'Original data'!AC40*'Original data'!$U$4</f>
        <v>-13.09956</v>
      </c>
      <c r="AD22" s="204">
        <f>'Original data'!AD40*'Original data'!$U$4</f>
        <v>-5.795472</v>
      </c>
      <c r="AE22" s="204">
        <f>'Original data'!AE40*'Original data'!$U$4</f>
        <v>0.321266</v>
      </c>
      <c r="AF22" s="204">
        <f>'Original data'!AF40*'Original data'!$U$4</f>
        <v>-1.391676</v>
      </c>
      <c r="AG22" s="204">
        <f>'Original data'!AG40*'Original data'!$U$4</f>
        <v>-11.45691</v>
      </c>
      <c r="AH22" s="204">
        <f>'Original data'!AH40*'Original data'!$U$4</f>
        <v>-3.682998</v>
      </c>
      <c r="AI22" s="204">
        <f>'Original data'!AI40*'Original data'!$U$4</f>
        <v>-2.458533</v>
      </c>
      <c r="AJ22" s="204">
        <f>'Original data'!AJ40*'Original data'!$U$4</f>
        <v>1.327273</v>
      </c>
      <c r="AK22" s="204">
        <f>'Original data'!AK40*'Original data'!$U$4</f>
        <v>-2.846328</v>
      </c>
      <c r="AL22" s="204">
        <f>'Original data'!AL40*'Original data'!$U$4</f>
        <v>-3.569486</v>
      </c>
      <c r="AM22" s="204">
        <f>'Original data'!AM40*'Original data'!$U$4</f>
        <v>-0.09391246</v>
      </c>
      <c r="AN22" s="204">
        <f>'Original data'!AN40*'Original data'!$U$4</f>
        <v>5.589838</v>
      </c>
      <c r="AO22" s="204">
        <f>'Original data'!AO40*'Original data'!$U$4</f>
        <v>15.47606</v>
      </c>
      <c r="AP22" s="204">
        <f>'Original data'!AP40*'Original data'!$U$4</f>
        <v>16.13329</v>
      </c>
      <c r="AQ22" s="204">
        <f>'Original data'!AQ40*'Original data'!$U$4</f>
        <v>15.28914</v>
      </c>
      <c r="AR22" s="204">
        <f>'Original data'!AR40*'Original data'!$U$4</f>
        <v>35.92681</v>
      </c>
      <c r="AS22" s="207">
        <f>'Original data'!AS40*'Original data'!$U$4</f>
        <v>0</v>
      </c>
    </row>
    <row r="23" spans="1:45" ht="12.75">
      <c r="A23" s="256" t="s">
        <v>40</v>
      </c>
      <c r="B23" s="204">
        <f>'Original data'!B41*'Original data'!$U$5</f>
        <v>0.3278278</v>
      </c>
      <c r="C23" s="204">
        <f>'Original data'!C41*'Original data'!$U$5</f>
        <v>1.094007</v>
      </c>
      <c r="D23" s="204">
        <f>'Original data'!D41*'Original data'!$U$5</f>
        <v>-0.09052522</v>
      </c>
      <c r="E23" s="204">
        <f>'Original data'!E41*'Original data'!$U$5</f>
        <v>-0.8486315</v>
      </c>
      <c r="F23" s="204">
        <f>'Original data'!F41*'Original data'!$U$5</f>
        <v>-1.111049</v>
      </c>
      <c r="G23" s="204">
        <f>'Original data'!G41*'Original data'!$U$5</f>
        <v>-0.4340677</v>
      </c>
      <c r="H23" s="204">
        <f>'Original data'!H41*'Original data'!$U$5</f>
        <v>1.454334</v>
      </c>
      <c r="I23" s="204">
        <f>'Original data'!I41*'Original data'!$U$5</f>
        <v>2.271059</v>
      </c>
      <c r="J23" s="204">
        <f>'Original data'!J41*'Original data'!$U$5</f>
        <v>0.3134808</v>
      </c>
      <c r="K23" s="204">
        <f>'Original data'!K41*'Original data'!$U$5</f>
        <v>-0.03626255</v>
      </c>
      <c r="L23" s="204">
        <f>'Original data'!L41*'Original data'!$U$5</f>
        <v>-0.6098321</v>
      </c>
      <c r="M23" s="204">
        <f>'Original data'!M41*'Original data'!$U$5</f>
        <v>-0.7815504</v>
      </c>
      <c r="N23" s="204">
        <f>'Original data'!N41*'Original data'!$U$5</f>
        <v>-0.6875516</v>
      </c>
      <c r="O23" s="204">
        <f>'Original data'!O41*'Original data'!$U$5</f>
        <v>-1.022171</v>
      </c>
      <c r="P23" s="204">
        <f>'Original data'!P41*'Original data'!$U$5</f>
        <v>0.01498571</v>
      </c>
      <c r="Q23" s="204">
        <f>'Original data'!Q41*'Original data'!$U$5</f>
        <v>1.770825</v>
      </c>
      <c r="R23" s="204">
        <f>'Original data'!R41*'Original data'!$U$5</f>
        <v>2.038012</v>
      </c>
      <c r="S23" s="204">
        <f>'Original data'!S41*'Original data'!$U$5</f>
        <v>-0.3208066</v>
      </c>
      <c r="T23" s="204">
        <f>'Original data'!T41*'Original data'!$U$5</f>
        <v>-1.893633</v>
      </c>
      <c r="U23" s="204">
        <f>'Original data'!U41*'Original data'!$U$5</f>
        <v>1.391796</v>
      </c>
      <c r="V23" s="205">
        <f>'Original data'!V41*'Original data'!$U$5</f>
        <v>0.1120937</v>
      </c>
      <c r="W23" s="259"/>
      <c r="X23" s="260" t="str">
        <f>'Original data'!X41</f>
        <v>a2</v>
      </c>
      <c r="Y23" s="204">
        <f>'Original data'!Y41*'Original data'!$U$5</f>
        <v>-0.8454446</v>
      </c>
      <c r="Z23" s="204">
        <f>'Original data'!Z41*'Original data'!$U$5</f>
        <v>-0.8719733</v>
      </c>
      <c r="AA23" s="204">
        <f>'Original data'!AA41*'Original data'!$U$5</f>
        <v>-1.52459</v>
      </c>
      <c r="AB23" s="204">
        <f>'Original data'!AB41*'Original data'!$U$5</f>
        <v>-2.028633</v>
      </c>
      <c r="AC23" s="204">
        <f>'Original data'!AC41*'Original data'!$U$5</f>
        <v>-4.549933</v>
      </c>
      <c r="AD23" s="204">
        <f>'Original data'!AD41*'Original data'!$U$5</f>
        <v>-3.315876</v>
      </c>
      <c r="AE23" s="204">
        <f>'Original data'!AE41*'Original data'!$U$5</f>
        <v>-0.5205617</v>
      </c>
      <c r="AF23" s="204">
        <f>'Original data'!AF41*'Original data'!$U$5</f>
        <v>-0.5064807</v>
      </c>
      <c r="AG23" s="204">
        <f>'Original data'!AG41*'Original data'!$U$5</f>
        <v>-0.6359196</v>
      </c>
      <c r="AH23" s="204">
        <f>'Original data'!AH41*'Original data'!$U$5</f>
        <v>-1.259123</v>
      </c>
      <c r="AI23" s="204">
        <f>'Original data'!AI41*'Original data'!$U$5</f>
        <v>-1.055401</v>
      </c>
      <c r="AJ23" s="204">
        <f>'Original data'!AJ41*'Original data'!$U$5</f>
        <v>-0.7466336</v>
      </c>
      <c r="AK23" s="204">
        <f>'Original data'!AK41*'Original data'!$U$5</f>
        <v>-0.7222652</v>
      </c>
      <c r="AL23" s="204">
        <f>'Original data'!AL41*'Original data'!$U$5</f>
        <v>-3.14196</v>
      </c>
      <c r="AM23" s="204">
        <f>'Original data'!AM41*'Original data'!$U$5</f>
        <v>-1.953405</v>
      </c>
      <c r="AN23" s="204">
        <f>'Original data'!AN41*'Original data'!$U$5</f>
        <v>-1.180932</v>
      </c>
      <c r="AO23" s="204">
        <f>'Original data'!AO41*'Original data'!$U$5</f>
        <v>-1.337378</v>
      </c>
      <c r="AP23" s="204">
        <f>'Original data'!AP41*'Original data'!$U$5</f>
        <v>-1.117289</v>
      </c>
      <c r="AQ23" s="204">
        <f>'Original data'!AQ41*'Original data'!$U$5</f>
        <v>-2.205664</v>
      </c>
      <c r="AR23" s="204">
        <f>'Original data'!AR41*'Original data'!$U$5</f>
        <v>-4.785618</v>
      </c>
      <c r="AS23" s="205">
        <f>'Original data'!AS41*'Original data'!$U$5</f>
        <v>-1.669042</v>
      </c>
    </row>
    <row r="24" spans="1:45" ht="12.75">
      <c r="A24" s="256" t="s">
        <v>41</v>
      </c>
      <c r="B24" s="204">
        <f>'Original data'!B42*'Original data'!$U$4</f>
        <v>-2.085371</v>
      </c>
      <c r="C24" s="204">
        <f>'Original data'!C42*'Original data'!$U$4</f>
        <v>0.002106453</v>
      </c>
      <c r="D24" s="204">
        <f>'Original data'!D42*'Original data'!$U$4</f>
        <v>0.1843884</v>
      </c>
      <c r="E24" s="204">
        <f>'Original data'!E42*'Original data'!$U$4</f>
        <v>0.227258</v>
      </c>
      <c r="F24" s="204">
        <f>'Original data'!F42*'Original data'!$U$4</f>
        <v>0.6669191</v>
      </c>
      <c r="G24" s="204">
        <f>'Original data'!G42*'Original data'!$U$4</f>
        <v>-0.4822533</v>
      </c>
      <c r="H24" s="204">
        <f>'Original data'!H42*'Original data'!$U$4</f>
        <v>-0.156984</v>
      </c>
      <c r="I24" s="204">
        <f>'Original data'!I42*'Original data'!$U$4</f>
        <v>-0.2545351</v>
      </c>
      <c r="J24" s="204">
        <f>'Original data'!J42*'Original data'!$U$4</f>
        <v>-0.1853463</v>
      </c>
      <c r="K24" s="204">
        <f>'Original data'!K42*'Original data'!$U$4</f>
        <v>-0.2324082</v>
      </c>
      <c r="L24" s="204">
        <f>'Original data'!L42*'Original data'!$U$4</f>
        <v>-0.6079122</v>
      </c>
      <c r="M24" s="204">
        <f>'Original data'!M42*'Original data'!$U$4</f>
        <v>-0.5900615</v>
      </c>
      <c r="N24" s="204">
        <f>'Original data'!N42*'Original data'!$U$4</f>
        <v>-0.4614109</v>
      </c>
      <c r="O24" s="204">
        <f>'Original data'!O42*'Original data'!$U$4</f>
        <v>-0.4159847</v>
      </c>
      <c r="P24" s="204">
        <f>'Original data'!P42*'Original data'!$U$4</f>
        <v>-0.343199</v>
      </c>
      <c r="Q24" s="204">
        <f>'Original data'!Q42*'Original data'!$U$4</f>
        <v>-1.170919</v>
      </c>
      <c r="R24" s="204">
        <f>'Original data'!R42*'Original data'!$U$4</f>
        <v>-1.145806</v>
      </c>
      <c r="S24" s="204">
        <f>'Original data'!S42*'Original data'!$U$4</f>
        <v>-0.7427256</v>
      </c>
      <c r="T24" s="204">
        <f>'Original data'!T42*'Original data'!$U$4</f>
        <v>-0.1584413</v>
      </c>
      <c r="U24" s="204">
        <f>'Original data'!U42*'Original data'!$U$4</f>
        <v>0.4049178</v>
      </c>
      <c r="V24" s="205">
        <f>'Original data'!V42*'Original data'!$U$4</f>
        <v>-0.3576948</v>
      </c>
      <c r="W24" s="259"/>
      <c r="X24" s="260" t="str">
        <f>'Original data'!X42</f>
        <v>a3</v>
      </c>
      <c r="Y24" s="204">
        <f>'Original data'!Y42*'Original data'!$U$4</f>
        <v>-0.9341236</v>
      </c>
      <c r="Z24" s="204">
        <f>'Original data'!Z42*'Original data'!$U$4</f>
        <v>-0.6096965</v>
      </c>
      <c r="AA24" s="204">
        <f>'Original data'!AA42*'Original data'!$U$4</f>
        <v>-0.3752681</v>
      </c>
      <c r="AB24" s="204">
        <f>'Original data'!AB42*'Original data'!$U$4</f>
        <v>-0.2938325</v>
      </c>
      <c r="AC24" s="204">
        <f>'Original data'!AC42*'Original data'!$U$4</f>
        <v>0.7439758</v>
      </c>
      <c r="AD24" s="204">
        <f>'Original data'!AD42*'Original data'!$U$4</f>
        <v>-0.4650727</v>
      </c>
      <c r="AE24" s="204">
        <f>'Original data'!AE42*'Original data'!$U$4</f>
        <v>-0.3834798</v>
      </c>
      <c r="AF24" s="204">
        <f>'Original data'!AF42*'Original data'!$U$4</f>
        <v>-0.2398192</v>
      </c>
      <c r="AG24" s="204">
        <f>'Original data'!AG42*'Original data'!$U$4</f>
        <v>-0.2004725</v>
      </c>
      <c r="AH24" s="204">
        <f>'Original data'!AH42*'Original data'!$U$4</f>
        <v>0.1666296</v>
      </c>
      <c r="AI24" s="204">
        <f>'Original data'!AI42*'Original data'!$U$4</f>
        <v>-0.3773248</v>
      </c>
      <c r="AJ24" s="204">
        <f>'Original data'!AJ42*'Original data'!$U$4</f>
        <v>-0.3691258</v>
      </c>
      <c r="AK24" s="204">
        <f>'Original data'!AK42*'Original data'!$U$4</f>
        <v>-0.2926646</v>
      </c>
      <c r="AL24" s="204">
        <f>'Original data'!AL42*'Original data'!$U$4</f>
        <v>-0.854757</v>
      </c>
      <c r="AM24" s="204">
        <f>'Original data'!AM42*'Original data'!$U$4</f>
        <v>-0.4120327</v>
      </c>
      <c r="AN24" s="204">
        <f>'Original data'!AN42*'Original data'!$U$4</f>
        <v>-1.088813</v>
      </c>
      <c r="AO24" s="204">
        <f>'Original data'!AO42*'Original data'!$U$4</f>
        <v>-0.185871</v>
      </c>
      <c r="AP24" s="204">
        <f>'Original data'!AP42*'Original data'!$U$4</f>
        <v>0.2443733</v>
      </c>
      <c r="AQ24" s="204">
        <f>'Original data'!AQ42*'Original data'!$U$4</f>
        <v>0.4698461</v>
      </c>
      <c r="AR24" s="204">
        <f>'Original data'!AR42*'Original data'!$U$4</f>
        <v>0.135623</v>
      </c>
      <c r="AS24" s="205">
        <f>'Original data'!AS42*'Original data'!$U$4</f>
        <v>-0.2602142</v>
      </c>
    </row>
    <row r="25" spans="1:45" ht="12.75">
      <c r="A25" s="256" t="s">
        <v>42</v>
      </c>
      <c r="B25" s="204">
        <f>'Original data'!B43*'Original data'!$U$5</f>
        <v>-1.19675</v>
      </c>
      <c r="C25" s="204">
        <f>'Original data'!C43*'Original data'!$U$5</f>
        <v>-0.3926822</v>
      </c>
      <c r="D25" s="204">
        <f>'Original data'!D43*'Original data'!$U$5</f>
        <v>-0.2942605</v>
      </c>
      <c r="E25" s="204">
        <f>'Original data'!E43*'Original data'!$U$5</f>
        <v>-0.4196696</v>
      </c>
      <c r="F25" s="204">
        <f>'Original data'!F43*'Original data'!$U$5</f>
        <v>-0.5325546</v>
      </c>
      <c r="G25" s="204">
        <f>'Original data'!G43*'Original data'!$U$5</f>
        <v>-0.01803377</v>
      </c>
      <c r="H25" s="204">
        <f>'Original data'!H43*'Original data'!$U$5</f>
        <v>-0.01387229</v>
      </c>
      <c r="I25" s="204">
        <f>'Original data'!I43*'Original data'!$U$5</f>
        <v>-0.4111005</v>
      </c>
      <c r="J25" s="204">
        <f>'Original data'!J43*'Original data'!$U$5</f>
        <v>-0.5284732</v>
      </c>
      <c r="K25" s="204">
        <f>'Original data'!K43*'Original data'!$U$5</f>
        <v>-0.1699507</v>
      </c>
      <c r="L25" s="204">
        <f>'Original data'!L43*'Original data'!$U$5</f>
        <v>-0.3148077</v>
      </c>
      <c r="M25" s="204">
        <f>'Original data'!M43*'Original data'!$U$5</f>
        <v>0.07399418</v>
      </c>
      <c r="N25" s="204">
        <f>'Original data'!N43*'Original data'!$U$5</f>
        <v>-0.0009059225</v>
      </c>
      <c r="O25" s="204">
        <f>'Original data'!O43*'Original data'!$U$5</f>
        <v>-0.006678202</v>
      </c>
      <c r="P25" s="204">
        <f>'Original data'!P43*'Original data'!$U$5</f>
        <v>-0.3867501</v>
      </c>
      <c r="Q25" s="204">
        <f>'Original data'!Q43*'Original data'!$U$5</f>
        <v>-0.8263792</v>
      </c>
      <c r="R25" s="204">
        <f>'Original data'!R43*'Original data'!$U$5</f>
        <v>-0.6802743</v>
      </c>
      <c r="S25" s="204">
        <f>'Original data'!S43*'Original data'!$U$5</f>
        <v>-0.4323994</v>
      </c>
      <c r="T25" s="204">
        <f>'Original data'!T43*'Original data'!$U$5</f>
        <v>0.04886259</v>
      </c>
      <c r="U25" s="204">
        <f>'Original data'!U43*'Original data'!$U$5</f>
        <v>0.6640577</v>
      </c>
      <c r="V25" s="205">
        <f>'Original data'!V43*'Original data'!$U$5</f>
        <v>-0.2927461</v>
      </c>
      <c r="W25" s="259"/>
      <c r="X25" s="260" t="str">
        <f>'Original data'!X43</f>
        <v>a4</v>
      </c>
      <c r="Y25" s="204">
        <f>'Original data'!Y43*'Original data'!$U$5</f>
        <v>-0.2336398</v>
      </c>
      <c r="Z25" s="204">
        <f>'Original data'!Z43*'Original data'!$U$5</f>
        <v>-0.1477256</v>
      </c>
      <c r="AA25" s="204">
        <f>'Original data'!AA43*'Original data'!$U$5</f>
        <v>-0.4227002</v>
      </c>
      <c r="AB25" s="204">
        <f>'Original data'!AB43*'Original data'!$U$5</f>
        <v>-0.6827014</v>
      </c>
      <c r="AC25" s="204">
        <f>'Original data'!AC43*'Original data'!$U$5</f>
        <v>0.4651479</v>
      </c>
      <c r="AD25" s="204">
        <f>'Original data'!AD43*'Original data'!$U$5</f>
        <v>0.6916453</v>
      </c>
      <c r="AE25" s="204">
        <f>'Original data'!AE43*'Original data'!$U$5</f>
        <v>0.05847021</v>
      </c>
      <c r="AF25" s="204">
        <f>'Original data'!AF43*'Original data'!$U$5</f>
        <v>-0.08380944</v>
      </c>
      <c r="AG25" s="204">
        <f>'Original data'!AG43*'Original data'!$U$5</f>
        <v>-0.1684492</v>
      </c>
      <c r="AH25" s="204">
        <f>'Original data'!AH43*'Original data'!$U$5</f>
        <v>0.2733183</v>
      </c>
      <c r="AI25" s="204">
        <f>'Original data'!AI43*'Original data'!$U$5</f>
        <v>0.1981658</v>
      </c>
      <c r="AJ25" s="204">
        <f>'Original data'!AJ43*'Original data'!$U$5</f>
        <v>0.1940255</v>
      </c>
      <c r="AK25" s="204">
        <f>'Original data'!AK43*'Original data'!$U$5</f>
        <v>0.1694666</v>
      </c>
      <c r="AL25" s="204">
        <f>'Original data'!AL43*'Original data'!$U$5</f>
        <v>0.744677</v>
      </c>
      <c r="AM25" s="204">
        <f>'Original data'!AM43*'Original data'!$U$5</f>
        <v>1.063276</v>
      </c>
      <c r="AN25" s="204">
        <f>'Original data'!AN43*'Original data'!$U$5</f>
        <v>0.5788072</v>
      </c>
      <c r="AO25" s="204">
        <f>'Original data'!AO43*'Original data'!$U$5</f>
        <v>-0.3648739</v>
      </c>
      <c r="AP25" s="204">
        <f>'Original data'!AP43*'Original data'!$U$5</f>
        <v>-0.1862744</v>
      </c>
      <c r="AQ25" s="204">
        <f>'Original data'!AQ43*'Original data'!$U$5</f>
        <v>-0.1030025</v>
      </c>
      <c r="AR25" s="204">
        <f>'Original data'!AR43*'Original data'!$U$5</f>
        <v>-0.3985783</v>
      </c>
      <c r="AS25" s="205">
        <f>'Original data'!AS43*'Original data'!$U$5</f>
        <v>0.09910255</v>
      </c>
    </row>
    <row r="26" spans="1:45" ht="12.75">
      <c r="A26" s="256" t="s">
        <v>43</v>
      </c>
      <c r="B26" s="204">
        <f>'Original data'!B44*'Original data'!$U$4</f>
        <v>1.429796</v>
      </c>
      <c r="C26" s="204">
        <f>'Original data'!C44*'Original data'!$U$4</f>
        <v>-0.2567738</v>
      </c>
      <c r="D26" s="204">
        <f>'Original data'!D44*'Original data'!$U$4</f>
        <v>0.09546081</v>
      </c>
      <c r="E26" s="204">
        <f>'Original data'!E44*'Original data'!$U$4</f>
        <v>0.2342529</v>
      </c>
      <c r="F26" s="204">
        <f>'Original data'!F44*'Original data'!$U$4</f>
        <v>-0.1905778</v>
      </c>
      <c r="G26" s="204">
        <f>'Original data'!G44*'Original data'!$U$4</f>
        <v>-0.1851989</v>
      </c>
      <c r="H26" s="204">
        <f>'Original data'!H44*'Original data'!$U$4</f>
        <v>-0.1753371</v>
      </c>
      <c r="I26" s="204">
        <f>'Original data'!I44*'Original data'!$U$4</f>
        <v>-7.373873E-05</v>
      </c>
      <c r="J26" s="204">
        <f>'Original data'!J44*'Original data'!$U$4</f>
        <v>0.06199275</v>
      </c>
      <c r="K26" s="204">
        <f>'Original data'!K44*'Original data'!$U$4</f>
        <v>0.1029478</v>
      </c>
      <c r="L26" s="204">
        <f>'Original data'!L44*'Original data'!$U$4</f>
        <v>-0.2213888</v>
      </c>
      <c r="M26" s="204">
        <f>'Original data'!M44*'Original data'!$U$4</f>
        <v>-0.1013216</v>
      </c>
      <c r="N26" s="204">
        <f>'Original data'!N44*'Original data'!$U$4</f>
        <v>-0.06884417</v>
      </c>
      <c r="O26" s="204">
        <f>'Original data'!O44*'Original data'!$U$4</f>
        <v>0.004964687</v>
      </c>
      <c r="P26" s="204">
        <f>'Original data'!P44*'Original data'!$U$4</f>
        <v>0.2052417</v>
      </c>
      <c r="Q26" s="204">
        <f>'Original data'!Q44*'Original data'!$U$4</f>
        <v>0.4420958</v>
      </c>
      <c r="R26" s="204">
        <f>'Original data'!R44*'Original data'!$U$4</f>
        <v>0.06694625</v>
      </c>
      <c r="S26" s="204">
        <f>'Original data'!S44*'Original data'!$U$4</f>
        <v>0.1387528</v>
      </c>
      <c r="T26" s="204">
        <f>'Original data'!T44*'Original data'!$U$4</f>
        <v>0.06861646</v>
      </c>
      <c r="U26" s="204">
        <f>'Original data'!U44*'Original data'!$U$4</f>
        <v>-0.6649306</v>
      </c>
      <c r="V26" s="205">
        <f>'Original data'!V44*'Original data'!$U$4</f>
        <v>0.03503627</v>
      </c>
      <c r="W26" s="259"/>
      <c r="X26" s="260" t="str">
        <f>'Original data'!X44</f>
        <v>a5</v>
      </c>
      <c r="Y26" s="204">
        <f>'Original data'!Y44*'Original data'!$U$4</f>
        <v>2.169479</v>
      </c>
      <c r="Z26" s="204">
        <f>'Original data'!Z44*'Original data'!$U$4</f>
        <v>-0.1531192</v>
      </c>
      <c r="AA26" s="204">
        <f>'Original data'!AA44*'Original data'!$U$4</f>
        <v>-0.03007231</v>
      </c>
      <c r="AB26" s="204">
        <f>'Original data'!AB44*'Original data'!$U$4</f>
        <v>0.05214728</v>
      </c>
      <c r="AC26" s="204">
        <f>'Original data'!AC44*'Original data'!$U$4</f>
        <v>-0.3341176</v>
      </c>
      <c r="AD26" s="204">
        <f>'Original data'!AD44*'Original data'!$U$4</f>
        <v>-0.07554951</v>
      </c>
      <c r="AE26" s="204">
        <f>'Original data'!AE44*'Original data'!$U$4</f>
        <v>0.008193937</v>
      </c>
      <c r="AF26" s="204">
        <f>'Original data'!AF44*'Original data'!$U$4</f>
        <v>-0.01338617</v>
      </c>
      <c r="AG26" s="204">
        <f>'Original data'!AG44*'Original data'!$U$4</f>
        <v>0.001095033</v>
      </c>
      <c r="AH26" s="204">
        <f>'Original data'!AH44*'Original data'!$U$4</f>
        <v>0.05663794</v>
      </c>
      <c r="AI26" s="204">
        <f>'Original data'!AI44*'Original data'!$U$4</f>
        <v>-0.07758325</v>
      </c>
      <c r="AJ26" s="204">
        <f>'Original data'!AJ44*'Original data'!$U$4</f>
        <v>0.04324948</v>
      </c>
      <c r="AK26" s="204">
        <f>'Original data'!AK44*'Original data'!$U$4</f>
        <v>0.2725174</v>
      </c>
      <c r="AL26" s="204">
        <f>'Original data'!AL44*'Original data'!$U$4</f>
        <v>0.1189424</v>
      </c>
      <c r="AM26" s="204">
        <f>'Original data'!AM44*'Original data'!$U$4</f>
        <v>0.2511151</v>
      </c>
      <c r="AN26" s="204">
        <f>'Original data'!AN44*'Original data'!$U$4</f>
        <v>0.6577462</v>
      </c>
      <c r="AO26" s="204">
        <f>'Original data'!AO44*'Original data'!$U$4</f>
        <v>0.2054493</v>
      </c>
      <c r="AP26" s="204">
        <f>'Original data'!AP44*'Original data'!$U$4</f>
        <v>0.1690759</v>
      </c>
      <c r="AQ26" s="204">
        <f>'Original data'!AQ44*'Original data'!$U$4</f>
        <v>0.2577673</v>
      </c>
      <c r="AR26" s="204">
        <f>'Original data'!AR44*'Original data'!$U$4</f>
        <v>-0.6010153</v>
      </c>
      <c r="AS26" s="205">
        <f>'Original data'!AS44*'Original data'!$U$4</f>
        <v>0.1222446</v>
      </c>
    </row>
    <row r="27" spans="1:45" ht="12.75">
      <c r="A27" s="256" t="s">
        <v>44</v>
      </c>
      <c r="B27" s="204">
        <f>'Original data'!B45*'Original data'!$U$5</f>
        <v>-0.1275652</v>
      </c>
      <c r="C27" s="204">
        <f>'Original data'!C45*'Original data'!$U$5</f>
        <v>-0.008246464</v>
      </c>
      <c r="D27" s="204">
        <f>'Original data'!D45*'Original data'!$U$5</f>
        <v>-0.1634727</v>
      </c>
      <c r="E27" s="204">
        <f>'Original data'!E45*'Original data'!$U$5</f>
        <v>-0.151876</v>
      </c>
      <c r="F27" s="204">
        <f>'Original data'!F45*'Original data'!$U$5</f>
        <v>-0.246492</v>
      </c>
      <c r="G27" s="204">
        <f>'Original data'!G45*'Original data'!$U$5</f>
        <v>-0.09445361</v>
      </c>
      <c r="H27" s="204">
        <f>'Original data'!H45*'Original data'!$U$5</f>
        <v>-0.1398615</v>
      </c>
      <c r="I27" s="204">
        <f>'Original data'!I45*'Original data'!$U$5</f>
        <v>-0.03844215</v>
      </c>
      <c r="J27" s="204">
        <f>'Original data'!J45*'Original data'!$U$5</f>
        <v>-0.06963943</v>
      </c>
      <c r="K27" s="204">
        <f>'Original data'!K45*'Original data'!$U$5</f>
        <v>-0.00491626</v>
      </c>
      <c r="L27" s="204">
        <f>'Original data'!L45*'Original data'!$U$5</f>
        <v>-0.03582315</v>
      </c>
      <c r="M27" s="204">
        <f>'Original data'!M45*'Original data'!$U$5</f>
        <v>-0.04677351</v>
      </c>
      <c r="N27" s="204">
        <f>'Original data'!N45*'Original data'!$U$5</f>
        <v>0.000400942</v>
      </c>
      <c r="O27" s="204">
        <f>'Original data'!O45*'Original data'!$U$5</f>
        <v>0.1366382</v>
      </c>
      <c r="P27" s="204">
        <f>'Original data'!P45*'Original data'!$U$5</f>
        <v>0.009981922</v>
      </c>
      <c r="Q27" s="204">
        <f>'Original data'!Q45*'Original data'!$U$5</f>
        <v>-0.01812153</v>
      </c>
      <c r="R27" s="204">
        <f>'Original data'!R45*'Original data'!$U$5</f>
        <v>0.08512178</v>
      </c>
      <c r="S27" s="204">
        <f>'Original data'!S45*'Original data'!$U$5</f>
        <v>-0.07817641</v>
      </c>
      <c r="T27" s="204">
        <f>'Original data'!T45*'Original data'!$U$5</f>
        <v>-0.09607362</v>
      </c>
      <c r="U27" s="204">
        <f>'Original data'!U45*'Original data'!$U$5</f>
        <v>-0.2152991</v>
      </c>
      <c r="V27" s="205">
        <f>'Original data'!V45*'Original data'!$U$5</f>
        <v>-0.06070307</v>
      </c>
      <c r="W27" s="259"/>
      <c r="X27" s="260" t="str">
        <f>'Original data'!X45</f>
        <v>a6</v>
      </c>
      <c r="Y27" s="204">
        <f>'Original data'!Y45*'Original data'!$U$5</f>
        <v>0.3555856</v>
      </c>
      <c r="Z27" s="204">
        <f>'Original data'!Z45*'Original data'!$U$5</f>
        <v>0.09798527</v>
      </c>
      <c r="AA27" s="204">
        <f>'Original data'!AA45*'Original data'!$U$5</f>
        <v>0.04291457</v>
      </c>
      <c r="AB27" s="204">
        <f>'Original data'!AB45*'Original data'!$U$5</f>
        <v>-0.001698747</v>
      </c>
      <c r="AC27" s="204">
        <f>'Original data'!AC45*'Original data'!$U$5</f>
        <v>-0.5135173</v>
      </c>
      <c r="AD27" s="204">
        <f>'Original data'!AD45*'Original data'!$U$5</f>
        <v>-0.4009017</v>
      </c>
      <c r="AE27" s="204">
        <f>'Original data'!AE45*'Original data'!$U$5</f>
        <v>-0.2357101</v>
      </c>
      <c r="AF27" s="204">
        <f>'Original data'!AF45*'Original data'!$U$5</f>
        <v>-0.1793615</v>
      </c>
      <c r="AG27" s="204">
        <f>'Original data'!AG45*'Original data'!$U$5</f>
        <v>0.03138649</v>
      </c>
      <c r="AH27" s="204">
        <f>'Original data'!AH45*'Original data'!$U$5</f>
        <v>-0.1192134</v>
      </c>
      <c r="AI27" s="204">
        <f>'Original data'!AI45*'Original data'!$U$5</f>
        <v>0.01560144</v>
      </c>
      <c r="AJ27" s="204">
        <f>'Original data'!AJ45*'Original data'!$U$5</f>
        <v>0.06692887</v>
      </c>
      <c r="AK27" s="204">
        <f>'Original data'!AK45*'Original data'!$U$5</f>
        <v>0.04812938</v>
      </c>
      <c r="AL27" s="204">
        <f>'Original data'!AL45*'Original data'!$U$5</f>
        <v>-0.04459179</v>
      </c>
      <c r="AM27" s="204">
        <f>'Original data'!AM45*'Original data'!$U$5</f>
        <v>-0.4356805</v>
      </c>
      <c r="AN27" s="204">
        <f>'Original data'!AN45*'Original data'!$U$5</f>
        <v>-0.5926183</v>
      </c>
      <c r="AO27" s="204">
        <f>'Original data'!AO45*'Original data'!$U$5</f>
        <v>-0.08439108</v>
      </c>
      <c r="AP27" s="204">
        <f>'Original data'!AP45*'Original data'!$U$5</f>
        <v>0.0003409314</v>
      </c>
      <c r="AQ27" s="204">
        <f>'Original data'!AQ45*'Original data'!$U$5</f>
        <v>-0.08504894</v>
      </c>
      <c r="AR27" s="204">
        <f>'Original data'!AR45*'Original data'!$U$5</f>
        <v>-0.08052746</v>
      </c>
      <c r="AS27" s="205">
        <f>'Original data'!AS45*'Original data'!$U$5</f>
        <v>-0.1160011</v>
      </c>
    </row>
    <row r="28" spans="1:45" ht="12.75">
      <c r="A28" s="256" t="s">
        <v>45</v>
      </c>
      <c r="B28" s="204">
        <f>'Original data'!B46*'Original data'!$U$4</f>
        <v>1.240409</v>
      </c>
      <c r="C28" s="204">
        <f>'Original data'!C46*'Original data'!$U$4</f>
        <v>0.05151241</v>
      </c>
      <c r="D28" s="204">
        <f>'Original data'!D46*'Original data'!$U$4</f>
        <v>0.03818663</v>
      </c>
      <c r="E28" s="204">
        <f>'Original data'!E46*'Original data'!$U$4</f>
        <v>0.01076034</v>
      </c>
      <c r="F28" s="204">
        <f>'Original data'!F46*'Original data'!$U$4</f>
        <v>-0.05084679</v>
      </c>
      <c r="G28" s="204">
        <f>'Original data'!G46*'Original data'!$U$4</f>
        <v>0.1080971</v>
      </c>
      <c r="H28" s="204">
        <f>'Original data'!H46*'Original data'!$U$4</f>
        <v>0.06670662</v>
      </c>
      <c r="I28" s="204">
        <f>'Original data'!I46*'Original data'!$U$4</f>
        <v>-0.01420987</v>
      </c>
      <c r="J28" s="204">
        <f>'Original data'!J46*'Original data'!$U$4</f>
        <v>-0.03161119</v>
      </c>
      <c r="K28" s="204">
        <f>'Original data'!K46*'Original data'!$U$4</f>
        <v>-0.01344517</v>
      </c>
      <c r="L28" s="204">
        <f>'Original data'!L46*'Original data'!$U$4</f>
        <v>-0.01177793</v>
      </c>
      <c r="M28" s="204">
        <f>'Original data'!M46*'Original data'!$U$4</f>
        <v>-0.0003493473</v>
      </c>
      <c r="N28" s="204">
        <f>'Original data'!N46*'Original data'!$U$4</f>
        <v>-0.02613249</v>
      </c>
      <c r="O28" s="204">
        <f>'Original data'!O46*'Original data'!$U$4</f>
        <v>-0.06924068</v>
      </c>
      <c r="P28" s="204">
        <f>'Original data'!P46*'Original data'!$U$4</f>
        <v>-0.08927519</v>
      </c>
      <c r="Q28" s="204">
        <f>'Original data'!Q46*'Original data'!$U$4</f>
        <v>-0.03498107</v>
      </c>
      <c r="R28" s="204">
        <f>'Original data'!R46*'Original data'!$U$4</f>
        <v>0.05550451</v>
      </c>
      <c r="S28" s="204">
        <f>'Original data'!S46*'Original data'!$U$4</f>
        <v>-0.02462506</v>
      </c>
      <c r="T28" s="204">
        <f>'Original data'!T46*'Original data'!$U$4</f>
        <v>-0.1150809</v>
      </c>
      <c r="U28" s="204">
        <f>'Original data'!U46*'Original data'!$U$4</f>
        <v>-0.1299489</v>
      </c>
      <c r="V28" s="205">
        <f>'Original data'!V46*'Original data'!$U$4</f>
        <v>0.02646964</v>
      </c>
      <c r="W28" s="259"/>
      <c r="X28" s="260" t="str">
        <f>'Original data'!X46</f>
        <v>a7</v>
      </c>
      <c r="Y28" s="204">
        <f>'Original data'!Y46*'Original data'!$U$4</f>
        <v>1.508319</v>
      </c>
      <c r="Z28" s="204">
        <f>'Original data'!Z46*'Original data'!$U$4</f>
        <v>0.0829298</v>
      </c>
      <c r="AA28" s="204">
        <f>'Original data'!AA46*'Original data'!$U$4</f>
        <v>-0.03753271</v>
      </c>
      <c r="AB28" s="204">
        <f>'Original data'!AB46*'Original data'!$U$4</f>
        <v>-0.01716297</v>
      </c>
      <c r="AC28" s="204">
        <f>'Original data'!AC46*'Original data'!$U$4</f>
        <v>-0.09137744</v>
      </c>
      <c r="AD28" s="204">
        <f>'Original data'!AD46*'Original data'!$U$4</f>
        <v>0.06781446</v>
      </c>
      <c r="AE28" s="204">
        <f>'Original data'!AE46*'Original data'!$U$4</f>
        <v>0.02419858</v>
      </c>
      <c r="AF28" s="204">
        <f>'Original data'!AF46*'Original data'!$U$4</f>
        <v>-0.04468344</v>
      </c>
      <c r="AG28" s="204">
        <f>'Original data'!AG46*'Original data'!$U$4</f>
        <v>-0.03720591</v>
      </c>
      <c r="AH28" s="204">
        <f>'Original data'!AH46*'Original data'!$U$4</f>
        <v>0.0005489695</v>
      </c>
      <c r="AI28" s="204">
        <f>'Original data'!AI46*'Original data'!$U$4</f>
        <v>0.02415283</v>
      </c>
      <c r="AJ28" s="204">
        <f>'Original data'!AJ46*'Original data'!$U$4</f>
        <v>0.03198338</v>
      </c>
      <c r="AK28" s="204">
        <f>'Original data'!AK46*'Original data'!$U$4</f>
        <v>0.007023342</v>
      </c>
      <c r="AL28" s="204">
        <f>'Original data'!AL46*'Original data'!$U$4</f>
        <v>0.02556277</v>
      </c>
      <c r="AM28" s="204">
        <f>'Original data'!AM46*'Original data'!$U$4</f>
        <v>-0.02198885</v>
      </c>
      <c r="AN28" s="204">
        <f>'Original data'!AN46*'Original data'!$U$4</f>
        <v>0.132771</v>
      </c>
      <c r="AO28" s="204">
        <f>'Original data'!AO46*'Original data'!$U$4</f>
        <v>0.04111488</v>
      </c>
      <c r="AP28" s="204">
        <f>'Original data'!AP46*'Original data'!$U$4</f>
        <v>-0.0005524779</v>
      </c>
      <c r="AQ28" s="204">
        <f>'Original data'!AQ46*'Original data'!$U$4</f>
        <v>-0.03214721</v>
      </c>
      <c r="AR28" s="204">
        <f>'Original data'!AR46*'Original data'!$U$4</f>
        <v>0.109648</v>
      </c>
      <c r="AS28" s="205">
        <f>'Original data'!AS46*'Original data'!$U$4</f>
        <v>0.05837854</v>
      </c>
    </row>
    <row r="29" spans="1:45" ht="12.75">
      <c r="A29" s="256" t="s">
        <v>46</v>
      </c>
      <c r="B29" s="204">
        <f>'Original data'!B47*'Original data'!$U$5</f>
        <v>-0.02252906</v>
      </c>
      <c r="C29" s="204">
        <f>'Original data'!C47*'Original data'!$U$5</f>
        <v>-0.04069317</v>
      </c>
      <c r="D29" s="204">
        <f>'Original data'!D47*'Original data'!$U$5</f>
        <v>-0.02130132</v>
      </c>
      <c r="E29" s="204">
        <f>'Original data'!E47*'Original data'!$U$5</f>
        <v>-0.02379817</v>
      </c>
      <c r="F29" s="204">
        <f>'Original data'!F47*'Original data'!$U$5</f>
        <v>-0.07865296</v>
      </c>
      <c r="G29" s="204">
        <f>'Original data'!G47*'Original data'!$U$5</f>
        <v>-0.04352878</v>
      </c>
      <c r="H29" s="204">
        <f>'Original data'!H47*'Original data'!$U$5</f>
        <v>-0.01628867</v>
      </c>
      <c r="I29" s="204">
        <f>'Original data'!I47*'Original data'!$U$5</f>
        <v>0.02491346</v>
      </c>
      <c r="J29" s="204">
        <f>'Original data'!J47*'Original data'!$U$5</f>
        <v>-0.04794978</v>
      </c>
      <c r="K29" s="204">
        <f>'Original data'!K47*'Original data'!$U$5</f>
        <v>-0.01418266</v>
      </c>
      <c r="L29" s="204">
        <f>'Original data'!L47*'Original data'!$U$5</f>
        <v>-0.005792125</v>
      </c>
      <c r="M29" s="204">
        <f>'Original data'!M47*'Original data'!$U$5</f>
        <v>0.01613671</v>
      </c>
      <c r="N29" s="204">
        <f>'Original data'!N47*'Original data'!$U$5</f>
        <v>0.008151562</v>
      </c>
      <c r="O29" s="204">
        <f>'Original data'!O47*'Original data'!$U$5</f>
        <v>0.01825669</v>
      </c>
      <c r="P29" s="204">
        <f>'Original data'!P47*'Original data'!$U$5</f>
        <v>0.005267269</v>
      </c>
      <c r="Q29" s="204">
        <f>'Original data'!Q47*'Original data'!$U$5</f>
        <v>0.02034981</v>
      </c>
      <c r="R29" s="204">
        <f>'Original data'!R47*'Original data'!$U$5</f>
        <v>-0.02641772</v>
      </c>
      <c r="S29" s="204">
        <f>'Original data'!S47*'Original data'!$U$5</f>
        <v>-0.01619882</v>
      </c>
      <c r="T29" s="204">
        <f>'Original data'!T47*'Original data'!$U$5</f>
        <v>-0.03066143</v>
      </c>
      <c r="U29" s="204">
        <f>'Original data'!U47*'Original data'!$U$5</f>
        <v>-0.004143329</v>
      </c>
      <c r="V29" s="205">
        <f>'Original data'!V47*'Original data'!$U$5</f>
        <v>-0.01501792</v>
      </c>
      <c r="W29" s="259"/>
      <c r="X29" s="260" t="str">
        <f>'Original data'!X47</f>
        <v>a8</v>
      </c>
      <c r="Y29" s="204">
        <f>'Original data'!Y47*'Original data'!$U$5</f>
        <v>-0.001831662</v>
      </c>
      <c r="Z29" s="204">
        <f>'Original data'!Z47*'Original data'!$U$5</f>
        <v>0.06413328</v>
      </c>
      <c r="AA29" s="204">
        <f>'Original data'!AA47*'Original data'!$U$5</f>
        <v>-0.01339379</v>
      </c>
      <c r="AB29" s="204">
        <f>'Original data'!AB47*'Original data'!$U$5</f>
        <v>-0.002528042</v>
      </c>
      <c r="AC29" s="204">
        <f>'Original data'!AC47*'Original data'!$U$5</f>
        <v>-0.04220066</v>
      </c>
      <c r="AD29" s="204">
        <f>'Original data'!AD47*'Original data'!$U$5</f>
        <v>-0.06949181</v>
      </c>
      <c r="AE29" s="204">
        <f>'Original data'!AE47*'Original data'!$U$5</f>
        <v>0.04028564</v>
      </c>
      <c r="AF29" s="204">
        <f>'Original data'!AF47*'Original data'!$U$5</f>
        <v>0.04201839</v>
      </c>
      <c r="AG29" s="204">
        <f>'Original data'!AG47*'Original data'!$U$5</f>
        <v>-0.01419935</v>
      </c>
      <c r="AH29" s="204">
        <f>'Original data'!AH47*'Original data'!$U$5</f>
        <v>-0.008065003</v>
      </c>
      <c r="AI29" s="204">
        <f>'Original data'!AI47*'Original data'!$U$5</f>
        <v>0.0111859</v>
      </c>
      <c r="AJ29" s="204">
        <f>'Original data'!AJ47*'Original data'!$U$5</f>
        <v>0.01400219</v>
      </c>
      <c r="AK29" s="204">
        <f>'Original data'!AK47*'Original data'!$U$5</f>
        <v>-0.01554218</v>
      </c>
      <c r="AL29" s="204">
        <f>'Original data'!AL47*'Original data'!$U$5</f>
        <v>-0.01452501</v>
      </c>
      <c r="AM29" s="204">
        <f>'Original data'!AM47*'Original data'!$U$5</f>
        <v>-0.04946216</v>
      </c>
      <c r="AN29" s="204">
        <f>'Original data'!AN47*'Original data'!$U$5</f>
        <v>0.003708635</v>
      </c>
      <c r="AO29" s="204">
        <f>'Original data'!AO47*'Original data'!$U$5</f>
        <v>-0.08433245</v>
      </c>
      <c r="AP29" s="204">
        <f>'Original data'!AP47*'Original data'!$U$5</f>
        <v>0.00111119</v>
      </c>
      <c r="AQ29" s="204">
        <f>'Original data'!AQ47*'Original data'!$U$5</f>
        <v>-0.04645055</v>
      </c>
      <c r="AR29" s="204">
        <f>'Original data'!AR47*'Original data'!$U$5</f>
        <v>-0.01078114</v>
      </c>
      <c r="AS29" s="205">
        <f>'Original data'!AS47*'Original data'!$U$5</f>
        <v>-0.009967159</v>
      </c>
    </row>
    <row r="30" spans="1:45" ht="12.75">
      <c r="A30" s="256" t="s">
        <v>47</v>
      </c>
      <c r="B30" s="204">
        <f>'Original data'!B48*'Original data'!$U$4</f>
        <v>-0.2079855</v>
      </c>
      <c r="C30" s="204">
        <f>'Original data'!C48*'Original data'!$U$4</f>
        <v>-0.01416712</v>
      </c>
      <c r="D30" s="204">
        <f>'Original data'!D48*'Original data'!$U$4</f>
        <v>0.01366315</v>
      </c>
      <c r="E30" s="204">
        <f>'Original data'!E48*'Original data'!$U$4</f>
        <v>0.01637656</v>
      </c>
      <c r="F30" s="204">
        <f>'Original data'!F48*'Original data'!$U$4</f>
        <v>0.04612366</v>
      </c>
      <c r="G30" s="204">
        <f>'Original data'!G48*'Original data'!$U$4</f>
        <v>-0.0004616148</v>
      </c>
      <c r="H30" s="204">
        <f>'Original data'!H48*'Original data'!$U$4</f>
        <v>0.02302787</v>
      </c>
      <c r="I30" s="204">
        <f>'Original data'!I48*'Original data'!$U$4</f>
        <v>0.02597746</v>
      </c>
      <c r="J30" s="204">
        <f>'Original data'!J48*'Original data'!$U$4</f>
        <v>0.01605381</v>
      </c>
      <c r="K30" s="204">
        <f>'Original data'!K48*'Original data'!$U$4</f>
        <v>0.02051675</v>
      </c>
      <c r="L30" s="204">
        <f>'Original data'!L48*'Original data'!$U$4</f>
        <v>0.00314603</v>
      </c>
      <c r="M30" s="204">
        <f>'Original data'!M48*'Original data'!$U$4</f>
        <v>0.0106887</v>
      </c>
      <c r="N30" s="204">
        <f>'Original data'!N48*'Original data'!$U$4</f>
        <v>0.01508659</v>
      </c>
      <c r="O30" s="204">
        <f>'Original data'!O48*'Original data'!$U$4</f>
        <v>0.004858695</v>
      </c>
      <c r="P30" s="204">
        <f>'Original data'!P48*'Original data'!$U$4</f>
        <v>0.0485692</v>
      </c>
      <c r="Q30" s="204">
        <f>'Original data'!Q48*'Original data'!$U$4</f>
        <v>-0.02791776</v>
      </c>
      <c r="R30" s="204">
        <f>'Original data'!R48*'Original data'!$U$4</f>
        <v>-0.0373385</v>
      </c>
      <c r="S30" s="204">
        <f>'Original data'!S48*'Original data'!$U$4</f>
        <v>-0.00511496</v>
      </c>
      <c r="T30" s="204">
        <f>'Original data'!T48*'Original data'!$U$4</f>
        <v>0.03092576</v>
      </c>
      <c r="U30" s="204">
        <f>'Original data'!U48*'Original data'!$U$4</f>
        <v>0.08403686</v>
      </c>
      <c r="V30" s="205">
        <f>'Original data'!V48*'Original data'!$U$4</f>
        <v>0.00607644</v>
      </c>
      <c r="W30" s="259"/>
      <c r="X30" s="260" t="str">
        <f>'Original data'!X48</f>
        <v>a9</v>
      </c>
      <c r="Y30" s="204">
        <f>'Original data'!Y48*'Original data'!$U$4</f>
        <v>-0.178375</v>
      </c>
      <c r="Z30" s="204">
        <f>'Original data'!Z48*'Original data'!$U$4</f>
        <v>0.01242123</v>
      </c>
      <c r="AA30" s="204">
        <f>'Original data'!AA48*'Original data'!$U$4</f>
        <v>0.02553268</v>
      </c>
      <c r="AB30" s="204">
        <f>'Original data'!AB48*'Original data'!$U$4</f>
        <v>0.01573006</v>
      </c>
      <c r="AC30" s="204">
        <f>'Original data'!AC48*'Original data'!$U$4</f>
        <v>0.1460234</v>
      </c>
      <c r="AD30" s="204">
        <f>'Original data'!AD48*'Original data'!$U$4</f>
        <v>0.03822868</v>
      </c>
      <c r="AE30" s="204">
        <f>'Original data'!AE48*'Original data'!$U$4</f>
        <v>0.02371311</v>
      </c>
      <c r="AF30" s="204">
        <f>'Original data'!AF48*'Original data'!$U$4</f>
        <v>0.006169626</v>
      </c>
      <c r="AG30" s="204">
        <f>'Original data'!AG48*'Original data'!$U$4</f>
        <v>0.02699119</v>
      </c>
      <c r="AH30" s="204">
        <f>'Original data'!AH48*'Original data'!$U$4</f>
        <v>0.04068882</v>
      </c>
      <c r="AI30" s="204">
        <f>'Original data'!AI48*'Original data'!$U$4</f>
        <v>0.01852502</v>
      </c>
      <c r="AJ30" s="204">
        <f>'Original data'!AJ48*'Original data'!$U$4</f>
        <v>0.01856092</v>
      </c>
      <c r="AK30" s="204">
        <f>'Original data'!AK48*'Original data'!$U$4</f>
        <v>0.01169832</v>
      </c>
      <c r="AL30" s="204">
        <f>'Original data'!AL48*'Original data'!$U$4</f>
        <v>-0.02196064</v>
      </c>
      <c r="AM30" s="204">
        <f>'Original data'!AM48*'Original data'!$U$4</f>
        <v>0.01585719</v>
      </c>
      <c r="AN30" s="204">
        <f>'Original data'!AN48*'Original data'!$U$4</f>
        <v>-0.1256714</v>
      </c>
      <c r="AO30" s="204">
        <f>'Original data'!AO48*'Original data'!$U$4</f>
        <v>-0.004988239</v>
      </c>
      <c r="AP30" s="204">
        <f>'Original data'!AP48*'Original data'!$U$4</f>
        <v>0.03039181</v>
      </c>
      <c r="AQ30" s="204">
        <f>'Original data'!AQ48*'Original data'!$U$4</f>
        <v>0.03419829</v>
      </c>
      <c r="AR30" s="204">
        <f>'Original data'!AR48*'Original data'!$U$4</f>
        <v>0.01625858</v>
      </c>
      <c r="AS30" s="205">
        <f>'Original data'!AS48*'Original data'!$U$4</f>
        <v>0.01126647</v>
      </c>
    </row>
    <row r="31" spans="1:45" ht="12.75">
      <c r="A31" s="256" t="s">
        <v>48</v>
      </c>
      <c r="B31" s="204">
        <f>'Original data'!B49*'Original data'!$U$5</f>
        <v>-0.02391733</v>
      </c>
      <c r="C31" s="204">
        <f>'Original data'!C49*'Original data'!$U$5</f>
        <v>-0.01501311</v>
      </c>
      <c r="D31" s="204">
        <f>'Original data'!D49*'Original data'!$U$5</f>
        <v>-0.00753272</v>
      </c>
      <c r="E31" s="204">
        <f>'Original data'!E49*'Original data'!$U$5</f>
        <v>-0.003866072</v>
      </c>
      <c r="F31" s="204">
        <f>'Original data'!F49*'Original data'!$U$5</f>
        <v>0.006839066</v>
      </c>
      <c r="G31" s="204">
        <f>'Original data'!G49*'Original data'!$U$5</f>
        <v>0.02509501</v>
      </c>
      <c r="H31" s="204">
        <f>'Original data'!H49*'Original data'!$U$5</f>
        <v>-0.01905493</v>
      </c>
      <c r="I31" s="204">
        <f>'Original data'!I49*'Original data'!$U$5</f>
        <v>0.05299668</v>
      </c>
      <c r="J31" s="204">
        <f>'Original data'!J49*'Original data'!$U$5</f>
        <v>0.0135205</v>
      </c>
      <c r="K31" s="204">
        <f>'Original data'!K49*'Original data'!$U$5</f>
        <v>0.03877541</v>
      </c>
      <c r="L31" s="204">
        <f>'Original data'!L49*'Original data'!$U$5</f>
        <v>0.005697521</v>
      </c>
      <c r="M31" s="204">
        <f>'Original data'!M49*'Original data'!$U$5</f>
        <v>0.01596538</v>
      </c>
      <c r="N31" s="204">
        <f>'Original data'!N49*'Original data'!$U$5</f>
        <v>0.004592019</v>
      </c>
      <c r="O31" s="204">
        <f>'Original data'!O49*'Original data'!$U$5</f>
        <v>0.01617805</v>
      </c>
      <c r="P31" s="204">
        <f>'Original data'!P49*'Original data'!$U$5</f>
        <v>0.006337767</v>
      </c>
      <c r="Q31" s="204">
        <f>'Original data'!Q49*'Original data'!$U$5</f>
        <v>-0.06255236</v>
      </c>
      <c r="R31" s="204">
        <f>'Original data'!R49*'Original data'!$U$5</f>
        <v>-0.004325104</v>
      </c>
      <c r="S31" s="204">
        <f>'Original data'!S49*'Original data'!$U$5</f>
        <v>0.00576581</v>
      </c>
      <c r="T31" s="204">
        <f>'Original data'!T49*'Original data'!$U$5</f>
        <v>0.01717699</v>
      </c>
      <c r="U31" s="204">
        <f>'Original data'!U49*'Original data'!$U$5</f>
        <v>-0.1372982</v>
      </c>
      <c r="V31" s="205">
        <f>'Original data'!V49*'Original data'!$U$5</f>
        <v>0</v>
      </c>
      <c r="W31" s="259"/>
      <c r="X31" s="260" t="str">
        <f>'Original data'!X49</f>
        <v>a10</v>
      </c>
      <c r="Y31" s="204">
        <f>'Original data'!Y49*'Original data'!$U$5</f>
        <v>0.03162216</v>
      </c>
      <c r="Z31" s="204">
        <f>'Original data'!Z49*'Original data'!$U$5</f>
        <v>0.0512832</v>
      </c>
      <c r="AA31" s="204">
        <f>'Original data'!AA49*'Original data'!$U$5</f>
        <v>-0.0280665</v>
      </c>
      <c r="AB31" s="204">
        <f>'Original data'!AB49*'Original data'!$U$5</f>
        <v>-0.001018477</v>
      </c>
      <c r="AC31" s="204">
        <f>'Original data'!AC49*'Original data'!$U$5</f>
        <v>-0.04133606</v>
      </c>
      <c r="AD31" s="204">
        <f>'Original data'!AD49*'Original data'!$U$5</f>
        <v>-0.06141675</v>
      </c>
      <c r="AE31" s="204">
        <f>'Original data'!AE49*'Original data'!$U$5</f>
        <v>0.02353108</v>
      </c>
      <c r="AF31" s="204">
        <f>'Original data'!AF49*'Original data'!$U$5</f>
        <v>0.013899</v>
      </c>
      <c r="AG31" s="204">
        <f>'Original data'!AG49*'Original data'!$U$5</f>
        <v>0.03434937</v>
      </c>
      <c r="AH31" s="204">
        <f>'Original data'!AH49*'Original data'!$U$5</f>
        <v>0.01381739</v>
      </c>
      <c r="AI31" s="204">
        <f>'Original data'!AI49*'Original data'!$U$5</f>
        <v>0.002728109</v>
      </c>
      <c r="AJ31" s="204">
        <f>'Original data'!AJ49*'Original data'!$U$5</f>
        <v>0.005112624</v>
      </c>
      <c r="AK31" s="204">
        <f>'Original data'!AK49*'Original data'!$U$5</f>
        <v>-0.05690186</v>
      </c>
      <c r="AL31" s="204">
        <f>'Original data'!AL49*'Original data'!$U$5</f>
        <v>0.01927456</v>
      </c>
      <c r="AM31" s="204">
        <f>'Original data'!AM49*'Original data'!$U$5</f>
        <v>0.02790941</v>
      </c>
      <c r="AN31" s="204">
        <f>'Original data'!AN49*'Original data'!$U$5</f>
        <v>0.01149222</v>
      </c>
      <c r="AO31" s="204">
        <f>'Original data'!AO49*'Original data'!$U$5</f>
        <v>-0.01282921</v>
      </c>
      <c r="AP31" s="204">
        <f>'Original data'!AP49*'Original data'!$U$5</f>
        <v>0.01910221</v>
      </c>
      <c r="AQ31" s="204">
        <f>'Original data'!AQ49*'Original data'!$U$5</f>
        <v>-0.02004082</v>
      </c>
      <c r="AR31" s="204">
        <f>'Original data'!AR49*'Original data'!$U$5</f>
        <v>-0.0330947</v>
      </c>
      <c r="AS31" s="205">
        <f>'Original data'!AS49*'Original data'!$U$5</f>
        <v>0</v>
      </c>
    </row>
    <row r="32" spans="1:45" ht="12.75">
      <c r="A32" s="256" t="s">
        <v>49</v>
      </c>
      <c r="B32" s="204">
        <f>'Original data'!B50*'Original data'!$U$4</f>
        <v>0.2036011</v>
      </c>
      <c r="C32" s="204">
        <f>'Original data'!C50*'Original data'!$U$4</f>
        <v>0.02020786</v>
      </c>
      <c r="D32" s="204">
        <f>'Original data'!D50*'Original data'!$U$4</f>
        <v>0.01738187</v>
      </c>
      <c r="E32" s="204">
        <f>'Original data'!E50*'Original data'!$U$4</f>
        <v>0.01934213</v>
      </c>
      <c r="F32" s="204">
        <f>'Original data'!F50*'Original data'!$U$4</f>
        <v>0.00400539</v>
      </c>
      <c r="G32" s="204">
        <f>'Original data'!G50*'Original data'!$U$4</f>
        <v>0.04743999</v>
      </c>
      <c r="H32" s="204">
        <f>'Original data'!H50*'Original data'!$U$4</f>
        <v>0.04413083</v>
      </c>
      <c r="I32" s="204">
        <f>'Original data'!I50*'Original data'!$U$4</f>
        <v>0.03440236</v>
      </c>
      <c r="J32" s="204">
        <f>'Original data'!J50*'Original data'!$U$4</f>
        <v>0.02043245</v>
      </c>
      <c r="K32" s="204">
        <f>'Original data'!K50*'Original data'!$U$4</f>
        <v>0.01704888</v>
      </c>
      <c r="L32" s="204">
        <f>'Original data'!L50*'Original data'!$U$4</f>
        <v>0.02536978</v>
      </c>
      <c r="M32" s="204">
        <f>'Original data'!M50*'Original data'!$U$4</f>
        <v>0.02736266</v>
      </c>
      <c r="N32" s="204">
        <f>'Original data'!N50*'Original data'!$U$4</f>
        <v>0.02313135</v>
      </c>
      <c r="O32" s="204">
        <f>'Original data'!O50*'Original data'!$U$4</f>
        <v>0.01882092</v>
      </c>
      <c r="P32" s="204">
        <f>'Original data'!P50*'Original data'!$U$4</f>
        <v>0.01709228</v>
      </c>
      <c r="Q32" s="204">
        <f>'Original data'!Q50*'Original data'!$U$4</f>
        <v>0.03217145</v>
      </c>
      <c r="R32" s="204">
        <f>'Original data'!R50*'Original data'!$U$4</f>
        <v>0.04036714</v>
      </c>
      <c r="S32" s="204">
        <f>'Original data'!S50*'Original data'!$U$4</f>
        <v>0.03459312</v>
      </c>
      <c r="T32" s="204">
        <f>'Original data'!T50*'Original data'!$U$4</f>
        <v>0.0352852</v>
      </c>
      <c r="U32" s="204">
        <f>'Original data'!U50*'Original data'!$U$4</f>
        <v>0.05137613</v>
      </c>
      <c r="V32" s="205">
        <f>'Original data'!V50*'Original data'!$U$4</f>
        <v>0.0328227</v>
      </c>
      <c r="W32" s="259"/>
      <c r="X32" s="260" t="str">
        <f>'Original data'!X50</f>
        <v>a11</v>
      </c>
      <c r="Y32" s="204">
        <f>'Original data'!Y50*'Original data'!$U$4</f>
        <v>0.2031306</v>
      </c>
      <c r="Z32" s="204">
        <f>'Original data'!Z50*'Original data'!$U$4</f>
        <v>0.01697297</v>
      </c>
      <c r="AA32" s="204">
        <f>'Original data'!AA50*'Original data'!$U$4</f>
        <v>0.01198942</v>
      </c>
      <c r="AB32" s="204">
        <f>'Original data'!AB50*'Original data'!$U$4</f>
        <v>0.01277668</v>
      </c>
      <c r="AC32" s="204">
        <f>'Original data'!AC50*'Original data'!$U$4</f>
        <v>-0.01274376</v>
      </c>
      <c r="AD32" s="204">
        <f>'Original data'!AD50*'Original data'!$U$4</f>
        <v>0.01852068</v>
      </c>
      <c r="AE32" s="204">
        <f>'Original data'!AE50*'Original data'!$U$4</f>
        <v>0.03330392</v>
      </c>
      <c r="AF32" s="204">
        <f>'Original data'!AF50*'Original data'!$U$4</f>
        <v>0.02421446</v>
      </c>
      <c r="AG32" s="204">
        <f>'Original data'!AG50*'Original data'!$U$4</f>
        <v>0.01483913</v>
      </c>
      <c r="AH32" s="204">
        <f>'Original data'!AH50*'Original data'!$U$4</f>
        <v>0.0248677</v>
      </c>
      <c r="AI32" s="204">
        <f>'Original data'!AI50*'Original data'!$U$4</f>
        <v>0.01957878</v>
      </c>
      <c r="AJ32" s="204">
        <f>'Original data'!AJ50*'Original data'!$U$4</f>
        <v>0.0259534</v>
      </c>
      <c r="AK32" s="204">
        <f>'Original data'!AK50*'Original data'!$U$4</f>
        <v>0.0286569</v>
      </c>
      <c r="AL32" s="204">
        <f>'Original data'!AL50*'Original data'!$U$4</f>
        <v>0.03094847</v>
      </c>
      <c r="AM32" s="204">
        <f>'Original data'!AM50*'Original data'!$U$4</f>
        <v>0.01072568</v>
      </c>
      <c r="AN32" s="204">
        <f>'Original data'!AN50*'Original data'!$U$4</f>
        <v>0.07266756</v>
      </c>
      <c r="AO32" s="204">
        <f>'Original data'!AO50*'Original data'!$U$4</f>
        <v>0.04171549</v>
      </c>
      <c r="AP32" s="204">
        <f>'Original data'!AP50*'Original data'!$U$4</f>
        <v>0.03789448</v>
      </c>
      <c r="AQ32" s="204">
        <f>'Original data'!AQ50*'Original data'!$U$4</f>
        <v>0.03903435</v>
      </c>
      <c r="AR32" s="204">
        <f>'Original data'!AR50*'Original data'!$U$4</f>
        <v>0.03700594</v>
      </c>
      <c r="AS32" s="205">
        <f>'Original data'!AS50*'Original data'!$U$4</f>
        <v>0.03108911</v>
      </c>
    </row>
    <row r="33" spans="1:45" ht="12.75">
      <c r="A33" s="256" t="s">
        <v>50</v>
      </c>
      <c r="B33" s="204">
        <f>'Original data'!B51*'Original data'!$U$5</f>
        <v>-0.003761455</v>
      </c>
      <c r="C33" s="204">
        <f>'Original data'!C51*'Original data'!$U$5</f>
        <v>-0.00445999</v>
      </c>
      <c r="D33" s="204">
        <f>'Original data'!D51*'Original data'!$U$5</f>
        <v>-0.007548301</v>
      </c>
      <c r="E33" s="204">
        <f>'Original data'!E51*'Original data'!$U$5</f>
        <v>-0.002873437</v>
      </c>
      <c r="F33" s="204">
        <f>'Original data'!F51*'Original data'!$U$5</f>
        <v>-0.004052754</v>
      </c>
      <c r="G33" s="204">
        <f>'Original data'!G51*'Original data'!$U$5</f>
        <v>-0.003821455</v>
      </c>
      <c r="H33" s="204">
        <f>'Original data'!H51*'Original data'!$U$5</f>
        <v>-0.007476425</v>
      </c>
      <c r="I33" s="204">
        <f>'Original data'!I51*'Original data'!$U$5</f>
        <v>0.002626501</v>
      </c>
      <c r="J33" s="204">
        <f>'Original data'!J51*'Original data'!$U$5</f>
        <v>-0.002571407</v>
      </c>
      <c r="K33" s="204">
        <f>'Original data'!K51*'Original data'!$U$5</f>
        <v>0.003614689</v>
      </c>
      <c r="L33" s="204">
        <f>'Original data'!L51*'Original data'!$U$5</f>
        <v>-0.00136703</v>
      </c>
      <c r="M33" s="204">
        <f>'Original data'!M51*'Original data'!$U$5</f>
        <v>-0.000676068</v>
      </c>
      <c r="N33" s="204">
        <f>'Original data'!N51*'Original data'!$U$5</f>
        <v>-0.003107425</v>
      </c>
      <c r="O33" s="204">
        <f>'Original data'!O51*'Original data'!$U$5</f>
        <v>0.005588627</v>
      </c>
      <c r="P33" s="204">
        <f>'Original data'!P51*'Original data'!$U$5</f>
        <v>0.001979259</v>
      </c>
      <c r="Q33" s="204">
        <f>'Original data'!Q51*'Original data'!$U$5</f>
        <v>-0.008166121</v>
      </c>
      <c r="R33" s="204">
        <f>'Original data'!R51*'Original data'!$U$5</f>
        <v>0.00523945</v>
      </c>
      <c r="S33" s="204">
        <f>'Original data'!S51*'Original data'!$U$5</f>
        <v>-0.0004189587</v>
      </c>
      <c r="T33" s="204">
        <f>'Original data'!T51*'Original data'!$U$5</f>
        <v>0.0005374027</v>
      </c>
      <c r="U33" s="204">
        <f>'Original data'!U51*'Original data'!$U$5</f>
        <v>-0.02563481</v>
      </c>
      <c r="V33" s="205">
        <f>'Original data'!V51*'Original data'!$U$5</f>
        <v>-0.002321733</v>
      </c>
      <c r="W33" s="259"/>
      <c r="X33" s="260" t="str">
        <f>'Original data'!X51</f>
        <v>a12</v>
      </c>
      <c r="Y33" s="204">
        <f>'Original data'!Y51*'Original data'!$U$5</f>
        <v>0.0114046</v>
      </c>
      <c r="Z33" s="204">
        <f>'Original data'!Z51*'Original data'!$U$5</f>
        <v>0.005815412</v>
      </c>
      <c r="AA33" s="204">
        <f>'Original data'!AA51*'Original data'!$U$5</f>
        <v>-0.005389294</v>
      </c>
      <c r="AB33" s="204">
        <f>'Original data'!AB51*'Original data'!$U$5</f>
        <v>-0.001343537</v>
      </c>
      <c r="AC33" s="204">
        <f>'Original data'!AC51*'Original data'!$U$5</f>
        <v>-0.01817077</v>
      </c>
      <c r="AD33" s="204">
        <f>'Original data'!AD51*'Original data'!$U$5</f>
        <v>-0.01807554</v>
      </c>
      <c r="AE33" s="204">
        <f>'Original data'!AE51*'Original data'!$U$5</f>
        <v>-0.00713576</v>
      </c>
      <c r="AF33" s="204">
        <f>'Original data'!AF51*'Original data'!$U$5</f>
        <v>-0.005794913</v>
      </c>
      <c r="AG33" s="204">
        <f>'Original data'!AG51*'Original data'!$U$5</f>
        <v>-0.0002683492</v>
      </c>
      <c r="AH33" s="204">
        <f>'Original data'!AH51*'Original data'!$U$5</f>
        <v>-0.001338876</v>
      </c>
      <c r="AI33" s="204">
        <f>'Original data'!AI51*'Original data'!$U$5</f>
        <v>0.00285322</v>
      </c>
      <c r="AJ33" s="204">
        <f>'Original data'!AJ51*'Original data'!$U$5</f>
        <v>0.0002648247</v>
      </c>
      <c r="AK33" s="204">
        <f>'Original data'!AK51*'Original data'!$U$5</f>
        <v>-0.002707259</v>
      </c>
      <c r="AL33" s="204">
        <f>'Original data'!AL51*'Original data'!$U$5</f>
        <v>0.008107372</v>
      </c>
      <c r="AM33" s="204">
        <f>'Original data'!AM51*'Original data'!$U$5</f>
        <v>0.003052925</v>
      </c>
      <c r="AN33" s="204">
        <f>'Original data'!AN51*'Original data'!$U$5</f>
        <v>-0.01226447</v>
      </c>
      <c r="AO33" s="204">
        <f>'Original data'!AO51*'Original data'!$U$5</f>
        <v>-0.0009035117</v>
      </c>
      <c r="AP33" s="204">
        <f>'Original data'!AP51*'Original data'!$U$5</f>
        <v>0.001517009</v>
      </c>
      <c r="AQ33" s="204">
        <f>'Original data'!AQ51*'Original data'!$U$5</f>
        <v>-0.002856492</v>
      </c>
      <c r="AR33" s="204">
        <f>'Original data'!AR51*'Original data'!$U$5</f>
        <v>-0.002684385</v>
      </c>
      <c r="AS33" s="205">
        <f>'Original data'!AS51*'Original data'!$U$5</f>
        <v>-0.00257678</v>
      </c>
    </row>
    <row r="34" spans="1:45" ht="12.75">
      <c r="A34" s="256" t="s">
        <v>51</v>
      </c>
      <c r="B34" s="204">
        <f>'Original data'!B52*'Original data'!$U$4</f>
        <v>-0.008503112</v>
      </c>
      <c r="C34" s="204">
        <f>'Original data'!C52*'Original data'!$U$4</f>
        <v>0.003797156</v>
      </c>
      <c r="D34" s="204">
        <f>'Original data'!D52*'Original data'!$U$4</f>
        <v>0.006518226</v>
      </c>
      <c r="E34" s="204">
        <f>'Original data'!E52*'Original data'!$U$4</f>
        <v>0.005113129</v>
      </c>
      <c r="F34" s="204">
        <f>'Original data'!F52*'Original data'!$U$4</f>
        <v>0.003790508</v>
      </c>
      <c r="G34" s="204">
        <f>'Original data'!G52*'Original data'!$U$4</f>
        <v>0.003801496</v>
      </c>
      <c r="H34" s="204">
        <f>'Original data'!H52*'Original data'!$U$4</f>
        <v>0.00538545</v>
      </c>
      <c r="I34" s="204">
        <f>'Original data'!I52*'Original data'!$U$4</f>
        <v>0.003763239</v>
      </c>
      <c r="J34" s="204">
        <f>'Original data'!J52*'Original data'!$U$4</f>
        <v>0.003624043</v>
      </c>
      <c r="K34" s="204">
        <f>'Original data'!K52*'Original data'!$U$4</f>
        <v>0.005192354</v>
      </c>
      <c r="L34" s="204">
        <f>'Original data'!L52*'Original data'!$U$4</f>
        <v>0.002740908</v>
      </c>
      <c r="M34" s="204">
        <f>'Original data'!M52*'Original data'!$U$4</f>
        <v>0.003122744</v>
      </c>
      <c r="N34" s="204">
        <f>'Original data'!N52*'Original data'!$U$4</f>
        <v>0.003702445</v>
      </c>
      <c r="O34" s="204">
        <f>'Original data'!O52*'Original data'!$U$4</f>
        <v>0.0008118867</v>
      </c>
      <c r="P34" s="204">
        <f>'Original data'!P52*'Original data'!$U$4</f>
        <v>0.008125176</v>
      </c>
      <c r="Q34" s="204">
        <f>'Original data'!Q52*'Original data'!$U$4</f>
        <v>0.01012631</v>
      </c>
      <c r="R34" s="204">
        <f>'Original data'!R52*'Original data'!$U$4</f>
        <v>0.006708948</v>
      </c>
      <c r="S34" s="204">
        <f>'Original data'!S52*'Original data'!$U$4</f>
        <v>0.008347844</v>
      </c>
      <c r="T34" s="204">
        <f>'Original data'!T52*'Original data'!$U$4</f>
        <v>0.008656818</v>
      </c>
      <c r="U34" s="204">
        <f>'Original data'!U52*'Original data'!$U$4</f>
        <v>0.008937889</v>
      </c>
      <c r="V34" s="205">
        <f>'Original data'!V52*'Original data'!$U$4</f>
        <v>0.004875487</v>
      </c>
      <c r="W34" s="259"/>
      <c r="X34" s="260" t="str">
        <f>'Original data'!X52</f>
        <v>a13</v>
      </c>
      <c r="Y34" s="204">
        <f>'Original data'!Y52*'Original data'!$U$4</f>
        <v>-0.005642679</v>
      </c>
      <c r="Z34" s="204">
        <f>'Original data'!Z52*'Original data'!$U$4</f>
        <v>0.004187101</v>
      </c>
      <c r="AA34" s="204">
        <f>'Original data'!AA52*'Original data'!$U$4</f>
        <v>0.002229134</v>
      </c>
      <c r="AB34" s="204">
        <f>'Original data'!AB52*'Original data'!$U$4</f>
        <v>0.001998638</v>
      </c>
      <c r="AC34" s="204">
        <f>'Original data'!AC52*'Original data'!$U$4</f>
        <v>0.004662166</v>
      </c>
      <c r="AD34" s="204">
        <f>'Original data'!AD52*'Original data'!$U$4</f>
        <v>0.004890685</v>
      </c>
      <c r="AE34" s="204">
        <f>'Original data'!AE52*'Original data'!$U$4</f>
        <v>0.006363075</v>
      </c>
      <c r="AF34" s="204">
        <f>'Original data'!AF52*'Original data'!$U$4</f>
        <v>0.001617179</v>
      </c>
      <c r="AG34" s="204">
        <f>'Original data'!AG52*'Original data'!$U$4</f>
        <v>0.003374506</v>
      </c>
      <c r="AH34" s="204">
        <f>'Original data'!AH52*'Original data'!$U$4</f>
        <v>0.005000405</v>
      </c>
      <c r="AI34" s="204">
        <f>'Original data'!AI52*'Original data'!$U$4</f>
        <v>0.007377968</v>
      </c>
      <c r="AJ34" s="204">
        <f>'Original data'!AJ52*'Original data'!$U$4</f>
        <v>0.005452792</v>
      </c>
      <c r="AK34" s="204">
        <f>'Original data'!AK52*'Original data'!$U$4</f>
        <v>0.00573538</v>
      </c>
      <c r="AL34" s="204">
        <f>'Original data'!AL52*'Original data'!$U$4</f>
        <v>0.000708239</v>
      </c>
      <c r="AM34" s="204">
        <f>'Original data'!AM52*'Original data'!$U$4</f>
        <v>0.006952302</v>
      </c>
      <c r="AN34" s="204">
        <f>'Original data'!AN52*'Original data'!$U$4</f>
        <v>0.002485586</v>
      </c>
      <c r="AO34" s="204">
        <f>'Original data'!AO52*'Original data'!$U$4</f>
        <v>0.008149474</v>
      </c>
      <c r="AP34" s="204">
        <f>'Original data'!AP52*'Original data'!$U$4</f>
        <v>0.007754105</v>
      </c>
      <c r="AQ34" s="204">
        <f>'Original data'!AQ52*'Original data'!$U$4</f>
        <v>0.007861663</v>
      </c>
      <c r="AR34" s="204">
        <f>'Original data'!AR52*'Original data'!$U$4</f>
        <v>0.01255534</v>
      </c>
      <c r="AS34" s="205">
        <f>'Original data'!AS52*'Original data'!$U$4</f>
        <v>0.004749748</v>
      </c>
    </row>
    <row r="35" spans="1:45" ht="12.75">
      <c r="A35" s="256" t="s">
        <v>52</v>
      </c>
      <c r="B35" s="204">
        <f>'Original data'!B53*'Original data'!$U$5</f>
        <v>0.005474662</v>
      </c>
      <c r="C35" s="204">
        <f>'Original data'!C53*'Original data'!$U$5</f>
        <v>-0.01012259</v>
      </c>
      <c r="D35" s="204">
        <f>'Original data'!D53*'Original data'!$U$5</f>
        <v>-0.008246712</v>
      </c>
      <c r="E35" s="204">
        <f>'Original data'!E53*'Original data'!$U$5</f>
        <v>-0.007399296</v>
      </c>
      <c r="F35" s="204">
        <f>'Original data'!F53*'Original data'!$U$5</f>
        <v>-0.007915849</v>
      </c>
      <c r="G35" s="204">
        <f>'Original data'!G53*'Original data'!$U$5</f>
        <v>-0.01007872</v>
      </c>
      <c r="H35" s="204">
        <f>'Original data'!H53*'Original data'!$U$5</f>
        <v>-0.00752656</v>
      </c>
      <c r="I35" s="204">
        <f>'Original data'!I53*'Original data'!$U$5</f>
        <v>-0.006819878</v>
      </c>
      <c r="J35" s="204">
        <f>'Original data'!J53*'Original data'!$U$5</f>
        <v>-0.00756302</v>
      </c>
      <c r="K35" s="204">
        <f>'Original data'!K53*'Original data'!$U$5</f>
        <v>-0.005776856</v>
      </c>
      <c r="L35" s="204">
        <f>'Original data'!L53*'Original data'!$U$5</f>
        <v>-0.005947056</v>
      </c>
      <c r="M35" s="204">
        <f>'Original data'!M53*'Original data'!$U$5</f>
        <v>-0.006337219</v>
      </c>
      <c r="N35" s="204">
        <f>'Original data'!N53*'Original data'!$U$5</f>
        <v>-0.007061669</v>
      </c>
      <c r="O35" s="204">
        <f>'Original data'!O53*'Original data'!$U$5</f>
        <v>-0.006968159</v>
      </c>
      <c r="P35" s="204">
        <f>'Original data'!P53*'Original data'!$U$5</f>
        <v>-0.007347106</v>
      </c>
      <c r="Q35" s="204">
        <f>'Original data'!Q53*'Original data'!$U$5</f>
        <v>-0.009420515</v>
      </c>
      <c r="R35" s="204">
        <f>'Original data'!R53*'Original data'!$U$5</f>
        <v>-0.01021209</v>
      </c>
      <c r="S35" s="204">
        <f>'Original data'!S53*'Original data'!$U$5</f>
        <v>-0.007385433</v>
      </c>
      <c r="T35" s="204">
        <f>'Original data'!T53*'Original data'!$U$5</f>
        <v>-0.006989204</v>
      </c>
      <c r="U35" s="204">
        <f>'Original data'!U53*'Original data'!$U$5</f>
        <v>0.004468817</v>
      </c>
      <c r="V35" s="205">
        <f>'Original data'!V53*'Original data'!$U$5</f>
        <v>-0.006938737</v>
      </c>
      <c r="W35" s="259"/>
      <c r="X35" s="260" t="str">
        <f>'Original data'!X53</f>
        <v>a14</v>
      </c>
      <c r="Y35" s="204">
        <f>'Original data'!Y53*'Original data'!$U$5</f>
        <v>0.002391735</v>
      </c>
      <c r="Z35" s="204">
        <f>'Original data'!Z53*'Original data'!$U$5</f>
        <v>-0.007289545</v>
      </c>
      <c r="AA35" s="204">
        <f>'Original data'!AA53*'Original data'!$U$5</f>
        <v>-0.01009284</v>
      </c>
      <c r="AB35" s="204">
        <f>'Original data'!AB53*'Original data'!$U$5</f>
        <v>-0.01056509</v>
      </c>
      <c r="AC35" s="204">
        <f>'Original data'!AC53*'Original data'!$U$5</f>
        <v>-0.006243947</v>
      </c>
      <c r="AD35" s="204">
        <f>'Original data'!AD53*'Original data'!$U$5</f>
        <v>-0.01152463</v>
      </c>
      <c r="AE35" s="204">
        <f>'Original data'!AE53*'Original data'!$U$5</f>
        <v>-0.007437317</v>
      </c>
      <c r="AF35" s="204">
        <f>'Original data'!AF53*'Original data'!$U$5</f>
        <v>-0.0092489</v>
      </c>
      <c r="AG35" s="204">
        <f>'Original data'!AG53*'Original data'!$U$5</f>
        <v>-0.007082497</v>
      </c>
      <c r="AH35" s="204">
        <f>'Original data'!AH53*'Original data'!$U$5</f>
        <v>-0.006395236</v>
      </c>
      <c r="AI35" s="204">
        <f>'Original data'!AI53*'Original data'!$U$5</f>
        <v>-0.008640258</v>
      </c>
      <c r="AJ35" s="204">
        <f>'Original data'!AJ53*'Original data'!$U$5</f>
        <v>-0.008960531</v>
      </c>
      <c r="AK35" s="204">
        <f>'Original data'!AK53*'Original data'!$U$5</f>
        <v>-0.01185173</v>
      </c>
      <c r="AL35" s="204">
        <f>'Original data'!AL53*'Original data'!$U$5</f>
        <v>-0.006202154</v>
      </c>
      <c r="AM35" s="204">
        <f>'Original data'!AM53*'Original data'!$U$5</f>
        <v>-0.003473538</v>
      </c>
      <c r="AN35" s="204">
        <f>'Original data'!AN53*'Original data'!$U$5</f>
        <v>-0.004897173</v>
      </c>
      <c r="AO35" s="204">
        <f>'Original data'!AO53*'Original data'!$U$5</f>
        <v>-0.01164002</v>
      </c>
      <c r="AP35" s="204">
        <f>'Original data'!AP53*'Original data'!$U$5</f>
        <v>-0.006480458</v>
      </c>
      <c r="AQ35" s="204">
        <f>'Original data'!AQ53*'Original data'!$U$5</f>
        <v>-0.01108334</v>
      </c>
      <c r="AR35" s="204">
        <f>'Original data'!AR53*'Original data'!$U$5</f>
        <v>3.311462E-05</v>
      </c>
      <c r="AS35" s="205">
        <f>'Original data'!AS53*'Original data'!$U$5</f>
        <v>-0.007694812</v>
      </c>
    </row>
    <row r="36" spans="1:45" ht="12.75">
      <c r="A36" s="256" t="s">
        <v>53</v>
      </c>
      <c r="B36" s="204">
        <f>'Original data'!B54*'Original data'!$U$4</f>
        <v>-0.0002017153</v>
      </c>
      <c r="C36" s="204">
        <f>'Original data'!C54*'Original data'!$U$4</f>
        <v>-0.001250007</v>
      </c>
      <c r="D36" s="204">
        <f>'Original data'!D54*'Original data'!$U$4</f>
        <v>-0.004597033</v>
      </c>
      <c r="E36" s="204">
        <f>'Original data'!E54*'Original data'!$U$4</f>
        <v>-0.001318771</v>
      </c>
      <c r="F36" s="204">
        <f>'Original data'!F54*'Original data'!$U$4</f>
        <v>-0.00249149</v>
      </c>
      <c r="G36" s="204">
        <f>'Original data'!G54*'Original data'!$U$4</f>
        <v>-0.002341346</v>
      </c>
      <c r="H36" s="204">
        <f>'Original data'!H54*'Original data'!$U$4</f>
        <v>-0.002690165</v>
      </c>
      <c r="I36" s="204">
        <f>'Original data'!I54*'Original data'!$U$4</f>
        <v>-0.0006014606</v>
      </c>
      <c r="J36" s="204">
        <f>'Original data'!J54*'Original data'!$U$4</f>
        <v>-0.00259921</v>
      </c>
      <c r="K36" s="204">
        <f>'Original data'!K54*'Original data'!$U$4</f>
        <v>-0.001590801</v>
      </c>
      <c r="L36" s="204">
        <f>'Original data'!L54*'Original data'!$U$4</f>
        <v>-0.003646662</v>
      </c>
      <c r="M36" s="204">
        <f>'Original data'!M54*'Original data'!$U$4</f>
        <v>0.0007144274</v>
      </c>
      <c r="N36" s="204">
        <f>'Original data'!N54*'Original data'!$U$4</f>
        <v>-0.007562319</v>
      </c>
      <c r="O36" s="204">
        <f>'Original data'!O54*'Original data'!$U$4</f>
        <v>0.0003540757</v>
      </c>
      <c r="P36" s="204">
        <f>'Original data'!P54*'Original data'!$U$4</f>
        <v>-0.001849324</v>
      </c>
      <c r="Q36" s="204">
        <f>'Original data'!Q54*'Original data'!$U$4</f>
        <v>-0.002638865</v>
      </c>
      <c r="R36" s="204">
        <f>'Original data'!R54*'Original data'!$U$4</f>
        <v>-8.642734E-06</v>
      </c>
      <c r="S36" s="204">
        <f>'Original data'!S54*'Original data'!$U$4</f>
        <v>-0.004233097</v>
      </c>
      <c r="T36" s="204">
        <f>'Original data'!T54*'Original data'!$U$4</f>
        <v>0.0009139035</v>
      </c>
      <c r="U36" s="204">
        <f>'Original data'!U54*'Original data'!$U$4</f>
        <v>-0.01165347</v>
      </c>
      <c r="V36" s="205">
        <f>'Original data'!V54*'Original data'!$U$4</f>
        <v>-0.002321847</v>
      </c>
      <c r="W36" s="259"/>
      <c r="X36" s="260" t="str">
        <f>'Original data'!X54</f>
        <v>a15</v>
      </c>
      <c r="Y36" s="204">
        <f>'Original data'!Y54*'Original data'!$U$4</f>
        <v>0.0003705028</v>
      </c>
      <c r="Z36" s="204">
        <f>'Original data'!Z54*'Original data'!$U$4</f>
        <v>-0.004887018</v>
      </c>
      <c r="AA36" s="204">
        <f>'Original data'!AA54*'Original data'!$U$4</f>
        <v>-0.007383942</v>
      </c>
      <c r="AB36" s="204">
        <f>'Original data'!AB54*'Original data'!$U$4</f>
        <v>-0.001089043</v>
      </c>
      <c r="AC36" s="204">
        <f>'Original data'!AC54*'Original data'!$U$4</f>
        <v>-0.003095008</v>
      </c>
      <c r="AD36" s="204">
        <f>'Original data'!AD54*'Original data'!$U$4</f>
        <v>-0.002418629</v>
      </c>
      <c r="AE36" s="204">
        <f>'Original data'!AE54*'Original data'!$U$4</f>
        <v>-0.002569307</v>
      </c>
      <c r="AF36" s="204">
        <f>'Original data'!AF54*'Original data'!$U$4</f>
        <v>6.55919E-05</v>
      </c>
      <c r="AG36" s="204">
        <f>'Original data'!AG54*'Original data'!$U$4</f>
        <v>-0.0003450388</v>
      </c>
      <c r="AH36" s="204">
        <f>'Original data'!AH54*'Original data'!$U$4</f>
        <v>-0.004231597</v>
      </c>
      <c r="AI36" s="204">
        <f>'Original data'!AI54*'Original data'!$U$4</f>
        <v>-0.004907847</v>
      </c>
      <c r="AJ36" s="204">
        <f>'Original data'!AJ54*'Original data'!$U$4</f>
        <v>0.001888732</v>
      </c>
      <c r="AK36" s="204">
        <f>'Original data'!AK54*'Original data'!$U$4</f>
        <v>-0.007420286</v>
      </c>
      <c r="AL36" s="204">
        <f>'Original data'!AL54*'Original data'!$U$4</f>
        <v>-0.0004821657</v>
      </c>
      <c r="AM36" s="204">
        <f>'Original data'!AM54*'Original data'!$U$4</f>
        <v>-0.004116248</v>
      </c>
      <c r="AN36" s="204">
        <f>'Original data'!AN54*'Original data'!$U$4</f>
        <v>-0.003583126</v>
      </c>
      <c r="AO36" s="204">
        <f>'Original data'!AO54*'Original data'!$U$4</f>
        <v>0.001848826</v>
      </c>
      <c r="AP36" s="204">
        <f>'Original data'!AP54*'Original data'!$U$4</f>
        <v>-0.005497802</v>
      </c>
      <c r="AQ36" s="204">
        <f>'Original data'!AQ54*'Original data'!$U$4</f>
        <v>6.51164E-05</v>
      </c>
      <c r="AR36" s="204">
        <f>'Original data'!AR54*'Original data'!$U$4</f>
        <v>-0.01032843</v>
      </c>
      <c r="AS36" s="205">
        <f>'Original data'!AS54*'Original data'!$U$4</f>
        <v>-0.002813493</v>
      </c>
    </row>
    <row r="37" spans="1:45" ht="12.75">
      <c r="A37" s="256" t="s">
        <v>54</v>
      </c>
      <c r="B37" s="204">
        <f>'Original data'!B55*'Original data'!$U$5</f>
        <v>0</v>
      </c>
      <c r="C37" s="204">
        <f>'Original data'!C55*'Original data'!$U$5</f>
        <v>0</v>
      </c>
      <c r="D37" s="204">
        <f>'Original data'!D55*'Original data'!$U$5</f>
        <v>0</v>
      </c>
      <c r="E37" s="204">
        <f>'Original data'!E55*'Original data'!$U$5</f>
        <v>0</v>
      </c>
      <c r="F37" s="204">
        <f>'Original data'!F55*'Original data'!$U$5</f>
        <v>0</v>
      </c>
      <c r="G37" s="204">
        <f>'Original data'!G55*'Original data'!$U$5</f>
        <v>0</v>
      </c>
      <c r="H37" s="204">
        <f>'Original data'!H55*'Original data'!$U$5</f>
        <v>0</v>
      </c>
      <c r="I37" s="204">
        <f>'Original data'!I55*'Original data'!$U$5</f>
        <v>0</v>
      </c>
      <c r="J37" s="204">
        <f>'Original data'!J55*'Original data'!$U$5</f>
        <v>0</v>
      </c>
      <c r="K37" s="204">
        <f>'Original data'!K55*'Original data'!$U$5</f>
        <v>0</v>
      </c>
      <c r="L37" s="204">
        <f>'Original data'!L55*'Original data'!$U$5</f>
        <v>0</v>
      </c>
      <c r="M37" s="204">
        <f>'Original data'!M55*'Original data'!$U$5</f>
        <v>0</v>
      </c>
      <c r="N37" s="204">
        <f>'Original data'!N55*'Original data'!$U$5</f>
        <v>0</v>
      </c>
      <c r="O37" s="204">
        <f>'Original data'!O55*'Original data'!$U$5</f>
        <v>0</v>
      </c>
      <c r="P37" s="204">
        <f>'Original data'!P55*'Original data'!$U$5</f>
        <v>0</v>
      </c>
      <c r="Q37" s="204">
        <f>'Original data'!Q55*'Original data'!$U$5</f>
        <v>0</v>
      </c>
      <c r="R37" s="204">
        <f>'Original data'!R55*'Original data'!$U$5</f>
        <v>0</v>
      </c>
      <c r="S37" s="204">
        <f>'Original data'!S55*'Original data'!$U$5</f>
        <v>0</v>
      </c>
      <c r="T37" s="204">
        <f>'Original data'!T55*'Original data'!$U$5</f>
        <v>0</v>
      </c>
      <c r="U37" s="204">
        <f>'Original data'!U55*'Original data'!$U$5</f>
        <v>0</v>
      </c>
      <c r="V37" s="205">
        <f>'Original data'!V55*'Original data'!$U$5</f>
        <v>0</v>
      </c>
      <c r="W37" s="259"/>
      <c r="X37" s="260" t="str">
        <f>'Original data'!X55</f>
        <v>a16</v>
      </c>
      <c r="Y37" s="204">
        <f>'Original data'!Y55*'Original data'!$U$5</f>
        <v>0</v>
      </c>
      <c r="Z37" s="204">
        <f>'Original data'!Z55*'Original data'!$U$5</f>
        <v>0</v>
      </c>
      <c r="AA37" s="204">
        <f>'Original data'!AA55*'Original data'!$U$5</f>
        <v>0</v>
      </c>
      <c r="AB37" s="204">
        <f>'Original data'!AB55*'Original data'!$U$5</f>
        <v>0</v>
      </c>
      <c r="AC37" s="204">
        <f>'Original data'!AC55*'Original data'!$U$5</f>
        <v>0</v>
      </c>
      <c r="AD37" s="204">
        <f>'Original data'!AD55*'Original data'!$U$5</f>
        <v>0</v>
      </c>
      <c r="AE37" s="204">
        <f>'Original data'!AE55*'Original data'!$U$5</f>
        <v>0</v>
      </c>
      <c r="AF37" s="204">
        <f>'Original data'!AF55*'Original data'!$U$5</f>
        <v>0</v>
      </c>
      <c r="AG37" s="204">
        <f>'Original data'!AG55*'Original data'!$U$5</f>
        <v>0</v>
      </c>
      <c r="AH37" s="204">
        <f>'Original data'!AH55*'Original data'!$U$5</f>
        <v>0</v>
      </c>
      <c r="AI37" s="204">
        <f>'Original data'!AI55*'Original data'!$U$5</f>
        <v>0</v>
      </c>
      <c r="AJ37" s="204">
        <f>'Original data'!AJ55*'Original data'!$U$5</f>
        <v>0</v>
      </c>
      <c r="AK37" s="204">
        <f>'Original data'!AK55*'Original data'!$U$5</f>
        <v>0</v>
      </c>
      <c r="AL37" s="204">
        <f>'Original data'!AL55*'Original data'!$U$5</f>
        <v>0</v>
      </c>
      <c r="AM37" s="204">
        <f>'Original data'!AM55*'Original data'!$U$5</f>
        <v>0</v>
      </c>
      <c r="AN37" s="204">
        <f>'Original data'!AN55*'Original data'!$U$5</f>
        <v>0</v>
      </c>
      <c r="AO37" s="204">
        <f>'Original data'!AO55*'Original data'!$U$5</f>
        <v>0</v>
      </c>
      <c r="AP37" s="204">
        <f>'Original data'!AP55*'Original data'!$U$5</f>
        <v>0</v>
      </c>
      <c r="AQ37" s="204">
        <f>'Original data'!AQ55*'Original data'!$U$5</f>
        <v>0</v>
      </c>
      <c r="AR37" s="204">
        <f>'Original data'!AR55*'Original data'!$U$5</f>
        <v>0</v>
      </c>
      <c r="AS37" s="205">
        <f>'Original data'!AS55*'Original data'!$U$5</f>
        <v>0</v>
      </c>
    </row>
    <row r="38" spans="1:45" ht="13.5" thickBot="1">
      <c r="A38" s="261" t="s">
        <v>55</v>
      </c>
      <c r="B38" s="204">
        <f>'Original data'!B56*'Original data'!$U$4</f>
        <v>0</v>
      </c>
      <c r="C38" s="204">
        <f>'Original data'!C56*'Original data'!$U$4</f>
        <v>0</v>
      </c>
      <c r="D38" s="204">
        <f>'Original data'!D56*'Original data'!$U$4</f>
        <v>0</v>
      </c>
      <c r="E38" s="204">
        <f>'Original data'!E56*'Original data'!$U$4</f>
        <v>0</v>
      </c>
      <c r="F38" s="204">
        <f>'Original data'!F56*'Original data'!$U$4</f>
        <v>0</v>
      </c>
      <c r="G38" s="204">
        <f>'Original data'!G56*'Original data'!$U$4</f>
        <v>0</v>
      </c>
      <c r="H38" s="204">
        <f>'Original data'!H56*'Original data'!$U$4</f>
        <v>0</v>
      </c>
      <c r="I38" s="204">
        <f>'Original data'!I56*'Original data'!$U$4</f>
        <v>0</v>
      </c>
      <c r="J38" s="204">
        <f>'Original data'!J56*'Original data'!$U$4</f>
        <v>0</v>
      </c>
      <c r="K38" s="204">
        <f>'Original data'!K56*'Original data'!$U$4</f>
        <v>0</v>
      </c>
      <c r="L38" s="204">
        <f>'Original data'!L56*'Original data'!$U$4</f>
        <v>0</v>
      </c>
      <c r="M38" s="204">
        <f>'Original data'!M56*'Original data'!$U$4</f>
        <v>0</v>
      </c>
      <c r="N38" s="204">
        <f>'Original data'!N56*'Original data'!$U$4</f>
        <v>0</v>
      </c>
      <c r="O38" s="204">
        <f>'Original data'!O56*'Original data'!$U$4</f>
        <v>0</v>
      </c>
      <c r="P38" s="204">
        <f>'Original data'!P56*'Original data'!$U$4</f>
        <v>0</v>
      </c>
      <c r="Q38" s="204">
        <f>'Original data'!Q56*'Original data'!$U$4</f>
        <v>0</v>
      </c>
      <c r="R38" s="204">
        <f>'Original data'!R56*'Original data'!$U$4</f>
        <v>0</v>
      </c>
      <c r="S38" s="204">
        <f>'Original data'!S56*'Original data'!$U$4</f>
        <v>0</v>
      </c>
      <c r="T38" s="204">
        <f>'Original data'!T56*'Original data'!$U$4</f>
        <v>0</v>
      </c>
      <c r="U38" s="204">
        <f>'Original data'!U56*'Original data'!$U$4</f>
        <v>0</v>
      </c>
      <c r="V38" s="206">
        <f>'Original data'!V56*'Original data'!$U$4</f>
        <v>0</v>
      </c>
      <c r="W38" s="259"/>
      <c r="X38" s="262" t="str">
        <f>'Original data'!X56</f>
        <v>a17</v>
      </c>
      <c r="Y38" s="204">
        <f>'Original data'!Y56*'Original data'!$U$4</f>
        <v>0</v>
      </c>
      <c r="Z38" s="204">
        <f>'Original data'!Z56*'Original data'!$U$4</f>
        <v>0</v>
      </c>
      <c r="AA38" s="204">
        <f>'Original data'!AA56*'Original data'!$U$4</f>
        <v>0</v>
      </c>
      <c r="AB38" s="204">
        <f>'Original data'!AB56*'Original data'!$U$4</f>
        <v>0</v>
      </c>
      <c r="AC38" s="204">
        <f>'Original data'!AC56*'Original data'!$U$4</f>
        <v>0</v>
      </c>
      <c r="AD38" s="204">
        <f>'Original data'!AD56*'Original data'!$U$4</f>
        <v>0</v>
      </c>
      <c r="AE38" s="204">
        <f>'Original data'!AE56*'Original data'!$U$4</f>
        <v>0</v>
      </c>
      <c r="AF38" s="204">
        <f>'Original data'!AF56*'Original data'!$U$4</f>
        <v>0</v>
      </c>
      <c r="AG38" s="204">
        <f>'Original data'!AG56*'Original data'!$U$4</f>
        <v>0</v>
      </c>
      <c r="AH38" s="204">
        <f>'Original data'!AH56*'Original data'!$U$4</f>
        <v>0</v>
      </c>
      <c r="AI38" s="204">
        <f>'Original data'!AI56*'Original data'!$U$4</f>
        <v>0</v>
      </c>
      <c r="AJ38" s="204">
        <f>'Original data'!AJ56*'Original data'!$U$4</f>
        <v>0</v>
      </c>
      <c r="AK38" s="204">
        <f>'Original data'!AK56*'Original data'!$U$4</f>
        <v>0</v>
      </c>
      <c r="AL38" s="204">
        <f>'Original data'!AL56*'Original data'!$U$4</f>
        <v>0</v>
      </c>
      <c r="AM38" s="204">
        <f>'Original data'!AM56*'Original data'!$U$4</f>
        <v>0</v>
      </c>
      <c r="AN38" s="204">
        <f>'Original data'!AN56*'Original data'!$U$4</f>
        <v>0</v>
      </c>
      <c r="AO38" s="204">
        <f>'Original data'!AO56*'Original data'!$U$4</f>
        <v>0</v>
      </c>
      <c r="AP38" s="204">
        <f>'Original data'!AP56*'Original data'!$U$4</f>
        <v>0</v>
      </c>
      <c r="AQ38" s="204">
        <f>'Original data'!AQ56*'Original data'!$U$4</f>
        <v>0</v>
      </c>
      <c r="AR38" s="204">
        <f>'Original data'!AR56*'Original data'!$U$4</f>
        <v>0</v>
      </c>
      <c r="AS38" s="206">
        <f>'Original data'!AS56*'Original data'!$U$4</f>
        <v>0</v>
      </c>
    </row>
    <row r="39" spans="1:45" ht="12.75">
      <c r="A39" s="264" t="s">
        <v>57</v>
      </c>
      <c r="B39" s="208">
        <f>-'Original data'!B57*1000*'Original data'!$U$3</f>
        <v>0.044788749999999995</v>
      </c>
      <c r="C39" s="209">
        <f>-'Original data'!C57*1000*'Original data'!$U$3</f>
        <v>0.1034226</v>
      </c>
      <c r="D39" s="209">
        <f>-'Original data'!D57*1000*'Original data'!$U$3</f>
        <v>-0.1361422</v>
      </c>
      <c r="E39" s="209">
        <f>-'Original data'!E57*1000*'Original data'!$U$3</f>
        <v>-0.07523243</v>
      </c>
      <c r="F39" s="209">
        <f>-'Original data'!F57*1000*'Original data'!$U$3</f>
        <v>-0.052492250000000004</v>
      </c>
      <c r="G39" s="209">
        <f>-'Original data'!G57*1000*'Original data'!$U$3</f>
        <v>-0.07342093</v>
      </c>
      <c r="H39" s="209">
        <f>-'Original data'!H57*1000*'Original data'!$U$3</f>
        <v>-0.046458990000000006</v>
      </c>
      <c r="I39" s="209">
        <f>-'Original data'!I57*1000*'Original data'!$U$3</f>
        <v>0</v>
      </c>
      <c r="J39" s="209">
        <f>-'Original data'!J57*1000*'Original data'!$U$3</f>
        <v>-0.03090824</v>
      </c>
      <c r="K39" s="209">
        <f>-'Original data'!K57*1000*'Original data'!$U$3</f>
        <v>-0.04545089</v>
      </c>
      <c r="L39" s="209">
        <f>-'Original data'!L57*1000*'Original data'!$U$3</f>
        <v>-0.1343453</v>
      </c>
      <c r="M39" s="209">
        <f>-'Original data'!M57*1000*'Original data'!$U$3</f>
        <v>0.1549634</v>
      </c>
      <c r="N39" s="209">
        <f>-'Original data'!N57*1000*'Original data'!$U$3</f>
        <v>-0.2091536</v>
      </c>
      <c r="O39" s="209">
        <f>-'Original data'!O57*1000*'Original data'!$U$3</f>
        <v>0.20743540000000002</v>
      </c>
      <c r="P39" s="209">
        <f>-'Original data'!P57*1000*'Original data'!$U$3</f>
        <v>-0.012437450000000001</v>
      </c>
      <c r="Q39" s="209">
        <f>-'Original data'!Q57*1000*'Original data'!$U$3</f>
        <v>0.03715694</v>
      </c>
      <c r="R39" s="209">
        <f>-'Original data'!R57*1000*'Original data'!$U$3</f>
        <v>0.2714384</v>
      </c>
      <c r="S39" s="209">
        <f>-'Original data'!S57*1000*'Original data'!$U$3</f>
        <v>-0.06833874999999999</v>
      </c>
      <c r="T39" s="209">
        <f>-'Original data'!T57*1000*'Original data'!$U$3</f>
        <v>0.1186397</v>
      </c>
      <c r="U39" s="210">
        <f>-'Original data'!U57*1000*'Original data'!$U$3</f>
        <v>-0.09698944000000001</v>
      </c>
      <c r="V39" s="210">
        <f>-'Original data'!V57*1000*'Original data'!$U$3</f>
        <v>-0.1184146</v>
      </c>
      <c r="X39" s="264" t="s">
        <v>57</v>
      </c>
      <c r="Y39" s="217">
        <f>-'Original data'!Y57*1000*'Original data'!$U$3</f>
        <v>-0.127622</v>
      </c>
      <c r="Z39" s="218">
        <f>-'Original data'!Z57*1000*'Original data'!$U$3</f>
        <v>0.06465698</v>
      </c>
      <c r="AA39" s="218">
        <f>-'Original data'!AA57*1000*'Original data'!$U$3</f>
        <v>-0.06467515</v>
      </c>
      <c r="AB39" s="218">
        <f>-'Original data'!AB57*1000*'Original data'!$U$3</f>
        <v>0.11908629999999999</v>
      </c>
      <c r="AC39" s="218">
        <f>-'Original data'!AC57*1000*'Original data'!$U$3</f>
        <v>0.14210730000000002</v>
      </c>
      <c r="AD39" s="218">
        <f>-'Original data'!AD57*1000*'Original data'!$U$3</f>
        <v>0.0166011</v>
      </c>
      <c r="AE39" s="218">
        <f>-'Original data'!AE57*1000*'Original data'!$U$3</f>
        <v>0</v>
      </c>
      <c r="AF39" s="218">
        <f>-'Original data'!AF57*1000*'Original data'!$U$3</f>
        <v>0.11642999999999999</v>
      </c>
      <c r="AG39" s="218">
        <f>-'Original data'!AG57*1000*'Original data'!$U$3</f>
        <v>0.11979580000000001</v>
      </c>
      <c r="AH39" s="218">
        <f>-'Original data'!AH57*1000*'Original data'!$U$3</f>
        <v>-0.06903591</v>
      </c>
      <c r="AI39" s="218">
        <f>-'Original data'!AI57*1000*'Original data'!$U$3</f>
        <v>-0.1182357</v>
      </c>
      <c r="AJ39" s="218">
        <f>-'Original data'!AJ57*1000*'Original data'!$U$3</f>
        <v>0.1796802</v>
      </c>
      <c r="AK39" s="218">
        <f>-'Original data'!AK57*1000*'Original data'!$U$3</f>
        <v>-0.1283202</v>
      </c>
      <c r="AL39" s="218">
        <f>-'Original data'!AL57*1000*'Original data'!$U$3</f>
        <v>0.03555557</v>
      </c>
      <c r="AM39" s="218">
        <f>-'Original data'!AM57*1000*'Original data'!$U$3</f>
        <v>-0.05621197</v>
      </c>
      <c r="AN39" s="218">
        <f>-'Original data'!AN57*1000*'Original data'!$U$3</f>
        <v>-0.1083061</v>
      </c>
      <c r="AO39" s="218">
        <f>-'Original data'!AO57*1000*'Original data'!$U$3</f>
        <v>0.18089159999999999</v>
      </c>
      <c r="AP39" s="218">
        <f>-'Original data'!AP57*1000*'Original data'!$U$3</f>
        <v>-0.1660233</v>
      </c>
      <c r="AQ39" s="218">
        <f>-'Original data'!AQ57*1000*'Original data'!$U$3</f>
        <v>0.01866401</v>
      </c>
      <c r="AR39" s="219">
        <f>-'Original data'!AR57*1000*'Original data'!$U$3</f>
        <v>-0.36453929999999996</v>
      </c>
      <c r="AS39" s="219">
        <f>-'Original data'!AS57*1000*'Original data'!$U$3</f>
        <v>-0.1380166</v>
      </c>
    </row>
    <row r="40" spans="1:45" ht="13.5" thickBot="1">
      <c r="A40" s="264" t="s">
        <v>58</v>
      </c>
      <c r="B40" s="211">
        <f>-'Original data'!B58*1000*'Original data'!$U$5</f>
        <v>-0.08934573</v>
      </c>
      <c r="C40" s="212">
        <f>-'Original data'!C58*1000*'Original data'!$U$5</f>
        <v>-0.04374751</v>
      </c>
      <c r="D40" s="212">
        <f>-'Original data'!D58*1000*'Original data'!$U$5</f>
        <v>-0.01695496</v>
      </c>
      <c r="E40" s="212">
        <f>-'Original data'!E58*1000*'Original data'!$U$5</f>
        <v>0</v>
      </c>
      <c r="F40" s="212">
        <f>-'Original data'!F58*1000*'Original data'!$U$5</f>
        <v>0.019079580000000002</v>
      </c>
      <c r="G40" s="212">
        <f>-'Original data'!G58*1000*'Original data'!$U$5</f>
        <v>0.07381654</v>
      </c>
      <c r="H40" s="212">
        <f>-'Original data'!H58*1000*'Original data'!$U$5</f>
        <v>-0.048871620000000005</v>
      </c>
      <c r="I40" s="212">
        <f>-'Original data'!I58*1000*'Original data'!$U$5</f>
        <v>0.14601530000000001</v>
      </c>
      <c r="J40" s="212">
        <f>-'Original data'!J58*1000*'Original data'!$U$5</f>
        <v>0.03732762</v>
      </c>
      <c r="K40" s="212">
        <f>-'Original data'!K58*1000*'Original data'!$U$5</f>
        <v>0.1060689</v>
      </c>
      <c r="L40" s="212">
        <f>-'Original data'!L58*1000*'Original data'!$U$5</f>
        <v>0.02103052</v>
      </c>
      <c r="M40" s="212">
        <f>-'Original data'!M58*1000*'Original data'!$U$5</f>
        <v>0.03688629</v>
      </c>
      <c r="N40" s="212">
        <f>-'Original data'!N58*1000*'Original data'!$U$5</f>
        <v>0.02015127</v>
      </c>
      <c r="O40" s="212">
        <f>-'Original data'!O58*1000*'Original data'!$U$5</f>
        <v>0.037605480000000004</v>
      </c>
      <c r="P40" s="212">
        <f>-'Original data'!P58*1000*'Original data'!$U$5</f>
        <v>0.01737777</v>
      </c>
      <c r="Q40" s="212">
        <f>-'Original data'!Q58*1000*'Original data'!$U$5</f>
        <v>-0.1760127</v>
      </c>
      <c r="R40" s="212">
        <f>-'Original data'!R58*1000*'Original data'!$U$5</f>
        <v>-0.02966979</v>
      </c>
      <c r="S40" s="212">
        <f>-'Original data'!S58*1000*'Original data'!$U$5</f>
        <v>0.01991142</v>
      </c>
      <c r="T40" s="212">
        <f>-'Original data'!T58*1000*'Original data'!$U$5</f>
        <v>0.04009826</v>
      </c>
      <c r="U40" s="213">
        <f>-'Original data'!U58*1000*'Original data'!$U$5</f>
        <v>-0.3837179</v>
      </c>
      <c r="V40" s="213">
        <f>-'Original data'!V58*1000*'Original data'!$U$5</f>
        <v>-0.3930135</v>
      </c>
      <c r="X40" s="264" t="s">
        <v>58</v>
      </c>
      <c r="Y40" s="220">
        <f>-'Original data'!Y58*1000*'Original data'!$U$5</f>
        <v>0.145872</v>
      </c>
      <c r="Z40" s="221">
        <f>-'Original data'!Z58*1000*'Original data'!$U$5</f>
        <v>0.1344023</v>
      </c>
      <c r="AA40" s="221">
        <f>-'Original data'!AA58*1000*'Original data'!$U$5</f>
        <v>-0.07591407</v>
      </c>
      <c r="AB40" s="221">
        <f>-'Original data'!AB58*1000*'Original data'!$U$5</f>
        <v>0</v>
      </c>
      <c r="AC40" s="221">
        <f>-'Original data'!AC58*1000*'Original data'!$U$5</f>
        <v>-0.1073853</v>
      </c>
      <c r="AD40" s="221">
        <f>-'Original data'!AD58*1000*'Original data'!$U$5</f>
        <v>-0.1644347</v>
      </c>
      <c r="AE40" s="221">
        <f>-'Original data'!AE58*1000*'Original data'!$U$5</f>
        <v>0.06167222000000001</v>
      </c>
      <c r="AF40" s="221">
        <f>-'Original data'!AF58*1000*'Original data'!$U$5</f>
        <v>0.032520610000000005</v>
      </c>
      <c r="AG40" s="221">
        <f>-'Original data'!AG58*1000*'Original data'!$U$5</f>
        <v>0.08943709</v>
      </c>
      <c r="AH40" s="221">
        <f>-'Original data'!AH58*1000*'Original data'!$U$5</f>
        <v>0.03972242</v>
      </c>
      <c r="AI40" s="221">
        <f>-'Original data'!AI58*1000*'Original data'!$U$5</f>
        <v>0.01112436</v>
      </c>
      <c r="AJ40" s="221">
        <f>-'Original data'!AJ58*1000*'Original data'!$U$5</f>
        <v>0</v>
      </c>
      <c r="AK40" s="221">
        <f>-'Original data'!AK58*1000*'Original data'!$U$5</f>
        <v>-0.1485503</v>
      </c>
      <c r="AL40" s="221">
        <f>-'Original data'!AL58*1000*'Original data'!$U$5</f>
        <v>0.05098092</v>
      </c>
      <c r="AM40" s="221">
        <f>-'Original data'!AM58*1000*'Original data'!$U$5</f>
        <v>0.07744303</v>
      </c>
      <c r="AN40" s="221">
        <f>-'Original data'!AN58*1000*'Original data'!$U$5</f>
        <v>0.047368099999999996</v>
      </c>
      <c r="AO40" s="221">
        <f>-'Original data'!AO58*1000*'Original data'!$U$5</f>
        <v>-0.04783066</v>
      </c>
      <c r="AP40" s="221">
        <f>-'Original data'!AP58*1000*'Original data'!$U$5</f>
        <v>0.06212797</v>
      </c>
      <c r="AQ40" s="221">
        <f>-'Original data'!AQ58*1000*'Original data'!$U$5</f>
        <v>-0.05592254</v>
      </c>
      <c r="AR40" s="222">
        <f>-'Original data'!AR58*1000*'Original data'!$U$5</f>
        <v>-0.07239862</v>
      </c>
      <c r="AS40" s="222">
        <f>-'Original data'!AS58*1000*'Original data'!$U$5</f>
        <v>-0.5404388999999999</v>
      </c>
    </row>
    <row r="41" spans="1:25" ht="12.75">
      <c r="A41" s="265" t="s">
        <v>139</v>
      </c>
      <c r="B41" s="214">
        <f>'Original data'!C59+-0.027</f>
        <v>14.366713</v>
      </c>
      <c r="X41" s="265" t="s">
        <v>139</v>
      </c>
      <c r="Y41" s="214">
        <f>'Original data'!Z59+-0.027</f>
        <v>14.364613</v>
      </c>
    </row>
    <row r="42" spans="1:25" ht="12.75">
      <c r="A42" s="266" t="s">
        <v>145</v>
      </c>
      <c r="B42" s="215">
        <f>'Original data'!C60</f>
        <v>704.0457516339872</v>
      </c>
      <c r="X42" s="266" t="s">
        <v>145</v>
      </c>
      <c r="Y42" s="215">
        <f>'Original data'!Z60</f>
        <v>704.2418300653594</v>
      </c>
    </row>
    <row r="43" spans="1:25" ht="12.75">
      <c r="A43" s="266" t="s">
        <v>140</v>
      </c>
      <c r="B43" s="271">
        <f>'Original data'!C61</f>
        <v>0.028336273578509263</v>
      </c>
      <c r="H43" s="268"/>
      <c r="X43" s="266" t="s">
        <v>140</v>
      </c>
      <c r="Y43" s="271">
        <f>'Original data'!Z61</f>
        <v>0.03942966968519796</v>
      </c>
    </row>
    <row r="44" spans="1:25" ht="12.75">
      <c r="A44" s="266" t="s">
        <v>143</v>
      </c>
      <c r="B44" s="483">
        <f>'Original data'!C62</f>
        <v>8.5</v>
      </c>
      <c r="X44" s="266" t="s">
        <v>143</v>
      </c>
      <c r="Y44" s="483">
        <f>'Original data'!Z62</f>
        <v>8.5</v>
      </c>
    </row>
    <row r="45" spans="1:25" ht="13.5" thickBot="1">
      <c r="A45" s="104" t="s">
        <v>312</v>
      </c>
      <c r="B45" s="484">
        <f>'Work sheet'!$B$234</f>
        <v>-0.022459714312499997</v>
      </c>
      <c r="X45" s="104" t="s">
        <v>312</v>
      </c>
      <c r="Y45" s="484">
        <f>'Work sheet'!$B$241</f>
        <v>-0.05425772765625</v>
      </c>
    </row>
    <row r="47" spans="3:20" ht="12.75">
      <c r="C47" s="269">
        <f>C32-AVERAGE($C32:$T32)</f>
        <v>-0.006380232222222223</v>
      </c>
      <c r="D47" s="269">
        <f>D32-AVERAGE($C32:$T32)</f>
        <v>-0.009206222222222223</v>
      </c>
      <c r="E47" s="269">
        <f aca="true" t="shared" si="0" ref="E47:T47">E32-AVERAGE($C32:$T32)</f>
        <v>-0.007245962222222225</v>
      </c>
      <c r="F47" s="269">
        <f t="shared" si="0"/>
        <v>-0.022582702222222223</v>
      </c>
      <c r="G47" s="269">
        <f t="shared" si="0"/>
        <v>0.020851897777777777</v>
      </c>
      <c r="H47" s="269">
        <f t="shared" si="0"/>
        <v>0.01754273777777778</v>
      </c>
      <c r="I47" s="269">
        <f t="shared" si="0"/>
        <v>0.007814267777777776</v>
      </c>
      <c r="J47" s="269">
        <f t="shared" si="0"/>
        <v>-0.006155642222222223</v>
      </c>
      <c r="K47" s="269">
        <f t="shared" si="0"/>
        <v>-0.009539212222222225</v>
      </c>
      <c r="L47" s="269">
        <f t="shared" si="0"/>
        <v>-0.0012183122222222224</v>
      </c>
      <c r="M47" s="269">
        <f t="shared" si="0"/>
        <v>0.0007745677777777765</v>
      </c>
      <c r="N47" s="269">
        <f t="shared" si="0"/>
        <v>-0.0034567422222222255</v>
      </c>
      <c r="O47" s="269">
        <f t="shared" si="0"/>
        <v>-0.0077671722222222225</v>
      </c>
      <c r="P47" s="269">
        <f t="shared" si="0"/>
        <v>-0.009495812222222223</v>
      </c>
      <c r="Q47" s="269">
        <f t="shared" si="0"/>
        <v>0.005583357777777773</v>
      </c>
      <c r="R47" s="269">
        <f t="shared" si="0"/>
        <v>0.013779047777777779</v>
      </c>
      <c r="S47" s="269">
        <f t="shared" si="0"/>
        <v>0.008005027777777774</v>
      </c>
      <c r="T47" s="269">
        <f t="shared" si="0"/>
        <v>0.008697107777777779</v>
      </c>
    </row>
    <row r="48" ht="12.75">
      <c r="B48" s="267"/>
    </row>
  </sheetData>
  <sheetProtection sheet="1" objects="1" scenarios="1"/>
  <mergeCells count="4">
    <mergeCell ref="B1:D1"/>
    <mergeCell ref="E1:U1"/>
    <mergeCell ref="Y1:AA1"/>
    <mergeCell ref="AB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241"/>
  <sheetViews>
    <sheetView zoomScale="75" zoomScaleNormal="75" workbookViewId="0" topLeftCell="A1">
      <selection activeCell="F2" sqref="F2:I2"/>
    </sheetView>
  </sheetViews>
  <sheetFormatPr defaultColWidth="9.140625" defaultRowHeight="12.75"/>
  <cols>
    <col min="1" max="1" width="19.140625" style="35" customWidth="1"/>
    <col min="2" max="2" width="11.7109375" style="35" bestFit="1" customWidth="1"/>
    <col min="3" max="22" width="12.28125" style="35" bestFit="1" customWidth="1"/>
    <col min="23" max="23" width="8.28125" style="35" bestFit="1" customWidth="1"/>
    <col min="24" max="25" width="7.421875" style="35" customWidth="1"/>
    <col min="26" max="16384" width="9.140625" style="35" customWidth="1"/>
  </cols>
  <sheetData>
    <row r="1" spans="1:186" ht="11.25">
      <c r="A1" s="34"/>
      <c r="B1" s="462" t="s">
        <v>300</v>
      </c>
      <c r="C1" s="467"/>
      <c r="D1" s="467"/>
      <c r="E1" s="467"/>
      <c r="F1" s="467"/>
      <c r="G1" s="467"/>
      <c r="H1" s="467"/>
      <c r="I1" s="468"/>
      <c r="J1" s="462" t="s">
        <v>60</v>
      </c>
      <c r="K1" s="467"/>
      <c r="L1" s="467"/>
      <c r="M1" s="467"/>
      <c r="N1" s="467"/>
      <c r="O1" s="467"/>
      <c r="P1" s="467"/>
      <c r="Q1" s="468"/>
      <c r="S1" s="36" t="s">
        <v>61</v>
      </c>
      <c r="EU1" s="249"/>
      <c r="GD1" s="249"/>
    </row>
    <row r="2" spans="1:19" ht="11.25">
      <c r="A2" s="37"/>
      <c r="B2" s="560" t="s">
        <v>62</v>
      </c>
      <c r="C2" s="561"/>
      <c r="D2" s="561"/>
      <c r="E2" s="561"/>
      <c r="F2" s="562" t="s">
        <v>63</v>
      </c>
      <c r="G2" s="561"/>
      <c r="H2" s="561"/>
      <c r="I2" s="563"/>
      <c r="J2" s="560" t="s">
        <v>62</v>
      </c>
      <c r="K2" s="561"/>
      <c r="L2" s="561"/>
      <c r="M2" s="564"/>
      <c r="N2" s="561" t="s">
        <v>63</v>
      </c>
      <c r="O2" s="561"/>
      <c r="P2" s="561"/>
      <c r="Q2" s="563"/>
      <c r="S2" s="38"/>
    </row>
    <row r="3" spans="1:19" ht="11.25">
      <c r="A3" s="37"/>
      <c r="B3" s="560" t="s">
        <v>79</v>
      </c>
      <c r="C3" s="561"/>
      <c r="D3" s="561" t="s">
        <v>78</v>
      </c>
      <c r="E3" s="561"/>
      <c r="F3" s="562" t="s">
        <v>79</v>
      </c>
      <c r="G3" s="561"/>
      <c r="H3" s="561" t="s">
        <v>78</v>
      </c>
      <c r="I3" s="563"/>
      <c r="J3" s="560" t="s">
        <v>79</v>
      </c>
      <c r="K3" s="561"/>
      <c r="L3" s="561" t="s">
        <v>78</v>
      </c>
      <c r="M3" s="564"/>
      <c r="N3" s="561" t="s">
        <v>79</v>
      </c>
      <c r="O3" s="561"/>
      <c r="P3" s="561" t="s">
        <v>78</v>
      </c>
      <c r="Q3" s="563"/>
      <c r="S3" s="38"/>
    </row>
    <row r="4" spans="1:19" ht="11.25">
      <c r="A4" s="37"/>
      <c r="B4" s="39" t="s">
        <v>64</v>
      </c>
      <c r="C4" s="40" t="s">
        <v>65</v>
      </c>
      <c r="D4" s="40" t="s">
        <v>64</v>
      </c>
      <c r="E4" s="40" t="s">
        <v>65</v>
      </c>
      <c r="F4" s="41" t="s">
        <v>64</v>
      </c>
      <c r="G4" s="40" t="s">
        <v>65</v>
      </c>
      <c r="H4" s="40" t="s">
        <v>64</v>
      </c>
      <c r="I4" s="42" t="s">
        <v>65</v>
      </c>
      <c r="J4" s="39" t="s">
        <v>64</v>
      </c>
      <c r="K4" s="40" t="s">
        <v>65</v>
      </c>
      <c r="L4" s="40" t="s">
        <v>64</v>
      </c>
      <c r="M4" s="43" t="s">
        <v>65</v>
      </c>
      <c r="N4" s="40" t="s">
        <v>64</v>
      </c>
      <c r="O4" s="40" t="s">
        <v>65</v>
      </c>
      <c r="P4" s="40" t="s">
        <v>64</v>
      </c>
      <c r="Q4" s="42" t="s">
        <v>65</v>
      </c>
      <c r="S4" s="38"/>
    </row>
    <row r="5" spans="1:19" ht="11.25">
      <c r="A5" s="37">
        <v>1</v>
      </c>
      <c r="B5" s="44"/>
      <c r="C5" s="45"/>
      <c r="D5" s="46"/>
      <c r="E5" s="45"/>
      <c r="F5" s="47"/>
      <c r="G5" s="45"/>
      <c r="H5" s="45"/>
      <c r="I5" s="48"/>
      <c r="J5" s="69"/>
      <c r="K5" s="70"/>
      <c r="L5" s="71"/>
      <c r="M5" s="72"/>
      <c r="N5" s="45"/>
      <c r="O5" s="45"/>
      <c r="P5" s="45"/>
      <c r="Q5" s="48"/>
      <c r="S5" s="38">
        <v>0</v>
      </c>
    </row>
    <row r="6" spans="1:19" ht="11.25">
      <c r="A6" s="37">
        <v>2</v>
      </c>
      <c r="B6" s="50">
        <f>'Summary Data'!V6</f>
        <v>2.411237</v>
      </c>
      <c r="C6" s="45">
        <f>STDEV('Summary Data'!B6:U6)</f>
        <v>10.46293813046142</v>
      </c>
      <c r="D6" s="45">
        <f>AVERAGE(C68:T68)</f>
        <v>0.3050118987427611</v>
      </c>
      <c r="E6" s="45">
        <f>STDEV(C68:T68)</f>
        <v>0.6682026496718261</v>
      </c>
      <c r="F6" s="47">
        <f>'Summary Data'!V23</f>
        <v>0.1120937</v>
      </c>
      <c r="G6" s="45">
        <f>STDEV('Summary Data'!B23:U23)</f>
        <v>1.166195869778651</v>
      </c>
      <c r="H6" s="45">
        <f>AVERAGE(C88:T88)</f>
        <v>0.051275648865025086</v>
      </c>
      <c r="I6" s="48">
        <f>STDEV(C88:T88)</f>
        <v>1.212003821534455</v>
      </c>
      <c r="J6" s="50">
        <f>'Summary Data'!AS6</f>
        <v>-2.239787</v>
      </c>
      <c r="K6" s="45">
        <f>STDEV('Summary Data'!Y6:AR6)</f>
        <v>11.455088844611046</v>
      </c>
      <c r="L6" s="45">
        <f>AVERAGE(C108:T108)</f>
        <v>0.03810050573178055</v>
      </c>
      <c r="M6" s="49">
        <f>STDEV(C108:T108)</f>
        <v>0.4172051504292574</v>
      </c>
      <c r="N6" s="45">
        <f>'Summary Data'!AS23</f>
        <v>-1.669042</v>
      </c>
      <c r="O6" s="45">
        <f>STDEV('Summary Data'!Y23:AR23)</f>
        <v>1.284860019580015</v>
      </c>
      <c r="P6" s="45">
        <f>AVERAGE(C128:T128)</f>
        <v>-1.591933275934362</v>
      </c>
      <c r="Q6" s="48">
        <f>STDEV(C128:T128)</f>
        <v>1.085918964257027</v>
      </c>
      <c r="S6" s="38">
        <v>0</v>
      </c>
    </row>
    <row r="7" spans="1:19" ht="11.25">
      <c r="A7" s="37">
        <v>3</v>
      </c>
      <c r="B7" s="50">
        <f>'Summary Data'!V7</f>
        <v>8.099976</v>
      </c>
      <c r="C7" s="45">
        <f>STDEV('Summary Data'!B7:U7)</f>
        <v>6.608302421296462</v>
      </c>
      <c r="D7" s="45">
        <f aca="true" t="shared" si="0" ref="D7:D15">AVERAGE(C69:T69)</f>
        <v>7.4905824517391135</v>
      </c>
      <c r="E7" s="45">
        <f aca="true" t="shared" si="1" ref="E7:E15">STDEV(C69:T69)</f>
        <v>0.8592000457081248</v>
      </c>
      <c r="F7" s="47">
        <f>'Summary Data'!V24</f>
        <v>-0.3576948</v>
      </c>
      <c r="G7" s="45">
        <f>STDEV('Summary Data'!B24:U24)</f>
        <v>0.610746504499533</v>
      </c>
      <c r="H7" s="45">
        <f aca="true" t="shared" si="2" ref="H7:H15">AVERAGE(C89:T89)</f>
        <v>-0.32537810162214825</v>
      </c>
      <c r="I7" s="48">
        <f aca="true" t="shared" si="3" ref="I7:I15">STDEV(C89:T89)</f>
        <v>0.4489674298513468</v>
      </c>
      <c r="J7" s="50">
        <f>'Summary Data'!AS7</f>
        <v>7.480648</v>
      </c>
      <c r="K7" s="45">
        <f>STDEV('Summary Data'!Y7:AR7)</f>
        <v>6.807199179547986</v>
      </c>
      <c r="L7" s="45">
        <f aca="true" t="shared" si="4" ref="L7:L15">AVERAGE(C109:T109)</f>
        <v>6.815445461031751</v>
      </c>
      <c r="M7" s="49">
        <f aca="true" t="shared" si="5" ref="M7:M15">STDEV(C109:T109)</f>
        <v>1.80301799835771</v>
      </c>
      <c r="N7" s="45">
        <f>'Summary Data'!AS24</f>
        <v>-0.2602142</v>
      </c>
      <c r="O7" s="45">
        <f>STDEV('Summary Data'!Y24:AR24)</f>
        <v>0.4519695751526994</v>
      </c>
      <c r="P7" s="45">
        <f aca="true" t="shared" si="6" ref="P7:P15">AVERAGE(C129:T129)</f>
        <v>-0.24847286531024101</v>
      </c>
      <c r="Q7" s="48">
        <f aca="true" t="shared" si="7" ref="Q7:Q15">STDEV(C129:T129)</f>
        <v>0.4378830400931129</v>
      </c>
      <c r="S7" s="38">
        <v>0</v>
      </c>
    </row>
    <row r="8" spans="1:19" ht="11.25">
      <c r="A8" s="37">
        <v>4</v>
      </c>
      <c r="B8" s="50">
        <f>'Summary Data'!V8</f>
        <v>-0.08637021</v>
      </c>
      <c r="C8" s="45">
        <f>STDEV('Summary Data'!B8:U8)</f>
        <v>0.17209254350147138</v>
      </c>
      <c r="D8" s="45">
        <f t="shared" si="0"/>
        <v>-0.08720536375696794</v>
      </c>
      <c r="E8" s="45">
        <f t="shared" si="1"/>
        <v>0.16430587270135327</v>
      </c>
      <c r="F8" s="47">
        <f>'Summary Data'!V25</f>
        <v>-0.2927461</v>
      </c>
      <c r="G8" s="45">
        <f>STDEV('Summary Data'!B25:U25)</f>
        <v>0.3931084667500053</v>
      </c>
      <c r="H8" s="45">
        <f t="shared" si="2"/>
        <v>-0.30047728681228586</v>
      </c>
      <c r="I8" s="48">
        <f t="shared" si="3"/>
        <v>0.258310671377585</v>
      </c>
      <c r="J8" s="50">
        <f>'Summary Data'!AS8</f>
        <v>0.1665632</v>
      </c>
      <c r="K8" s="45">
        <f>STDEV('Summary Data'!Y8:AR8)</f>
        <v>0.3257057081461775</v>
      </c>
      <c r="L8" s="45">
        <f t="shared" si="4"/>
        <v>0.1995829783597076</v>
      </c>
      <c r="M8" s="49">
        <f t="shared" si="5"/>
        <v>0.25922791391463085</v>
      </c>
      <c r="N8" s="45">
        <f>'Summary Data'!AS25</f>
        <v>0.09910255</v>
      </c>
      <c r="O8" s="45">
        <f>STDEV('Summary Data'!Y25:AR25)</f>
        <v>0.4505633530021361</v>
      </c>
      <c r="P8" s="45">
        <f t="shared" si="6"/>
        <v>0.12929426478337902</v>
      </c>
      <c r="Q8" s="48">
        <f t="shared" si="7"/>
        <v>0.4601545191423422</v>
      </c>
      <c r="S8" s="38">
        <v>0</v>
      </c>
    </row>
    <row r="9" spans="1:19" ht="11.25">
      <c r="A9" s="37">
        <v>5</v>
      </c>
      <c r="B9" s="50">
        <f>'Summary Data'!V9</f>
        <v>0.9874958</v>
      </c>
      <c r="C9" s="45">
        <f>STDEV('Summary Data'!B9:U9)</f>
        <v>1.2554990302148237</v>
      </c>
      <c r="D9" s="45">
        <f t="shared" si="0"/>
        <v>1.2348256146991785</v>
      </c>
      <c r="E9" s="45">
        <f t="shared" si="1"/>
        <v>0.2180532359277168</v>
      </c>
      <c r="F9" s="47">
        <f>'Summary Data'!V26</f>
        <v>0.03503627</v>
      </c>
      <c r="G9" s="45">
        <f>STDEV('Summary Data'!B26:U26)</f>
        <v>0.39825670197468904</v>
      </c>
      <c r="H9" s="45">
        <f t="shared" si="2"/>
        <v>0.010390482028658962</v>
      </c>
      <c r="I9" s="48">
        <f t="shared" si="3"/>
        <v>0.18218565491971817</v>
      </c>
      <c r="J9" s="50">
        <f>'Summary Data'!AS9</f>
        <v>1.306847</v>
      </c>
      <c r="K9" s="45">
        <f>STDEV('Summary Data'!Y9:AR9)</f>
        <v>1.4186842921501108</v>
      </c>
      <c r="L9" s="45">
        <f t="shared" si="4"/>
        <v>1.583865888799039</v>
      </c>
      <c r="M9" s="49">
        <f t="shared" si="5"/>
        <v>0.37688660284664627</v>
      </c>
      <c r="N9" s="45">
        <f>'Summary Data'!AS26</f>
        <v>0.1222446</v>
      </c>
      <c r="O9" s="45">
        <f>STDEV('Summary Data'!Y26:AR26)</f>
        <v>0.5380942082850491</v>
      </c>
      <c r="P9" s="45">
        <f t="shared" si="6"/>
        <v>0.07840007730454134</v>
      </c>
      <c r="Q9" s="48">
        <f t="shared" si="7"/>
        <v>0.20772543201964022</v>
      </c>
      <c r="S9" s="38">
        <v>0</v>
      </c>
    </row>
    <row r="10" spans="1:19" ht="11.25">
      <c r="A10" s="37">
        <v>6</v>
      </c>
      <c r="B10" s="50">
        <f>'Summary Data'!V10</f>
        <v>-0.05565621</v>
      </c>
      <c r="C10" s="45">
        <f>STDEV('Summary Data'!B10:U10)</f>
        <v>0.07721862157024789</v>
      </c>
      <c r="D10" s="45">
        <f t="shared" si="0"/>
        <v>-0.05887452847652789</v>
      </c>
      <c r="E10" s="45">
        <f t="shared" si="1"/>
        <v>0.07058634961795938</v>
      </c>
      <c r="F10" s="47">
        <f>'Summary Data'!V27</f>
        <v>-0.06070307</v>
      </c>
      <c r="G10" s="45">
        <f>STDEV('Summary Data'!B27:U27)</f>
        <v>0.09412516404515908</v>
      </c>
      <c r="H10" s="45">
        <f t="shared" si="2"/>
        <v>-0.0573145872427954</v>
      </c>
      <c r="I10" s="48">
        <f t="shared" si="3"/>
        <v>0.09160990938550814</v>
      </c>
      <c r="J10" s="50">
        <f>'Summary Data'!AS10</f>
        <v>0.009281412</v>
      </c>
      <c r="K10" s="45">
        <f>STDEV('Summary Data'!Y10:AR10)</f>
        <v>0.10974262940783683</v>
      </c>
      <c r="L10" s="45">
        <f t="shared" si="4"/>
        <v>0.021517169197306164</v>
      </c>
      <c r="M10" s="49">
        <f t="shared" si="5"/>
        <v>0.06360434040821347</v>
      </c>
      <c r="N10" s="45">
        <f>'Summary Data'!AS27</f>
        <v>-0.1160011</v>
      </c>
      <c r="O10" s="45">
        <f>STDEV('Summary Data'!Y27:AR27)</f>
        <v>0.23085487385224684</v>
      </c>
      <c r="P10" s="45">
        <f t="shared" si="6"/>
        <v>-0.13279631120769972</v>
      </c>
      <c r="Q10" s="48">
        <f t="shared" si="7"/>
        <v>0.2142886338072441</v>
      </c>
      <c r="S10" s="38">
        <v>0</v>
      </c>
    </row>
    <row r="11" spans="1:19" ht="11.25">
      <c r="A11" s="37">
        <v>7</v>
      </c>
      <c r="B11" s="50">
        <f>'Summary Data'!V11</f>
        <v>0.7894104</v>
      </c>
      <c r="C11" s="45">
        <f>STDEV('Summary Data'!B11:U11)</f>
        <v>0.24002951040540974</v>
      </c>
      <c r="D11" s="45">
        <f t="shared" si="0"/>
        <v>0.7634016409327388</v>
      </c>
      <c r="E11" s="45">
        <f t="shared" si="1"/>
        <v>0.0726858630897237</v>
      </c>
      <c r="F11" s="47">
        <f>'Summary Data'!V28</f>
        <v>0.02646964</v>
      </c>
      <c r="G11" s="45">
        <f>STDEV('Summary Data'!B28:U28)</f>
        <v>0.28704710426586044</v>
      </c>
      <c r="H11" s="45">
        <f t="shared" si="2"/>
        <v>-0.008288317744709074</v>
      </c>
      <c r="I11" s="48">
        <f t="shared" si="3"/>
        <v>0.05689363529324198</v>
      </c>
      <c r="J11" s="50">
        <f>'Summary Data'!AS11</f>
        <v>0.7330312</v>
      </c>
      <c r="K11" s="45">
        <f>STDEV('Summary Data'!Y11:AR11)</f>
        <v>0.3243792687374663</v>
      </c>
      <c r="L11" s="45">
        <f t="shared" si="4"/>
        <v>0.69872080397155</v>
      </c>
      <c r="M11" s="49">
        <f t="shared" si="5"/>
        <v>0.12332901838031493</v>
      </c>
      <c r="N11" s="45">
        <f>'Summary Data'!AS28</f>
        <v>0.05837854</v>
      </c>
      <c r="O11" s="45">
        <f>STDEV('Summary Data'!Y28:AR28)</f>
        <v>0.33860702303152923</v>
      </c>
      <c r="P11" s="45">
        <f t="shared" si="6"/>
        <v>0.008390825828520191</v>
      </c>
      <c r="Q11" s="48">
        <f t="shared" si="7"/>
        <v>0.05327584075119221</v>
      </c>
      <c r="S11" s="38">
        <v>0</v>
      </c>
    </row>
    <row r="12" spans="1:19" ht="11.25">
      <c r="A12" s="37">
        <v>8</v>
      </c>
      <c r="B12" s="50">
        <f>'Summary Data'!V12</f>
        <v>-0.004881422</v>
      </c>
      <c r="C12" s="45">
        <f>STDEV('Summary Data'!B12:U12)</f>
        <v>0.0309674422794964</v>
      </c>
      <c r="D12" s="45">
        <f t="shared" si="0"/>
        <v>-0.004094579751107375</v>
      </c>
      <c r="E12" s="45">
        <f t="shared" si="1"/>
        <v>0.027552274823266196</v>
      </c>
      <c r="F12" s="47">
        <f>'Summary Data'!V29</f>
        <v>-0.01501792</v>
      </c>
      <c r="G12" s="45">
        <f>STDEV('Summary Data'!B29:U29)</f>
        <v>0.026389980357382464</v>
      </c>
      <c r="H12" s="45">
        <f t="shared" si="2"/>
        <v>-0.017272468993796614</v>
      </c>
      <c r="I12" s="48">
        <f t="shared" si="3"/>
        <v>0.029060392004667968</v>
      </c>
      <c r="J12" s="50">
        <f>'Summary Data'!AS12</f>
        <v>0.014063</v>
      </c>
      <c r="K12" s="45">
        <f>STDEV('Summary Data'!Y12:AR12)</f>
        <v>0.045546493917264036</v>
      </c>
      <c r="L12" s="45">
        <f t="shared" si="4"/>
        <v>0.011174970743394455</v>
      </c>
      <c r="M12" s="49">
        <f t="shared" si="5"/>
        <v>0.05192877223211877</v>
      </c>
      <c r="N12" s="45">
        <f>'Summary Data'!AS29</f>
        <v>-0.009967159</v>
      </c>
      <c r="O12" s="45">
        <f>STDEV('Summary Data'!Y29:AR29)</f>
        <v>0.03646237950815665</v>
      </c>
      <c r="P12" s="45">
        <f t="shared" si="6"/>
        <v>-0.010992233950634577</v>
      </c>
      <c r="Q12" s="48">
        <f t="shared" si="7"/>
        <v>0.032631381811492395</v>
      </c>
      <c r="S12" s="38">
        <v>0</v>
      </c>
    </row>
    <row r="13" spans="1:19" ht="11.25">
      <c r="A13" s="37">
        <v>9</v>
      </c>
      <c r="B13" s="50">
        <f>'Summary Data'!V13</f>
        <v>0.3295013</v>
      </c>
      <c r="C13" s="45">
        <f>STDEV('Summary Data'!B13:U13)</f>
        <v>0.03638653025631622</v>
      </c>
      <c r="D13" s="45">
        <f t="shared" si="0"/>
        <v>0.33145644701334137</v>
      </c>
      <c r="E13" s="45">
        <f>STDEV(C75:T75)</f>
        <v>0.023545973884278825</v>
      </c>
      <c r="F13" s="47">
        <f>'Summary Data'!V30</f>
        <v>0.00607644</v>
      </c>
      <c r="G13" s="45">
        <f>STDEV('Summary Data'!B30:U30)</f>
        <v>0.05650307067694986</v>
      </c>
      <c r="H13" s="45">
        <f t="shared" si="2"/>
        <v>0.010834829159429682</v>
      </c>
      <c r="I13" s="48">
        <f t="shared" si="3"/>
        <v>0.0217496149966512</v>
      </c>
      <c r="J13" s="50">
        <f>'Summary Data'!AS13</f>
        <v>0.3229041</v>
      </c>
      <c r="K13" s="45">
        <f>STDEV('Summary Data'!Y13:AR13)</f>
        <v>0.04318468043953614</v>
      </c>
      <c r="L13" s="45">
        <f t="shared" si="4"/>
        <v>0.3218668371571403</v>
      </c>
      <c r="M13" s="49">
        <f t="shared" si="5"/>
        <v>0.04511872514686919</v>
      </c>
      <c r="N13" s="45">
        <f>'Summary Data'!AS30</f>
        <v>0.01126647</v>
      </c>
      <c r="O13" s="45">
        <f>STDEV('Summary Data'!Y30:AR30)</f>
        <v>0.06376316618951249</v>
      </c>
      <c r="P13" s="45">
        <f t="shared" si="6"/>
        <v>0.017313694394640682</v>
      </c>
      <c r="Q13" s="48">
        <f t="shared" si="7"/>
        <v>0.049889707499051535</v>
      </c>
      <c r="S13" s="38">
        <v>0</v>
      </c>
    </row>
    <row r="14" spans="1:19" ht="11.25">
      <c r="A14" s="37">
        <v>10</v>
      </c>
      <c r="B14" s="50">
        <f>'Summary Data'!V14</f>
        <v>0</v>
      </c>
      <c r="C14" s="45">
        <f>STDEV('Summary Data'!B14:U14)</f>
        <v>0.04449875622955725</v>
      </c>
      <c r="D14" s="45">
        <f t="shared" si="0"/>
        <v>-3.4288410376019395E-05</v>
      </c>
      <c r="E14" s="45">
        <f t="shared" si="1"/>
        <v>0.00022168414886322103</v>
      </c>
      <c r="F14" s="47">
        <f>'Summary Data'!V31</f>
        <v>0</v>
      </c>
      <c r="G14" s="45">
        <f>STDEV('Summary Data'!B31:U31)</f>
        <v>0.03968021829865205</v>
      </c>
      <c r="H14" s="45">
        <f t="shared" si="2"/>
        <v>-0.0001762615075170262</v>
      </c>
      <c r="I14" s="48">
        <f t="shared" si="3"/>
        <v>0.0007077684850009691</v>
      </c>
      <c r="J14" s="50">
        <f>'Summary Data'!AS14</f>
        <v>0</v>
      </c>
      <c r="K14" s="45">
        <f>STDEV('Summary Data'!Y14:AR14)</f>
        <v>0.05026489435983217</v>
      </c>
      <c r="L14" s="45">
        <f t="shared" si="4"/>
        <v>0.000168858590779971</v>
      </c>
      <c r="M14" s="49">
        <f t="shared" si="5"/>
        <v>0.0007223555005770849</v>
      </c>
      <c r="N14" s="45">
        <f>'Summary Data'!AS31</f>
        <v>0</v>
      </c>
      <c r="O14" s="45">
        <f>STDEV('Summary Data'!Y31:AR31)</f>
        <v>0.03128590702627933</v>
      </c>
      <c r="P14" s="45">
        <f t="shared" si="6"/>
        <v>2.874024484841864E-05</v>
      </c>
      <c r="Q14" s="48">
        <f t="shared" si="7"/>
        <v>0.0007395579498238635</v>
      </c>
      <c r="S14" s="38">
        <v>0</v>
      </c>
    </row>
    <row r="15" spans="1:19" ht="11.25">
      <c r="A15" s="37">
        <v>11</v>
      </c>
      <c r="B15" s="50">
        <f>'Summary Data'!V15</f>
        <v>0.6193344</v>
      </c>
      <c r="C15" s="45">
        <f>STDEV('Summary Data'!B15:U15)</f>
        <v>0.017039985185197778</v>
      </c>
      <c r="D15" s="45">
        <f t="shared" si="0"/>
        <v>0.621989432830101</v>
      </c>
      <c r="E15" s="45">
        <f t="shared" si="1"/>
        <v>0.007053464219310291</v>
      </c>
      <c r="F15" s="47">
        <f>'Summary Data'!V32</f>
        <v>0.0328227</v>
      </c>
      <c r="G15" s="45">
        <f>STDEV('Summary Data'!B32:U32)</f>
        <v>0.04107605425277288</v>
      </c>
      <c r="H15" s="45">
        <f t="shared" si="2"/>
        <v>0.026459407998143263</v>
      </c>
      <c r="I15" s="48">
        <f t="shared" si="3"/>
        <v>0.011215142641145535</v>
      </c>
      <c r="J15" s="50">
        <f>'Summary Data'!AS15</f>
        <v>0.6227526</v>
      </c>
      <c r="K15" s="45">
        <f>STDEV('Summary Data'!Y15:AR15)</f>
        <v>0.02352793687101501</v>
      </c>
      <c r="L15" s="45">
        <f t="shared" si="4"/>
        <v>0.62619492479141</v>
      </c>
      <c r="M15" s="49">
        <f t="shared" si="5"/>
        <v>0.014991578181622755</v>
      </c>
      <c r="N15" s="45">
        <f>'Summary Data'!AS32</f>
        <v>0.03108911</v>
      </c>
      <c r="O15" s="45">
        <f>STDEV('Summary Data'!Y32:AR32)</f>
        <v>0.043073137797557635</v>
      </c>
      <c r="P15" s="45">
        <f t="shared" si="6"/>
        <v>0.02515569970649658</v>
      </c>
      <c r="Q15" s="48">
        <f t="shared" si="7"/>
        <v>0.01723412235117977</v>
      </c>
      <c r="S15" s="38">
        <v>0</v>
      </c>
    </row>
    <row r="16" spans="1:19" ht="11.25">
      <c r="A16" s="37">
        <v>12</v>
      </c>
      <c r="B16" s="50">
        <f>'Summary Data'!V16</f>
        <v>-0.002937042</v>
      </c>
      <c r="C16" s="45">
        <f>STDEV('Summary Data'!B16:U16)</f>
        <v>0.005840722733551188</v>
      </c>
      <c r="D16" s="45">
        <f aca="true" t="shared" si="8" ref="D16:D21">AVERAGE(C78:T78)/10</f>
        <v>-0.0029043915898185994</v>
      </c>
      <c r="E16" s="45">
        <f aca="true" t="shared" si="9" ref="E16:E21">STDEV(C78:T78)/10</f>
        <v>0.004646571804277679</v>
      </c>
      <c r="F16" s="47">
        <f>'Summary Data'!V33</f>
        <v>-0.002321733</v>
      </c>
      <c r="G16" s="45">
        <f>STDEV('Summary Data'!B33:U33)</f>
        <v>0.006699914659825081</v>
      </c>
      <c r="H16" s="45">
        <f aca="true" t="shared" si="10" ref="H16:H21">AVERAGE(C98:T98)/10</f>
        <v>-0.002285458443656198</v>
      </c>
      <c r="I16" s="48">
        <f aca="true" t="shared" si="11" ref="I16:I21">STDEV(C98:T98)/10</f>
        <v>0.0033150052674425132</v>
      </c>
      <c r="J16" s="50">
        <f>'Summary Data'!AS16</f>
        <v>0.0003685937</v>
      </c>
      <c r="K16" s="45">
        <f>STDEV('Summary Data'!Y16:AR16)</f>
        <v>0.008165393890393233</v>
      </c>
      <c r="L16" s="45">
        <f aca="true" t="shared" si="12" ref="L16:L21">AVERAGE(C118:T118)/10</f>
        <v>0.00036185713807780927</v>
      </c>
      <c r="M16" s="49">
        <f aca="true" t="shared" si="13" ref="M16:M21">STDEV(C118:T118)/10</f>
        <v>0.00697955862211079</v>
      </c>
      <c r="N16" s="45">
        <f>'Summary Data'!AS33</f>
        <v>-0.00257678</v>
      </c>
      <c r="O16" s="45">
        <f>STDEV('Summary Data'!Y33:AR33)</f>
        <v>0.0075813776264558605</v>
      </c>
      <c r="P16" s="45">
        <f aca="true" t="shared" si="14" ref="P16:P21">AVERAGE(C138:T138)/10</f>
        <v>-0.00316547165164771</v>
      </c>
      <c r="Q16" s="48">
        <f aca="true" t="shared" si="15" ref="Q16:Q21">STDEV(C138:T138)/10</f>
        <v>0.00598658818819319</v>
      </c>
      <c r="S16" s="38">
        <v>0</v>
      </c>
    </row>
    <row r="17" spans="1:19" ht="11.25">
      <c r="A17" s="37">
        <v>13</v>
      </c>
      <c r="B17" s="50">
        <f>'Summary Data'!V17</f>
        <v>0.0759112</v>
      </c>
      <c r="C17" s="45">
        <f>STDEV('Summary Data'!B17:U17)</f>
        <v>0.0055375687229862565</v>
      </c>
      <c r="D17" s="45">
        <f t="shared" si="8"/>
        <v>0.0765356924061067</v>
      </c>
      <c r="E17" s="45">
        <f t="shared" si="9"/>
        <v>0.002868692720389656</v>
      </c>
      <c r="F17" s="47">
        <f>'Summary Data'!V34</f>
        <v>0.004875487</v>
      </c>
      <c r="G17" s="45">
        <f>STDEV('Summary Data'!B34:U34)</f>
        <v>0.003957450009949265</v>
      </c>
      <c r="H17" s="45">
        <f t="shared" si="10"/>
        <v>0.005197594843503803</v>
      </c>
      <c r="I17" s="48">
        <f t="shared" si="11"/>
        <v>0.0025057058457905153</v>
      </c>
      <c r="J17" s="50">
        <f>'Summary Data'!AS17</f>
        <v>0.07345324</v>
      </c>
      <c r="K17" s="45">
        <f>STDEV('Summary Data'!Y17:AR17)</f>
        <v>0.008039866145933178</v>
      </c>
      <c r="L17" s="45">
        <f t="shared" si="12"/>
        <v>0.07447199874155298</v>
      </c>
      <c r="M17" s="49">
        <f t="shared" si="13"/>
        <v>0.004610258488580762</v>
      </c>
      <c r="N17" s="45">
        <f>'Summary Data'!AS34</f>
        <v>0.004749748</v>
      </c>
      <c r="O17" s="45">
        <f>STDEV('Summary Data'!Y34:AR34)</f>
        <v>0.003716512540379439</v>
      </c>
      <c r="P17" s="45">
        <f t="shared" si="14"/>
        <v>0.004911401865115065</v>
      </c>
      <c r="Q17" s="48">
        <f t="shared" si="15"/>
        <v>0.002441902845433933</v>
      </c>
      <c r="S17" s="38">
        <v>0</v>
      </c>
    </row>
    <row r="18" spans="1:19" ht="11.25">
      <c r="A18" s="37">
        <v>14</v>
      </c>
      <c r="B18" s="50">
        <f>'Summary Data'!V18</f>
        <v>-0.00240235</v>
      </c>
      <c r="C18" s="45">
        <f>STDEV('Summary Data'!B18:U18)</f>
        <v>0.0028515564756742065</v>
      </c>
      <c r="D18" s="45">
        <f t="shared" si="8"/>
        <v>-0.002420534718168628</v>
      </c>
      <c r="E18" s="45">
        <f t="shared" si="9"/>
        <v>0.002059419154064905</v>
      </c>
      <c r="F18" s="47">
        <f>'Summary Data'!V35</f>
        <v>-0.006938737</v>
      </c>
      <c r="G18" s="45">
        <f>STDEV('Summary Data'!B35:U35)</f>
        <v>0.004124344070173675</v>
      </c>
      <c r="H18" s="45">
        <f t="shared" si="10"/>
        <v>-0.008114140303512436</v>
      </c>
      <c r="I18" s="48">
        <f t="shared" si="11"/>
        <v>0.0013551073095819535</v>
      </c>
      <c r="J18" s="50">
        <f>'Summary Data'!AS18</f>
        <v>-0.003606936</v>
      </c>
      <c r="K18" s="45">
        <f>STDEV('Summary Data'!Y18:AR18)</f>
        <v>0.0035647138051186585</v>
      </c>
      <c r="L18" s="45">
        <f t="shared" si="12"/>
        <v>-0.004358778885060312</v>
      </c>
      <c r="M18" s="49">
        <f t="shared" si="13"/>
        <v>0.00275375479312073</v>
      </c>
      <c r="N18" s="45">
        <f>'Summary Data'!AS35</f>
        <v>-0.007694812</v>
      </c>
      <c r="O18" s="45">
        <f>STDEV('Summary Data'!Y35:AR35)</f>
        <v>0.003773181796967127</v>
      </c>
      <c r="P18" s="45">
        <f t="shared" si="14"/>
        <v>-0.008307475434260176</v>
      </c>
      <c r="Q18" s="48">
        <f t="shared" si="15"/>
        <v>0.001994005348383042</v>
      </c>
      <c r="S18" s="38">
        <v>0</v>
      </c>
    </row>
    <row r="19" spans="1:19" ht="11.25">
      <c r="A19" s="37">
        <v>15</v>
      </c>
      <c r="B19" s="50">
        <f>'Summary Data'!V19</f>
        <v>0.02022001</v>
      </c>
      <c r="C19" s="45">
        <f>STDEV('Summary Data'!B19:U19)</f>
        <v>0.007988324328241017</v>
      </c>
      <c r="D19" s="45">
        <f t="shared" si="8"/>
        <v>0.021570081111111108</v>
      </c>
      <c r="E19" s="45">
        <f t="shared" si="9"/>
        <v>0.002197860290177686</v>
      </c>
      <c r="F19" s="47">
        <f>'Summary Data'!V36</f>
        <v>-0.002321847</v>
      </c>
      <c r="G19" s="45">
        <f>STDEV('Summary Data'!B36:U36)</f>
        <v>0.0029702810510009873</v>
      </c>
      <c r="H19" s="45">
        <f t="shared" si="10"/>
        <v>-0.0020798214852222217</v>
      </c>
      <c r="I19" s="48">
        <f t="shared" si="11"/>
        <v>0.002106123575735867</v>
      </c>
      <c r="J19" s="50">
        <f>'Summary Data'!AS19</f>
        <v>0.02589564</v>
      </c>
      <c r="K19" s="45">
        <f>STDEV('Summary Data'!Y19:AR19)</f>
        <v>0.011127999223029638</v>
      </c>
      <c r="L19" s="45">
        <f t="shared" si="12"/>
        <v>0.02794119666666666</v>
      </c>
      <c r="M19" s="49">
        <f t="shared" si="13"/>
        <v>0.003723625998353194</v>
      </c>
      <c r="N19" s="45">
        <f>'Summary Data'!AS36</f>
        <v>-0.002813493</v>
      </c>
      <c r="O19" s="45">
        <f>STDEV('Summary Data'!Y36:AR36)</f>
        <v>0.0032764350743397313</v>
      </c>
      <c r="P19" s="45">
        <f t="shared" si="14"/>
        <v>-0.0026754884</v>
      </c>
      <c r="Q19" s="48">
        <f t="shared" si="15"/>
        <v>0.002840682718341443</v>
      </c>
      <c r="S19" s="38">
        <v>0</v>
      </c>
    </row>
    <row r="20" spans="1:19" ht="11.25">
      <c r="A20" s="37">
        <v>16</v>
      </c>
      <c r="B20" s="50">
        <f>'Summary Data'!V20</f>
        <v>0</v>
      </c>
      <c r="C20" s="45">
        <f>STDEV('Summary Data'!B20:U20)</f>
        <v>0</v>
      </c>
      <c r="D20" s="45">
        <f t="shared" si="8"/>
        <v>0</v>
      </c>
      <c r="E20" s="45">
        <f t="shared" si="9"/>
        <v>0</v>
      </c>
      <c r="F20" s="47">
        <f>'Summary Data'!V37</f>
        <v>0</v>
      </c>
      <c r="G20" s="45">
        <f>STDEV('Summary Data'!B37:U37)</f>
        <v>0</v>
      </c>
      <c r="H20" s="45">
        <f t="shared" si="10"/>
        <v>0</v>
      </c>
      <c r="I20" s="48">
        <f t="shared" si="11"/>
        <v>0</v>
      </c>
      <c r="J20" s="50">
        <f>'Summary Data'!AS20</f>
        <v>0</v>
      </c>
      <c r="K20" s="45">
        <f>STDEV('Summary Data'!Y20:AR20)</f>
        <v>0</v>
      </c>
      <c r="L20" s="45">
        <f t="shared" si="12"/>
        <v>0</v>
      </c>
      <c r="M20" s="49">
        <f t="shared" si="13"/>
        <v>0</v>
      </c>
      <c r="N20" s="45">
        <f>'Summary Data'!AS37</f>
        <v>0</v>
      </c>
      <c r="O20" s="45">
        <f>STDEV('Summary Data'!Y37:AR37)</f>
        <v>0</v>
      </c>
      <c r="P20" s="45">
        <f t="shared" si="14"/>
        <v>0</v>
      </c>
      <c r="Q20" s="48">
        <f t="shared" si="15"/>
        <v>0</v>
      </c>
      <c r="S20" s="38">
        <v>0</v>
      </c>
    </row>
    <row r="21" spans="1:19" ht="12" thickBot="1">
      <c r="A21" s="37">
        <v>17</v>
      </c>
      <c r="B21" s="51">
        <f>'Summary Data'!V21</f>
        <v>0</v>
      </c>
      <c r="C21" s="52">
        <f>STDEV('Summary Data'!B21:U21)</f>
        <v>0</v>
      </c>
      <c r="D21" s="52">
        <f t="shared" si="8"/>
        <v>0</v>
      </c>
      <c r="E21" s="52">
        <f t="shared" si="9"/>
        <v>0</v>
      </c>
      <c r="F21" s="53">
        <f>'Summary Data'!V38</f>
        <v>0</v>
      </c>
      <c r="G21" s="52">
        <f>STDEV('Summary Data'!B38:U38)</f>
        <v>0</v>
      </c>
      <c r="H21" s="52">
        <f t="shared" si="10"/>
        <v>0</v>
      </c>
      <c r="I21" s="54">
        <f t="shared" si="11"/>
        <v>0</v>
      </c>
      <c r="J21" s="51">
        <f>'Summary Data'!AS21</f>
        <v>0</v>
      </c>
      <c r="K21" s="52">
        <f>STDEV('Summary Data'!Y21:AR21)</f>
        <v>0</v>
      </c>
      <c r="L21" s="52">
        <f t="shared" si="12"/>
        <v>0</v>
      </c>
      <c r="M21" s="55">
        <f t="shared" si="13"/>
        <v>0</v>
      </c>
      <c r="N21" s="52">
        <f>'Summary Data'!AS38</f>
        <v>0</v>
      </c>
      <c r="O21" s="52">
        <f>STDEV('Summary Data'!Y38:AR38)</f>
        <v>0</v>
      </c>
      <c r="P21" s="52">
        <f t="shared" si="14"/>
        <v>0</v>
      </c>
      <c r="Q21" s="54">
        <f t="shared" si="15"/>
        <v>0</v>
      </c>
      <c r="S21" s="56">
        <v>0</v>
      </c>
    </row>
    <row r="23" spans="1:11" ht="11.25">
      <c r="A23" s="57"/>
      <c r="B23" s="561"/>
      <c r="C23" s="561"/>
      <c r="D23" s="561"/>
      <c r="E23" s="561"/>
      <c r="F23" s="561"/>
      <c r="G23" s="561"/>
      <c r="H23" s="561"/>
      <c r="I23" s="561"/>
      <c r="J23" s="561"/>
      <c r="K23" s="561"/>
    </row>
    <row r="24" spans="1:11" ht="12" thickBot="1">
      <c r="A24" s="57"/>
      <c r="B24" s="561"/>
      <c r="C24" s="561"/>
      <c r="D24" s="561"/>
      <c r="E24" s="561"/>
      <c r="F24" s="561"/>
      <c r="G24" s="561"/>
      <c r="H24" s="561"/>
      <c r="I24" s="561"/>
      <c r="J24" s="561"/>
      <c r="K24" s="561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565" t="s">
        <v>137</v>
      </c>
      <c r="O25" s="558"/>
      <c r="P25" s="558"/>
      <c r="Q25" s="559"/>
    </row>
    <row r="26" spans="1:17" ht="11.25">
      <c r="A26" s="35">
        <v>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N26" s="92" t="s">
        <v>131</v>
      </c>
      <c r="O26" s="34" t="s">
        <v>132</v>
      </c>
      <c r="P26" s="34" t="s">
        <v>133</v>
      </c>
      <c r="Q26" s="93" t="s">
        <v>134</v>
      </c>
    </row>
    <row r="27" spans="1:17" ht="11.25">
      <c r="A27" s="35">
        <v>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N27" s="92">
        <v>2</v>
      </c>
      <c r="O27" s="94">
        <f>N27*N27</f>
        <v>4</v>
      </c>
      <c r="P27" s="63">
        <f>((LN(E6)+LN(I6))/2)</f>
        <v>-0.10544437147830474</v>
      </c>
      <c r="Q27" s="95">
        <f>((LN(M6)+LN(Q6))/2)</f>
        <v>-0.3958753052618059</v>
      </c>
    </row>
    <row r="28" spans="1:17" ht="11.25">
      <c r="A28" s="35">
        <v>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92">
        <v>3</v>
      </c>
      <c r="O28" s="94">
        <f aca="true" t="shared" si="16" ref="O28:O34">N28*N28</f>
        <v>9</v>
      </c>
      <c r="P28" s="63">
        <f aca="true" t="shared" si="17" ref="P28:P34">((LN(E7)+LN(I7))/2)</f>
        <v>-0.4762792176033158</v>
      </c>
      <c r="Q28" s="95">
        <f aca="true" t="shared" si="18" ref="Q28:Q34">((LN(M7)+LN(Q7))/2)</f>
        <v>-0.1181707546971727</v>
      </c>
    </row>
    <row r="29" spans="1:17" ht="11.25">
      <c r="A29" s="35">
        <v>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N29" s="92">
        <v>4</v>
      </c>
      <c r="O29" s="94">
        <f t="shared" si="16"/>
        <v>16</v>
      </c>
      <c r="P29" s="63">
        <f t="shared" si="17"/>
        <v>-1.5798088883262893</v>
      </c>
      <c r="Q29" s="95">
        <f t="shared" si="18"/>
        <v>-1.0631202812280443</v>
      </c>
    </row>
    <row r="30" spans="1:17" ht="11.25">
      <c r="A30" s="35">
        <v>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N30" s="92">
        <v>5</v>
      </c>
      <c r="O30" s="94">
        <f t="shared" si="16"/>
        <v>25</v>
      </c>
      <c r="P30" s="63">
        <f t="shared" si="17"/>
        <v>-1.6128725371805153</v>
      </c>
      <c r="Q30" s="95">
        <f t="shared" si="18"/>
        <v>-1.2736745173256077</v>
      </c>
    </row>
    <row r="31" spans="1:17" ht="11.25">
      <c r="A31" s="35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N31" s="92">
        <v>6</v>
      </c>
      <c r="O31" s="94">
        <f t="shared" si="16"/>
        <v>36</v>
      </c>
      <c r="P31" s="63">
        <f>((LN(E10)+LN(I10))/2)</f>
        <v>-2.520567166726679</v>
      </c>
      <c r="Q31" s="95">
        <f>((LN(M10)+LN(Q10))/2)</f>
        <v>-2.1477524910793333</v>
      </c>
    </row>
    <row r="32" spans="1:17" ht="11.25">
      <c r="A32" s="35">
        <v>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N32" s="92">
        <v>7</v>
      </c>
      <c r="O32" s="94">
        <f t="shared" si="16"/>
        <v>49</v>
      </c>
      <c r="P32" s="63">
        <f t="shared" si="17"/>
        <v>-2.74409008532941</v>
      </c>
      <c r="Q32" s="95">
        <f t="shared" si="18"/>
        <v>-2.512585934252919</v>
      </c>
    </row>
    <row r="33" spans="1:17" ht="11.25">
      <c r="A33" s="35">
        <v>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N33" s="92">
        <v>8</v>
      </c>
      <c r="O33" s="94">
        <f t="shared" si="16"/>
        <v>64</v>
      </c>
      <c r="P33" s="63">
        <f t="shared" si="17"/>
        <v>-3.565024653756228</v>
      </c>
      <c r="Q33" s="95">
        <f t="shared" si="18"/>
        <v>-3.1901815427706888</v>
      </c>
    </row>
    <row r="34" spans="1:17" ht="11.25">
      <c r="A34" s="35">
        <v>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N34" s="92">
        <v>9</v>
      </c>
      <c r="O34" s="94">
        <f t="shared" si="16"/>
        <v>81</v>
      </c>
      <c r="P34" s="63">
        <f t="shared" si="17"/>
        <v>-3.788479828185231</v>
      </c>
      <c r="Q34" s="95">
        <f t="shared" si="18"/>
        <v>-3.0481992434794574</v>
      </c>
    </row>
    <row r="35" spans="1:17" ht="12" thickBot="1">
      <c r="A35" s="35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N35" s="85" t="s">
        <v>135</v>
      </c>
      <c r="O35" s="66"/>
      <c r="P35" s="52">
        <f>EXP((SUM(P27:P34)-LN($G$49)*SUM($N27:$N34)-LN($G$50)*SUM($O27:$O34))/8)/$G$48</f>
        <v>0.028336273578509263</v>
      </c>
      <c r="Q35" s="54">
        <f>EXP((SUM(Q27:Q34)-LN($G$49)*SUM($N27:$N34)-LN($G$50)*SUM($O27:$O34))/8)/$G$48</f>
        <v>0.03942966968519796</v>
      </c>
    </row>
    <row r="36" spans="1:14" ht="11.25">
      <c r="A36" s="35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N36" s="35" t="s">
        <v>109</v>
      </c>
    </row>
    <row r="37" spans="1:11" ht="11.25">
      <c r="A37" s="35">
        <v>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ht="11.25">
      <c r="A38" s="35">
        <v>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ht="11.25">
      <c r="A39" s="35">
        <v>14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1.25">
      <c r="A40" s="35">
        <v>15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11.25">
      <c r="A41" s="35">
        <v>16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11.25">
      <c r="A42" s="35">
        <v>17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ht="12" thickBot="1"/>
    <row r="44" spans="1:15" ht="11.25">
      <c r="A44" s="57"/>
      <c r="B44" s="565" t="s">
        <v>66</v>
      </c>
      <c r="C44" s="558"/>
      <c r="D44" s="558"/>
      <c r="E44" s="558"/>
      <c r="F44" s="558"/>
      <c r="G44" s="559"/>
      <c r="I44" s="561"/>
      <c r="J44" s="561"/>
      <c r="K44" s="561"/>
      <c r="L44" s="561"/>
      <c r="M44" s="561"/>
      <c r="N44" s="561"/>
      <c r="O44" s="561"/>
    </row>
    <row r="45" spans="1:15" ht="11.25">
      <c r="A45" s="57"/>
      <c r="B45" s="560" t="s">
        <v>67</v>
      </c>
      <c r="C45" s="561"/>
      <c r="D45" s="561"/>
      <c r="E45" s="37"/>
      <c r="F45" s="561" t="s">
        <v>68</v>
      </c>
      <c r="G45" s="563"/>
      <c r="H45" s="57"/>
      <c r="I45" s="561"/>
      <c r="J45" s="561"/>
      <c r="K45" s="561"/>
      <c r="L45" s="561"/>
      <c r="M45" s="561"/>
      <c r="N45" s="561"/>
      <c r="O45" s="37"/>
    </row>
    <row r="46" spans="1:15" ht="11.25">
      <c r="A46" s="57"/>
      <c r="B46" s="59">
        <v>0.1</v>
      </c>
      <c r="C46" s="60">
        <v>0.025</v>
      </c>
      <c r="D46" s="61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2">
        <f>$B$46*$G$48*$G$49^A47*$G$50^(A47*A47)</f>
        <v>4.602327498600001</v>
      </c>
      <c r="C47" s="63">
        <f>$C$46*$G$48*$G$49^A47*$G$50^(A47*A47)</f>
        <v>1.1505818746500003</v>
      </c>
      <c r="D47" s="63">
        <f>$D$46*$G$48*$G$49^A47*$G$50^(A47*A47)</f>
        <v>0.27613964991600004</v>
      </c>
      <c r="E47" s="37"/>
      <c r="F47" s="561" t="s">
        <v>69</v>
      </c>
      <c r="G47" s="563"/>
      <c r="I47" s="45"/>
      <c r="J47" s="45"/>
      <c r="K47" s="45"/>
      <c r="L47" s="45"/>
      <c r="M47" s="81"/>
      <c r="N47" s="81"/>
      <c r="O47" s="37"/>
    </row>
    <row r="48" spans="1:15" ht="11.25">
      <c r="A48" s="35">
        <v>2</v>
      </c>
      <c r="B48" s="62">
        <f aca="true" t="shared" si="19" ref="B48:B63">$B$46*$G$48*$G$49^A48*$G$50^(A48*A48)</f>
        <v>2.831365799785555</v>
      </c>
      <c r="C48" s="63">
        <f aca="true" t="shared" si="20" ref="C48:C63">$C$46*$G$48*$G$49^A48*$G$50^(A48*A48)</f>
        <v>0.7078414499463888</v>
      </c>
      <c r="D48" s="63">
        <f aca="true" t="shared" si="21" ref="D48:D63">$D$46*$G$48*$G$49^A48*$G$50^(A48*A48)</f>
        <v>0.1698819479871333</v>
      </c>
      <c r="E48" s="37"/>
      <c r="F48" s="37" t="s">
        <v>70</v>
      </c>
      <c r="G48" s="58">
        <v>73.9</v>
      </c>
      <c r="I48" s="45"/>
      <c r="J48" s="45"/>
      <c r="K48" s="45"/>
      <c r="L48" s="45"/>
      <c r="M48" s="81"/>
      <c r="N48" s="81"/>
      <c r="O48" s="37"/>
    </row>
    <row r="49" spans="1:15" ht="11.25">
      <c r="A49" s="35">
        <v>3</v>
      </c>
      <c r="B49" s="62">
        <f t="shared" si="19"/>
        <v>1.7206788694474822</v>
      </c>
      <c r="C49" s="63">
        <f t="shared" si="20"/>
        <v>0.43016971736187054</v>
      </c>
      <c r="D49" s="63">
        <f t="shared" si="21"/>
        <v>0.10324073216684893</v>
      </c>
      <c r="E49" s="37"/>
      <c r="F49" s="37" t="s">
        <v>71</v>
      </c>
      <c r="G49" s="58">
        <v>0.6266</v>
      </c>
      <c r="I49" s="45"/>
      <c r="J49" s="45"/>
      <c r="K49" s="45"/>
      <c r="L49" s="45"/>
      <c r="M49" s="81"/>
      <c r="N49" s="81"/>
      <c r="O49" s="37"/>
    </row>
    <row r="50" spans="1:15" ht="11.25">
      <c r="A50" s="35">
        <v>4</v>
      </c>
      <c r="B50" s="62">
        <f t="shared" si="19"/>
        <v>1.0329731907290605</v>
      </c>
      <c r="C50" s="63">
        <f t="shared" si="20"/>
        <v>0.2582432976822651</v>
      </c>
      <c r="D50" s="63">
        <f t="shared" si="21"/>
        <v>0.06197839144374362</v>
      </c>
      <c r="E50" s="37"/>
      <c r="F50" s="37" t="s">
        <v>80</v>
      </c>
      <c r="G50" s="58">
        <v>0.9939</v>
      </c>
      <c r="I50" s="45"/>
      <c r="J50" s="45"/>
      <c r="K50" s="45"/>
      <c r="L50" s="45"/>
      <c r="M50" s="81"/>
      <c r="N50" s="81"/>
      <c r="O50" s="37"/>
    </row>
    <row r="51" spans="1:15" ht="11.25">
      <c r="A51" s="35">
        <v>5</v>
      </c>
      <c r="B51" s="62">
        <f t="shared" si="19"/>
        <v>0.6125811885796193</v>
      </c>
      <c r="C51" s="63">
        <f t="shared" si="20"/>
        <v>0.15314529714490482</v>
      </c>
      <c r="D51" s="63">
        <f t="shared" si="21"/>
        <v>0.03675487131477716</v>
      </c>
      <c r="E51" s="37"/>
      <c r="F51" s="37"/>
      <c r="G51" s="58"/>
      <c r="I51" s="45"/>
      <c r="J51" s="45"/>
      <c r="K51" s="45"/>
      <c r="L51" s="45"/>
      <c r="M51" s="81"/>
      <c r="N51" s="81"/>
      <c r="O51" s="37"/>
    </row>
    <row r="52" spans="1:15" ht="11.25">
      <c r="A52" s="35">
        <v>6</v>
      </c>
      <c r="B52" s="62">
        <f t="shared" si="19"/>
        <v>0.3588588353501367</v>
      </c>
      <c r="C52" s="63">
        <f t="shared" si="20"/>
        <v>0.08971470883753417</v>
      </c>
      <c r="D52" s="63">
        <f t="shared" si="21"/>
        <v>0.0215315301210082</v>
      </c>
      <c r="E52" s="37"/>
      <c r="F52" s="37"/>
      <c r="G52" s="58"/>
      <c r="I52" s="45"/>
      <c r="J52" s="45"/>
      <c r="K52" s="45"/>
      <c r="L52" s="45"/>
      <c r="M52" s="81"/>
      <c r="N52" s="81"/>
      <c r="O52" s="37"/>
    </row>
    <row r="53" spans="1:15" ht="11.25">
      <c r="A53" s="35">
        <v>7</v>
      </c>
      <c r="B53" s="62">
        <f t="shared" si="19"/>
        <v>0.20766772808982645</v>
      </c>
      <c r="C53" s="63">
        <f t="shared" si="20"/>
        <v>0.05191693202245661</v>
      </c>
      <c r="D53" s="63">
        <f t="shared" si="21"/>
        <v>0.012460063685389586</v>
      </c>
      <c r="E53" s="37"/>
      <c r="F53" s="37"/>
      <c r="G53" s="58"/>
      <c r="I53" s="45"/>
      <c r="J53" s="45"/>
      <c r="K53" s="45"/>
      <c r="L53" s="45"/>
      <c r="M53" s="81"/>
      <c r="N53" s="81"/>
      <c r="O53" s="37"/>
    </row>
    <row r="54" spans="1:15" ht="11.25">
      <c r="A54" s="35">
        <v>8</v>
      </c>
      <c r="B54" s="62">
        <f t="shared" si="19"/>
        <v>0.11871340484644312</v>
      </c>
      <c r="C54" s="63">
        <f t="shared" si="20"/>
        <v>0.02967835121161078</v>
      </c>
      <c r="D54" s="63">
        <f t="shared" si="21"/>
        <v>0.0071228042907865875</v>
      </c>
      <c r="E54" s="37"/>
      <c r="F54" s="37"/>
      <c r="G54" s="58"/>
      <c r="I54" s="45"/>
      <c r="J54" s="45"/>
      <c r="K54" s="45"/>
      <c r="L54" s="45"/>
      <c r="M54" s="81"/>
      <c r="N54" s="81"/>
      <c r="O54" s="37"/>
    </row>
    <row r="55" spans="1:15" ht="11.25">
      <c r="A55" s="35">
        <v>9</v>
      </c>
      <c r="B55" s="62">
        <f t="shared" si="19"/>
        <v>0.06703720394927364</v>
      </c>
      <c r="C55" s="63">
        <f t="shared" si="20"/>
        <v>0.01675930098731841</v>
      </c>
      <c r="D55" s="63">
        <f t="shared" si="21"/>
        <v>0.004022232236956418</v>
      </c>
      <c r="E55" s="37"/>
      <c r="F55" s="37"/>
      <c r="G55" s="58"/>
      <c r="I55" s="45"/>
      <c r="J55" s="45"/>
      <c r="K55" s="45"/>
      <c r="L55" s="45"/>
      <c r="M55" s="81"/>
      <c r="N55" s="81"/>
      <c r="O55" s="37"/>
    </row>
    <row r="56" spans="1:15" ht="11.25">
      <c r="A56" s="35">
        <v>10</v>
      </c>
      <c r="B56" s="62">
        <f t="shared" si="19"/>
        <v>0.03739533292320034</v>
      </c>
      <c r="C56" s="63">
        <f t="shared" si="20"/>
        <v>0.009348833230800085</v>
      </c>
      <c r="D56" s="63">
        <f t="shared" si="21"/>
        <v>0.00224371997539202</v>
      </c>
      <c r="E56" s="37"/>
      <c r="F56" s="37"/>
      <c r="G56" s="58"/>
      <c r="I56" s="45"/>
      <c r="J56" s="45"/>
      <c r="K56" s="45"/>
      <c r="L56" s="45"/>
      <c r="M56" s="81"/>
      <c r="N56" s="81"/>
      <c r="O56" s="37"/>
    </row>
    <row r="57" spans="1:15" ht="11.25">
      <c r="A57" s="35">
        <v>11</v>
      </c>
      <c r="B57" s="62">
        <f t="shared" si="19"/>
        <v>0.020606503025911577</v>
      </c>
      <c r="C57" s="63">
        <f t="shared" si="20"/>
        <v>0.005151625756477894</v>
      </c>
      <c r="D57" s="63">
        <f t="shared" si="21"/>
        <v>0.0012363901815546946</v>
      </c>
      <c r="E57" s="37"/>
      <c r="F57" s="37"/>
      <c r="G57" s="58"/>
      <c r="I57" s="45"/>
      <c r="J57" s="45"/>
      <c r="K57" s="45"/>
      <c r="L57" s="45"/>
      <c r="M57" s="81"/>
      <c r="N57" s="81"/>
      <c r="O57" s="37"/>
    </row>
    <row r="58" spans="1:15" ht="11.25">
      <c r="A58" s="35">
        <v>12</v>
      </c>
      <c r="B58" s="62">
        <f t="shared" si="19"/>
        <v>0.011216996169766442</v>
      </c>
      <c r="C58" s="63">
        <f t="shared" si="20"/>
        <v>0.0028042490424416105</v>
      </c>
      <c r="D58" s="63">
        <f t="shared" si="21"/>
        <v>0.0006730197701859866</v>
      </c>
      <c r="E58" s="37"/>
      <c r="F58" s="37"/>
      <c r="G58" s="58"/>
      <c r="I58" s="45"/>
      <c r="J58" s="45"/>
      <c r="K58" s="45"/>
      <c r="L58" s="45"/>
      <c r="M58" s="81"/>
      <c r="N58" s="81"/>
      <c r="O58" s="37"/>
    </row>
    <row r="59" spans="1:15" ht="11.25">
      <c r="A59" s="35">
        <v>13</v>
      </c>
      <c r="B59" s="62">
        <f t="shared" si="19"/>
        <v>0.006031623535458944</v>
      </c>
      <c r="C59" s="63">
        <f t="shared" si="20"/>
        <v>0.001507905883864736</v>
      </c>
      <c r="D59" s="63">
        <f t="shared" si="21"/>
        <v>0.0003618974121275366</v>
      </c>
      <c r="E59" s="37"/>
      <c r="F59" s="37"/>
      <c r="G59" s="58"/>
      <c r="I59" s="45"/>
      <c r="J59" s="45"/>
      <c r="K59" s="45"/>
      <c r="L59" s="45"/>
      <c r="M59" s="81"/>
      <c r="N59" s="81"/>
      <c r="O59" s="37"/>
    </row>
    <row r="60" spans="1:15" ht="11.25">
      <c r="A60" s="35">
        <v>14</v>
      </c>
      <c r="B60" s="62">
        <f t="shared" si="19"/>
        <v>0.0032038875436137954</v>
      </c>
      <c r="C60" s="63">
        <f t="shared" si="20"/>
        <v>0.0008009718859034488</v>
      </c>
      <c r="D60" s="63">
        <f t="shared" si="21"/>
        <v>0.00019223325261682773</v>
      </c>
      <c r="E60" s="37"/>
      <c r="F60" s="37"/>
      <c r="G60" s="58"/>
      <c r="I60" s="45"/>
      <c r="J60" s="45"/>
      <c r="K60" s="45"/>
      <c r="L60" s="45"/>
      <c r="M60" s="81"/>
      <c r="N60" s="81"/>
      <c r="O60" s="37"/>
    </row>
    <row r="61" spans="1:15" ht="11.25">
      <c r="A61" s="35">
        <v>15</v>
      </c>
      <c r="B61" s="62">
        <f t="shared" si="19"/>
        <v>0.001681146969051629</v>
      </c>
      <c r="C61" s="63">
        <f t="shared" si="20"/>
        <v>0.00042028674226290725</v>
      </c>
      <c r="D61" s="63">
        <f t="shared" si="21"/>
        <v>0.00010086881814309774</v>
      </c>
      <c r="E61" s="37"/>
      <c r="F61" s="37"/>
      <c r="G61" s="58"/>
      <c r="I61" s="45"/>
      <c r="J61" s="45"/>
      <c r="K61" s="45"/>
      <c r="L61" s="45"/>
      <c r="M61" s="81"/>
      <c r="N61" s="81"/>
      <c r="O61" s="37"/>
    </row>
    <row r="62" spans="1:15" ht="11.25">
      <c r="A62" s="35">
        <v>16</v>
      </c>
      <c r="B62" s="62">
        <f t="shared" si="19"/>
        <v>0.000871403863554749</v>
      </c>
      <c r="C62" s="63">
        <f t="shared" si="20"/>
        <v>0.00021785096588868724</v>
      </c>
      <c r="D62" s="63">
        <f t="shared" si="21"/>
        <v>5.2284231813284933E-05</v>
      </c>
      <c r="E62" s="37"/>
      <c r="F62" s="37"/>
      <c r="G62" s="58"/>
      <c r="I62" s="45"/>
      <c r="J62" s="45"/>
      <c r="K62" s="45"/>
      <c r="L62" s="45"/>
      <c r="M62" s="81"/>
      <c r="N62" s="81"/>
      <c r="O62" s="37"/>
    </row>
    <row r="63" spans="1:26" ht="12" thickBot="1">
      <c r="A63" s="35">
        <v>17</v>
      </c>
      <c r="B63" s="64">
        <f t="shared" si="19"/>
        <v>0.00044618879680557424</v>
      </c>
      <c r="C63" s="65">
        <f t="shared" si="20"/>
        <v>0.00011154719920139356</v>
      </c>
      <c r="D63" s="65">
        <f t="shared" si="21"/>
        <v>2.677132780833445E-05</v>
      </c>
      <c r="E63" s="66"/>
      <c r="F63" s="66"/>
      <c r="G63" s="67"/>
      <c r="I63" s="45"/>
      <c r="J63" s="45"/>
      <c r="K63" s="45"/>
      <c r="L63" s="45"/>
      <c r="M63" s="81"/>
      <c r="N63" s="81"/>
      <c r="O63" s="37"/>
      <c r="W63" s="37"/>
      <c r="X63" s="37"/>
      <c r="Y63" s="37"/>
      <c r="Z63" s="37"/>
    </row>
    <row r="64" spans="23:26" ht="12" thickBot="1">
      <c r="W64" s="37"/>
      <c r="X64" s="37"/>
      <c r="Y64" s="37"/>
      <c r="Z64" s="37"/>
    </row>
    <row r="65" spans="1:26" ht="11.25">
      <c r="A65" s="462" t="s">
        <v>110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8"/>
      <c r="W65" s="34"/>
      <c r="X65" s="34"/>
      <c r="Y65" s="34"/>
      <c r="Z65" s="37"/>
    </row>
    <row r="66" spans="1:26" ht="11.25">
      <c r="A66" s="73"/>
      <c r="B66" s="74" t="s">
        <v>72</v>
      </c>
      <c r="C66" s="74" t="s">
        <v>73</v>
      </c>
      <c r="D66" s="74" t="s">
        <v>74</v>
      </c>
      <c r="E66" s="74" t="s">
        <v>75</v>
      </c>
      <c r="F66" s="74" t="s">
        <v>76</v>
      </c>
      <c r="G66" s="74" t="s">
        <v>81</v>
      </c>
      <c r="H66" s="74" t="s">
        <v>82</v>
      </c>
      <c r="I66" s="74" t="s">
        <v>83</v>
      </c>
      <c r="J66" s="74" t="s">
        <v>84</v>
      </c>
      <c r="K66" s="74" t="s">
        <v>85</v>
      </c>
      <c r="L66" s="74" t="s">
        <v>86</v>
      </c>
      <c r="M66" s="74" t="s">
        <v>87</v>
      </c>
      <c r="N66" s="74" t="s">
        <v>88</v>
      </c>
      <c r="O66" s="74" t="s">
        <v>89</v>
      </c>
      <c r="P66" s="74" t="s">
        <v>90</v>
      </c>
      <c r="Q66" s="74" t="s">
        <v>91</v>
      </c>
      <c r="R66" s="74" t="s">
        <v>92</v>
      </c>
      <c r="S66" s="74" t="s">
        <v>93</v>
      </c>
      <c r="T66" s="74" t="s">
        <v>94</v>
      </c>
      <c r="U66" s="74" t="s">
        <v>95</v>
      </c>
      <c r="V66" s="13" t="s">
        <v>96</v>
      </c>
      <c r="W66" s="37"/>
      <c r="X66" s="37"/>
      <c r="Y66" s="37"/>
      <c r="Z66" s="37"/>
    </row>
    <row r="67" spans="1:22" ht="11.25">
      <c r="A67" s="76">
        <v>1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</row>
    <row r="68" spans="1:22" ht="11.25">
      <c r="A68" s="76">
        <v>2</v>
      </c>
      <c r="B68" s="12">
        <f>('Summary Data'!B6-('Summary Data'!B7*'Summary Data'!B$39-'Summary Data'!B24*'Summary Data'!B$40)*$A68/17)</f>
        <v>33.21597539834303</v>
      </c>
      <c r="C68" s="12">
        <f>('Summary Data'!C6-('Summary Data'!C7*'Summary Data'!C$39-'Summary Data'!C24*'Summary Data'!C$40)*$A68/17)</f>
        <v>-0.07378825821949202</v>
      </c>
      <c r="D68" s="12">
        <f>('Summary Data'!D6-('Summary Data'!D7*'Summary Data'!D$39-'Summary Data'!D24*'Summary Data'!D$40)*$A68/17)</f>
        <v>-0.2342115366660781</v>
      </c>
      <c r="E68" s="12">
        <f>('Summary Data'!E6-('Summary Data'!E7*'Summary Data'!E$39-'Summary Data'!E24*'Summary Data'!E$40)*$A68/17)</f>
        <v>-0.6121144139726048</v>
      </c>
      <c r="F68" s="12">
        <f>('Summary Data'!F6-('Summary Data'!F7*'Summary Data'!F$39-'Summary Data'!F24*'Summary Data'!F$40)*$A68/17)</f>
        <v>0.976243622124821</v>
      </c>
      <c r="G68" s="12">
        <f>('Summary Data'!G6-('Summary Data'!G7*'Summary Data'!G$39-'Summary Data'!G24*'Summary Data'!G$40)*$A68/17)</f>
        <v>1.0377530221206597</v>
      </c>
      <c r="H68" s="12">
        <f>('Summary Data'!H6-('Summary Data'!H7*'Summary Data'!H$39-'Summary Data'!H24*'Summary Data'!H$40)*$A68/17)</f>
        <v>0.2392217183777247</v>
      </c>
      <c r="I68" s="12">
        <f>('Summary Data'!I6-('Summary Data'!I7*'Summary Data'!I$39-'Summary Data'!I24*'Summary Data'!I$40)*$A68/17)</f>
        <v>0.5335757271779965</v>
      </c>
      <c r="J68" s="12">
        <f>('Summary Data'!J6-('Summary Data'!J7*'Summary Data'!J$39-'Summary Data'!J24*'Summary Data'!J$40)*$A68/17)</f>
        <v>0.8656515866640839</v>
      </c>
      <c r="K68" s="12">
        <f>('Summary Data'!K6-('Summary Data'!K7*'Summary Data'!K$39-'Summary Data'!K24*'Summary Data'!K$40)*$A68/17)</f>
        <v>0.5123933487854</v>
      </c>
      <c r="L68" s="12">
        <f>('Summary Data'!L6-('Summary Data'!L7*'Summary Data'!L$39-'Summary Data'!L24*'Summary Data'!L$40)*$A68/17)</f>
        <v>1.1129169327046184</v>
      </c>
      <c r="M68" s="12">
        <f>('Summary Data'!M6-('Summary Data'!M7*'Summary Data'!M$39-'Summary Data'!M24*'Summary Data'!M$40)*$A68/17)</f>
        <v>0.7151363085515958</v>
      </c>
      <c r="N68" s="12">
        <f>('Summary Data'!N6-('Summary Data'!N7*'Summary Data'!N$39-'Summary Data'!N24*'Summary Data'!N$40)*$A68/17)</f>
        <v>0.5259467026780655</v>
      </c>
      <c r="O68" s="12">
        <f>('Summary Data'!O6-('Summary Data'!O7*'Summary Data'!O$39-'Summary Data'!O24*'Summary Data'!O$40)*$A68/17)</f>
        <v>0.5825855221883581</v>
      </c>
      <c r="P68" s="12">
        <f>('Summary Data'!P6-('Summary Data'!P7*'Summary Data'!P$39-'Summary Data'!P24*'Summary Data'!P$40)*$A68/17)</f>
        <v>0.9073723766162611</v>
      </c>
      <c r="Q68" s="12">
        <f>('Summary Data'!Q6-('Summary Data'!Q7*'Summary Data'!Q$39-'Summary Data'!Q24*'Summary Data'!Q$40)*$A68/17)</f>
        <v>0.6034555331572306</v>
      </c>
      <c r="R68" s="12">
        <f>('Summary Data'!R6-('Summary Data'!R7*'Summary Data'!R$39-'Summary Data'!R24*'Summary Data'!R$40)*$A68/17)</f>
        <v>-0.9924373657452306</v>
      </c>
      <c r="S68" s="12">
        <f>('Summary Data'!S6-('Summary Data'!S7*'Summary Data'!S$39-'Summary Data'!S24*'Summary Data'!S$40)*$A68/17)</f>
        <v>-0.3078245645714826</v>
      </c>
      <c r="T68" s="12">
        <f>('Summary Data'!T6-('Summary Data'!T7*'Summary Data'!T$39-'Summary Data'!T24*'Summary Data'!T$40)*$A68/17)</f>
        <v>-0.9016620846022281</v>
      </c>
      <c r="U68" s="12">
        <f>('Summary Data'!U6-('Summary Data'!U7*'Summary Data'!U$39-'Summary Data'!U24*'Summary Data'!U$40)*$A68/17)</f>
        <v>35.04322129670632</v>
      </c>
      <c r="V68" s="75">
        <f>'Summary Data'!V6</f>
        <v>2.411237</v>
      </c>
    </row>
    <row r="69" spans="1:22" ht="11.25">
      <c r="A69" s="76">
        <v>3</v>
      </c>
      <c r="B69" s="12">
        <f>('Summary Data'!B7-('Summary Data'!B8*'Summary Data'!B$39-'Summary Data'!B25*'Summary Data'!B$40)*$A69/17)</f>
        <v>35.29811758171524</v>
      </c>
      <c r="C69" s="12">
        <f>('Summary Data'!C7-('Summary Data'!C8*'Summary Data'!C$39-'Summary Data'!C25*'Summary Data'!C$40)*$A69/17)</f>
        <v>7.324606398265973</v>
      </c>
      <c r="D69" s="12">
        <f>('Summary Data'!D7-('Summary Data'!D8*'Summary Data'!D$39-'Summary Data'!D25*'Summary Data'!D$40)*$A69/17)</f>
        <v>8.061637454875193</v>
      </c>
      <c r="E69" s="12">
        <f>('Summary Data'!E7-('Summary Data'!E8*'Summary Data'!E$39-'Summary Data'!E25*'Summary Data'!E$40)*$A69/17)</f>
        <v>8.01483871638645</v>
      </c>
      <c r="F69" s="12">
        <f>('Summary Data'!F7-('Summary Data'!F8*'Summary Data'!F$39-'Summary Data'!F25*'Summary Data'!F$40)*$A69/17)</f>
        <v>7.234289986731804</v>
      </c>
      <c r="G69" s="12">
        <f>('Summary Data'!G7-('Summary Data'!G8*'Summary Data'!G$39-'Summary Data'!G25*'Summary Data'!G$40)*$A69/17)</f>
        <v>5.379485732962653</v>
      </c>
      <c r="H69" s="12">
        <f>('Summary Data'!H7-('Summary Data'!H8*'Summary Data'!H$39-'Summary Data'!H25*'Summary Data'!H$40)*$A69/17)</f>
        <v>7.734035903157242</v>
      </c>
      <c r="I69" s="12">
        <f>('Summary Data'!I7-('Summary Data'!I8*'Summary Data'!I$39-'Summary Data'!I25*'Summary Data'!I$40)*$A69/17)</f>
        <v>7.258311006558062</v>
      </c>
      <c r="J69" s="12">
        <f>('Summary Data'!J7-('Summary Data'!J8*'Summary Data'!J$39-'Summary Data'!J25*'Summary Data'!J$40)*$A69/17)</f>
        <v>8.04797396283904</v>
      </c>
      <c r="K69" s="12">
        <f>('Summary Data'!K7-('Summary Data'!K8*'Summary Data'!K$39-'Summary Data'!K25*'Summary Data'!K$40)*$A69/17)</f>
        <v>7.6037651243060616</v>
      </c>
      <c r="L69" s="12">
        <f>('Summary Data'!L7-('Summary Data'!L8*'Summary Data'!L$39-'Summary Data'!L25*'Summary Data'!L$40)*$A69/17)</f>
        <v>8.080435176381878</v>
      </c>
      <c r="M69" s="12">
        <f>('Summary Data'!M7-('Summary Data'!M8*'Summary Data'!M$39-'Summary Data'!M25*'Summary Data'!M$40)*$A69/17)</f>
        <v>8.105231402991672</v>
      </c>
      <c r="N69" s="12">
        <f>('Summary Data'!N7-('Summary Data'!N8*'Summary Data'!N$39-'Summary Data'!N25*'Summary Data'!N$40)*$A69/17)</f>
        <v>8.821493057446984</v>
      </c>
      <c r="O69" s="12">
        <f>('Summary Data'!O7-('Summary Data'!O8*'Summary Data'!O$39-'Summary Data'!O25*'Summary Data'!O$40)*$A69/17)</f>
        <v>8.070834168026803</v>
      </c>
      <c r="P69" s="12">
        <f>('Summary Data'!P7-('Summary Data'!P8*'Summary Data'!P$39-'Summary Data'!P25*'Summary Data'!P$40)*$A69/17)</f>
        <v>7.4816347830016</v>
      </c>
      <c r="Q69" s="12">
        <f>('Summary Data'!Q7-('Summary Data'!Q8*'Summary Data'!Q$39-'Summary Data'!Q25*'Summary Data'!Q$40)*$A69/17)</f>
        <v>6.96770185009318</v>
      </c>
      <c r="R69" s="12">
        <f>('Summary Data'!R7-('Summary Data'!R8*'Summary Data'!R$39-'Summary Data'!R25*'Summary Data'!R$40)*$A69/17)</f>
        <v>5.5298218045046745</v>
      </c>
      <c r="S69" s="12">
        <f>('Summary Data'!S7-('Summary Data'!S8*'Summary Data'!S$39-'Summary Data'!S25*'Summary Data'!S$40)*$A69/17)</f>
        <v>7.5847437905332775</v>
      </c>
      <c r="T69" s="12">
        <f>('Summary Data'!T7-('Summary Data'!T8*'Summary Data'!T$39-'Summary Data'!T25*'Summary Data'!T$40)*$A69/17)</f>
        <v>7.529643812241489</v>
      </c>
      <c r="U69" s="12">
        <f>('Summary Data'!U7-('Summary Data'!U8*'Summary Data'!U$39-'Summary Data'!U25*'Summary Data'!U$40)*$A69/17)</f>
        <v>-0.586333229234905</v>
      </c>
      <c r="V69" s="75">
        <f>'Summary Data'!V7</f>
        <v>8.099976</v>
      </c>
    </row>
    <row r="70" spans="1:22" ht="11.25">
      <c r="A70" s="76">
        <v>4</v>
      </c>
      <c r="B70" s="12">
        <f>('Summary Data'!B8-('Summary Data'!B9*'Summary Data'!B$39-'Summary Data'!B26*'Summary Data'!B$40)*$A70/17)</f>
        <v>-0.2658343332611365</v>
      </c>
      <c r="C70" s="12">
        <f>('Summary Data'!C8-('Summary Data'!C9*'Summary Data'!C$39-'Summary Data'!C26*'Summary Data'!C$40)*$A70/17)</f>
        <v>-0.3447873491806499</v>
      </c>
      <c r="D70" s="12">
        <f>('Summary Data'!D8-('Summary Data'!D9*'Summary Data'!D$39-'Summary Data'!D26*'Summary Data'!D$40)*$A70/17)</f>
        <v>-0.1340283237097218</v>
      </c>
      <c r="E70" s="12">
        <f>('Summary Data'!E8-('Summary Data'!E9*'Summary Data'!E$39-'Summary Data'!E26*'Summary Data'!E$40)*$A70/17)</f>
        <v>-0.19141979299784612</v>
      </c>
      <c r="F70" s="12">
        <f>('Summary Data'!F8-('Summary Data'!F9*'Summary Data'!F$39-'Summary Data'!F26*'Summary Data'!F$40)*$A70/17)</f>
        <v>0.31215813202686493</v>
      </c>
      <c r="G70" s="12">
        <f>('Summary Data'!G8-('Summary Data'!G9*'Summary Data'!G$39-'Summary Data'!G26*'Summary Data'!G$40)*$A70/17)</f>
        <v>0.10887948730095388</v>
      </c>
      <c r="H70" s="12">
        <f>('Summary Data'!H8-('Summary Data'!H9*'Summary Data'!H$39-'Summary Data'!H26*'Summary Data'!H$40)*$A70/17)</f>
        <v>-0.25705721616652893</v>
      </c>
      <c r="I70" s="12">
        <f>('Summary Data'!I8-('Summary Data'!I9*'Summary Data'!I$39-'Summary Data'!I26*'Summary Data'!I$40)*$A70/17)</f>
        <v>-0.012660053407713546</v>
      </c>
      <c r="J70" s="12">
        <f>('Summary Data'!J8-('Summary Data'!J9*'Summary Data'!J$39-'Summary Data'!J26*'Summary Data'!J$40)*$A70/17)</f>
        <v>-0.11653029905791176</v>
      </c>
      <c r="K70" s="12">
        <f>('Summary Data'!K8-('Summary Data'!K9*'Summary Data'!K$39-'Summary Data'!K26*'Summary Data'!K$40)*$A70/17)</f>
        <v>-0.012485223799541176</v>
      </c>
      <c r="L70" s="12">
        <f>('Summary Data'!L8-('Summary Data'!L9*'Summary Data'!L$39-'Summary Data'!L26*'Summary Data'!L$40)*$A70/17)</f>
        <v>-0.12076182725206494</v>
      </c>
      <c r="M70" s="12">
        <f>('Summary Data'!M8-('Summary Data'!M9*'Summary Data'!M$39-'Summary Data'!M26*'Summary Data'!M$40)*$A70/17)</f>
        <v>-0.17643408124740328</v>
      </c>
      <c r="N70" s="12">
        <f>('Summary Data'!N8-('Summary Data'!N9*'Summary Data'!N$39-'Summary Data'!N26*'Summary Data'!N$40)*$A70/17)</f>
        <v>-0.26280751009995196</v>
      </c>
      <c r="O70" s="12">
        <f>('Summary Data'!O8-('Summary Data'!O9*'Summary Data'!O$39-'Summary Data'!O26*'Summary Data'!O$40)*$A70/17)</f>
        <v>-0.08926789934299184</v>
      </c>
      <c r="P70" s="12">
        <f>('Summary Data'!P8-('Summary Data'!P9*'Summary Data'!P$39-'Summary Data'!P26*'Summary Data'!P$40)*$A70/17)</f>
        <v>-0.19588900776212728</v>
      </c>
      <c r="Q70" s="12">
        <f>('Summary Data'!Q8-('Summary Data'!Q9*'Summary Data'!Q$39-'Summary Data'!Q26*'Summary Data'!Q$40)*$A70/17)</f>
        <v>0.08727052493792942</v>
      </c>
      <c r="R70" s="12">
        <f>('Summary Data'!R8-('Summary Data'!R9*'Summary Data'!R$39-'Summary Data'!R26*'Summary Data'!R$40)*$A70/17)</f>
        <v>0.08616138297986176</v>
      </c>
      <c r="S70" s="12">
        <f>('Summary Data'!S8-('Summary Data'!S9*'Summary Data'!S$39-'Summary Data'!S26*'Summary Data'!S$40)*$A70/17)</f>
        <v>-0.011772171617770354</v>
      </c>
      <c r="T70" s="12">
        <f>('Summary Data'!T8-('Summary Data'!T9*'Summary Data'!T$39-'Summary Data'!T26*'Summary Data'!T$40)*$A70/17)</f>
        <v>-0.2382653192288095</v>
      </c>
      <c r="U70" s="12">
        <f>('Summary Data'!U8-('Summary Data'!U9*'Summary Data'!U$39-'Summary Data'!U26*'Summary Data'!U$40)*$A70/17)</f>
        <v>0.1197361785600706</v>
      </c>
      <c r="V70" s="75">
        <f>'Summary Data'!V8</f>
        <v>-0.08637021</v>
      </c>
    </row>
    <row r="71" spans="1:22" ht="11.25">
      <c r="A71" s="76">
        <v>5</v>
      </c>
      <c r="B71" s="12">
        <f>('Summary Data'!B9-('Summary Data'!B10*'Summary Data'!B$39-'Summary Data'!B27*'Summary Data'!B$40)*$A71/17)</f>
        <v>-3.178548464836483</v>
      </c>
      <c r="C71" s="12">
        <f>('Summary Data'!C9-('Summary Data'!C10*'Summary Data'!C$39-'Summary Data'!C27*'Summary Data'!C$40)*$A71/17)</f>
        <v>1.5473962070207004</v>
      </c>
      <c r="D71" s="12">
        <f>('Summary Data'!D9-('Summary Data'!D10*'Summary Data'!D$39-'Summary Data'!D27*'Summary Data'!D$40)*$A71/17)</f>
        <v>1.0591865256491722</v>
      </c>
      <c r="E71" s="12">
        <f>('Summary Data'!E9-('Summary Data'!E10*'Summary Data'!E$39-'Summary Data'!E27*'Summary Data'!E$40)*$A71/17)</f>
        <v>0.9432345056328792</v>
      </c>
      <c r="F71" s="12">
        <f>('Summary Data'!F9-('Summary Data'!F10*'Summary Data'!F$39-'Summary Data'!F27*'Summary Data'!F$40)*$A71/17)</f>
        <v>1.2236427896786441</v>
      </c>
      <c r="G71" s="12">
        <f>('Summary Data'!G9-('Summary Data'!G10*'Summary Data'!G$39-'Summary Data'!G27*'Summary Data'!G$40)*$A71/17)</f>
        <v>1.8485448986289164</v>
      </c>
      <c r="H71" s="12">
        <f>('Summary Data'!H9-('Summary Data'!H10*'Summary Data'!H$39-'Summary Data'!H27*'Summary Data'!H$40)*$A71/17)</f>
        <v>1.1369459603571377</v>
      </c>
      <c r="I71" s="12">
        <f>('Summary Data'!I9-('Summary Data'!I10*'Summary Data'!I$39-'Summary Data'!I27*'Summary Data'!I$40)*$A71/17)</f>
        <v>1.1944850758632664</v>
      </c>
      <c r="J71" s="12">
        <f>('Summary Data'!J9-('Summary Data'!J10*'Summary Data'!J$39-'Summary Data'!J27*'Summary Data'!J$40)*$A71/17)</f>
        <v>1.3674713021273361</v>
      </c>
      <c r="K71" s="12">
        <f>('Summary Data'!K9-('Summary Data'!K10*'Summary Data'!K$39-'Summary Data'!K27*'Summary Data'!K$40)*$A71/17)</f>
        <v>1.4558288480709076</v>
      </c>
      <c r="L71" s="12">
        <f>('Summary Data'!L9-('Summary Data'!L10*'Summary Data'!L$39-'Summary Data'!L27*'Summary Data'!L$40)*$A71/17)</f>
        <v>1.3190595964416063</v>
      </c>
      <c r="M71" s="12">
        <f>('Summary Data'!M9-('Summary Data'!M10*'Summary Data'!M$39-'Summary Data'!M27*'Summary Data'!M$40)*$A71/17)</f>
        <v>1.0711779877837688</v>
      </c>
      <c r="N71" s="12">
        <f>('Summary Data'!N9-('Summary Data'!N10*'Summary Data'!N$39-'Summary Data'!N27*'Summary Data'!N$40)*$A71/17)</f>
        <v>1.2230594775954495</v>
      </c>
      <c r="O71" s="12">
        <f>('Summary Data'!O9-('Summary Data'!O10*'Summary Data'!O$39-'Summary Data'!O27*'Summary Data'!O$40)*$A71/17)</f>
        <v>1.2145701781758476</v>
      </c>
      <c r="P71" s="12">
        <f>('Summary Data'!P9-('Summary Data'!P10*'Summary Data'!P$39-'Summary Data'!P27*'Summary Data'!P$40)*$A71/17)</f>
        <v>1.3067982594042011</v>
      </c>
      <c r="Q71" s="12">
        <f>('Summary Data'!Q9-('Summary Data'!Q10*'Summary Data'!Q$39-'Summary Data'!Q27*'Summary Data'!Q$40)*$A71/17)</f>
        <v>1.050882952169451</v>
      </c>
      <c r="R71" s="12">
        <f>('Summary Data'!R9-('Summary Data'!R10*'Summary Data'!R$39-'Summary Data'!R27*'Summary Data'!R$40)*$A71/17)</f>
        <v>1.1120988118567006</v>
      </c>
      <c r="S71" s="12">
        <f>('Summary Data'!S9-('Summary Data'!S10*'Summary Data'!S$39-'Summary Data'!S27*'Summary Data'!S$40)*$A71/17)</f>
        <v>1.0488044662636833</v>
      </c>
      <c r="T71" s="12">
        <f>('Summary Data'!T9-('Summary Data'!T10*'Summary Data'!T$39-'Summary Data'!T27*'Summary Data'!T$40)*$A71/17)</f>
        <v>1.1036732218655438</v>
      </c>
      <c r="U71" s="12">
        <f>('Summary Data'!U9-('Summary Data'!U10*'Summary Data'!U$39-'Summary Data'!U27*'Summary Data'!U$40)*$A71/17)</f>
        <v>-2.3220319986616698</v>
      </c>
      <c r="V71" s="75">
        <f>'Summary Data'!V9</f>
        <v>0.9874958</v>
      </c>
    </row>
    <row r="72" spans="1:22" ht="11.25">
      <c r="A72" s="76">
        <v>6</v>
      </c>
      <c r="B72" s="12">
        <f>('Summary Data'!B10-('Summary Data'!B11*'Summary Data'!B$39-'Summary Data'!B28*'Summary Data'!B$40)*$A72/17)</f>
        <v>-0.03201470066875999</v>
      </c>
      <c r="C72" s="12">
        <f>('Summary Data'!C10-('Summary Data'!C11*'Summary Data'!C$39-'Summary Data'!C28*'Summary Data'!C$40)*$A72/17)</f>
        <v>-0.0995855369922185</v>
      </c>
      <c r="D72" s="12">
        <f>('Summary Data'!D10-('Summary Data'!D11*'Summary Data'!D$39-'Summary Data'!D28*'Summary Data'!D$40)*$A72/17)</f>
        <v>-0.014967925888086403</v>
      </c>
      <c r="E72" s="12">
        <f>('Summary Data'!E10-('Summary Data'!E11*'Summary Data'!E$39-'Summary Data'!E28*'Summary Data'!E$40)*$A72/17)</f>
        <v>-0.030569580386534116</v>
      </c>
      <c r="F72" s="12">
        <f>('Summary Data'!F10-('Summary Data'!F11*'Summary Data'!F$39-'Summary Data'!F28*'Summary Data'!F$40)*$A72/17)</f>
        <v>-0.15777704630232878</v>
      </c>
      <c r="G72" s="12">
        <f>('Summary Data'!G10-('Summary Data'!G11*'Summary Data'!G$39-'Summary Data'!G28*'Summary Data'!G$40)*$A72/17)</f>
        <v>-0.08569149834453459</v>
      </c>
      <c r="H72" s="12">
        <f>('Summary Data'!H10-('Summary Data'!H11*'Summary Data'!H$39-'Summary Data'!H28*'Summary Data'!H$40)*$A72/17)</f>
        <v>0.03779445275606198</v>
      </c>
      <c r="I72" s="12">
        <f>('Summary Data'!I10-('Summary Data'!I11*'Summary Data'!I$39-'Summary Data'!I28*'Summary Data'!I$40)*$A72/17)</f>
        <v>-0.010762302975650942</v>
      </c>
      <c r="J72" s="12">
        <f>('Summary Data'!J10-('Summary Data'!J11*'Summary Data'!J$39-'Summary Data'!J28*'Summary Data'!J$40)*$A72/17)</f>
        <v>-0.04170160777604558</v>
      </c>
      <c r="K72" s="12">
        <f>('Summary Data'!K10-('Summary Data'!K11*'Summary Data'!K$39-'Summary Data'!K28*'Summary Data'!K$40)*$A72/17)</f>
        <v>-0.06935604374555424</v>
      </c>
      <c r="L72" s="12">
        <f>('Summary Data'!L10-('Summary Data'!L11*'Summary Data'!L$39-'Summary Data'!L28*'Summary Data'!L$40)*$A72/17)</f>
        <v>-0.05705263848790244</v>
      </c>
      <c r="M72" s="12">
        <f>('Summary Data'!M10-('Summary Data'!M11*'Summary Data'!M$39-'Summary Data'!M28*'Summary Data'!M$40)*$A72/17)</f>
        <v>-0.011905838197827708</v>
      </c>
      <c r="N72" s="12">
        <f>('Summary Data'!N10-('Summary Data'!N11*'Summary Data'!N$39-'Summary Data'!N28*'Summary Data'!N$40)*$A72/17)</f>
        <v>-0.015336641092800814</v>
      </c>
      <c r="O72" s="12">
        <f>('Summary Data'!O10-('Summary Data'!O11*'Summary Data'!O$39-'Summary Data'!O28*'Summary Data'!O$40)*$A72/17)</f>
        <v>-0.007279114382449325</v>
      </c>
      <c r="P72" s="12">
        <f>('Summary Data'!P10-('Summary Data'!P11*'Summary Data'!P$39-'Summary Data'!P28*'Summary Data'!P$40)*$A72/17)</f>
        <v>-0.11329681284567106</v>
      </c>
      <c r="Q72" s="12">
        <f>('Summary Data'!Q10-('Summary Data'!Q11*'Summary Data'!Q$39-'Summary Data'!Q28*'Summary Data'!Q$40)*$A72/17)</f>
        <v>-0.20096478898315634</v>
      </c>
      <c r="R72" s="12">
        <f>('Summary Data'!R10-('Summary Data'!R11*'Summary Data'!R$39-'Summary Data'!R28*'Summary Data'!R$40)*$A72/17)</f>
        <v>-0.13050486233760691</v>
      </c>
      <c r="S72" s="12">
        <f>('Summary Data'!S10-('Summary Data'!S11*'Summary Data'!S$39-'Summary Data'!S28*'Summary Data'!S$40)*$A72/17)</f>
        <v>-0.1265308323379477</v>
      </c>
      <c r="T72" s="12">
        <f>('Summary Data'!T10-('Summary Data'!T11*'Summary Data'!T$39-'Summary Data'!T28*'Summary Data'!T$40)*$A72/17)</f>
        <v>0.07574710574275154</v>
      </c>
      <c r="U72" s="12">
        <f>('Summary Data'!U10-('Summary Data'!U11*'Summary Data'!U$39-'Summary Data'!U28*'Summary Data'!U$40)*$A72/17)</f>
        <v>-0.02831364816162895</v>
      </c>
      <c r="V72" s="75">
        <f>'Summary Data'!V10</f>
        <v>-0.05565621</v>
      </c>
    </row>
    <row r="73" spans="1:22" ht="11.25">
      <c r="A73" s="76">
        <v>7</v>
      </c>
      <c r="B73" s="12">
        <f>('Summary Data'!B11-('Summary Data'!B12*'Summary Data'!B$39-'Summary Data'!B29*'Summary Data'!B$40)*$A73/17)</f>
        <v>1.7677811621392616</v>
      </c>
      <c r="C73" s="12">
        <f>('Summary Data'!C11-('Summary Data'!C12*'Summary Data'!C$39-'Summary Data'!C29*'Summary Data'!C$40)*$A73/17)</f>
        <v>0.5392909928170101</v>
      </c>
      <c r="D73" s="12">
        <f>('Summary Data'!D11-('Summary Data'!D12*'Summary Data'!D$39-'Summary Data'!D29*'Summary Data'!D$40)*$A73/17)</f>
        <v>0.7486505278571866</v>
      </c>
      <c r="E73" s="12">
        <f>('Summary Data'!E11-('Summary Data'!E12*'Summary Data'!E$39-'Summary Data'!E29*'Summary Data'!E$40)*$A73/17)</f>
        <v>0.7434666585149153</v>
      </c>
      <c r="F73" s="12">
        <f>('Summary Data'!F11-('Summary Data'!F12*'Summary Data'!F$39-'Summary Data'!F29*'Summary Data'!F$40)*$A73/17)</f>
        <v>0.7727215807127774</v>
      </c>
      <c r="G73" s="12">
        <f>('Summary Data'!G11-('Summary Data'!G12*'Summary Data'!G$39-'Summary Data'!G29*'Summary Data'!G$40)*$A73/17)</f>
        <v>0.7041236432113401</v>
      </c>
      <c r="H73" s="12">
        <f>('Summary Data'!H11-('Summary Data'!H12*'Summary Data'!H$39-'Summary Data'!H29*'Summary Data'!H$40)*$A73/17)</f>
        <v>0.8108173580812892</v>
      </c>
      <c r="I73" s="12">
        <f>('Summary Data'!I11-('Summary Data'!I12*'Summary Data'!I$39-'Summary Data'!I29*'Summary Data'!I$40)*$A73/17)</f>
        <v>0.7853377955500922</v>
      </c>
      <c r="J73" s="12">
        <f>('Summary Data'!J11-('Summary Data'!J12*'Summary Data'!J$39-'Summary Data'!J29*'Summary Data'!J$40)*$A73/17)</f>
        <v>0.7739698581365473</v>
      </c>
      <c r="K73" s="12">
        <f>('Summary Data'!K11-('Summary Data'!K12*'Summary Data'!K$39-'Summary Data'!K29*'Summary Data'!K$40)*$A73/17)</f>
        <v>0.8121882941863432</v>
      </c>
      <c r="L73" s="12">
        <f>('Summary Data'!L11-('Summary Data'!L12*'Summary Data'!L$39-'Summary Data'!L29*'Summary Data'!L$40)*$A73/17)</f>
        <v>0.7461371928724932</v>
      </c>
      <c r="M73" s="12">
        <f>('Summary Data'!M11-('Summary Data'!M12*'Summary Data'!M$39-'Summary Data'!M29*'Summary Data'!M$40)*$A73/17)</f>
        <v>0.807150146301516</v>
      </c>
      <c r="N73" s="12">
        <f>('Summary Data'!N11-('Summary Data'!N12*'Summary Data'!N$39-'Summary Data'!N29*'Summary Data'!N$40)*$A73/17)</f>
        <v>0.7756837831929627</v>
      </c>
      <c r="O73" s="12">
        <f>('Summary Data'!O11-('Summary Data'!O12*'Summary Data'!O$39-'Summary Data'!O29*'Summary Data'!O$40)*$A73/17)</f>
        <v>0.7774647145954948</v>
      </c>
      <c r="P73" s="12">
        <f>('Summary Data'!P11-('Summary Data'!P12*'Summary Data'!P$39-'Summary Data'!P29*'Summary Data'!P$40)*$A73/17)</f>
        <v>0.704882596553685</v>
      </c>
      <c r="Q73" s="12">
        <f>('Summary Data'!Q11-('Summary Data'!Q12*'Summary Data'!Q$39-'Summary Data'!Q29*'Summary Data'!Q$40)*$A73/17)</f>
        <v>0.7388434939989742</v>
      </c>
      <c r="R73" s="12">
        <f>('Summary Data'!R11-('Summary Data'!R12*'Summary Data'!R$39-'Summary Data'!R29*'Summary Data'!R$40)*$A73/17)</f>
        <v>0.8851049304576414</v>
      </c>
      <c r="S73" s="12">
        <f>('Summary Data'!S11-('Summary Data'!S12*'Summary Data'!S$39-'Summary Data'!S29*'Summary Data'!S$40)*$A73/17)</f>
        <v>0.8568313657392119</v>
      </c>
      <c r="T73" s="12">
        <f>('Summary Data'!T11-('Summary Data'!T12*'Summary Data'!T$39-'Summary Data'!T29*'Summary Data'!T$40)*$A73/17)</f>
        <v>0.7585646040098197</v>
      </c>
      <c r="U73" s="12">
        <f>('Summary Data'!U11-('Summary Data'!U12*'Summary Data'!U$39-'Summary Data'!U29*'Summary Data'!U$40)*$A73/17)</f>
        <v>0.581654162126581</v>
      </c>
      <c r="V73" s="75">
        <f>'Summary Data'!V11</f>
        <v>0.7894104</v>
      </c>
    </row>
    <row r="74" spans="1:22" ht="11.25">
      <c r="A74" s="76">
        <v>8</v>
      </c>
      <c r="B74" s="12">
        <f>('Summary Data'!B12-('Summary Data'!B13*'Summary Data'!B$39-'Summary Data'!B30*'Summary Data'!B$40)*$A74/17)</f>
        <v>0.04460767501913647</v>
      </c>
      <c r="C74" s="12">
        <f>('Summary Data'!C12-('Summary Data'!C13*'Summary Data'!C$39-'Summary Data'!C30*'Summary Data'!C$40)*$A74/17)</f>
        <v>0.024475787185313506</v>
      </c>
      <c r="D74" s="12">
        <f>('Summary Data'!D12-('Summary Data'!D13*'Summary Data'!D$39-'Summary Data'!D30*'Summary Data'!D$40)*$A74/17)</f>
        <v>-0.000586426018025412</v>
      </c>
      <c r="E74" s="12">
        <f>('Summary Data'!E12-('Summary Data'!E13*'Summary Data'!E$39-'Summary Data'!E30*'Summary Data'!E$40)*$A74/17)</f>
        <v>0.008003467460738354</v>
      </c>
      <c r="F74" s="12">
        <f>('Summary Data'!F12-('Summary Data'!F13*'Summary Data'!F$39-'Summary Data'!F30*'Summary Data'!F$40)*$A74/17)</f>
        <v>-0.019003199682370443</v>
      </c>
      <c r="G74" s="12">
        <f>('Summary Data'!G12-('Summary Data'!G13*'Summary Data'!G$39-'Summary Data'!G30*'Summary Data'!G$40)*$A74/17)</f>
        <v>-0.013232029329157548</v>
      </c>
      <c r="H74" s="12">
        <f>('Summary Data'!H12-('Summary Data'!H13*'Summary Data'!H$39-'Summary Data'!H30*'Summary Data'!H$40)*$A74/17)</f>
        <v>0.013390551583511342</v>
      </c>
      <c r="I74" s="12">
        <f>('Summary Data'!I12-('Summary Data'!I13*'Summary Data'!I$39-'Summary Data'!I30*'Summary Data'!I$40)*$A74/17)</f>
        <v>-0.0047078776516997645</v>
      </c>
      <c r="J74" s="12">
        <f>('Summary Data'!J12-('Summary Data'!J13*'Summary Data'!J$39-'Summary Data'!J30*'Summary Data'!J$40)*$A74/17)</f>
        <v>-0.0034504565787481407</v>
      </c>
      <c r="K74" s="12">
        <f>('Summary Data'!K12-('Summary Data'!K13*'Summary Data'!K$39-'Summary Data'!K30*'Summary Data'!K$40)*$A74/17)</f>
        <v>-0.007714417909320469</v>
      </c>
      <c r="L74" s="12">
        <f>('Summary Data'!L12-('Summary Data'!L13*'Summary Data'!L$39-'Summary Data'!L30*'Summary Data'!L$40)*$A74/17)</f>
        <v>-0.005315838341079716</v>
      </c>
      <c r="M74" s="12">
        <f>('Summary Data'!M12-('Summary Data'!M13*'Summary Data'!M$39-'Summary Data'!M30*'Summary Data'!M$40)*$A74/17)</f>
        <v>0.0024183025881425874</v>
      </c>
      <c r="N74" s="12">
        <f>('Summary Data'!N12-('Summary Data'!N13*'Summary Data'!N$39-'Summary Data'!N30*'Summary Data'!N$40)*$A74/17)</f>
        <v>0.005645063635157318</v>
      </c>
      <c r="O74" s="12">
        <f>('Summary Data'!O12-('Summary Data'!O13*'Summary Data'!O$39-'Summary Data'!O30*'Summary Data'!O$40)*$A74/17)</f>
        <v>-0.010723331437247723</v>
      </c>
      <c r="P74" s="12">
        <f>('Summary Data'!P12-('Summary Data'!P13*'Summary Data'!P$39-'Summary Data'!P30*'Summary Data'!P$40)*$A74/17)</f>
        <v>0.051548825536041884</v>
      </c>
      <c r="Q74" s="12">
        <f>('Summary Data'!Q12-('Summary Data'!Q13*'Summary Data'!Q$39-'Summary Data'!Q30*'Summary Data'!Q$40)*$A74/17)</f>
        <v>0.02689130246244706</v>
      </c>
      <c r="R74" s="12">
        <f>('Summary Data'!R12-('Summary Data'!R13*'Summary Data'!R$39-'Summary Data'!R30*'Summary Data'!R$40)*$A74/17)</f>
        <v>-0.07858648332736236</v>
      </c>
      <c r="S74" s="12">
        <f>('Summary Data'!S12-('Summary Data'!S13*'Summary Data'!S$39-'Summary Data'!S30*'Summary Data'!S$40)*$A74/17)</f>
        <v>-0.02763390621316151</v>
      </c>
      <c r="T74" s="12">
        <f>('Summary Data'!T12-('Summary Data'!T13*'Summary Data'!T$39-'Summary Data'!T30*'Summary Data'!T$40)*$A74/17)</f>
        <v>-0.03512176948311172</v>
      </c>
      <c r="U74" s="12">
        <f>('Summary Data'!U12-('Summary Data'!U13*'Summary Data'!U$39-'Summary Data'!U30*'Summary Data'!U$40)*$A74/17)</f>
        <v>-0.06231761939182776</v>
      </c>
      <c r="V74" s="75">
        <f>'Summary Data'!V12</f>
        <v>-0.004881422</v>
      </c>
    </row>
    <row r="75" spans="1:22" ht="11.25">
      <c r="A75" s="76">
        <v>9</v>
      </c>
      <c r="B75" s="12">
        <f>('Summary Data'!B13-('Summary Data'!B14*'Summary Data'!B$39-'Summary Data'!B31*'Summary Data'!B$40)*$A75/17)</f>
        <v>0.3330885637296071</v>
      </c>
      <c r="C75" s="12">
        <f>('Summary Data'!C13-('Summary Data'!C14*'Summary Data'!C$39-'Summary Data'!C31*'Summary Data'!C$40)*$A75/17)</f>
        <v>0.35276120454806703</v>
      </c>
      <c r="D75" s="12">
        <f>('Summary Data'!D13-('Summary Data'!D14*'Summary Data'!D$39-'Summary Data'!D31*'Summary Data'!D$40)*$A75/17)</f>
        <v>0.3289964147983817</v>
      </c>
      <c r="E75" s="12">
        <f>('Summary Data'!E13-('Summary Data'!E14*'Summary Data'!E$39-'Summary Data'!E31*'Summary Data'!E$40)*$A75/17)</f>
        <v>0.3228581409158397</v>
      </c>
      <c r="F75" s="12">
        <f>('Summary Data'!F13-('Summary Data'!F14*'Summary Data'!F$39-'Summary Data'!F31*'Summary Data'!F$40)*$A75/17)</f>
        <v>0.31981116616634886</v>
      </c>
      <c r="G75" s="12">
        <f>('Summary Data'!G13-('Summary Data'!G14*'Summary Data'!G$39-'Summary Data'!G31*'Summary Data'!G$40)*$A75/17)</f>
        <v>0.331428731766402</v>
      </c>
      <c r="H75" s="12">
        <f>('Summary Data'!H13-('Summary Data'!H14*'Summary Data'!H$39-'Summary Data'!H31*'Summary Data'!H$40)*$A75/17)</f>
        <v>0.3509154859599051</v>
      </c>
      <c r="I75" s="12">
        <f>('Summary Data'!I13-('Summary Data'!I14*'Summary Data'!I$39-'Summary Data'!I31*'Summary Data'!I$40)*$A75/17)</f>
        <v>0.3467128608919315</v>
      </c>
      <c r="J75" s="12">
        <f>('Summary Data'!J13-('Summary Data'!J14*'Summary Data'!J$39-'Summary Data'!J31*'Summary Data'!J$40)*$A75/17)</f>
        <v>0.3562938371029815</v>
      </c>
      <c r="K75" s="12">
        <f>('Summary Data'!K13-('Summary Data'!K14*'Summary Data'!K$39-'Summary Data'!K31*'Summary Data'!K$40)*$A75/17)</f>
        <v>0.3443243462720903</v>
      </c>
      <c r="L75" s="12">
        <f>('Summary Data'!L13-('Summary Data'!L14*'Summary Data'!L$39-'Summary Data'!L31*'Summary Data'!L$40)*$A75/17)</f>
        <v>0.35563553366325185</v>
      </c>
      <c r="M75" s="12">
        <f>('Summary Data'!M13-('Summary Data'!M14*'Summary Data'!M$39-'Summary Data'!M31*'Summary Data'!M$40)*$A75/17)</f>
        <v>0.3595301371102071</v>
      </c>
      <c r="N75" s="12">
        <f>('Summary Data'!N13-('Summary Data'!N14*'Summary Data'!N$39-'Summary Data'!N31*'Summary Data'!N$40)*$A75/17)</f>
        <v>0.35376099556599405</v>
      </c>
      <c r="O75" s="12">
        <f>('Summary Data'!O13-('Summary Data'!O14*'Summary Data'!O$39-'Summary Data'!O31*'Summary Data'!O$40)*$A75/17)</f>
        <v>0.33559917726710103</v>
      </c>
      <c r="P75" s="12">
        <f>('Summary Data'!P13-('Summary Data'!P14*'Summary Data'!P$39-'Summary Data'!P31*'Summary Data'!P$40)*$A75/17)</f>
        <v>0.3188535993572538</v>
      </c>
      <c r="Q75" s="12">
        <f>('Summary Data'!Q13-('Summary Data'!Q14*'Summary Data'!Q$39-'Summary Data'!Q31*'Summary Data'!Q$40)*$A75/17)</f>
        <v>0.2797961868838004</v>
      </c>
      <c r="R75" s="12">
        <f>('Summary Data'!R13-('Summary Data'!R14*'Summary Data'!R$39-'Summary Data'!R31*'Summary Data'!R$40)*$A75/17)</f>
        <v>0.29124305996800665</v>
      </c>
      <c r="S75" s="12">
        <f>('Summary Data'!S13-('Summary Data'!S14*'Summary Data'!S$39-'Summary Data'!S31*'Summary Data'!S$40)*$A75/17)</f>
        <v>0.3107412244145486</v>
      </c>
      <c r="T75" s="12">
        <f>('Summary Data'!T13-('Summary Data'!T14*'Summary Data'!T$39-'Summary Data'!T31*'Summary Data'!T$40)*$A75/17)</f>
        <v>0.3069539435880346</v>
      </c>
      <c r="U75" s="12">
        <f>('Summary Data'!U13-('Summary Data'!U14*'Summary Data'!U$39-'Summary Data'!U31*'Summary Data'!U$40)*$A75/17)</f>
        <v>0.23297709696016758</v>
      </c>
      <c r="V75" s="75">
        <f>'Summary Data'!V13</f>
        <v>0.3295013</v>
      </c>
    </row>
    <row r="76" spans="1:22" ht="11.25">
      <c r="A76" s="76">
        <v>10</v>
      </c>
      <c r="B76" s="12">
        <f>('Summary Data'!B14-('Summary Data'!B15*'Summary Data'!B$39-'Summary Data'!B32*'Summary Data'!B$40)*$A76/17)</f>
        <v>9.894963658857447E-07</v>
      </c>
      <c r="C76" s="12">
        <f>('Summary Data'!C14-('Summary Data'!C15*'Summary Data'!C$39-'Summary Data'!C32*'Summary Data'!C$40)*$A76/17)</f>
        <v>4.007649618456566E-06</v>
      </c>
      <c r="D76" s="12">
        <f>('Summary Data'!D14-('Summary Data'!D15*'Summary Data'!D$39-'Summary Data'!D32*'Summary Data'!D$40)*$A76/17)</f>
        <v>1.1766640720466126E-05</v>
      </c>
      <c r="E76" s="12">
        <f>('Summary Data'!E14-('Summary Data'!E15*'Summary Data'!E$39-'Summary Data'!E32*'Summary Data'!E$40)*$A76/17)</f>
        <v>9.294641299176926E-05</v>
      </c>
      <c r="F76" s="12">
        <f>('Summary Data'!F14-('Summary Data'!F15*'Summary Data'!F$39-'Summary Data'!F32*'Summary Data'!F$40)*$A76/17)</f>
        <v>4.855857565412569E-06</v>
      </c>
      <c r="G76" s="12">
        <f>('Summary Data'!G14-('Summary Data'!G15*'Summary Data'!G$39-'Summary Data'!G32*'Summary Data'!G$40)*$A76/17)</f>
        <v>1.0279433152116796E-05</v>
      </c>
      <c r="H76" s="12">
        <f>('Summary Data'!H14-('Summary Data'!H15*'Summary Data'!H$39-'Summary Data'!H32*'Summary Data'!H$40)*$A76/17)</f>
        <v>-5.979137442116422E-06</v>
      </c>
      <c r="I76" s="12">
        <f>('Summary Data'!I14-('Summary Data'!I15*'Summary Data'!I$39-'Summary Data'!I32*'Summary Data'!I$40)*$A76/17)</f>
        <v>-0.0009137467552305877</v>
      </c>
      <c r="J76" s="12">
        <f>('Summary Data'!J14-('Summary Data'!J15*'Summary Data'!J$39-'Summary Data'!J32*'Summary Data'!J$40)*$A76/17)</f>
        <v>1.3609051135298617E-06</v>
      </c>
      <c r="K76" s="12">
        <f>('Summary Data'!K14-('Summary Data'!K15*'Summary Data'!K$39-'Summary Data'!K32*'Summary Data'!K$40)*$A76/17)</f>
        <v>-3.4134589570571083E-06</v>
      </c>
      <c r="L76" s="12">
        <f>('Summary Data'!L14-('Summary Data'!L15*'Summary Data'!L$39-'Summary Data'!L32*'Summary Data'!L$40)*$A76/17)</f>
        <v>2.2504748097409988E-05</v>
      </c>
      <c r="M76" s="12">
        <f>('Summary Data'!M14-('Summary Data'!M15*'Summary Data'!M$39-'Summary Data'!M32*'Summary Data'!M$40)*$A76/17)</f>
        <v>-2.1106249252118847E-05</v>
      </c>
      <c r="N76" s="12">
        <f>('Summary Data'!N14-('Summary Data'!N15*'Summary Data'!N$39-'Summary Data'!N32*'Summary Data'!N$40)*$A76/17)</f>
        <v>9.162213672617159E-05</v>
      </c>
      <c r="O76" s="12">
        <f>('Summary Data'!O14-('Summary Data'!O15*'Summary Data'!O$39-'Summary Data'!O32*'Summary Data'!O$40)*$A76/17)</f>
        <v>-4.947029755425492E-07</v>
      </c>
      <c r="P76" s="12">
        <f>('Summary Data'!P14-('Summary Data'!P15*'Summary Data'!P$39-'Summary Data'!P32*'Summary Data'!P$40)*$A76/17)</f>
        <v>-1.4480198494079555E-07</v>
      </c>
      <c r="Q76" s="12">
        <f>('Summary Data'!Q14-('Summary Data'!Q15*'Summary Data'!Q$39-'Summary Data'!Q32*'Summary Data'!Q$40)*$A76/17)</f>
        <v>1.7662995728823933E-05</v>
      </c>
      <c r="R76" s="12">
        <f>('Summary Data'!R14-('Summary Data'!R15*'Summary Data'!R$39-'Summary Data'!R32*'Summary Data'!R$40)*$A76/17)</f>
        <v>5.376839888197871E-05</v>
      </c>
      <c r="S76" s="12">
        <f>('Summary Data'!S14-('Summary Data'!S15*'Summary Data'!S$39-'Summary Data'!S32*'Summary Data'!S$40)*$A76/17)</f>
        <v>1.0697570841409348E-05</v>
      </c>
      <c r="T76" s="12">
        <f>('Summary Data'!T14-('Summary Data'!T15*'Summary Data'!T$39-'Summary Data'!T32*'Summary Data'!T$40)*$A76/17)</f>
        <v>6.220969636469564E-06</v>
      </c>
      <c r="U76" s="12">
        <f>('Summary Data'!U14-('Summary Data'!U15*'Summary Data'!U$39-'Summary Data'!U32*'Summary Data'!U$40)*$A76/17)</f>
        <v>-0.00045144281716646625</v>
      </c>
      <c r="V76" s="75">
        <f>'Summary Data'!V14</f>
        <v>0</v>
      </c>
    </row>
    <row r="77" spans="1:22" ht="11.25">
      <c r="A77" s="76">
        <v>11</v>
      </c>
      <c r="B77" s="12">
        <f>('Summary Data'!B15-('Summary Data'!B16*'Summary Data'!B$39-'Summary Data'!B33*'Summary Data'!B$40)*$A77/17)</f>
        <v>0.55729853124394</v>
      </c>
      <c r="C77" s="12">
        <f>('Summary Data'!C15-('Summary Data'!C16*'Summary Data'!C$39-'Summary Data'!C33*'Summary Data'!C$40)*$A77/17)</f>
        <v>0.6314309399543475</v>
      </c>
      <c r="D77" s="12">
        <f>('Summary Data'!D15-('Summary Data'!D16*'Summary Data'!D$39-'Summary Data'!D33*'Summary Data'!D$40)*$A77/17)</f>
        <v>0.6180252061243185</v>
      </c>
      <c r="E77" s="12">
        <f>('Summary Data'!E15-('Summary Data'!E16*'Summary Data'!E$39-'Summary Data'!E33*'Summary Data'!E$40)*$A77/17)</f>
        <v>0.6149063431223739</v>
      </c>
      <c r="F77" s="12">
        <f>('Summary Data'!F15-('Summary Data'!F16*'Summary Data'!F$39-'Summary Data'!F33*'Summary Data'!F$40)*$A77/17)</f>
        <v>0.6201235670273886</v>
      </c>
      <c r="G77" s="12">
        <f>('Summary Data'!G15-('Summary Data'!G16*'Summary Data'!G$39-'Summary Data'!G33*'Summary Data'!G$40)*$A77/17)</f>
        <v>0.6248827741814446</v>
      </c>
      <c r="H77" s="12">
        <f>('Summary Data'!H15-('Summary Data'!H16*'Summary Data'!H$39-'Summary Data'!H33*'Summary Data'!H$40)*$A77/17)</f>
        <v>0.6210767491802063</v>
      </c>
      <c r="I77" s="12">
        <f>('Summary Data'!I15-('Summary Data'!I16*'Summary Data'!I$39-'Summary Data'!I33*'Summary Data'!I$40)*$A77/17)</f>
        <v>0.6178579530968304</v>
      </c>
      <c r="J77" s="12">
        <f>('Summary Data'!J15-('Summary Data'!J16*'Summary Data'!J$39-'Summary Data'!J33*'Summary Data'!J$40)*$A77/17)</f>
        <v>0.6326169642679109</v>
      </c>
      <c r="K77" s="12">
        <f>('Summary Data'!K15-('Summary Data'!K16*'Summary Data'!K$39-'Summary Data'!K33*'Summary Data'!K$40)*$A77/17)</f>
        <v>0.6289428252011201</v>
      </c>
      <c r="L77" s="12">
        <f>('Summary Data'!L15-('Summary Data'!L16*'Summary Data'!L$39-'Summary Data'!L33*'Summary Data'!L$40)*$A77/17)</f>
        <v>0.6219496213121855</v>
      </c>
      <c r="M77" s="12">
        <f>('Summary Data'!M15-('Summary Data'!M16*'Summary Data'!M$39-'Summary Data'!M33*'Summary Data'!M$40)*$A77/17)</f>
        <v>0.6202695147488358</v>
      </c>
      <c r="N77" s="12">
        <f>('Summary Data'!N15-('Summary Data'!N16*'Summary Data'!N$39-'Summary Data'!N33*'Summary Data'!N$40)*$A77/17)</f>
        <v>0.62461716903332</v>
      </c>
      <c r="O77" s="12">
        <f>('Summary Data'!O15-('Summary Data'!O16*'Summary Data'!O$39-'Summary Data'!O33*'Summary Data'!O$40)*$A77/17)</f>
        <v>0.6288928522376537</v>
      </c>
      <c r="P77" s="12">
        <f>('Summary Data'!P15-('Summary Data'!P16*'Summary Data'!P$39-'Summary Data'!P33*'Summary Data'!P$40)*$A77/17)</f>
        <v>0.6322480601993035</v>
      </c>
      <c r="Q77" s="12">
        <f>('Summary Data'!Q15-('Summary Data'!Q16*'Summary Data'!Q$39-'Summary Data'!Q33*'Summary Data'!Q$40)*$A77/17)</f>
        <v>0.6115735964073334</v>
      </c>
      <c r="R77" s="12">
        <f>('Summary Data'!R15-('Summary Data'!R16*'Summary Data'!R$39-'Summary Data'!R33*'Summary Data'!R$40)*$A77/17)</f>
        <v>0.6118632617906167</v>
      </c>
      <c r="S77" s="12">
        <f>('Summary Data'!S15-('Summary Data'!S16*'Summary Data'!S$39-'Summary Data'!S33*'Summary Data'!S$40)*$A77/17)</f>
        <v>0.6108909147489429</v>
      </c>
      <c r="T77" s="12">
        <f>('Summary Data'!T15-('Summary Data'!T16*'Summary Data'!T$39-'Summary Data'!T33*'Summary Data'!T$40)*$A77/17)</f>
        <v>0.6236414783076822</v>
      </c>
      <c r="U77" s="12">
        <f>('Summary Data'!U15-('Summary Data'!U16*'Summary Data'!U$39-'Summary Data'!U33*'Summary Data'!U$40)*$A77/17)</f>
        <v>0.5992509186649185</v>
      </c>
      <c r="V77" s="75">
        <f>'Summary Data'!V15</f>
        <v>0.6193344</v>
      </c>
    </row>
    <row r="78" spans="1:23" ht="11.25">
      <c r="A78" s="76">
        <v>12</v>
      </c>
      <c r="B78" s="12">
        <f>('Summary Data'!B16-('Summary Data'!B17*'Summary Data'!B$39-'Summary Data'!B34*'Summary Data'!B$40)*$A78/17)*10</f>
        <v>-0.03179762179376992</v>
      </c>
      <c r="C78" s="12">
        <f>('Summary Data'!C16-('Summary Data'!C17*'Summary Data'!C$39-'Summary Data'!C34*'Summary Data'!C$40)*$A78/17)*10</f>
        <v>-0.019440957237003953</v>
      </c>
      <c r="D78" s="12">
        <f>('Summary Data'!D16-('Summary Data'!D17*'Summary Data'!D$39-'Summary Data'!D34*'Summary Data'!D$40)*$A78/17)*10</f>
        <v>-0.003590009151018536</v>
      </c>
      <c r="E78" s="12">
        <f>('Summary Data'!E16-('Summary Data'!E17*'Summary Data'!E$39-'Summary Data'!E34*'Summary Data'!E$40)*$A78/17)*10</f>
        <v>0.039408670949534125</v>
      </c>
      <c r="F78" s="12">
        <f>('Summary Data'!F16-('Summary Data'!F17*'Summary Data'!F$39-'Summary Data'!F34*'Summary Data'!F$40)*$A78/17)*10</f>
        <v>-0.050394880447823726</v>
      </c>
      <c r="G78" s="12">
        <f>('Summary Data'!G16-('Summary Data'!G17*'Summary Data'!G$39-'Summary Data'!G34*'Summary Data'!G$40)*$A78/17)*10</f>
        <v>0.004872936563336044</v>
      </c>
      <c r="H78" s="12">
        <f>('Summary Data'!H16-('Summary Data'!H17*'Summary Data'!H$39-'Summary Data'!H34*'Summary Data'!H$40)*$A78/17)*10</f>
        <v>-0.05987712712465388</v>
      </c>
      <c r="I78" s="12">
        <f>('Summary Data'!I16-('Summary Data'!I17*'Summary Data'!I$39-'Summary Data'!I34*'Summary Data'!I$40)*$A78/17)*10</f>
        <v>-0.009086583730187999</v>
      </c>
      <c r="J78" s="12">
        <f>('Summary Data'!J16-('Summary Data'!J17*'Summary Data'!J$39-'Summary Data'!J34*'Summary Data'!J$40)*$A78/17)*10</f>
        <v>0.005747670852279953</v>
      </c>
      <c r="K78" s="12">
        <f>('Summary Data'!K16-('Summary Data'!K17*'Summary Data'!K$39-'Summary Data'!K34*'Summary Data'!K$40)*$A78/17)*10</f>
        <v>0.01787397986750871</v>
      </c>
      <c r="L78" s="12">
        <f>('Summary Data'!L16-('Summary Data'!L17*'Summary Data'!L$39-'Summary Data'!L34*'Summary Data'!L$40)*$A78/17)*10</f>
        <v>-0.014104592090408265</v>
      </c>
      <c r="M78" s="12">
        <f>('Summary Data'!M16-('Summary Data'!M17*'Summary Data'!M$39-'Summary Data'!M34*'Summary Data'!M$40)*$A78/17)*10</f>
        <v>-0.013740971380811111</v>
      </c>
      <c r="N78" s="12">
        <f>('Summary Data'!N16-('Summary Data'!N17*'Summary Data'!N$39-'Summary Data'!N34*'Summary Data'!N$40)*$A78/17)*10</f>
        <v>-0.02735901737459424</v>
      </c>
      <c r="O78" s="12">
        <f>('Summary Data'!O16-('Summary Data'!O17*'Summary Data'!O$39-'Summary Data'!O34*'Summary Data'!O$40)*$A78/17)*10</f>
        <v>-0.05735639071818509</v>
      </c>
      <c r="P78" s="12">
        <f>('Summary Data'!P16-('Summary Data'!P17*'Summary Data'!P$39-'Summary Data'!P34*'Summary Data'!P$40)*$A78/17)*10</f>
        <v>0.0026379597193789666</v>
      </c>
      <c r="Q78" s="12">
        <f>('Summary Data'!Q16-('Summary Data'!Q17*'Summary Data'!Q$39-'Summary Data'!Q34*'Summary Data'!Q$40)*$A78/17)*10</f>
        <v>-0.012866474883366591</v>
      </c>
      <c r="R78" s="12">
        <f>('Summary Data'!R16-('Summary Data'!R17*'Summary Data'!R$39-'Summary Data'!R34*'Summary Data'!R$40)*$A78/17)*10</f>
        <v>-0.1535166800051359</v>
      </c>
      <c r="S78" s="12">
        <f>('Summary Data'!S16-('Summary Data'!S17*'Summary Data'!S$39-'Summary Data'!S34*'Summary Data'!S$40)*$A78/17)*10</f>
        <v>-0.10019001740126957</v>
      </c>
      <c r="T78" s="12">
        <f>('Summary Data'!T16-('Summary Data'!T17*'Summary Data'!T$39-'Summary Data'!T34*'Summary Data'!T$40)*$A78/17)*10</f>
        <v>-0.07180800257492696</v>
      </c>
      <c r="U78" s="12">
        <f>('Summary Data'!U16-('Summary Data'!U17*'Summary Data'!U$39-'Summary Data'!U34*'Summary Data'!U$40)*$A78/17)*10</f>
        <v>-0.05265323296982234</v>
      </c>
      <c r="V78" s="75">
        <f>'Summary Data'!V16*10</f>
        <v>-0.02937042</v>
      </c>
      <c r="W78" s="35" t="s">
        <v>77</v>
      </c>
    </row>
    <row r="79" spans="1:23" ht="11.25">
      <c r="A79" s="76">
        <v>13</v>
      </c>
      <c r="B79" s="12">
        <f>('Summary Data'!B17-('Summary Data'!B18*'Summary Data'!B$39-'Summary Data'!B35*'Summary Data'!B$40)*$A79/17)*10</f>
        <v>0.7150243997798531</v>
      </c>
      <c r="C79" s="12">
        <f>('Summary Data'!C17-('Summary Data'!C18*'Summary Data'!C$39-'Summary Data'!C35*'Summary Data'!C$40)*$A79/17)*10</f>
        <v>0.7061939262281798</v>
      </c>
      <c r="D79" s="12">
        <f>('Summary Data'!D17-('Summary Data'!D18*'Summary Data'!D$39-'Summary Data'!D35*'Summary Data'!D$40)*$A79/17)*10</f>
        <v>0.7534662342704429</v>
      </c>
      <c r="E79" s="12">
        <f>('Summary Data'!E17-('Summary Data'!E18*'Summary Data'!E$39-'Summary Data'!E35*'Summary Data'!E$40)*$A79/17)*10</f>
        <v>0.7936902787175955</v>
      </c>
      <c r="F79" s="12">
        <f>('Summary Data'!F17-('Summary Data'!F18*'Summary Data'!F$39-'Summary Data'!F35*'Summary Data'!F$40)*$A79/17)*10</f>
        <v>0.7816043090210774</v>
      </c>
      <c r="G79" s="12">
        <f>('Summary Data'!G17-('Summary Data'!G18*'Summary Data'!G$39-'Summary Data'!G35*'Summary Data'!G$40)*$A79/17)*10</f>
        <v>0.7043360079348681</v>
      </c>
      <c r="H79" s="12">
        <f>('Summary Data'!H17-('Summary Data'!H18*'Summary Data'!H$39-'Summary Data'!H35*'Summary Data'!H$40)*$A79/17)*10</f>
        <v>0.7725380624176152</v>
      </c>
      <c r="I79" s="12">
        <f>('Summary Data'!I17-('Summary Data'!I18*'Summary Data'!I$39-'Summary Data'!I35*'Summary Data'!I$40)*$A79/17)*10</f>
        <v>0.7491494088719209</v>
      </c>
      <c r="J79" s="12">
        <f>('Summary Data'!J17-('Summary Data'!J18*'Summary Data'!J$39-'Summary Data'!J35*'Summary Data'!J$40)*$A79/17)*10</f>
        <v>0.7564225027510256</v>
      </c>
      <c r="K79" s="12">
        <f>('Summary Data'!K17-('Summary Data'!K18*'Summary Data'!K$39-'Summary Data'!K35*'Summary Data'!K$40)*$A79/17)*10</f>
        <v>0.7714877551994965</v>
      </c>
      <c r="L79" s="12">
        <f>('Summary Data'!L17-('Summary Data'!L18*'Summary Data'!L$39-'Summary Data'!L35*'Summary Data'!L$40)*$A79/17)*10</f>
        <v>0.7473828279813578</v>
      </c>
      <c r="M79" s="12">
        <f>('Summary Data'!M17-('Summary Data'!M18*'Summary Data'!M$39-'Summary Data'!M35*'Summary Data'!M$40)*$A79/17)*10</f>
        <v>0.7624034932995155</v>
      </c>
      <c r="N79" s="12">
        <f>('Summary Data'!N17-('Summary Data'!N18*'Summary Data'!N$39-'Summary Data'!N35*'Summary Data'!N$40)*$A79/17)*10</f>
        <v>0.7729647578633829</v>
      </c>
      <c r="O79" s="12">
        <f>('Summary Data'!O17-('Summary Data'!O18*'Summary Data'!O$39-'Summary Data'!O35*'Summary Data'!O$40)*$A79/17)*10</f>
        <v>0.7766840098056171</v>
      </c>
      <c r="P79" s="12">
        <f>('Summary Data'!P17-('Summary Data'!P18*'Summary Data'!P$39-'Summary Data'!P35*'Summary Data'!P$40)*$A79/17)*10</f>
        <v>0.7511977264075926</v>
      </c>
      <c r="Q79" s="12">
        <f>('Summary Data'!Q17-('Summary Data'!Q18*'Summary Data'!Q$39-'Summary Data'!Q35*'Summary Data'!Q$40)*$A79/17)*10</f>
        <v>0.7757385720278811</v>
      </c>
      <c r="R79" s="12">
        <f>('Summary Data'!R17-('Summary Data'!R18*'Summary Data'!R$39-'Summary Data'!R35*'Summary Data'!R$40)*$A79/17)*10</f>
        <v>0.8050028175057533</v>
      </c>
      <c r="S79" s="12">
        <f>('Summary Data'!S17-('Summary Data'!S18*'Summary Data'!S$39-'Summary Data'!S35*'Summary Data'!S$40)*$A79/17)*10</f>
        <v>0.8152069440205232</v>
      </c>
      <c r="T79" s="12">
        <f>('Summary Data'!T17-('Summary Data'!T18*'Summary Data'!T$39-'Summary Data'!T35*'Summary Data'!T$40)*$A79/17)*10</f>
        <v>0.7809549987753601</v>
      </c>
      <c r="U79" s="12">
        <f>('Summary Data'!U17-('Summary Data'!U18*'Summary Data'!U$39-'Summary Data'!U35*'Summary Data'!U$40)*$A79/17)*10</f>
        <v>0.534624077140673</v>
      </c>
      <c r="V79" s="75">
        <f>'Summary Data'!V17*10</f>
        <v>0.759112</v>
      </c>
      <c r="W79" s="35" t="s">
        <v>77</v>
      </c>
    </row>
    <row r="80" spans="1:23" ht="11.25">
      <c r="A80" s="76">
        <v>14</v>
      </c>
      <c r="B80" s="12">
        <f>('Summary Data'!B18-('Summary Data'!B19*'Summary Data'!B$39-'Summary Data'!B36*'Summary Data'!B$40)*$A80/17)*10</f>
        <v>0.024686341531429037</v>
      </c>
      <c r="C80" s="12">
        <f>('Summary Data'!C18-('Summary Data'!C19*'Summary Data'!C$39-'Summary Data'!C36*'Summary Data'!C$40)*$A80/17)*10</f>
        <v>-0.04947991116732001</v>
      </c>
      <c r="D80" s="12">
        <f>('Summary Data'!D18-('Summary Data'!D19*'Summary Data'!D$39-'Summary Data'!D36*'Summary Data'!D$40)*$A80/17)*10</f>
        <v>-0.03201097729227322</v>
      </c>
      <c r="E80" s="12">
        <f>('Summary Data'!E18-('Summary Data'!E19*'Summary Data'!E$39-'Summary Data'!E36*'Summary Data'!E$40)*$A80/17)*10</f>
        <v>-0.021901317739751527</v>
      </c>
      <c r="F80" s="12">
        <f>('Summary Data'!F18-('Summary Data'!F19*'Summary Data'!F$39-'Summary Data'!F36*'Summary Data'!F$40)*$A80/17)*10</f>
        <v>-0.04742320972079341</v>
      </c>
      <c r="G80" s="12">
        <f>('Summary Data'!G18-('Summary Data'!G19*'Summary Data'!G$39-'Summary Data'!G36*'Summary Data'!G$40)*$A80/17)*10</f>
        <v>-0.015473428973146098</v>
      </c>
      <c r="H80" s="12">
        <f>('Summary Data'!H18-('Summary Data'!H19*'Summary Data'!H$39-'Summary Data'!H36*'Summary Data'!H$40)*$A80/17)*10</f>
        <v>-0.012265465207351408</v>
      </c>
      <c r="I80" s="12">
        <f>('Summary Data'!I18-('Summary Data'!I19*'Summary Data'!I$39-'Summary Data'!I36*'Summary Data'!I$40)*$A80/17)*10</f>
        <v>-0.0005734961054473649</v>
      </c>
      <c r="J80" s="12">
        <f>('Summary Data'!J18-('Summary Data'!J19*'Summary Data'!J$39-'Summary Data'!J36*'Summary Data'!J$40)*$A80/17)*10</f>
        <v>-0.008707569197712706</v>
      </c>
      <c r="K80" s="12">
        <f>('Summary Data'!K18-('Summary Data'!K19*'Summary Data'!K$39-'Summary Data'!K36*'Summary Data'!K$40)*$A80/17)*10</f>
        <v>-0.011893984357130117</v>
      </c>
      <c r="L80" s="12">
        <f>('Summary Data'!L18-('Summary Data'!L19*'Summary Data'!L$39-'Summary Data'!L36*'Summary Data'!L$40)*$A80/17)*10</f>
        <v>-0.004528625675879624</v>
      </c>
      <c r="M80" s="12">
        <f>('Summary Data'!M18-('Summary Data'!M19*'Summary Data'!M$39-'Summary Data'!M36*'Summary Data'!M$40)*$A80/17)*10</f>
        <v>-0.010042246065745383</v>
      </c>
      <c r="N80" s="12">
        <f>('Summary Data'!N18-('Summary Data'!N19*'Summary Data'!N$39-'Summary Data'!N36*'Summary Data'!N$40)*$A80/17)*10</f>
        <v>-0.01618694176756459</v>
      </c>
      <c r="O80" s="12">
        <f>('Summary Data'!O18-('Summary Data'!O19*'Summary Data'!O$39-'Summary Data'!O36*'Summary Data'!O$40)*$A80/17)*10</f>
        <v>-0.016843807391729585</v>
      </c>
      <c r="P80" s="12">
        <f>('Summary Data'!P18-('Summary Data'!P19*'Summary Data'!P$39-'Summary Data'!P36*'Summary Data'!P$40)*$A80/17)*10</f>
        <v>-0.026042531977655128</v>
      </c>
      <c r="Q80" s="12">
        <f>('Summary Data'!Q18-('Summary Data'!Q19*'Summary Data'!Q$39-'Summary Data'!Q36*'Summary Data'!Q$40)*$A80/17)*10</f>
        <v>-0.051437648484414934</v>
      </c>
      <c r="R80" s="12">
        <f>('Summary Data'!R18-('Summary Data'!R19*'Summary Data'!R$39-'Summary Data'!R36*'Summary Data'!R$40)*$A80/17)*10</f>
        <v>-0.07445333579230161</v>
      </c>
      <c r="S80" s="12">
        <f>('Summary Data'!S18-('Summary Data'!S19*'Summary Data'!S$39-'Summary Data'!S36*'Summary Data'!S$40)*$A80/17)*10</f>
        <v>-0.037568984288263746</v>
      </c>
      <c r="T80" s="12">
        <f>('Summary Data'!T18-('Summary Data'!T19*'Summary Data'!T$39-'Summary Data'!T36*'Summary Data'!T$40)*$A80/17)*10</f>
        <v>0.001137231934127494</v>
      </c>
      <c r="U80" s="12">
        <f>('Summary Data'!U18-('Summary Data'!U19*'Summary Data'!U$39-'Summary Data'!U36*'Summary Data'!U$40)*$A80/17)*10</f>
        <v>-0.03701191147539881</v>
      </c>
      <c r="V80" s="75">
        <f>'Summary Data'!V18*10</f>
        <v>-0.024023500000000003</v>
      </c>
      <c r="W80" s="35" t="s">
        <v>77</v>
      </c>
    </row>
    <row r="81" spans="1:23" ht="11.25">
      <c r="A81" s="76">
        <v>15</v>
      </c>
      <c r="B81" s="12">
        <f>('Summary Data'!B19-('Summary Data'!B20*'Summary Data'!B$39-'Summary Data'!B37*'Summary Data'!B$40)*$A81/17)*10</f>
        <v>-0.11983840000000001</v>
      </c>
      <c r="C81" s="12">
        <f>('Summary Data'!C19-('Summary Data'!C20*'Summary Data'!C$39-'Summary Data'!C37*'Summary Data'!C$40)*$A81/17)*10</f>
        <v>0.25434249999999997</v>
      </c>
      <c r="D81" s="12">
        <f>('Summary Data'!D19-('Summary Data'!D20*'Summary Data'!D$39-'Summary Data'!D37*'Summary Data'!D$40)*$A81/17)*10</f>
        <v>0.2043758</v>
      </c>
      <c r="E81" s="12">
        <f>('Summary Data'!E19-('Summary Data'!E20*'Summary Data'!E$39-'Summary Data'!E37*'Summary Data'!E$40)*$A81/17)*10</f>
        <v>0.2069712</v>
      </c>
      <c r="F81" s="12">
        <f>('Summary Data'!F19-('Summary Data'!F20*'Summary Data'!F$39-'Summary Data'!F37*'Summary Data'!F$40)*$A81/17)*10</f>
        <v>0.2076006</v>
      </c>
      <c r="G81" s="12">
        <f>('Summary Data'!G19-('Summary Data'!G20*'Summary Data'!G$39-'Summary Data'!G37*'Summary Data'!G$40)*$A81/17)*10</f>
        <v>0.26971069999999997</v>
      </c>
      <c r="H81" s="12">
        <f>('Summary Data'!H19-('Summary Data'!H20*'Summary Data'!H$39-'Summary Data'!H37*'Summary Data'!H$40)*$A81/17)*10</f>
        <v>0.2213414</v>
      </c>
      <c r="I81" s="12">
        <f>('Summary Data'!I19-('Summary Data'!I20*'Summary Data'!I$39-'Summary Data'!I37*'Summary Data'!I$40)*$A81/17)*10</f>
        <v>0.2110473</v>
      </c>
      <c r="J81" s="12">
        <f>('Summary Data'!J19-('Summary Data'!J20*'Summary Data'!J$39-'Summary Data'!J37*'Summary Data'!J$40)*$A81/17)*10</f>
        <v>0.2031767</v>
      </c>
      <c r="K81" s="12">
        <f>('Summary Data'!K19-('Summary Data'!K20*'Summary Data'!K$39-'Summary Data'!K37*'Summary Data'!K$40)*$A81/17)*10</f>
        <v>0.1995879</v>
      </c>
      <c r="L81" s="12">
        <f>('Summary Data'!L19-('Summary Data'!L20*'Summary Data'!L$39-'Summary Data'!L37*'Summary Data'!L$40)*$A81/17)*10</f>
        <v>0.2125932</v>
      </c>
      <c r="M81" s="12">
        <f>('Summary Data'!M19-('Summary Data'!M20*'Summary Data'!M$39-'Summary Data'!M37*'Summary Data'!M$40)*$A81/17)*10</f>
        <v>0.20127869999999998</v>
      </c>
      <c r="N81" s="12">
        <f>('Summary Data'!N19-('Summary Data'!N20*'Summary Data'!N$39-'Summary Data'!N37*'Summary Data'!N$40)*$A81/17)*10</f>
        <v>0.18627680000000002</v>
      </c>
      <c r="O81" s="12">
        <f>('Summary Data'!O19-('Summary Data'!O20*'Summary Data'!O$39-'Summary Data'!O37*'Summary Data'!O$40)*$A81/17)*10</f>
        <v>0.2115543</v>
      </c>
      <c r="P81" s="12">
        <f>('Summary Data'!P19-('Summary Data'!P20*'Summary Data'!P$39-'Summary Data'!P37*'Summary Data'!P$40)*$A81/17)*10</f>
        <v>0.21404969999999998</v>
      </c>
      <c r="Q81" s="12">
        <f>('Summary Data'!Q19-('Summary Data'!Q20*'Summary Data'!Q$39-'Summary Data'!Q37*'Summary Data'!Q$40)*$A81/17)*10</f>
        <v>0.24772639999999999</v>
      </c>
      <c r="R81" s="12">
        <f>('Summary Data'!R19-('Summary Data'!R20*'Summary Data'!R$39-'Summary Data'!R37*'Summary Data'!R$40)*$A81/17)*10</f>
        <v>0.23407270000000002</v>
      </c>
      <c r="S81" s="12">
        <f>('Summary Data'!S19-('Summary Data'!S20*'Summary Data'!S$39-'Summary Data'!S37*'Summary Data'!S$40)*$A81/17)*10</f>
        <v>0.1988644</v>
      </c>
      <c r="T81" s="12">
        <f>('Summary Data'!T19-('Summary Data'!T20*'Summary Data'!T$39-'Summary Data'!T37*'Summary Data'!T$40)*$A81/17)*10</f>
        <v>0.1980443</v>
      </c>
      <c r="U81" s="12">
        <f>('Summary Data'!U19-('Summary Data'!U20*'Summary Data'!U$39-'Summary Data'!U37*'Summary Data'!U$40)*$A81/17)*10</f>
        <v>0.11614</v>
      </c>
      <c r="V81" s="75">
        <f>'Summary Data'!V19*10</f>
        <v>0.2022001</v>
      </c>
      <c r="W81" s="35" t="s">
        <v>77</v>
      </c>
    </row>
    <row r="82" spans="1:23" ht="11.25">
      <c r="A82" s="76">
        <v>16</v>
      </c>
      <c r="B82" s="12">
        <f>('Summary Data'!B20-('Summary Data'!B21*'Summary Data'!B$39-'Summary Data'!B38*'Summary Data'!B$40)*$A82/17)*10</f>
        <v>0</v>
      </c>
      <c r="C82" s="12">
        <f>('Summary Data'!C20-('Summary Data'!C21*'Summary Data'!C$39-'Summary Data'!C38*'Summary Data'!C$40)*$A82/17)*10</f>
        <v>0</v>
      </c>
      <c r="D82" s="12">
        <f>('Summary Data'!D20-('Summary Data'!D21*'Summary Data'!D$39-'Summary Data'!D38*'Summary Data'!D$40)*$A82/17)*10</f>
        <v>0</v>
      </c>
      <c r="E82" s="12">
        <f>('Summary Data'!E20-('Summary Data'!E21*'Summary Data'!E$39-'Summary Data'!E38*'Summary Data'!E$40)*$A82/17)*10</f>
        <v>0</v>
      </c>
      <c r="F82" s="12">
        <f>('Summary Data'!F20-('Summary Data'!F21*'Summary Data'!F$39-'Summary Data'!F38*'Summary Data'!F$40)*$A82/17)*10</f>
        <v>0</v>
      </c>
      <c r="G82" s="12">
        <f>('Summary Data'!G20-('Summary Data'!G21*'Summary Data'!G$39-'Summary Data'!G38*'Summary Data'!G$40)*$A82/17)*10</f>
        <v>0</v>
      </c>
      <c r="H82" s="12">
        <f>('Summary Data'!H20-('Summary Data'!H21*'Summary Data'!H$39-'Summary Data'!H38*'Summary Data'!H$40)*$A82/17)*10</f>
        <v>0</v>
      </c>
      <c r="I82" s="12">
        <f>('Summary Data'!I20-('Summary Data'!I21*'Summary Data'!I$39-'Summary Data'!I38*'Summary Data'!I$40)*$A82/17)*10</f>
        <v>0</v>
      </c>
      <c r="J82" s="12">
        <f>('Summary Data'!J20-('Summary Data'!J21*'Summary Data'!J$39-'Summary Data'!J38*'Summary Data'!J$40)*$A82/17)*10</f>
        <v>0</v>
      </c>
      <c r="K82" s="12">
        <f>('Summary Data'!K20-('Summary Data'!K21*'Summary Data'!K$39-'Summary Data'!K38*'Summary Data'!K$40)*$A82/17)*10</f>
        <v>0</v>
      </c>
      <c r="L82" s="12">
        <f>('Summary Data'!L20-('Summary Data'!L21*'Summary Data'!L$39-'Summary Data'!L38*'Summary Data'!L$40)*$A82/17)*10</f>
        <v>0</v>
      </c>
      <c r="M82" s="12">
        <f>('Summary Data'!M20-('Summary Data'!M21*'Summary Data'!M$39-'Summary Data'!M38*'Summary Data'!M$40)*$A82/17)*10</f>
        <v>0</v>
      </c>
      <c r="N82" s="12">
        <f>('Summary Data'!N20-('Summary Data'!N21*'Summary Data'!N$39-'Summary Data'!N38*'Summary Data'!N$40)*$A82/17)*10</f>
        <v>0</v>
      </c>
      <c r="O82" s="12">
        <f>('Summary Data'!O20-('Summary Data'!O21*'Summary Data'!O$39-'Summary Data'!O38*'Summary Data'!O$40)*$A82/17)*10</f>
        <v>0</v>
      </c>
      <c r="P82" s="12">
        <f>('Summary Data'!P20-('Summary Data'!P21*'Summary Data'!P$39-'Summary Data'!P38*'Summary Data'!P$40)*$A82/17)*10</f>
        <v>0</v>
      </c>
      <c r="Q82" s="12">
        <f>('Summary Data'!Q20-('Summary Data'!Q21*'Summary Data'!Q$39-'Summary Data'!Q38*'Summary Data'!Q$40)*$A82/17)*10</f>
        <v>0</v>
      </c>
      <c r="R82" s="12">
        <f>('Summary Data'!R20-('Summary Data'!R21*'Summary Data'!R$39-'Summary Data'!R38*'Summary Data'!R$40)*$A82/17)*10</f>
        <v>0</v>
      </c>
      <c r="S82" s="12">
        <f>('Summary Data'!S20-('Summary Data'!S21*'Summary Data'!S$39-'Summary Data'!S38*'Summary Data'!S$40)*$A82/17)*10</f>
        <v>0</v>
      </c>
      <c r="T82" s="12">
        <f>('Summary Data'!T20-('Summary Data'!T21*'Summary Data'!T$39-'Summary Data'!T38*'Summary Data'!T$40)*$A82/17)*10</f>
        <v>0</v>
      </c>
      <c r="U82" s="12">
        <f>('Summary Data'!U20-('Summary Data'!U21*'Summary Data'!U$39-'Summary Data'!U38*'Summary Data'!U$40)*$A82/17)*10</f>
        <v>0</v>
      </c>
      <c r="V82" s="75">
        <f>'Summary Data'!V20*10</f>
        <v>0</v>
      </c>
      <c r="W82" s="35" t="s">
        <v>77</v>
      </c>
    </row>
    <row r="83" spans="1:23" ht="12" thickBot="1">
      <c r="A83" s="77">
        <v>17</v>
      </c>
      <c r="B83" s="14">
        <f>'Summary Data'!B21*10</f>
        <v>0</v>
      </c>
      <c r="C83" s="14">
        <f>'Summary Data'!C21*10</f>
        <v>0</v>
      </c>
      <c r="D83" s="14">
        <f>'Summary Data'!D21*10</f>
        <v>0</v>
      </c>
      <c r="E83" s="14">
        <f>'Summary Data'!E21*10</f>
        <v>0</v>
      </c>
      <c r="F83" s="14">
        <f>'Summary Data'!F21*10</f>
        <v>0</v>
      </c>
      <c r="G83" s="14">
        <f>'Summary Data'!G21*10</f>
        <v>0</v>
      </c>
      <c r="H83" s="14">
        <f>'Summary Data'!H21*10</f>
        <v>0</v>
      </c>
      <c r="I83" s="14">
        <f>'Summary Data'!I21*10</f>
        <v>0</v>
      </c>
      <c r="J83" s="14">
        <f>'Summary Data'!J21*10</f>
        <v>0</v>
      </c>
      <c r="K83" s="14">
        <f>'Summary Data'!K21*10</f>
        <v>0</v>
      </c>
      <c r="L83" s="14">
        <f>'Summary Data'!L21*10</f>
        <v>0</v>
      </c>
      <c r="M83" s="14">
        <f>'Summary Data'!M21*10</f>
        <v>0</v>
      </c>
      <c r="N83" s="14">
        <f>'Summary Data'!N21*10</f>
        <v>0</v>
      </c>
      <c r="O83" s="14">
        <f>'Summary Data'!O21*10</f>
        <v>0</v>
      </c>
      <c r="P83" s="14">
        <f>'Summary Data'!P21*10</f>
        <v>0</v>
      </c>
      <c r="Q83" s="14">
        <f>'Summary Data'!Q21*10</f>
        <v>0</v>
      </c>
      <c r="R83" s="14">
        <f>'Summary Data'!R21*10</f>
        <v>0</v>
      </c>
      <c r="S83" s="14">
        <f>'Summary Data'!S21*10</f>
        <v>0</v>
      </c>
      <c r="T83" s="14">
        <f>'Summary Data'!T21*10</f>
        <v>0</v>
      </c>
      <c r="U83" s="14">
        <f>'Summary Data'!U21*10</f>
        <v>0</v>
      </c>
      <c r="V83" s="75">
        <f>'Summary Data'!V21*10</f>
        <v>0</v>
      </c>
      <c r="W83" s="35" t="s">
        <v>77</v>
      </c>
    </row>
    <row r="84" spans="15:16" ht="12" thickBot="1">
      <c r="O84" s="68"/>
      <c r="P84" s="68"/>
    </row>
    <row r="85" spans="1:22" ht="11.25">
      <c r="A85" s="462" t="s">
        <v>111</v>
      </c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8"/>
    </row>
    <row r="86" spans="1:22" ht="11.25">
      <c r="A86" s="73"/>
      <c r="B86" s="74" t="s">
        <v>72</v>
      </c>
      <c r="C86" s="74" t="s">
        <v>73</v>
      </c>
      <c r="D86" s="74" t="s">
        <v>74</v>
      </c>
      <c r="E86" s="74" t="s">
        <v>75</v>
      </c>
      <c r="F86" s="74" t="s">
        <v>76</v>
      </c>
      <c r="G86" s="74" t="s">
        <v>81</v>
      </c>
      <c r="H86" s="74" t="s">
        <v>82</v>
      </c>
      <c r="I86" s="74" t="s">
        <v>83</v>
      </c>
      <c r="J86" s="74" t="s">
        <v>84</v>
      </c>
      <c r="K86" s="74" t="s">
        <v>85</v>
      </c>
      <c r="L86" s="74" t="s">
        <v>86</v>
      </c>
      <c r="M86" s="74" t="s">
        <v>87</v>
      </c>
      <c r="N86" s="74" t="s">
        <v>88</v>
      </c>
      <c r="O86" s="74" t="s">
        <v>89</v>
      </c>
      <c r="P86" s="74" t="s">
        <v>90</v>
      </c>
      <c r="Q86" s="74" t="s">
        <v>91</v>
      </c>
      <c r="R86" s="74" t="s">
        <v>92</v>
      </c>
      <c r="S86" s="74" t="s">
        <v>93</v>
      </c>
      <c r="T86" s="74" t="s">
        <v>94</v>
      </c>
      <c r="U86" s="74" t="s">
        <v>95</v>
      </c>
      <c r="V86" s="13" t="s">
        <v>96</v>
      </c>
    </row>
    <row r="87" spans="1:22" ht="11.25">
      <c r="A87" s="76">
        <v>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75"/>
    </row>
    <row r="88" spans="1:22" ht="11.25">
      <c r="A88" s="76">
        <v>2</v>
      </c>
      <c r="B88" s="12">
        <f>('Summary Data'!B23-('Summary Data'!B7*'Summary Data'!B$40+'Summary Data'!B24*'Summary Data'!B$39)/17*$A88)</f>
        <v>0.7096232351851588</v>
      </c>
      <c r="C88" s="12">
        <f>('Summary Data'!C23-('Summary Data'!C7*'Summary Data'!C$40+'Summary Data'!C24*'Summary Data'!C$39)/17*$A88)</f>
        <v>1.1316346974721367</v>
      </c>
      <c r="D88" s="12">
        <f>('Summary Data'!D23-('Summary Data'!D7*'Summary Data'!D$40+'Summary Data'!D24*'Summary Data'!D$39)/17*$A88)</f>
        <v>-0.07148508675775059</v>
      </c>
      <c r="E88" s="12">
        <f>('Summary Data'!E23-('Summary Data'!E7*'Summary Data'!E$40+'Summary Data'!E24*'Summary Data'!E$39)/17*$A88)</f>
        <v>-0.8466200680497717</v>
      </c>
      <c r="F88" s="12">
        <f>('Summary Data'!F23-('Summary Data'!F7*'Summary Data'!F$40+'Summary Data'!F24*'Summary Data'!F$39)/17*$A88)</f>
        <v>-1.1231667293878758</v>
      </c>
      <c r="G88" s="12">
        <f>('Summary Data'!G23-('Summary Data'!G7*'Summary Data'!G$40+'Summary Data'!G24*'Summary Data'!G$39)/17*$A88)</f>
        <v>-0.4849433770115752</v>
      </c>
      <c r="H88" s="12">
        <f>('Summary Data'!H23-('Summary Data'!H7*'Summary Data'!H$40+'Summary Data'!H24*'Summary Data'!H$39)/17*$A88)</f>
        <v>1.4979557028239858</v>
      </c>
      <c r="I88" s="12">
        <f>('Summary Data'!I23-('Summary Data'!I7*'Summary Data'!I$40+'Summary Data'!I24*'Summary Data'!I$39)/17*$A88)</f>
        <v>2.1461918002080944</v>
      </c>
      <c r="J88" s="12">
        <f>('Summary Data'!J23-('Summary Data'!J7*'Summary Data'!J$40+'Summary Data'!J24*'Summary Data'!J$39)/17*$A88)</f>
        <v>0.27744594721749744</v>
      </c>
      <c r="K88" s="12">
        <f>('Summary Data'!K23-('Summary Data'!K7*'Summary Data'!K$40+'Summary Data'!K24*'Summary Data'!K$39)/17*$A88)</f>
        <v>-0.132433096713188</v>
      </c>
      <c r="L88" s="12">
        <f>('Summary Data'!L23-('Summary Data'!L7*'Summary Data'!L$40+'Summary Data'!L24*'Summary Data'!L$39)/17*$A88)</f>
        <v>-0.6394451572079176</v>
      </c>
      <c r="M88" s="12">
        <f>('Summary Data'!M23-('Summary Data'!M7*'Summary Data'!M$40+'Summary Data'!M24*'Summary Data'!M$39)/17*$A88)</f>
        <v>-0.8059478823388717</v>
      </c>
      <c r="N88" s="12">
        <f>('Summary Data'!N23-('Summary Data'!N7*'Summary Data'!N$40+'Summary Data'!N24*'Summary Data'!N$39)/17*$A88)</f>
        <v>-0.7198469248647082</v>
      </c>
      <c r="O88" s="12">
        <f>('Summary Data'!O23-('Summary Data'!O7*'Summary Data'!O$40+'Summary Data'!O24*'Summary Data'!O$39)/17*$A88)</f>
        <v>-1.047721361525527</v>
      </c>
      <c r="P88" s="12">
        <f>('Summary Data'!P23-('Summary Data'!P7*'Summary Data'!P$40+'Summary Data'!P24*'Summary Data'!P$39)/17*$A88)</f>
        <v>-0.0008155734012376473</v>
      </c>
      <c r="Q88" s="12">
        <f>('Summary Data'!Q23-('Summary Data'!Q7*'Summary Data'!Q$40+'Summary Data'!Q24*'Summary Data'!Q$39)/17*$A88)</f>
        <v>1.9197104442835367</v>
      </c>
      <c r="R88" s="12">
        <f>('Summary Data'!R23-('Summary Data'!R7*'Summary Data'!R$40+'Summary Data'!R24*'Summary Data'!R$39)/17*$A88)</f>
        <v>2.093918178854326</v>
      </c>
      <c r="S88" s="12">
        <f>('Summary Data'!S23-('Summary Data'!S7*'Summary Data'!S$40+'Summary Data'!S24*'Summary Data'!S$39)/17*$A88)</f>
        <v>-0.34454980665448703</v>
      </c>
      <c r="T88" s="12">
        <f>('Summary Data'!T23-('Summary Data'!T7*'Summary Data'!T$40+'Summary Data'!T24*'Summary Data'!T$39)/17*$A88)</f>
        <v>-1.9269200273762153</v>
      </c>
      <c r="U88" s="12">
        <f>('Summary Data'!U23-('Summary Data'!U7*'Summary Data'!U$40+'Summary Data'!U24*'Summary Data'!U$39)/17*$A88)</f>
        <v>1.371889788703865</v>
      </c>
      <c r="V88" s="75">
        <f>'Summary Data'!V23</f>
        <v>0.1120937</v>
      </c>
    </row>
    <row r="89" spans="1:22" ht="11.25">
      <c r="A89" s="76">
        <v>3</v>
      </c>
      <c r="B89" s="12">
        <f>('Summary Data'!B24-('Summary Data'!B8*'Summary Data'!B$40+'Summary Data'!B25*'Summary Data'!B$39)/17*$A89)</f>
        <v>-2.080158100266587</v>
      </c>
      <c r="C89" s="12">
        <f>('Summary Data'!C24-('Summary Data'!C8*'Summary Data'!C$40+'Summary Data'!C25*'Summary Data'!C$39)/17*$A89)</f>
        <v>0.006881333508460411</v>
      </c>
      <c r="D89" s="12">
        <f>('Summary Data'!D24-('Summary Data'!D8*'Summary Data'!D$40+'Summary Data'!D25*'Summary Data'!D$39)/17*$A89)</f>
        <v>0.17681724834300636</v>
      </c>
      <c r="E89" s="12">
        <f>('Summary Data'!E24-('Summary Data'!E8*'Summary Data'!E$40+'Summary Data'!E25*'Summary Data'!E$39)/17*$A89)</f>
        <v>0.22168633579909505</v>
      </c>
      <c r="F89" s="12">
        <f>('Summary Data'!F24-('Summary Data'!F8*'Summary Data'!F$40+'Summary Data'!F25*'Summary Data'!F$39)/17*$A89)</f>
        <v>0.6609830085332988</v>
      </c>
      <c r="G89" s="12">
        <f>('Summary Data'!G24-('Summary Data'!G8*'Summary Data'!G$40+'Summary Data'!G25*'Summary Data'!G$39)/17*$A89)</f>
        <v>-0.48353019701156613</v>
      </c>
      <c r="H89" s="12">
        <f>('Summary Data'!H24-('Summary Data'!H8*'Summary Data'!H$40+'Summary Data'!H25*'Summary Data'!H$39)/17*$A89)</f>
        <v>-0.15943905428255845</v>
      </c>
      <c r="I89" s="12">
        <f>('Summary Data'!I24-('Summary Data'!I8*'Summary Data'!I$40+'Summary Data'!I25*'Summary Data'!I$39)/17*$A89)</f>
        <v>-0.254208948544696</v>
      </c>
      <c r="J89" s="12">
        <f>('Summary Data'!J24-('Summary Data'!J8*'Summary Data'!J$40+'Summary Data'!J25*'Summary Data'!J$39)/17*$A89)</f>
        <v>-0.1873920355039828</v>
      </c>
      <c r="K89" s="12">
        <f>('Summary Data'!K24-('Summary Data'!K8*'Summary Data'!K$40+'Summary Data'!K25*'Summary Data'!K$39)/17*$A89)</f>
        <v>-0.2331978668369139</v>
      </c>
      <c r="L89" s="12">
        <f>('Summary Data'!L24-('Summary Data'!L8*'Summary Data'!L$40+'Summary Data'!L25*'Summary Data'!L$39)/17*$A89)</f>
        <v>-0.6147763445776867</v>
      </c>
      <c r="M89" s="12">
        <f>('Summary Data'!M24-('Summary Data'!M8*'Summary Data'!M$40+'Summary Data'!M25*'Summary Data'!M$39)/17*$A89)</f>
        <v>-0.5911969418039713</v>
      </c>
      <c r="N89" s="12">
        <f>('Summary Data'!N24-('Summary Data'!N8*'Summary Data'!N$40+'Summary Data'!N25*'Summary Data'!N$39)/17*$A89)</f>
        <v>-0.4602961034016483</v>
      </c>
      <c r="O89" s="12">
        <f>('Summary Data'!O24-('Summary Data'!O8*'Summary Data'!O$40+'Summary Data'!O25*'Summary Data'!O$39)/17*$A89)</f>
        <v>-0.41554145663944203</v>
      </c>
      <c r="P89" s="12">
        <f>('Summary Data'!P24-('Summary Data'!P8*'Summary Data'!P$40+'Summary Data'!P25*'Summary Data'!P$39)/17*$A89)</f>
        <v>-0.34343282541725406</v>
      </c>
      <c r="Q89" s="12">
        <f>('Summary Data'!Q24-('Summary Data'!Q8*'Summary Data'!Q$40+'Summary Data'!Q25*'Summary Data'!Q$39)/17*$A89)</f>
        <v>-1.1619363717012103</v>
      </c>
      <c r="R89" s="12">
        <f>('Summary Data'!R24-('Summary Data'!R8*'Summary Data'!R$40+'Summary Data'!R25*'Summary Data'!R$39)/17*$A89)</f>
        <v>-1.1123957584668491</v>
      </c>
      <c r="S89" s="12">
        <f>('Summary Data'!S24-('Summary Data'!S8*'Summary Data'!S$40+'Summary Data'!S25*'Summary Data'!S$39)/17*$A89)</f>
        <v>-0.7478371414896692</v>
      </c>
      <c r="T89" s="12">
        <f>('Summary Data'!T24-('Summary Data'!T8*'Summary Data'!T$40+'Summary Data'!T25*'Summary Data'!T$39)/17*$A89)</f>
        <v>-0.1579927097050811</v>
      </c>
      <c r="U89" s="12">
        <f>('Summary Data'!U24-('Summary Data'!U8*'Summary Data'!U$40+'Summary Data'!U25*'Summary Data'!U$39)/17*$A89)</f>
        <v>0.42394931544790904</v>
      </c>
      <c r="V89" s="75">
        <f>'Summary Data'!V24</f>
        <v>-0.3576948</v>
      </c>
    </row>
    <row r="90" spans="1:22" ht="11.25">
      <c r="A90" s="76">
        <v>4</v>
      </c>
      <c r="B90" s="12">
        <f>('Summary Data'!B25-('Summary Data'!B9*'Summary Data'!B$40+'Summary Data'!B26*'Summary Data'!B$39)/17*$A90)</f>
        <v>-1.278699827176581</v>
      </c>
      <c r="C90" s="12">
        <f>('Summary Data'!C25-('Summary Data'!C9*'Summary Data'!C$40+'Summary Data'!C26*'Summary Data'!C$39)/17*$A90)</f>
        <v>-0.37053135623665173</v>
      </c>
      <c r="D90" s="12">
        <f>('Summary Data'!D25-('Summary Data'!D9*'Summary Data'!D$40+'Summary Data'!D26*'Summary Data'!D$39)/17*$A90)</f>
        <v>-0.286972181860936</v>
      </c>
      <c r="E90" s="12">
        <f>('Summary Data'!E25-('Summary Data'!E9*'Summary Data'!E$40+'Summary Data'!E26*'Summary Data'!E$39)/17*$A90)</f>
        <v>-0.41552291414081244</v>
      </c>
      <c r="F90" s="12">
        <f>('Summary Data'!F25-('Summary Data'!F9*'Summary Data'!F$40+'Summary Data'!F26*'Summary Data'!F$39)/17*$A90)</f>
        <v>-0.5404198795617153</v>
      </c>
      <c r="G90" s="12">
        <f>('Summary Data'!G25-('Summary Data'!G9*'Summary Data'!G$40+'Summary Data'!G26*'Summary Data'!G$39)/17*$A90)</f>
        <v>-0.053415485311072236</v>
      </c>
      <c r="H90" s="12">
        <f>('Summary Data'!H25-('Summary Data'!H9*'Summary Data'!H$40+'Summary Data'!H26*'Summary Data'!H$39)/17*$A90)</f>
        <v>-0.0027421670818421166</v>
      </c>
      <c r="I90" s="12">
        <f>('Summary Data'!I25-('Summary Data'!I9*'Summary Data'!I$40+'Summary Data'!I26*'Summary Data'!I$39)/17*$A90)</f>
        <v>-0.4521955957366588</v>
      </c>
      <c r="J90" s="12">
        <f>('Summary Data'!J25-('Summary Data'!J9*'Summary Data'!J$40+'Summary Data'!J26*'Summary Data'!J$39)/17*$A90)</f>
        <v>-0.5400435008864235</v>
      </c>
      <c r="K90" s="12">
        <f>('Summary Data'!K25-('Summary Data'!K9*'Summary Data'!K$40+'Summary Data'!K26*'Summary Data'!K$39)/17*$A90)</f>
        <v>-0.2052145789345313</v>
      </c>
      <c r="L90" s="12">
        <f>('Summary Data'!L25-('Summary Data'!L9*'Summary Data'!L$40+'Summary Data'!L26*'Summary Data'!L$39)/17*$A90)</f>
        <v>-0.32835229145124706</v>
      </c>
      <c r="M90" s="12">
        <f>('Summary Data'!M25-('Summary Data'!M9*'Summary Data'!M$40+'Summary Data'!M26*'Summary Data'!M$39)/17*$A90)</f>
        <v>0.06837448247984236</v>
      </c>
      <c r="N90" s="12">
        <f>('Summary Data'!N25-('Summary Data'!N9*'Summary Data'!N$40+'Summary Data'!N26*'Summary Data'!N$39)/17*$A90)</f>
        <v>-0.010114193887934586</v>
      </c>
      <c r="O90" s="12">
        <f>('Summary Data'!O25-('Summary Data'!O9*'Summary Data'!O$40+'Summary Data'!O26*'Summary Data'!O$39)/17*$A90)</f>
        <v>-0.017681447633223484</v>
      </c>
      <c r="P90" s="12">
        <f>('Summary Data'!P25-('Summary Data'!P9*'Summary Data'!P$40+'Summary Data'!P26*'Summary Data'!P$39)/17*$A90)</f>
        <v>-0.3914943432016482</v>
      </c>
      <c r="Q90" s="12">
        <f>('Summary Data'!Q25-('Summary Data'!Q9*'Summary Data'!Q$40+'Summary Data'!Q26*'Summary Data'!Q$39)/17*$A90)</f>
        <v>-0.7868486973320358</v>
      </c>
      <c r="R90" s="12">
        <f>('Summary Data'!R25-('Summary Data'!R9*'Summary Data'!R$40+'Summary Data'!R26*'Summary Data'!R$39)/17*$A90)</f>
        <v>-0.6768065335478636</v>
      </c>
      <c r="S90" s="12">
        <f>('Summary Data'!S25-('Summary Data'!S9*'Summary Data'!S$40+'Summary Data'!S26*'Summary Data'!S$39)/17*$A90)</f>
        <v>-0.43509797920436705</v>
      </c>
      <c r="T90" s="12">
        <f>('Summary Data'!T25-('Summary Data'!T9*'Summary Data'!T$40+'Summary Data'!T26*'Summary Data'!T$39)/17*$A90)</f>
        <v>0.036487500907976</v>
      </c>
      <c r="U90" s="12">
        <f>('Summary Data'!U25-('Summary Data'!U9*'Summary Data'!U$40+'Summary Data'!U26*'Summary Data'!U$39)/17*$A90)</f>
        <v>0.4372108621398202</v>
      </c>
      <c r="V90" s="75">
        <f>'Summary Data'!V25</f>
        <v>-0.2927461</v>
      </c>
    </row>
    <row r="91" spans="1:22" ht="11.25">
      <c r="A91" s="76">
        <v>5</v>
      </c>
      <c r="B91" s="12">
        <f>('Summary Data'!B26-('Summary Data'!B10*'Summary Data'!B$40+'Summary Data'!B27*'Summary Data'!B$39)/17*$A91)</f>
        <v>1.432397334228301</v>
      </c>
      <c r="C91" s="12">
        <f>('Summary Data'!C26-('Summary Data'!C10*'Summary Data'!C$40+'Summary Data'!C27*'Summary Data'!C$39)/17*$A91)</f>
        <v>-0.257540307352893</v>
      </c>
      <c r="D91" s="12">
        <f>('Summary Data'!D26-('Summary Data'!D10*'Summary Data'!D$40+'Summary Data'!D27*'Summary Data'!D$39)/17*$A91)</f>
        <v>0.08866191881484094</v>
      </c>
      <c r="E91" s="12">
        <f>('Summary Data'!E26-('Summary Data'!E10*'Summary Data'!E$40+'Summary Data'!E27*'Summary Data'!E$39)/17*$A91)</f>
        <v>0.23089231160627058</v>
      </c>
      <c r="F91" s="12">
        <f>('Summary Data'!F26-('Summary Data'!F10*'Summary Data'!F$40+'Summary Data'!F27*'Summary Data'!F$39)/17*$A91)</f>
        <v>-0.19341943617401763</v>
      </c>
      <c r="G91" s="12">
        <f>('Summary Data'!G26-('Summary Data'!G10*'Summary Data'!G$40+'Summary Data'!G27*'Summary Data'!G$39)/17*$A91)</f>
        <v>-0.1849196975858845</v>
      </c>
      <c r="H91" s="12">
        <f>('Summary Data'!H26-('Summary Data'!H10*'Summary Data'!H$40+'Summary Data'!H27*'Summary Data'!H$39)/17*$A91)</f>
        <v>-0.1768794281146874</v>
      </c>
      <c r="I91" s="12">
        <f>('Summary Data'!I26-('Summary Data'!I10*'Summary Data'!I$40+'Summary Data'!I27*'Summary Data'!I$39)/17*$A91)</f>
        <v>0.000357006405</v>
      </c>
      <c r="J91" s="12">
        <f>('Summary Data'!J26-('Summary Data'!J10*'Summary Data'!J$40+'Summary Data'!J27*'Summary Data'!J$39)/17*$A91)</f>
        <v>0.061905735377602</v>
      </c>
      <c r="K91" s="12">
        <f>('Summary Data'!K26-('Summary Data'!K10*'Summary Data'!K$40+'Summary Data'!K27*'Summary Data'!K$39)/17*$A91)</f>
        <v>0.10543697333362666</v>
      </c>
      <c r="L91" s="12">
        <f>('Summary Data'!L26-('Summary Data'!L10*'Summary Data'!L$40+'Summary Data'!L27*'Summary Data'!L$39)/17*$A91)</f>
        <v>-0.22223263269861618</v>
      </c>
      <c r="M91" s="12">
        <f>('Summary Data'!M26-('Summary Data'!M10*'Summary Data'!M$40+'Summary Data'!M27*'Summary Data'!M$39)/17*$A91)</f>
        <v>-0.09954053909670905</v>
      </c>
      <c r="N91" s="12">
        <f>('Summary Data'!N26-('Summary Data'!N10*'Summary Data'!N$40+'Summary Data'!N27*'Summary Data'!N$39)/17*$A91)</f>
        <v>-0.06838923090994667</v>
      </c>
      <c r="O91" s="12">
        <f>('Summary Data'!O26-('Summary Data'!O10*'Summary Data'!O$40+'Summary Data'!O27*'Summary Data'!O$39)/17*$A91)</f>
        <v>-0.003932225406751412</v>
      </c>
      <c r="P91" s="12">
        <f>('Summary Data'!P26-('Summary Data'!P10*'Summary Data'!P$40+'Summary Data'!P27*'Summary Data'!P$39)/17*$A91)</f>
        <v>0.2058702966951979</v>
      </c>
      <c r="Q91" s="12">
        <f>('Summary Data'!Q26-('Summary Data'!Q10*'Summary Data'!Q$40+'Summary Data'!Q27*'Summary Data'!Q$39)/17*$A91)</f>
        <v>0.43228061862559064</v>
      </c>
      <c r="R91" s="12">
        <f>('Summary Data'!R26-('Summary Data'!R10*'Summary Data'!R$40+'Summary Data'!R27*'Summary Data'!R$39)/17*$A91)</f>
        <v>0.05975273623456344</v>
      </c>
      <c r="S91" s="12">
        <f>('Summary Data'!S26-('Summary Data'!S10*'Summary Data'!S$40+'Summary Data'!S27*'Summary Data'!S$39)/17*$A91)</f>
        <v>0.13804266879859722</v>
      </c>
      <c r="T91" s="12">
        <f>('Summary Data'!T26-('Summary Data'!T10*'Summary Data'!T$40+'Summary Data'!T27*'Summary Data'!T$39)/17*$A91)</f>
        <v>0.07068190796407765</v>
      </c>
      <c r="U91" s="12">
        <f>('Summary Data'!U26-('Summary Data'!U10*'Summary Data'!U$40+'Summary Data'!U27*'Summary Data'!U$39)/17*$A91)</f>
        <v>-0.6785072116561056</v>
      </c>
      <c r="V91" s="75">
        <f>'Summary Data'!V26</f>
        <v>0.03503627</v>
      </c>
    </row>
    <row r="92" spans="1:22" ht="11.25">
      <c r="A92" s="76">
        <v>6</v>
      </c>
      <c r="B92" s="12">
        <f>('Summary Data'!B27-('Summary Data'!B11*'Summary Data'!B$40+'Summary Data'!B28*'Summary Data'!B$39)/17*$A92)</f>
        <v>-0.09142969875695058</v>
      </c>
      <c r="C92" s="12">
        <f>('Summary Data'!C27-('Summary Data'!C11*'Summary Data'!C$40+'Summary Data'!C28*'Summary Data'!C$39)/17*$A92)</f>
        <v>-0.0017840315245843527</v>
      </c>
      <c r="D92" s="12">
        <f>('Summary Data'!D27-('Summary Data'!D11*'Summary Data'!D$40+'Summary Data'!D28*'Summary Data'!D$39)/17*$A92)</f>
        <v>-0.15715140698527835</v>
      </c>
      <c r="E92" s="12">
        <f>('Summary Data'!E27-('Summary Data'!E11*'Summary Data'!E$40+'Summary Data'!E28*'Summary Data'!E$39)/17*$A92)</f>
        <v>-0.15159028475559078</v>
      </c>
      <c r="F92" s="12">
        <f>('Summary Data'!F27-('Summary Data'!F11*'Summary Data'!F$40+'Summary Data'!F28*'Summary Data'!F$39)/17*$A92)</f>
        <v>-0.25264564432153885</v>
      </c>
      <c r="G92" s="12">
        <f>('Summary Data'!G27-('Summary Data'!G11*'Summary Data'!G$40+'Summary Data'!G28*'Summary Data'!G$39)/17*$A92)</f>
        <v>-0.11005082342116505</v>
      </c>
      <c r="H92" s="12">
        <f>('Summary Data'!H27-('Summary Data'!H11*'Summary Data'!H$40+'Summary Data'!H28*'Summary Data'!H$39)/17*$A92)</f>
        <v>-0.12478977639144219</v>
      </c>
      <c r="I92" s="12">
        <f>('Summary Data'!I27-('Summary Data'!I11*'Summary Data'!I$40+'Summary Data'!I28*'Summary Data'!I$39)/17*$A92)</f>
        <v>-0.0788371917001659</v>
      </c>
      <c r="J92" s="12">
        <f>('Summary Data'!J27-('Summary Data'!J11*'Summary Data'!J$40+'Summary Data'!J28*'Summary Data'!J$39)/17*$A92)</f>
        <v>-0.08019210434372645</v>
      </c>
      <c r="K92" s="12">
        <f>('Summary Data'!K27-('Summary Data'!K11*'Summary Data'!K$40+'Summary Data'!K28*'Summary Data'!K$39)/17*$A92)</f>
        <v>-0.035571533592280456</v>
      </c>
      <c r="L92" s="12">
        <f>('Summary Data'!L27-('Summary Data'!L11*'Summary Data'!L$40+'Summary Data'!L28*'Summary Data'!L$39)/17*$A92)</f>
        <v>-0.041931732188297294</v>
      </c>
      <c r="M92" s="12">
        <f>('Summary Data'!M27-('Summary Data'!M11*'Summary Data'!M$40+'Summary Data'!M28*'Summary Data'!M$39)/17*$A92)</f>
        <v>-0.05728314419425665</v>
      </c>
      <c r="N92" s="12">
        <f>('Summary Data'!N27-('Summary Data'!N11*'Summary Data'!N$40+'Summary Data'!N28*'Summary Data'!N$39)/17*$A92)</f>
        <v>-0.007062947408035647</v>
      </c>
      <c r="O92" s="12">
        <f>('Summary Data'!O27-('Summary Data'!O11*'Summary Data'!O$40+'Summary Data'!O28*'Summary Data'!O$39)/17*$A92)</f>
        <v>0.13136653951698446</v>
      </c>
      <c r="P92" s="12">
        <f>('Summary Data'!P27-('Summary Data'!P11*'Summary Data'!P$40+'Summary Data'!P28*'Summary Data'!P$39)/17*$A92)</f>
        <v>0.005268533016262177</v>
      </c>
      <c r="Q92" s="12">
        <f>('Summary Data'!Q27-('Summary Data'!Q11*'Summary Data'!Q$40+'Summary Data'!Q28*'Summary Data'!Q$39)/17*$A92)</f>
        <v>0.028355292377712633</v>
      </c>
      <c r="R92" s="12">
        <f>('Summary Data'!R27-('Summary Data'!R11*'Summary Data'!R$40+'Summary Data'!R28*'Summary Data'!R$39)/17*$A92)</f>
        <v>0.08902257267585446</v>
      </c>
      <c r="S92" s="12">
        <f>('Summary Data'!S27-('Summary Data'!S11*'Summary Data'!S$40+'Summary Data'!S28*'Summary Data'!S$39)/17*$A92)</f>
        <v>-0.08480015948054695</v>
      </c>
      <c r="T92" s="12">
        <f>('Summary Data'!T27-('Summary Data'!T11*'Summary Data'!T$40+'Summary Data'!T28*'Summary Data'!T$39)/17*$A92)</f>
        <v>-0.10198472765022211</v>
      </c>
      <c r="U92" s="12">
        <f>('Summary Data'!U27-('Summary Data'!U11*'Summary Data'!U$40+'Summary Data'!U28*'Summary Data'!U$39)/17*$A92)</f>
        <v>-0.14075688566276565</v>
      </c>
      <c r="V92" s="75">
        <f>'Summary Data'!V27</f>
        <v>-0.06070307</v>
      </c>
    </row>
    <row r="93" spans="1:22" ht="11.25">
      <c r="A93" s="76">
        <v>7</v>
      </c>
      <c r="B93" s="12">
        <f>('Summary Data'!B28-('Summary Data'!B12*'Summary Data'!B$40+'Summary Data'!B29*'Summary Data'!B$39)/17*$A93)</f>
        <v>1.2424017367721223</v>
      </c>
      <c r="C93" s="12">
        <f>('Summary Data'!C28-('Summary Data'!C12*'Summary Data'!C$40+'Summary Data'!C29*'Summary Data'!C$39)/17*$A93)</f>
        <v>0.053991841400698334</v>
      </c>
      <c r="D93" s="12">
        <f>('Summary Data'!D28-('Summary Data'!D12*'Summary Data'!D$40+'Summary Data'!D29*'Summary Data'!D$39)/17*$A93)</f>
        <v>0.03684046134156927</v>
      </c>
      <c r="E93" s="12">
        <f>('Summary Data'!E28-('Summary Data'!E12*'Summary Data'!E$40+'Summary Data'!E29*'Summary Data'!E$39)/17*$A93)</f>
        <v>0.010023118875848724</v>
      </c>
      <c r="F93" s="12">
        <f>('Summary Data'!F28-('Summary Data'!F12*'Summary Data'!F$40+'Summary Data'!F29*'Summary Data'!F$39)/17*$A93)</f>
        <v>-0.05233212735398465</v>
      </c>
      <c r="G93" s="12">
        <f>('Summary Data'!G28-('Summary Data'!G12*'Summary Data'!G$40+'Summary Data'!G29*'Summary Data'!G$39)/17*$A93)</f>
        <v>0.10753104809851821</v>
      </c>
      <c r="H93" s="12">
        <f>('Summary Data'!H28-('Summary Data'!H12*'Summary Data'!H$40+'Summary Data'!H29*'Summary Data'!H$39)/17*$A93)</f>
        <v>0.06652079557666091</v>
      </c>
      <c r="I93" s="12">
        <f>('Summary Data'!I28-('Summary Data'!I12*'Summary Data'!I$40+'Summary Data'!I29*'Summary Data'!I$39)/17*$A93)</f>
        <v>-0.013819493087984122</v>
      </c>
      <c r="J93" s="12">
        <f>('Summary Data'!J28-('Summary Data'!J12*'Summary Data'!J$40+'Summary Data'!J29*'Summary Data'!J$39)/17*$A93)</f>
        <v>-0.03208443737625523</v>
      </c>
      <c r="K93" s="12">
        <f>('Summary Data'!K28-('Summary Data'!K12*'Summary Data'!K$40+'Summary Data'!K29*'Summary Data'!K$39)/17*$A93)</f>
        <v>-0.013008920104476518</v>
      </c>
      <c r="L93" s="12">
        <f>('Summary Data'!L28-('Summary Data'!L12*'Summary Data'!L$40+'Summary Data'!L29*'Summary Data'!L$39)/17*$A93)</f>
        <v>-0.01185544610840503</v>
      </c>
      <c r="M93" s="12">
        <f>('Summary Data'!M28-('Summary Data'!M12*'Summary Data'!M$40+'Summary Data'!M29*'Summary Data'!M$39)/17*$A93)</f>
        <v>-0.0018158773937199295</v>
      </c>
      <c r="N93" s="12">
        <f>('Summary Data'!N28-('Summary Data'!N12*'Summary Data'!N$40+'Summary Data'!N29*'Summary Data'!N$39)/17*$A93)</f>
        <v>-0.025180252417345065</v>
      </c>
      <c r="O93" s="12">
        <f>('Summary Data'!O28-('Summary Data'!O12*'Summary Data'!O$40+'Summary Data'!O29*'Summary Data'!O$39)/17*$A93)</f>
        <v>-0.07115216129313845</v>
      </c>
      <c r="P93" s="12">
        <f>('Summary Data'!P28-('Summary Data'!P12*'Summary Data'!P$40+'Summary Data'!P29*'Summary Data'!P$39)/17*$A93)</f>
        <v>-0.08960088019615789</v>
      </c>
      <c r="Q93" s="12">
        <f>('Summary Data'!Q28-('Summary Data'!Q12*'Summary Data'!Q$40+'Summary Data'!Q29*'Summary Data'!Q$39)/17*$A93)</f>
        <v>-0.033163434552711875</v>
      </c>
      <c r="R93" s="12">
        <f>('Summary Data'!R28-('Summary Data'!R12*'Summary Data'!R$40+'Summary Data'!R29*'Summary Data'!R$39)/17*$A93)</f>
        <v>0.05796720207535396</v>
      </c>
      <c r="S93" s="12">
        <f>('Summary Data'!S28-('Summary Data'!S12*'Summary Data'!S$40+'Summary Data'!S29*'Summary Data'!S$39)/17*$A93)</f>
        <v>-0.02477255884465326</v>
      </c>
      <c r="T93" s="12">
        <f>('Summary Data'!T28-('Summary Data'!T12*'Summary Data'!T$40+'Summary Data'!T29*'Summary Data'!T$39)/17*$A93)</f>
        <v>-0.11327859804458075</v>
      </c>
      <c r="U93" s="12">
        <f>('Summary Data'!U28-('Summary Data'!U12*'Summary Data'!U$40+'Summary Data'!U29*'Summary Data'!U$39)/17*$A93)</f>
        <v>-0.13905039364807892</v>
      </c>
      <c r="V93" s="75">
        <f>'Summary Data'!V28</f>
        <v>0.02646964</v>
      </c>
    </row>
    <row r="94" spans="1:22" ht="11.25">
      <c r="A94" s="76">
        <v>8</v>
      </c>
      <c r="B94" s="12">
        <f>('Summary Data'!B29-('Summary Data'!B13*'Summary Data'!B$40+'Summary Data'!B30*'Summary Data'!B$39)/17*$A94)</f>
        <v>-0.004162877794731765</v>
      </c>
      <c r="C94" s="12">
        <f>('Summary Data'!C29-('Summary Data'!C13*'Summary Data'!C$40+'Summary Data'!C30*'Summary Data'!C$39)/17*$A94)</f>
        <v>-0.032704607027825884</v>
      </c>
      <c r="D94" s="12">
        <f>('Summary Data'!D29-('Summary Data'!D13*'Summary Data'!D$40+'Summary Data'!D30*'Summary Data'!D$39)/17*$A94)</f>
        <v>-0.017773122434830115</v>
      </c>
      <c r="E94" s="12">
        <f>('Summary Data'!E29-('Summary Data'!E13*'Summary Data'!E$40+'Summary Data'!E30*'Summary Data'!E$39)/17*$A94)</f>
        <v>-0.023218382515839624</v>
      </c>
      <c r="F94" s="12">
        <f>('Summary Data'!F29-('Summary Data'!F13*'Summary Data'!F$40+'Summary Data'!F30*'Summary Data'!F$39)/17*$A94)</f>
        <v>-0.08038923728970022</v>
      </c>
      <c r="G94" s="12">
        <f>('Summary Data'!G29-('Summary Data'!G13*'Summary Data'!G$40+'Summary Data'!G30*'Summary Data'!G$39)/17*$A94)</f>
        <v>-0.05506279469009872</v>
      </c>
      <c r="H94" s="12">
        <f>('Summary Data'!H29-('Summary Data'!H13*'Summary Data'!H$40+'Summary Data'!H30*'Summary Data'!H$39)/17*$A94)</f>
        <v>-0.007717163724485037</v>
      </c>
      <c r="I94" s="12">
        <f>('Summary Data'!I29-('Summary Data'!I13*'Summary Data'!I$40+'Summary Data'!I30*'Summary Data'!I$39)/17*$A94)</f>
        <v>0.0013712517052564682</v>
      </c>
      <c r="J94" s="12">
        <f>('Summary Data'!J29-('Summary Data'!J13*'Summary Data'!J$40+'Summary Data'!J30*'Summary Data'!J$39)/17*$A94)</f>
        <v>-0.05397365383753863</v>
      </c>
      <c r="K94" s="12">
        <f>('Summary Data'!K29-('Summary Data'!K13*'Summary Data'!K$40+'Summary Data'!K30*'Summary Data'!K$39)/17*$A94)</f>
        <v>-0.030843493701074115</v>
      </c>
      <c r="L94" s="12">
        <f>('Summary Data'!L29-('Summary Data'!L13*'Summary Data'!L$40+'Summary Data'!L30*'Summary Data'!L$39)/17*$A94)</f>
        <v>-0.009147069033481883</v>
      </c>
      <c r="M94" s="12">
        <f>('Summary Data'!M29-('Summary Data'!M13*'Summary Data'!M$40+'Summary Data'!M30*'Summary Data'!M$39)/17*$A94)</f>
        <v>0.009042110068799056</v>
      </c>
      <c r="N94" s="12">
        <f>('Summary Data'!N29-('Summary Data'!N13*'Summary Data'!N$40+'Summary Data'!N30*'Summary Data'!N$39)/17*$A94)</f>
        <v>0.006201089656167529</v>
      </c>
      <c r="O94" s="12">
        <f>('Summary Data'!O29-('Summary Data'!O13*'Summary Data'!O$40+'Summary Data'!O30*'Summary Data'!O$39)/17*$A94)</f>
        <v>0.011700629841899762</v>
      </c>
      <c r="P94" s="12">
        <f>('Summary Data'!P29-('Summary Data'!P13*'Summary Data'!P$40+'Summary Data'!P30*'Summary Data'!P$39)/17*$A94)</f>
        <v>0.002944246156953882</v>
      </c>
      <c r="Q94" s="12">
        <f>('Summary Data'!Q29-('Summary Data'!Q13*'Summary Data'!Q$40+'Summary Data'!Q30*'Summary Data'!Q$39)/17*$A94)</f>
        <v>0.043557754889371476</v>
      </c>
      <c r="R94" s="12">
        <f>('Summary Data'!R29-('Summary Data'!R13*'Summary Data'!R$40+'Summary Data'!R30*'Summary Data'!R$39)/17*$A94)</f>
        <v>-0.017385222102136</v>
      </c>
      <c r="S94" s="12">
        <f>('Summary Data'!S29-('Summary Data'!S13*'Summary Data'!S$40+'Summary Data'!S30*'Summary Data'!S$39)/17*$A94)</f>
        <v>-0.019282882048528</v>
      </c>
      <c r="T94" s="12">
        <f>('Summary Data'!T29-('Summary Data'!T13*'Summary Data'!T$40+'Summary Data'!T30*'Summary Data'!T$39)/17*$A94)</f>
        <v>-0.03822389580124894</v>
      </c>
      <c r="U94" s="12">
        <f>('Summary Data'!U29-('Summary Data'!U13*'Summary Data'!U$40+'Summary Data'!U30*'Summary Data'!U$39)/17*$A94)</f>
        <v>0.03693576767887454</v>
      </c>
      <c r="V94" s="75">
        <f>'Summary Data'!V29</f>
        <v>-0.01501792</v>
      </c>
    </row>
    <row r="95" spans="1:22" ht="11.25">
      <c r="A95" s="76">
        <v>9</v>
      </c>
      <c r="B95" s="12">
        <f>('Summary Data'!B30-('Summary Data'!B14*'Summary Data'!B$40+'Summary Data'!B31*'Summary Data'!B$39)/17*$A95)</f>
        <v>-0.20621800900068035</v>
      </c>
      <c r="C95" s="12">
        <f>('Summary Data'!C30-('Summary Data'!C14*'Summary Data'!C$40+'Summary Data'!C31*'Summary Data'!C$39)/17*$A95)</f>
        <v>-0.012443144872925995</v>
      </c>
      <c r="D95" s="12">
        <f>('Summary Data'!D30-('Summary Data'!D14*'Summary Data'!D$40+'Summary Data'!D31*'Summary Data'!D$39)/17*$A95)</f>
        <v>0.012677205882680377</v>
      </c>
      <c r="E95" s="12">
        <f>('Summary Data'!E30-('Summary Data'!E14*'Summary Data'!E$40+'Summary Data'!E31*'Summary Data'!E$39)/17*$A95)</f>
        <v>0.016222578475292078</v>
      </c>
      <c r="F95" s="12">
        <f>('Summary Data'!F30-('Summary Data'!F14*'Summary Data'!F$40+'Summary Data'!F31*'Summary Data'!F$39)/17*$A95)</f>
        <v>0.04650763666994141</v>
      </c>
      <c r="G95" s="12">
        <f>('Summary Data'!G30-('Summary Data'!G14*'Summary Data'!G$40+'Summary Data'!G31*'Summary Data'!G$39)/17*$A95)</f>
        <v>0.0016491753682514644</v>
      </c>
      <c r="H95" s="12">
        <f>('Summary Data'!H30-('Summary Data'!H14*'Summary Data'!H$40+'Summary Data'!H31*'Summary Data'!H$39)/17*$A95)</f>
        <v>0.02215270266938972</v>
      </c>
      <c r="I95" s="12">
        <f>('Summary Data'!I30-('Summary Data'!I14*'Summary Data'!I$40+'Summary Data'!I31*'Summary Data'!I$39)/17*$A95)</f>
        <v>0.026276512286816024</v>
      </c>
      <c r="J95" s="12">
        <f>('Summary Data'!J30-('Summary Data'!J14*'Summary Data'!J$40+'Summary Data'!J31*'Summary Data'!J$39)/17*$A95)</f>
        <v>0.016511213389873942</v>
      </c>
      <c r="K95" s="12">
        <f>('Summary Data'!K30-('Summary Data'!K14*'Summary Data'!K$40+'Summary Data'!K31*'Summary Data'!K$39)/17*$A95)</f>
        <v>0.02245362235887071</v>
      </c>
      <c r="L95" s="12">
        <f>('Summary Data'!L30-('Summary Data'!L14*'Summary Data'!L$40+'Summary Data'!L31*'Summary Data'!L$39)/17*$A95)</f>
        <v>0.0041024094350895594</v>
      </c>
      <c r="M95" s="12">
        <f>('Summary Data'!M30-('Summary Data'!M14*'Summary Data'!M$40+'Summary Data'!M31*'Summary Data'!M$39)/17*$A95)</f>
        <v>0.008285523192682605</v>
      </c>
      <c r="N95" s="12">
        <f>('Summary Data'!N30-('Summary Data'!N14*'Summary Data'!N$40+'Summary Data'!N31*'Summary Data'!N$39)/17*$A95)</f>
        <v>0.016419437535687365</v>
      </c>
      <c r="O95" s="12">
        <f>('Summary Data'!O30-('Summary Data'!O14*'Summary Data'!O$40+'Summary Data'!O31*'Summary Data'!O$39)/17*$A95)</f>
        <v>0.001561055050162376</v>
      </c>
      <c r="P95" s="12">
        <f>('Summary Data'!P30-('Summary Data'!P14*'Summary Data'!P$40+'Summary Data'!P31*'Summary Data'!P$39)/17*$A95)</f>
        <v>0.048655094450490745</v>
      </c>
      <c r="Q95" s="12">
        <f>('Summary Data'!Q30-('Summary Data'!Q14*'Summary Data'!Q$40+'Summary Data'!Q31*'Summary Data'!Q$39)/17*$A95)</f>
        <v>-0.025131441099172376</v>
      </c>
      <c r="R95" s="12">
        <f>('Summary Data'!R30-('Summary Data'!R14*'Summary Data'!R$40+'Summary Data'!R31*'Summary Data'!R$39)/17*$A95)</f>
        <v>-0.03517020905581597</v>
      </c>
      <c r="S95" s="12">
        <f>('Summary Data'!S30-('Summary Data'!S14*'Summary Data'!S$40+'Summary Data'!S31*'Summary Data'!S$39)/17*$A95)</f>
        <v>-0.004643064706495559</v>
      </c>
      <c r="T95" s="12">
        <f>('Summary Data'!T30-('Summary Data'!T14*'Summary Data'!T$40+'Summary Data'!T31*'Summary Data'!T$39)/17*$A95)</f>
        <v>0.028940617838915814</v>
      </c>
      <c r="U95" s="12">
        <f>('Summary Data'!U30-('Summary Data'!U14*'Summary Data'!U$40+'Summary Data'!U31*'Summary Data'!U$39)/17*$A95)</f>
        <v>0.07237466683998889</v>
      </c>
      <c r="V95" s="75">
        <f>'Summary Data'!V30</f>
        <v>0.00607644</v>
      </c>
    </row>
    <row r="96" spans="1:22" ht="11.25">
      <c r="A96" s="76">
        <v>10</v>
      </c>
      <c r="B96" s="12">
        <f>('Summary Data'!B31-('Summary Data'!B15*'Summary Data'!B$40+'Summary Data'!B32*'Summary Data'!B$39)/17*$A96)</f>
        <v>-5.539335550586166E-06</v>
      </c>
      <c r="C96" s="12">
        <f>('Summary Data'!C31-('Summary Data'!C15*'Summary Data'!C$40+'Summary Data'!C32*'Summary Data'!C$39)/17*$A96)</f>
        <v>9.056886388825527E-06</v>
      </c>
      <c r="D96" s="12">
        <f>('Summary Data'!D31-('Summary Data'!D15*'Summary Data'!D$40+'Summary Data'!D32*'Summary Data'!D$39)/17*$A96)</f>
        <v>2.898404267882501E-05</v>
      </c>
      <c r="E96" s="12">
        <f>('Summary Data'!E31-('Summary Data'!E15*'Summary Data'!E$40+'Summary Data'!E32*'Summary Data'!E$39)/17*$A96)</f>
        <v>-0.0030100982110141763</v>
      </c>
      <c r="F96" s="12">
        <f>('Summary Data'!F31-('Summary Data'!F15*'Summary Data'!F$40+'Summary Data'!F32*'Summary Data'!F$39)/17*$A96)</f>
        <v>-6.89178674411102E-07</v>
      </c>
      <c r="G96" s="12">
        <f>('Summary Data'!G31-('Summary Data'!G15*'Summary Data'!G$40+'Summary Data'!G32*'Summary Data'!G$39)/17*$A96)</f>
        <v>-4.396415459587133E-06</v>
      </c>
      <c r="H96" s="12">
        <f>('Summary Data'!H31-('Summary Data'!H15*'Summary Data'!H$40+'Summary Data'!H32*'Summary Data'!H$39)/17*$A96)</f>
        <v>6.236156232766049E-06</v>
      </c>
      <c r="I96" s="12">
        <f>('Summary Data'!I31-('Summary Data'!I15*'Summary Data'!I$40+'Summary Data'!I32*'Summary Data'!I$39)/17*$A96)</f>
        <v>-5.066131172942051E-05</v>
      </c>
      <c r="J96" s="12">
        <f>('Summary Data'!J31-('Summary Data'!J15*'Summary Data'!J$40+'Summary Data'!J32*'Summary Data'!J$39)/17*$A96)</f>
        <v>-5.30092602353191E-07</v>
      </c>
      <c r="K96" s="12">
        <f>('Summary Data'!K31-('Summary Data'!K15*'Summary Data'!K$40+'Summary Data'!K32*'Summary Data'!K$39)/17*$A96)</f>
        <v>2.7724035842405237E-06</v>
      </c>
      <c r="L96" s="12">
        <f>('Summary Data'!L31-('Summary Data'!L15*'Summary Data'!L$40+'Summary Data'!L32*'Summary Data'!L$39)/17*$A96)</f>
        <v>-1.1143611988234312E-06</v>
      </c>
      <c r="M96" s="12">
        <f>('Summary Data'!M31-('Summary Data'!M15*'Summary Data'!M$40+'Summary Data'!M32*'Summary Data'!M$39)/17*$A96)</f>
        <v>-2.77029542058993E-06</v>
      </c>
      <c r="N96" s="12">
        <f>('Summary Data'!N31-('Summary Data'!N15*'Summary Data'!N$40+'Summary Data'!N32*'Summary Data'!N$39)/17*$A96)</f>
        <v>1.0422436794705822E-05</v>
      </c>
      <c r="O96" s="12">
        <f>('Summary Data'!O31-('Summary Data'!O15*'Summary Data'!O$40+'Summary Data'!O32*'Summary Data'!O$39)/17*$A96)</f>
        <v>-4.403567112235343E-05</v>
      </c>
      <c r="P96" s="12">
        <f>('Summary Data'!P31-('Summary Data'!P15*'Summary Data'!P$40+'Summary Data'!P32*'Summary Data'!P$39)/17*$A96)</f>
        <v>2.6015494118333815E-08</v>
      </c>
      <c r="Q96" s="12">
        <f>('Summary Data'!Q31-('Summary Data'!Q15*'Summary Data'!Q$40+'Summary Data'!Q32*'Summary Data'!Q$39)/17*$A96)</f>
        <v>-2.650027231353158E-05</v>
      </c>
      <c r="R96" s="12">
        <f>('Summary Data'!R31-('Summary Data'!R15*'Summary Data'!R$40+'Summary Data'!R32*'Summary Data'!R$39)/17*$A96)</f>
        <v>-8.977055856235379E-05</v>
      </c>
      <c r="S96" s="12">
        <f>('Summary Data'!S31-('Summary Data'!S15*'Summary Data'!S$40+'Summary Data'!S32*'Summary Data'!S$39)/17*$A96)</f>
        <v>-6.051794037648106E-06</v>
      </c>
      <c r="T96" s="12">
        <f>('Summary Data'!T31-('Summary Data'!T15*'Summary Data'!T$40+'Summary Data'!T32*'Summary Data'!T$39)/17*$A96)</f>
        <v>6.413085655295608E-06</v>
      </c>
      <c r="U96" s="12">
        <f>('Summary Data'!U31-('Summary Data'!U15*'Summary Data'!U$40+'Summary Data'!U32*'Summary Data'!U$39)/17*$A96)</f>
        <v>-0.0004489236384663531</v>
      </c>
      <c r="V96" s="75">
        <f>'Summary Data'!V31</f>
        <v>0</v>
      </c>
    </row>
    <row r="97" spans="1:23" ht="11.25">
      <c r="A97" s="76">
        <v>11</v>
      </c>
      <c r="B97" s="12">
        <f>('Summary Data'!B32-('Summary Data'!B16*'Summary Data'!B$40+'Summary Data'!B33*'Summary Data'!B$39)/17*$A97)</f>
        <v>0.20362677828781117</v>
      </c>
      <c r="C97" s="12">
        <f>('Summary Data'!C32-('Summary Data'!C16*'Summary Data'!C$40+'Summary Data'!C33*'Summary Data'!C$39)/17*$A97)</f>
        <v>0.02059938845588535</v>
      </c>
      <c r="D97" s="12">
        <f>('Summary Data'!D32-('Summary Data'!D16*'Summary Data'!D$40+'Summary Data'!D33*'Summary Data'!D$39)/17*$A97)</f>
        <v>0.016633906895875617</v>
      </c>
      <c r="E97" s="12">
        <f>('Summary Data'!E32-('Summary Data'!E16*'Summary Data'!E$40+'Summary Data'!E33*'Summary Data'!E$39)/17*$A97)</f>
        <v>0.019202251639554056</v>
      </c>
      <c r="F97" s="12">
        <f>('Summary Data'!F32-('Summary Data'!F16*'Summary Data'!F$40+'Summary Data'!F33*'Summary Data'!F$39)/17*$A97)</f>
        <v>0.0039664915608967665</v>
      </c>
      <c r="G97" s="12">
        <f>('Summary Data'!G32-('Summary Data'!G16*'Summary Data'!G$40+'Summary Data'!G33*'Summary Data'!G$39)/17*$A97)</f>
        <v>0.04742081101444819</v>
      </c>
      <c r="H97" s="12">
        <f>('Summary Data'!H32-('Summary Data'!H16*'Summary Data'!H$40+'Summary Data'!H33*'Summary Data'!H$39)/17*$A97)</f>
        <v>0.04364269742406876</v>
      </c>
      <c r="I97" s="12">
        <f>('Summary Data'!I32-('Summary Data'!I16*'Summary Data'!I$40+'Summary Data'!I33*'Summary Data'!I$39)/17*$A97)</f>
        <v>0.034524857165333656</v>
      </c>
      <c r="J97" s="12">
        <f>('Summary Data'!J32-('Summary Data'!J16*'Summary Data'!J$40+'Summary Data'!J33*'Summary Data'!J$39)/17*$A97)</f>
        <v>0.020409437977950747</v>
      </c>
      <c r="K97" s="12">
        <f>('Summary Data'!K32-('Summary Data'!K16*'Summary Data'!K$40+'Summary Data'!K33*'Summary Data'!K$39)/17*$A97)</f>
        <v>0.017230240279780516</v>
      </c>
      <c r="L97" s="12">
        <f>('Summary Data'!L32-('Summary Data'!L16*'Summary Data'!L$40+'Summary Data'!L33*'Summary Data'!L$39)/17*$A97)</f>
        <v>0.025367626800183087</v>
      </c>
      <c r="M97" s="12">
        <f>('Summary Data'!M32-('Summary Data'!M16*'Summary Data'!M$40+'Summary Data'!M33*'Summary Data'!M$39)/17*$A97)</f>
        <v>0.02726519593547203</v>
      </c>
      <c r="N97" s="12">
        <f>('Summary Data'!N32-('Summary Data'!N16*'Summary Data'!N$40+'Summary Data'!N33*'Summary Data'!N$39)/17*$A97)</f>
        <v>0.022897625236261987</v>
      </c>
      <c r="O97" s="12">
        <f>('Summary Data'!O32-('Summary Data'!O16*'Summary Data'!O$40+'Summary Data'!O33*'Summary Data'!O$39)/17*$A97)</f>
        <v>0.017932360529229394</v>
      </c>
      <c r="P97" s="12">
        <f>('Summary Data'!P32-('Summary Data'!P16*'Summary Data'!P$40+'Summary Data'!P33*'Summary Data'!P$39)/17*$A97)</f>
        <v>0.017113791112621863</v>
      </c>
      <c r="Q97" s="12">
        <f>('Summary Data'!Q32-('Summary Data'!Q16*'Summary Data'!Q$40+'Summary Data'!Q33*'Summary Data'!Q$39)/17*$A97)</f>
        <v>0.032592072559414806</v>
      </c>
      <c r="R97" s="12">
        <f>('Summary Data'!R32-('Summary Data'!R16*'Summary Data'!R$40+'Summary Data'!R33*'Summary Data'!R$39)/17*$A97)</f>
        <v>0.039448447510994425</v>
      </c>
      <c r="S97" s="12">
        <f>('Summary Data'!S32-('Summary Data'!S16*'Summary Data'!S$40+'Summary Data'!S33*'Summary Data'!S$39)/17*$A97)</f>
        <v>0.034756080675299256</v>
      </c>
      <c r="T97" s="12">
        <f>('Summary Data'!T32-('Summary Data'!T16*'Summary Data'!T$40+'Summary Data'!T33*'Summary Data'!T$39)/17*$A97)</f>
        <v>0.03526606119330822</v>
      </c>
      <c r="U97" s="12">
        <f>('Summary Data'!U32-('Summary Data'!U16*'Summary Data'!U$40+'Summary Data'!U33*'Summary Data'!U$39)/17*$A97)</f>
        <v>0.048119557345303814</v>
      </c>
      <c r="V97" s="75">
        <f>'Summary Data'!V32</f>
        <v>0.0328227</v>
      </c>
      <c r="W97" s="35" t="s">
        <v>77</v>
      </c>
    </row>
    <row r="98" spans="1:23" ht="11.25">
      <c r="A98" s="76">
        <v>12</v>
      </c>
      <c r="B98" s="12">
        <f>('Summary Data'!B33-('Summary Data'!B17*'Summary Data'!B$40+'Summary Data'!B34*'Summary Data'!B$39)/17*$A98)*10</f>
        <v>0.010447971039586113</v>
      </c>
      <c r="C98" s="12">
        <f>('Summary Data'!C33-('Summary Data'!C17*'Summary Data'!C$40+'Summary Data'!C34*'Summary Data'!C$39)/17*$A98)*10</f>
        <v>-0.0257379055954967</v>
      </c>
      <c r="D98" s="12">
        <f>('Summary Data'!D33-('Summary Data'!D17*'Summary Data'!D$40+'Summary Data'!D34*'Summary Data'!D$39)/17*$A98)*10</f>
        <v>-0.060144891110523305</v>
      </c>
      <c r="E98" s="12">
        <f>('Summary Data'!E33-('Summary Data'!E17*'Summary Data'!E$40+'Summary Data'!E34*'Summary Data'!E$39)/17*$A98)*10</f>
        <v>-0.02601903033242256</v>
      </c>
      <c r="F98" s="12">
        <f>('Summary Data'!F33-('Summary Data'!F17*'Summary Data'!F$40+'Summary Data'!F34*'Summary Data'!F$39)/17*$A98)*10</f>
        <v>-0.04969546133171436</v>
      </c>
      <c r="G98" s="12">
        <f>('Summary Data'!G33-('Summary Data'!G17*'Summary Data'!G$40+'Summary Data'!G34*'Summary Data'!G$39)/17*$A98)*10</f>
        <v>-0.07332960657797073</v>
      </c>
      <c r="H98" s="12">
        <f>('Summary Data'!H33-('Summary Data'!H17*'Summary Data'!H$40+'Summary Data'!H34*'Summary Data'!H$39)/17*$A98)*10</f>
        <v>-0.046417692201100466</v>
      </c>
      <c r="I98" s="12">
        <f>('Summary Data'!I33-('Summary Data'!I17*'Summary Data'!I$40+'Summary Data'!I34*'Summary Data'!I$39)/17*$A98)*10</f>
        <v>-0.05173441180846118</v>
      </c>
      <c r="J98" s="12">
        <f>('Summary Data'!J33-('Summary Data'!J17*'Summary Data'!J$40+'Summary Data'!J34*'Summary Data'!J$39)/17*$A98)*10</f>
        <v>-0.044919327621741265</v>
      </c>
      <c r="K98" s="12">
        <f>('Summary Data'!K33-('Summary Data'!K17*'Summary Data'!K$40+'Summary Data'!K34*'Summary Data'!K$39)/17*$A98)*10</f>
        <v>-0.020347810817197224</v>
      </c>
      <c r="L98" s="12">
        <f>('Summary Data'!L33-('Summary Data'!L17*'Summary Data'!L$40+'Summary Data'!L34*'Summary Data'!L$39)/17*$A98)*10</f>
        <v>-0.022222008380561882</v>
      </c>
      <c r="M98" s="12">
        <f>('Summary Data'!M33-('Summary Data'!M17*'Summary Data'!M$40+'Summary Data'!M34*'Summary Data'!M$39)/17*$A98)*10</f>
        <v>-0.030121656446445183</v>
      </c>
      <c r="N98" s="12">
        <f>('Summary Data'!N33-('Summary Data'!N17*'Summary Data'!N$40+'Summary Data'!N34*'Summary Data'!N$39)/17*$A98)*10</f>
        <v>-0.03672546613675035</v>
      </c>
      <c r="O98" s="12">
        <f>('Summary Data'!O33-('Summary Data'!O17*'Summary Data'!O$40+'Summary Data'!O34*'Summary Data'!O$39)/17*$A98)*10</f>
        <v>0.03394637268855355</v>
      </c>
      <c r="P98" s="12">
        <f>('Summary Data'!P33-('Summary Data'!P17*'Summary Data'!P$40+'Summary Data'!P34*'Summary Data'!P$39)/17*$A98)*10</f>
        <v>0.011276002027648235</v>
      </c>
      <c r="Q98" s="12">
        <f>('Summary Data'!Q33-('Summary Data'!Q17*'Summary Data'!Q$40+'Summary Data'!Q34*'Summary Data'!Q$39)/17*$A98)*10</f>
        <v>0.010320154547258358</v>
      </c>
      <c r="R98" s="12">
        <f>('Summary Data'!R33-('Summary Data'!R17*'Summary Data'!R$40+'Summary Data'!R34*'Summary Data'!R$39)/17*$A98)*10</f>
        <v>0.05625466065833976</v>
      </c>
      <c r="S98" s="12">
        <f>('Summary Data'!S33-('Summary Data'!S17*'Summary Data'!S$40+'Summary Data'!S34*'Summary Data'!S$39)/17*$A98)*10</f>
        <v>-0.011671602960055056</v>
      </c>
      <c r="T98" s="12">
        <f>('Summary Data'!T33-('Summary Data'!T17*'Summary Data'!T$40+'Summary Data'!T34*'Summary Data'!T$39)/17*$A98)*10</f>
        <v>-0.024092838459475293</v>
      </c>
      <c r="U98" s="12">
        <f>('Summary Data'!U33-('Summary Data'!U17*'Summary Data'!U$40+'Summary Data'!U34*'Summary Data'!U$39)/17*$A98)*10</f>
        <v>-0.10019937729130712</v>
      </c>
      <c r="V98" s="75">
        <f>'Summary Data'!V33*10</f>
        <v>-0.023217329999999998</v>
      </c>
      <c r="W98" s="35" t="s">
        <v>77</v>
      </c>
    </row>
    <row r="99" spans="1:23" ht="11.25">
      <c r="A99" s="76">
        <v>13</v>
      </c>
      <c r="B99" s="12">
        <f>('Summary Data'!B34-('Summary Data'!B18*'Summary Data'!B$40+'Summary Data'!B35*'Summary Data'!B$39)/17*$A99)*10</f>
        <v>-0.08553169806431482</v>
      </c>
      <c r="C99" s="12">
        <f>('Summary Data'!C34-('Summary Data'!C18*'Summary Data'!C$40+'Summary Data'!C35*'Summary Data'!C$39)/17*$A99)*10</f>
        <v>0.04503164021507169</v>
      </c>
      <c r="D99" s="12">
        <f>('Summary Data'!D34-('Summary Data'!D18*'Summary Data'!D$40+'Summary Data'!D35*'Summary Data'!D$39)/17*$A99)*10</f>
        <v>0.05587625636244386</v>
      </c>
      <c r="E99" s="12">
        <f>('Summary Data'!E34-('Summary Data'!E18*'Summary Data'!E$40+'Summary Data'!E35*'Summary Data'!E$39)/17*$A99)*10</f>
        <v>0.04687442456541139</v>
      </c>
      <c r="F99" s="12">
        <f>('Summary Data'!F34-('Summary Data'!F18*'Summary Data'!F$40+'Summary Data'!F35*'Summary Data'!F$39)/17*$A99)*10</f>
        <v>0.03554471224016886</v>
      </c>
      <c r="G99" s="12">
        <f>('Summary Data'!G34-('Summary Data'!G18*'Summary Data'!G$40+'Summary Data'!G35*'Summary Data'!G$39)/17*$A99)*10</f>
        <v>0.03406986669128011</v>
      </c>
      <c r="H99" s="12">
        <f>('Summary Data'!H34-('Summary Data'!H18*'Summary Data'!H$40+'Summary Data'!H35*'Summary Data'!H$39)/17*$A99)*10</f>
        <v>0.05036515842271418</v>
      </c>
      <c r="I99" s="12">
        <f>('Summary Data'!I34-('Summary Data'!I18*'Summary Data'!I$40+'Summary Data'!I35*'Summary Data'!I$39)/17*$A99)*10</f>
        <v>0.03761566936884719</v>
      </c>
      <c r="J99" s="12">
        <f>('Summary Data'!J34-('Summary Data'!J18*'Summary Data'!J$40+'Summary Data'!J35*'Summary Data'!J$39)/17*$A99)*10</f>
        <v>0.03482622575629397</v>
      </c>
      <c r="K99" s="12">
        <f>('Summary Data'!K34-('Summary Data'!K18*'Summary Data'!K$40+'Summary Data'!K35*'Summary Data'!K$39)/17*$A99)*10</f>
        <v>0.05137368364342457</v>
      </c>
      <c r="L99" s="12">
        <f>('Summary Data'!L34-('Summary Data'!L18*'Summary Data'!L$40+'Summary Data'!L35*'Summary Data'!L$39)/17*$A99)*10</f>
        <v>0.021740330707975083</v>
      </c>
      <c r="M99" s="12">
        <f>('Summary Data'!M34-('Summary Data'!M18*'Summary Data'!M$40+'Summary Data'!M35*'Summary Data'!M$39)/17*$A99)*10</f>
        <v>0.03830197436233394</v>
      </c>
      <c r="N99" s="12">
        <f>('Summary Data'!N34-('Summary Data'!N18*'Summary Data'!N$40+'Summary Data'!N35*'Summary Data'!N$39)/17*$A99)*10</f>
        <v>0.026454469903670792</v>
      </c>
      <c r="O99" s="12">
        <f>('Summary Data'!O34-('Summary Data'!O18*'Summary Data'!O$40+'Summary Data'!O35*'Summary Data'!O$39)/17*$A99)*10</f>
        <v>0.018620513989309105</v>
      </c>
      <c r="P99" s="12">
        <f>('Summary Data'!P34-('Summary Data'!P18*'Summary Data'!P$40+'Summary Data'!P35*'Summary Data'!P$39)/17*$A99)*10</f>
        <v>0.08092467143914364</v>
      </c>
      <c r="Q99" s="12">
        <f>('Summary Data'!Q34-('Summary Data'!Q18*'Summary Data'!Q$40+'Summary Data'!Q35*'Summary Data'!Q$39)/17*$A99)*10</f>
        <v>0.09752191235922346</v>
      </c>
      <c r="R99" s="12">
        <f>('Summary Data'!R34-('Summary Data'!R18*'Summary Data'!R$40+'Summary Data'!R35*'Summary Data'!R$39)/17*$A99)*10</f>
        <v>0.08778463814963862</v>
      </c>
      <c r="S99" s="12">
        <f>('Summary Data'!S34-('Summary Data'!S18*'Summary Data'!S$40+'Summary Data'!S35*'Summary Data'!S$39)/17*$A99)*10</f>
        <v>0.08035076575885194</v>
      </c>
      <c r="T99" s="12">
        <f>('Summary Data'!T34-('Summary Data'!T18*'Summary Data'!T$40+'Summary Data'!T35*'Summary Data'!T$39)/17*$A99)*10</f>
        <v>0.09229015789488215</v>
      </c>
      <c r="U99" s="12">
        <f>('Summary Data'!U34-('Summary Data'!U18*'Summary Data'!U$40+'Summary Data'!U35*'Summary Data'!U$39)/17*$A99)*10</f>
        <v>0.06830516121372926</v>
      </c>
      <c r="V99" s="75">
        <f>'Summary Data'!V34*10</f>
        <v>0.048754870000000006</v>
      </c>
      <c r="W99" s="35" t="s">
        <v>77</v>
      </c>
    </row>
    <row r="100" spans="1:23" ht="11.25">
      <c r="A100" s="76">
        <v>14</v>
      </c>
      <c r="B100" s="12">
        <f>('Summary Data'!B35-('Summary Data'!B19*'Summary Data'!B$40+'Summary Data'!B36*'Summary Data'!B$39)/17*$A100)*10</f>
        <v>0.04600345235526791</v>
      </c>
      <c r="C100" s="12">
        <f>('Summary Data'!C35-('Summary Data'!C19*'Summary Data'!C$40+'Summary Data'!C36*'Summary Data'!C$39)/17*$A100)*10</f>
        <v>-0.09099796051620013</v>
      </c>
      <c r="D100" s="12">
        <f>('Summary Data'!D35-('Summary Data'!D19*'Summary Data'!D$40+'Summary Data'!D36*'Summary Data'!D$39)/17*$A100)*10</f>
        <v>-0.08476749981514188</v>
      </c>
      <c r="E100" s="12">
        <f>('Summary Data'!E35-('Summary Data'!E19*'Summary Data'!E$40+'Summary Data'!E36*'Summary Data'!E$39)/17*$A100)*10</f>
        <v>-0.07481001932777025</v>
      </c>
      <c r="F100" s="12">
        <f>('Summary Data'!F35-('Summary Data'!F19*'Summary Data'!F$40+'Summary Data'!F36*'Summary Data'!F$39)/17*$A100)*10</f>
        <v>-0.08349747822434249</v>
      </c>
      <c r="G100" s="12">
        <f>('Summary Data'!G35-('Summary Data'!G19*'Summary Data'!G$40+'Summary Data'!G36*'Summary Data'!G$39)/17*$A100)*10</f>
        <v>-0.11859861656222007</v>
      </c>
      <c r="H100" s="12">
        <f>('Summary Data'!H35-('Summary Data'!H19*'Summary Data'!H$40+'Summary Data'!H36*'Summary Data'!H$39)/17*$A100)*10</f>
        <v>-0.06738649116245393</v>
      </c>
      <c r="I100" s="12">
        <f>('Summary Data'!I35-('Summary Data'!I19*'Summary Data'!I$40+'Summary Data'!I36*'Summary Data'!I$39)/17*$A100)*10</f>
        <v>-0.09357677338421529</v>
      </c>
      <c r="J100" s="12">
        <f>('Summary Data'!J35-('Summary Data'!J19*'Summary Data'!J$40+'Summary Data'!J36*'Summary Data'!J$39)/17*$A100)*10</f>
        <v>-0.08253753047147129</v>
      </c>
      <c r="K100" s="12">
        <f>('Summary Data'!K35-('Summary Data'!K19*'Summary Data'!K$40+'Summary Data'!K36*'Summary Data'!K$39)/17*$A100)*10</f>
        <v>-0.07579817359206734</v>
      </c>
      <c r="L100" s="12">
        <f>('Summary Data'!L35-('Summary Data'!L19*'Summary Data'!L$40+'Summary Data'!L36*'Summary Data'!L$39)/17*$A100)*10</f>
        <v>-0.06718708374570001</v>
      </c>
      <c r="M100" s="12">
        <f>('Summary Data'!M35-('Summary Data'!M19*'Summary Data'!M$40+'Summary Data'!M36*'Summary Data'!M$39)/17*$A100)*10</f>
        <v>-0.0703981521670779</v>
      </c>
      <c r="N100" s="12">
        <f>('Summary Data'!N35-('Summary Data'!N19*'Summary Data'!N$40+'Summary Data'!N36*'Summary Data'!N$39)/17*$A100)*10</f>
        <v>-0.08673363537231057</v>
      </c>
      <c r="O100" s="12">
        <f>('Summary Data'!O35-('Summary Data'!O19*'Summary Data'!O$40+'Summary Data'!O36*'Summary Data'!O$39)/17*$A100)*10</f>
        <v>-0.07683812592883912</v>
      </c>
      <c r="P100" s="12">
        <f>('Summary Data'!P35-('Summary Data'!P19*'Summary Data'!P$40+'Summary Data'!P36*'Summary Data'!P$39)/17*$A100)*10</f>
        <v>-0.07672376663777047</v>
      </c>
      <c r="Q100" s="12">
        <f>('Summary Data'!Q35-('Summary Data'!Q19*'Summary Data'!Q$40+'Summary Data'!Q36*'Summary Data'!Q$39)/17*$A100)*10</f>
        <v>-0.057489314932932134</v>
      </c>
      <c r="R100" s="12">
        <f>('Summary Data'!R35-('Summary Data'!R19*'Summary Data'!R$40+'Summary Data'!R36*'Summary Data'!R$39)/17*$A100)*10</f>
        <v>-0.09638226083901977</v>
      </c>
      <c r="S100" s="12">
        <f>('Summary Data'!S35-('Summary Data'!S19*'Summary Data'!S$40+'Summary Data'!S36*'Summary Data'!S$39)/17*$A100)*10</f>
        <v>-0.07949758025561747</v>
      </c>
      <c r="T100" s="12">
        <f>('Summary Data'!T35-('Summary Data'!T19*'Summary Data'!T$40+'Summary Data'!T36*'Summary Data'!T$39)/17*$A100)*10</f>
        <v>-0.07732479169708853</v>
      </c>
      <c r="U100" s="12">
        <f>('Summary Data'!U35-('Summary Data'!U19*'Summary Data'!U$40+'Summary Data'!U36*'Summary Data'!U$39)/17*$A100)*10</f>
        <v>0.07208070309259106</v>
      </c>
      <c r="V100" s="75">
        <f>'Summary Data'!V35*10</f>
        <v>-0.06938737</v>
      </c>
      <c r="W100" s="35" t="s">
        <v>77</v>
      </c>
    </row>
    <row r="101" spans="1:23" ht="11.25">
      <c r="A101" s="76">
        <v>15</v>
      </c>
      <c r="B101" s="12">
        <f>('Summary Data'!B36-('Summary Data'!B20*'Summary Data'!B$40+'Summary Data'!B37*'Summary Data'!B$39)/17*$A101)*10</f>
        <v>-0.0020171530000000003</v>
      </c>
      <c r="C101" s="12">
        <f>('Summary Data'!C36-('Summary Data'!C20*'Summary Data'!C$40+'Summary Data'!C37*'Summary Data'!C$39)/17*$A101)*10</f>
        <v>-0.01250007</v>
      </c>
      <c r="D101" s="12">
        <f>('Summary Data'!D36-('Summary Data'!D20*'Summary Data'!D$40+'Summary Data'!D37*'Summary Data'!D$39)/17*$A101)*10</f>
        <v>-0.045970330000000004</v>
      </c>
      <c r="E101" s="12">
        <f>('Summary Data'!E36-('Summary Data'!E20*'Summary Data'!E$40+'Summary Data'!E37*'Summary Data'!E$39)/17*$A101)*10</f>
        <v>-0.01318771</v>
      </c>
      <c r="F101" s="12">
        <f>('Summary Data'!F36-('Summary Data'!F20*'Summary Data'!F$40+'Summary Data'!F37*'Summary Data'!F$39)/17*$A101)*10</f>
        <v>-0.024914899999999997</v>
      </c>
      <c r="G101" s="12">
        <f>('Summary Data'!G36-('Summary Data'!G20*'Summary Data'!G$40+'Summary Data'!G37*'Summary Data'!G$39)/17*$A101)*10</f>
        <v>-0.023413459999999997</v>
      </c>
      <c r="H101" s="12">
        <f>('Summary Data'!H36-('Summary Data'!H20*'Summary Data'!H$40+'Summary Data'!H37*'Summary Data'!H$39)/17*$A101)*10</f>
        <v>-0.02690165</v>
      </c>
      <c r="I101" s="12">
        <f>('Summary Data'!I36-('Summary Data'!I20*'Summary Data'!I$40+'Summary Data'!I37*'Summary Data'!I$39)/17*$A101)*10</f>
        <v>-0.0060146060000000005</v>
      </c>
      <c r="J101" s="12">
        <f>('Summary Data'!J36-('Summary Data'!J20*'Summary Data'!J$40+'Summary Data'!J37*'Summary Data'!J$39)/17*$A101)*10</f>
        <v>-0.025992099999999997</v>
      </c>
      <c r="K101" s="12">
        <f>('Summary Data'!K36-('Summary Data'!K20*'Summary Data'!K$40+'Summary Data'!K37*'Summary Data'!K$39)/17*$A101)*10</f>
        <v>-0.01590801</v>
      </c>
      <c r="L101" s="12">
        <f>('Summary Data'!L36-('Summary Data'!L20*'Summary Data'!L$40+'Summary Data'!L37*'Summary Data'!L$39)/17*$A101)*10</f>
        <v>-0.036466620000000005</v>
      </c>
      <c r="M101" s="12">
        <f>('Summary Data'!M36-('Summary Data'!M20*'Summary Data'!M$40+'Summary Data'!M37*'Summary Data'!M$39)/17*$A101)*10</f>
        <v>0.007144274000000001</v>
      </c>
      <c r="N101" s="12">
        <f>('Summary Data'!N36-('Summary Data'!N20*'Summary Data'!N$40+'Summary Data'!N37*'Summary Data'!N$39)/17*$A101)*10</f>
        <v>-0.07562318999999999</v>
      </c>
      <c r="O101" s="12">
        <f>('Summary Data'!O36-('Summary Data'!O20*'Summary Data'!O$40+'Summary Data'!O37*'Summary Data'!O$39)/17*$A101)*10</f>
        <v>0.003540757</v>
      </c>
      <c r="P101" s="12">
        <f>('Summary Data'!P36-('Summary Data'!P20*'Summary Data'!P$40+'Summary Data'!P37*'Summary Data'!P$39)/17*$A101)*10</f>
        <v>-0.01849324</v>
      </c>
      <c r="Q101" s="12">
        <f>('Summary Data'!Q36-('Summary Data'!Q20*'Summary Data'!Q$40+'Summary Data'!Q37*'Summary Data'!Q$39)/17*$A101)*10</f>
        <v>-0.02638865</v>
      </c>
      <c r="R101" s="12">
        <f>('Summary Data'!R36-('Summary Data'!R20*'Summary Data'!R$40+'Summary Data'!R37*'Summary Data'!R$39)/17*$A101)*10</f>
        <v>-8.642734E-05</v>
      </c>
      <c r="S101" s="12">
        <f>('Summary Data'!S36-('Summary Data'!S20*'Summary Data'!S$40+'Summary Data'!S37*'Summary Data'!S$39)/17*$A101)*10</f>
        <v>-0.042330969999999996</v>
      </c>
      <c r="T101" s="12">
        <f>('Summary Data'!T36-('Summary Data'!T20*'Summary Data'!T$40+'Summary Data'!T37*'Summary Data'!T$39)/17*$A101)*10</f>
        <v>0.009139035</v>
      </c>
      <c r="U101" s="12">
        <f>('Summary Data'!U36-('Summary Data'!U20*'Summary Data'!U$40+'Summary Data'!U37*'Summary Data'!U$39)/17*$A101)*10</f>
        <v>-0.1165347</v>
      </c>
      <c r="V101" s="75">
        <f>'Summary Data'!V36*10</f>
        <v>-0.02321847</v>
      </c>
      <c r="W101" s="35" t="s">
        <v>77</v>
      </c>
    </row>
    <row r="102" spans="1:23" ht="11.25">
      <c r="A102" s="76">
        <v>16</v>
      </c>
      <c r="B102" s="12">
        <f>('Summary Data'!B37-('Summary Data'!B21*'Summary Data'!B$40+'Summary Data'!B38*'Summary Data'!B$39)/17*$A102)*10</f>
        <v>0</v>
      </c>
      <c r="C102" s="12">
        <f>('Summary Data'!C37-('Summary Data'!C21*'Summary Data'!C$40+'Summary Data'!C38*'Summary Data'!C$39)/17*$A102)*10</f>
        <v>0</v>
      </c>
      <c r="D102" s="12">
        <f>('Summary Data'!D37-('Summary Data'!D21*'Summary Data'!D$40+'Summary Data'!D38*'Summary Data'!D$39)/17*$A102)*10</f>
        <v>0</v>
      </c>
      <c r="E102" s="12">
        <f>('Summary Data'!E37-('Summary Data'!E21*'Summary Data'!E$40+'Summary Data'!E38*'Summary Data'!E$39)/17*$A102)*10</f>
        <v>0</v>
      </c>
      <c r="F102" s="12">
        <f>('Summary Data'!F37-('Summary Data'!F21*'Summary Data'!F$40+'Summary Data'!F38*'Summary Data'!F$39)/17*$A102)*10</f>
        <v>0</v>
      </c>
      <c r="G102" s="12">
        <f>('Summary Data'!G37-('Summary Data'!G21*'Summary Data'!G$40+'Summary Data'!G38*'Summary Data'!G$39)/17*$A102)*10</f>
        <v>0</v>
      </c>
      <c r="H102" s="12">
        <f>('Summary Data'!H37-('Summary Data'!H21*'Summary Data'!H$40+'Summary Data'!H38*'Summary Data'!H$39)/17*$A102)*10</f>
        <v>0</v>
      </c>
      <c r="I102" s="12">
        <f>('Summary Data'!I37-('Summary Data'!I21*'Summary Data'!I$40+'Summary Data'!I38*'Summary Data'!I$39)/17*$A102)*10</f>
        <v>0</v>
      </c>
      <c r="J102" s="12">
        <f>('Summary Data'!J37-('Summary Data'!J21*'Summary Data'!J$40+'Summary Data'!J38*'Summary Data'!J$39)/17*$A102)*10</f>
        <v>0</v>
      </c>
      <c r="K102" s="12">
        <f>('Summary Data'!K37-('Summary Data'!K21*'Summary Data'!K$40+'Summary Data'!K38*'Summary Data'!K$39)/17*$A102)*10</f>
        <v>0</v>
      </c>
      <c r="L102" s="12">
        <f>('Summary Data'!L37-('Summary Data'!L21*'Summary Data'!L$40+'Summary Data'!L38*'Summary Data'!L$39)/17*$A102)*10</f>
        <v>0</v>
      </c>
      <c r="M102" s="12">
        <f>('Summary Data'!M37-('Summary Data'!M21*'Summary Data'!M$40+'Summary Data'!M38*'Summary Data'!M$39)/17*$A102)*10</f>
        <v>0</v>
      </c>
      <c r="N102" s="12">
        <f>('Summary Data'!N37-('Summary Data'!N21*'Summary Data'!N$40+'Summary Data'!N38*'Summary Data'!N$39)/17*$A102)*10</f>
        <v>0</v>
      </c>
      <c r="O102" s="12">
        <f>('Summary Data'!O37-('Summary Data'!O21*'Summary Data'!O$40+'Summary Data'!O38*'Summary Data'!O$39)/17*$A102)*10</f>
        <v>0</v>
      </c>
      <c r="P102" s="12">
        <f>('Summary Data'!P37-('Summary Data'!P21*'Summary Data'!P$40+'Summary Data'!P38*'Summary Data'!P$39)/17*$A102)*10</f>
        <v>0</v>
      </c>
      <c r="Q102" s="12">
        <f>('Summary Data'!Q37-('Summary Data'!Q21*'Summary Data'!Q$40+'Summary Data'!Q38*'Summary Data'!Q$39)/17*$A102)*10</f>
        <v>0</v>
      </c>
      <c r="R102" s="12">
        <f>('Summary Data'!R37-('Summary Data'!R21*'Summary Data'!R$40+'Summary Data'!R38*'Summary Data'!R$39)/17*$A102)*10</f>
        <v>0</v>
      </c>
      <c r="S102" s="12">
        <f>('Summary Data'!S37-('Summary Data'!S21*'Summary Data'!S$40+'Summary Data'!S38*'Summary Data'!S$39)/17*$A102)*10</f>
        <v>0</v>
      </c>
      <c r="T102" s="12">
        <f>('Summary Data'!T37-('Summary Data'!T21*'Summary Data'!T$40+'Summary Data'!T38*'Summary Data'!T$39)/17*$A102)*10</f>
        <v>0</v>
      </c>
      <c r="U102" s="12">
        <f>('Summary Data'!U37-('Summary Data'!U21*'Summary Data'!U$40+'Summary Data'!U38*'Summary Data'!U$39)/17*$A102)*10</f>
        <v>0</v>
      </c>
      <c r="V102" s="75">
        <f>'Summary Data'!V37*10</f>
        <v>0</v>
      </c>
      <c r="W102" s="35" t="s">
        <v>77</v>
      </c>
    </row>
    <row r="103" spans="1:23" ht="12" thickBot="1">
      <c r="A103" s="77">
        <v>17</v>
      </c>
      <c r="B103" s="14">
        <f>'Summary Data'!B38*10</f>
        <v>0</v>
      </c>
      <c r="C103" s="14">
        <f>'Summary Data'!C38*10</f>
        <v>0</v>
      </c>
      <c r="D103" s="14">
        <f>'Summary Data'!D38*10</f>
        <v>0</v>
      </c>
      <c r="E103" s="14">
        <f>'Summary Data'!E38*10</f>
        <v>0</v>
      </c>
      <c r="F103" s="14">
        <f>'Summary Data'!F38*10</f>
        <v>0</v>
      </c>
      <c r="G103" s="14">
        <f>'Summary Data'!G38*10</f>
        <v>0</v>
      </c>
      <c r="H103" s="14">
        <f>'Summary Data'!H38*10</f>
        <v>0</v>
      </c>
      <c r="I103" s="14">
        <f>'Summary Data'!I38*10</f>
        <v>0</v>
      </c>
      <c r="J103" s="14">
        <f>'Summary Data'!J38*10</f>
        <v>0</v>
      </c>
      <c r="K103" s="14">
        <f>'Summary Data'!K38*10</f>
        <v>0</v>
      </c>
      <c r="L103" s="14">
        <f>'Summary Data'!L38*10</f>
        <v>0</v>
      </c>
      <c r="M103" s="14">
        <f>'Summary Data'!M38*10</f>
        <v>0</v>
      </c>
      <c r="N103" s="14">
        <f>'Summary Data'!N38*10</f>
        <v>0</v>
      </c>
      <c r="O103" s="14">
        <f>'Summary Data'!O38*10</f>
        <v>0</v>
      </c>
      <c r="P103" s="14">
        <f>'Summary Data'!P38*10</f>
        <v>0</v>
      </c>
      <c r="Q103" s="14">
        <f>'Summary Data'!Q38*10</f>
        <v>0</v>
      </c>
      <c r="R103" s="14">
        <f>'Summary Data'!R38*10</f>
        <v>0</v>
      </c>
      <c r="S103" s="14">
        <f>'Summary Data'!S38*10</f>
        <v>0</v>
      </c>
      <c r="T103" s="14">
        <f>'Summary Data'!T38*10</f>
        <v>0</v>
      </c>
      <c r="U103" s="14">
        <f>'Summary Data'!U38*10</f>
        <v>0</v>
      </c>
      <c r="V103" s="28">
        <f>'Summary Data'!V38*10</f>
        <v>0</v>
      </c>
      <c r="W103" s="35" t="s">
        <v>77</v>
      </c>
    </row>
    <row r="104" ht="12" thickBot="1"/>
    <row r="105" spans="1:22" ht="11.25">
      <c r="A105" s="462" t="s">
        <v>112</v>
      </c>
      <c r="B105" s="467"/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8"/>
    </row>
    <row r="106" spans="1:22" ht="11.25">
      <c r="A106" s="76"/>
      <c r="B106" s="74" t="s">
        <v>72</v>
      </c>
      <c r="C106" s="74" t="s">
        <v>73</v>
      </c>
      <c r="D106" s="74" t="s">
        <v>74</v>
      </c>
      <c r="E106" s="74" t="s">
        <v>75</v>
      </c>
      <c r="F106" s="74" t="s">
        <v>76</v>
      </c>
      <c r="G106" s="74" t="s">
        <v>81</v>
      </c>
      <c r="H106" s="74" t="s">
        <v>82</v>
      </c>
      <c r="I106" s="74" t="s">
        <v>83</v>
      </c>
      <c r="J106" s="74" t="s">
        <v>84</v>
      </c>
      <c r="K106" s="74" t="s">
        <v>85</v>
      </c>
      <c r="L106" s="74" t="s">
        <v>86</v>
      </c>
      <c r="M106" s="74" t="s">
        <v>87</v>
      </c>
      <c r="N106" s="74" t="s">
        <v>88</v>
      </c>
      <c r="O106" s="74" t="s">
        <v>89</v>
      </c>
      <c r="P106" s="74" t="s">
        <v>90</v>
      </c>
      <c r="Q106" s="74" t="s">
        <v>91</v>
      </c>
      <c r="R106" s="74" t="s">
        <v>92</v>
      </c>
      <c r="S106" s="74" t="s">
        <v>93</v>
      </c>
      <c r="T106" s="74" t="s">
        <v>94</v>
      </c>
      <c r="U106" s="74" t="s">
        <v>95</v>
      </c>
      <c r="V106" s="13" t="s">
        <v>96</v>
      </c>
    </row>
    <row r="107" spans="1:22" ht="11.25">
      <c r="A107" s="76">
        <v>1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9"/>
    </row>
    <row r="108" spans="1:22" ht="11.25">
      <c r="A108" s="76">
        <v>2</v>
      </c>
      <c r="B108" s="12">
        <f>('Summary Data'!Y6-('Summary Data'!Y7*'Summary Data'!Y$39-'Summary Data'!Y24*'Summary Data'!Y$40)/17*$A108)</f>
        <v>-40.27409210806108</v>
      </c>
      <c r="C108" s="12">
        <f>('Summary Data'!Z6-('Summary Data'!Z7*'Summary Data'!Z$39-'Summary Data'!Z24*'Summary Data'!Z$40)/17*$A108)</f>
        <v>-0.7854114129471352</v>
      </c>
      <c r="D108" s="12">
        <f>('Summary Data'!AA6-('Summary Data'!AA7*'Summary Data'!AA$39-'Summary Data'!AA24*'Summary Data'!AA$40)/17*$A108)</f>
        <v>-0.4208790048946627</v>
      </c>
      <c r="E108" s="12">
        <f>('Summary Data'!AB6-('Summary Data'!AB7*'Summary Data'!AB$39-'Summary Data'!AB24*'Summary Data'!AB$40)/17*$A108)</f>
        <v>0.3368026841744471</v>
      </c>
      <c r="F108" s="12">
        <f>('Summary Data'!AC6-('Summary Data'!AC7*'Summary Data'!AC$39-'Summary Data'!AC24*'Summary Data'!AC$40)/17*$A108)</f>
        <v>-0.43229769617472236</v>
      </c>
      <c r="G108" s="12">
        <f>('Summary Data'!AD6-('Summary Data'!AD7*'Summary Data'!AD$39-'Summary Data'!AD24*'Summary Data'!AD$40)/17*$A108)</f>
        <v>0.47989617807416357</v>
      </c>
      <c r="H108" s="12">
        <f>('Summary Data'!AE6-('Summary Data'!AE7*'Summary Data'!AE$39-'Summary Data'!AE24*'Summary Data'!AE$40)/17*$A108)</f>
        <v>0.07616579110692281</v>
      </c>
      <c r="I108" s="12">
        <f>('Summary Data'!AF6-('Summary Data'!AF7*'Summary Data'!AF$39-'Summary Data'!AF24*'Summary Data'!AF$40)/17*$A108)</f>
        <v>0.31066747001015155</v>
      </c>
      <c r="J108" s="12">
        <f>('Summary Data'!AG6-('Summary Data'!AG7*'Summary Data'!AG$39-'Summary Data'!AG24*'Summary Data'!AG$40)/17*$A108)</f>
        <v>0.30608492236955</v>
      </c>
      <c r="K108" s="12">
        <f>('Summary Data'!AH6-('Summary Data'!AH7*'Summary Data'!AH$39-'Summary Data'!AH24*'Summary Data'!AH$40)/17*$A108)</f>
        <v>0.3437556173140367</v>
      </c>
      <c r="L108" s="12">
        <f>('Summary Data'!AI6-('Summary Data'!AI7*'Summary Data'!AI$39-'Summary Data'!AI24*'Summary Data'!AI$40)/17*$A108)</f>
        <v>-0.06653038866005036</v>
      </c>
      <c r="M108" s="12">
        <f>('Summary Data'!AJ6-('Summary Data'!AJ7*'Summary Data'!AJ$39-'Summary Data'!AJ24*'Summary Data'!AJ$40)/17*$A108)</f>
        <v>-0.6467618861888941</v>
      </c>
      <c r="N108" s="12">
        <f>('Summary Data'!AK6-('Summary Data'!AK7*'Summary Data'!AK$39-'Summary Data'!AK24*'Summary Data'!AK$40)/17*$A108)</f>
        <v>-0.029563182983437658</v>
      </c>
      <c r="O108" s="12">
        <f>('Summary Data'!AL6-('Summary Data'!AL7*'Summary Data'!AL$39-'Summary Data'!AL24*'Summary Data'!AL$40)/17*$A108)</f>
        <v>-0.13777060428334942</v>
      </c>
      <c r="P108" s="12">
        <f>('Summary Data'!AM6-('Summary Data'!AM7*'Summary Data'!AM$39-'Summary Data'!AM24*'Summary Data'!AM$40)/17*$A108)</f>
        <v>0.18326257367968812</v>
      </c>
      <c r="Q108" s="12">
        <f>('Summary Data'!AN6-('Summary Data'!AN7*'Summary Data'!AN$39-'Summary Data'!AN24*'Summary Data'!AN$40)/17*$A108)</f>
        <v>0.5054078076983529</v>
      </c>
      <c r="R108" s="12">
        <f>('Summary Data'!AO6-('Summary Data'!AO7*'Summary Data'!AO$39-'Summary Data'!AO24*'Summary Data'!AO$40)/17*$A108)</f>
        <v>-0.3248592295974517</v>
      </c>
      <c r="S108" s="12">
        <f>('Summary Data'!AP6-('Summary Data'!AP7*'Summary Data'!AP$39-'Summary Data'!AP24*'Summary Data'!AP$40)/17*$A108)</f>
        <v>0.39071703411880015</v>
      </c>
      <c r="T108" s="12">
        <f>('Summary Data'!AQ6-('Summary Data'!AQ7*'Summary Data'!AQ$39-'Summary Data'!AQ24*'Summary Data'!AQ$40)/17*$A108)</f>
        <v>0.5971224303556407</v>
      </c>
      <c r="U108" s="12">
        <f>('Summary Data'!AR6-('Summary Data'!AR7*'Summary Data'!AR$39-'Summary Data'!AR24*'Summary Data'!AR$40)/17*$A108)</f>
        <v>-33.05587249158714</v>
      </c>
      <c r="V108" s="75">
        <f>'Summary Data'!AS6</f>
        <v>-2.239787</v>
      </c>
    </row>
    <row r="109" spans="1:22" ht="11.25">
      <c r="A109" s="76">
        <v>3</v>
      </c>
      <c r="B109" s="12">
        <f>('Summary Data'!Y7-('Summary Data'!Y8*'Summary Data'!Y$39-'Summary Data'!Y25*'Summary Data'!Y$40)/17*$A109)</f>
        <v>35.08468638634139</v>
      </c>
      <c r="C109" s="12">
        <f>('Summary Data'!Z7-('Summary Data'!Z8*'Summary Data'!Z$39-'Summary Data'!Z25*'Summary Data'!Z$40)/17*$A109)</f>
        <v>7.4339779576461185</v>
      </c>
      <c r="D109" s="12">
        <f>('Summary Data'!AA7-('Summary Data'!AA8*'Summary Data'!AA$39-'Summary Data'!AA25*'Summary Data'!AA$40)/17*$A109)</f>
        <v>7.495930181419347</v>
      </c>
      <c r="E109" s="12">
        <f>('Summary Data'!AB7-('Summary Data'!AB8*'Summary Data'!AB$39-'Summary Data'!AB25*'Summary Data'!AB$40)/17*$A109)</f>
        <v>7.549492009168825</v>
      </c>
      <c r="F109" s="12">
        <f>('Summary Data'!AC7-('Summary Data'!AC8*'Summary Data'!AC$39-'Summary Data'!AC25*'Summary Data'!AC$40)/17*$A109)</f>
        <v>5.905214796853974</v>
      </c>
      <c r="G109" s="12">
        <f>('Summary Data'!AD7-('Summary Data'!AD8*'Summary Data'!AD$39-'Summary Data'!AD25*'Summary Data'!AD$40)/17*$A109)</f>
        <v>5.035919870928904</v>
      </c>
      <c r="H109" s="12">
        <f>('Summary Data'!AE7-('Summary Data'!AE8*'Summary Data'!AE$39-'Summary Data'!AE25*'Summary Data'!AE$40)/17*$A109)</f>
        <v>6.92902135076257</v>
      </c>
      <c r="I109" s="12">
        <f>('Summary Data'!AF7-('Summary Data'!AF8*'Summary Data'!AF$39-'Summary Data'!AF25*'Summary Data'!AF$40)/17*$A109)</f>
        <v>7.101718852174901</v>
      </c>
      <c r="J109" s="12">
        <f>('Summary Data'!AG7-('Summary Data'!AG8*'Summary Data'!AG$39-'Summary Data'!AG25*'Summary Data'!AG$40)/17*$A109)</f>
        <v>7.368846838701416</v>
      </c>
      <c r="K109" s="12">
        <f>('Summary Data'!AH7-('Summary Data'!AH8*'Summary Data'!AH$39-'Summary Data'!AH25*'Summary Data'!AH$40)/17*$A109)</f>
        <v>7.244282817385491</v>
      </c>
      <c r="L109" s="12">
        <f>('Summary Data'!AI7-('Summary Data'!AI8*'Summary Data'!AI$39-'Summary Data'!AI25*'Summary Data'!AI$40)/17*$A109)</f>
        <v>8.319844911395442</v>
      </c>
      <c r="M109" s="12">
        <f>('Summary Data'!AJ7-('Summary Data'!AJ8*'Summary Data'!AJ$39-'Summary Data'!AJ25*'Summary Data'!AJ$40)/17*$A109)</f>
        <v>8.230525804070597</v>
      </c>
      <c r="N109" s="12">
        <f>('Summary Data'!AK7-('Summary Data'!AK8*'Summary Data'!AK$39-'Summary Data'!AK25*'Summary Data'!AK$40)/17*$A109)</f>
        <v>8.248839354850267</v>
      </c>
      <c r="O109" s="12">
        <f>('Summary Data'!AL7-('Summary Data'!AL8*'Summary Data'!AL$39-'Summary Data'!AL25*'Summary Data'!AL$40)/17*$A109)</f>
        <v>6.649281867095327</v>
      </c>
      <c r="P109" s="12">
        <f>('Summary Data'!AM7-('Summary Data'!AM8*'Summary Data'!AM$39-'Summary Data'!AM25*'Summary Data'!AM$40)/17*$A109)</f>
        <v>2.7581639226681465</v>
      </c>
      <c r="Q109" s="12">
        <f>('Summary Data'!AN7-('Summary Data'!AN8*'Summary Data'!AN$39-'Summary Data'!AN25*'Summary Data'!AN$40)/17*$A109)</f>
        <v>2.1973339532151024</v>
      </c>
      <c r="R109" s="12">
        <f>('Summary Data'!AO7-('Summary Data'!AO8*'Summary Data'!AO$39-'Summary Data'!AO25*'Summary Data'!AO$40)/17*$A109)</f>
        <v>7.535525428942127</v>
      </c>
      <c r="S109" s="12">
        <f>('Summary Data'!AP7-('Summary Data'!AP8*'Summary Data'!AP$39-'Summary Data'!AP25*'Summary Data'!AP$40)/17*$A109)</f>
        <v>8.42276842793586</v>
      </c>
      <c r="T109" s="12">
        <f>('Summary Data'!AQ7-('Summary Data'!AQ8*'Summary Data'!AQ$39-'Summary Data'!AQ25*'Summary Data'!AQ$40)/17*$A109)</f>
        <v>8.251329953357109</v>
      </c>
      <c r="U109" s="12">
        <f>('Summary Data'!AR7-('Summary Data'!AR8*'Summary Data'!AR$39-'Summary Data'!AR25*'Summary Data'!AR$40)/17*$A109)</f>
        <v>-0.12502381493764952</v>
      </c>
      <c r="V109" s="75">
        <f>'Summary Data'!AS7</f>
        <v>7.480648</v>
      </c>
    </row>
    <row r="110" spans="1:22" ht="11.25">
      <c r="A110" s="76">
        <v>4</v>
      </c>
      <c r="B110" s="12">
        <f>('Summary Data'!Y8-('Summary Data'!Y9*'Summary Data'!Y$39-'Summary Data'!Y26*'Summary Data'!Y$40)/17*$A110)</f>
        <v>-0.5280801608423529</v>
      </c>
      <c r="C110" s="12">
        <f>('Summary Data'!Z8-('Summary Data'!Z9*'Summary Data'!Z$39-'Summary Data'!Z26*'Summary Data'!Z$40)/17*$A110)</f>
        <v>0.22108048997984</v>
      </c>
      <c r="D110" s="12">
        <f>('Summary Data'!AA8-('Summary Data'!AA9*'Summary Data'!AA$39-'Summary Data'!AA26*'Summary Data'!AA$40)/17*$A110)</f>
        <v>0.22801902558187098</v>
      </c>
      <c r="E110" s="12">
        <f>('Summary Data'!AB8-('Summary Data'!AB9*'Summary Data'!AB$39-'Summary Data'!AB26*'Summary Data'!AB$40)/17*$A110)</f>
        <v>0.19937482449256472</v>
      </c>
      <c r="F110" s="12">
        <f>('Summary Data'!AC8-('Summary Data'!AC9*'Summary Data'!AC$39-'Summary Data'!AC26*'Summary Data'!AC$40)/17*$A110)</f>
        <v>0.8453076285427482</v>
      </c>
      <c r="G110" s="12">
        <f>('Summary Data'!AD8-('Summary Data'!AD9*'Summary Data'!AD$39-'Summary Data'!AD26*'Summary Data'!AD$40)/17*$A110)</f>
        <v>0.2677735616053405</v>
      </c>
      <c r="H110" s="12">
        <f>('Summary Data'!AE8-('Summary Data'!AE9*'Summary Data'!AE$39-'Summary Data'!AE26*'Summary Data'!AE$40)/17*$A110)</f>
        <v>0.23229610312596002</v>
      </c>
      <c r="I110" s="12">
        <f>('Summary Data'!AF8-('Summary Data'!AF9*'Summary Data'!AF$39-'Summary Data'!AF26*'Summary Data'!AF$40)/17*$A110)</f>
        <v>0.3213987034014203</v>
      </c>
      <c r="J110" s="12">
        <f>('Summary Data'!AG8-('Summary Data'!AG9*'Summary Data'!AG$39-'Summary Data'!AG26*'Summary Data'!AG$40)/17*$A110)</f>
        <v>0.011478703805170347</v>
      </c>
      <c r="K110" s="12">
        <f>('Summary Data'!AH8-('Summary Data'!AH9*'Summary Data'!AH$39-'Summary Data'!AH26*'Summary Data'!AH$40)/17*$A110)</f>
        <v>0.3047568821183988</v>
      </c>
      <c r="L110" s="12">
        <f>('Summary Data'!AI8-('Summary Data'!AI9*'Summary Data'!AI$39-'Summary Data'!AI26*'Summary Data'!AI$40)/17*$A110)</f>
        <v>0.23757160702323057</v>
      </c>
      <c r="M110" s="12">
        <f>('Summary Data'!AJ8-('Summary Data'!AJ9*'Summary Data'!AJ$39-'Summary Data'!AJ26*'Summary Data'!AJ$40)/17*$A110)</f>
        <v>0.16768389367039999</v>
      </c>
      <c r="N110" s="12">
        <f>('Summary Data'!AK8-('Summary Data'!AK9*'Summary Data'!AK$39-'Summary Data'!AK26*'Summary Data'!AK$40)/17*$A110)</f>
        <v>0.11682456516606589</v>
      </c>
      <c r="O110" s="12">
        <f>('Summary Data'!AL8-('Summary Data'!AL9*'Summary Data'!AL$39-'Summary Data'!AL26*'Summary Data'!AL$40)/17*$A110)</f>
        <v>0.004734077808535998</v>
      </c>
      <c r="P110" s="12">
        <f>('Summary Data'!AM8-('Summary Data'!AM9*'Summary Data'!AM$39-'Summary Data'!AM26*'Summary Data'!AM$40)/17*$A110)</f>
        <v>0.38585086802872304</v>
      </c>
      <c r="Q110" s="12">
        <f>('Summary Data'!AN8-('Summary Data'!AN9*'Summary Data'!AN$39-'Summary Data'!AN26*'Summary Data'!AN$40)/17*$A110)</f>
        <v>-0.5549949528759953</v>
      </c>
      <c r="R110" s="12">
        <f>('Summary Data'!AO8-('Summary Data'!AO9*'Summary Data'!AO$39-'Summary Data'!AO26*'Summary Data'!AO$40)/17*$A110)</f>
        <v>0.15389971063907343</v>
      </c>
      <c r="S110" s="12">
        <f>('Summary Data'!AP8-('Summary Data'!AP9*'Summary Data'!AP$39-'Summary Data'!AP26*'Summary Data'!AP$40)/17*$A110)</f>
        <v>0.18979105280122893</v>
      </c>
      <c r="T110" s="12">
        <f>('Summary Data'!AQ8-('Summary Data'!AQ9*'Summary Data'!AQ$39-'Summary Data'!AQ26*'Summary Data'!AQ$40)/17*$A110)</f>
        <v>0.25964686556015953</v>
      </c>
      <c r="U110" s="12">
        <f>('Summary Data'!AR8-('Summary Data'!AR9*'Summary Data'!AR$39-'Summary Data'!AR26*'Summary Data'!AR$40)/17*$A110)</f>
        <v>-0.5577292199165915</v>
      </c>
      <c r="V110" s="75">
        <f>'Summary Data'!AS8</f>
        <v>0.1665632</v>
      </c>
    </row>
    <row r="111" spans="1:22" ht="11.25">
      <c r="A111" s="76">
        <v>5</v>
      </c>
      <c r="B111" s="12">
        <f>('Summary Data'!Y9-('Summary Data'!Y10*'Summary Data'!Y$39-'Summary Data'!Y27*'Summary Data'!Y$40)/17*$A111)</f>
        <v>-2.8684677388014705</v>
      </c>
      <c r="C111" s="12">
        <f>('Summary Data'!Z9-('Summary Data'!Z10*'Summary Data'!Z$39-'Summary Data'!Z27*'Summary Data'!Z$40)/17*$A111)</f>
        <v>1.4750569249095575</v>
      </c>
      <c r="D111" s="12">
        <f>('Summary Data'!AA9-('Summary Data'!AA10*'Summary Data'!AA$39-'Summary Data'!AA27*'Summary Data'!AA$40)/17*$A111)</f>
        <v>1.2479265486189928</v>
      </c>
      <c r="E111" s="12">
        <f>('Summary Data'!AB9-('Summary Data'!AB10*'Summary Data'!AB$39-'Summary Data'!AB27*'Summary Data'!AB$40)/17*$A111)</f>
        <v>1.2907486638643972</v>
      </c>
      <c r="F111" s="12">
        <f>('Summary Data'!AC9-('Summary Data'!AC10*'Summary Data'!AC$39-'Summary Data'!AC27*'Summary Data'!AC$40)/17*$A111)</f>
        <v>2.24074070285158</v>
      </c>
      <c r="G111" s="12">
        <f>('Summary Data'!AD9-('Summary Data'!AD10*'Summary Data'!AD$39-'Summary Data'!AD27*'Summary Data'!AD$40)/17*$A111)</f>
        <v>2.390911394187855</v>
      </c>
      <c r="H111" s="12">
        <f>('Summary Data'!AE9-('Summary Data'!AE10*'Summary Data'!AE$39-'Summary Data'!AE27*'Summary Data'!AE$40)/17*$A111)</f>
        <v>1.86521848084017</v>
      </c>
      <c r="I111" s="12">
        <f>('Summary Data'!AF9-('Summary Data'!AF10*'Summary Data'!AF$39-'Summary Data'!AF27*'Summary Data'!AF$40)/17*$A111)</f>
        <v>1.7057095048052604</v>
      </c>
      <c r="J111" s="12">
        <f>('Summary Data'!AG9-('Summary Data'!AG10*'Summary Data'!AG$39-'Summary Data'!AG27*'Summary Data'!AG$40)/17*$A111)</f>
        <v>1.4476226147244795</v>
      </c>
      <c r="K111" s="12">
        <f>('Summary Data'!AH9-('Summary Data'!AH10*'Summary Data'!AH$39-'Summary Data'!AH27*'Summary Data'!AH$40)/17*$A111)</f>
        <v>1.955455838456856</v>
      </c>
      <c r="L111" s="12">
        <f>('Summary Data'!AI9-('Summary Data'!AI10*'Summary Data'!AI$39-'Summary Data'!AI27*'Summary Data'!AI$40)/17*$A111)</f>
        <v>1.5270612580386547</v>
      </c>
      <c r="M111" s="12">
        <f>('Summary Data'!AJ9-('Summary Data'!AJ10*'Summary Data'!AJ$39-'Summary Data'!AJ27*'Summary Data'!AJ$40)/17*$A111)</f>
        <v>1.4745079979065647</v>
      </c>
      <c r="N111" s="12">
        <f>('Summary Data'!AK9-('Summary Data'!AK10*'Summary Data'!AK$39-'Summary Data'!AK27*'Summary Data'!AK$40)/17*$A111)</f>
        <v>1.3691769303014754</v>
      </c>
      <c r="O111" s="12">
        <f>('Summary Data'!AL9-('Summary Data'!AL10*'Summary Data'!AL$39-'Summary Data'!AL27*'Summary Data'!AL$40)/17*$A111)</f>
        <v>1.4466965452771967</v>
      </c>
      <c r="P111" s="12">
        <f>('Summary Data'!AM9-('Summary Data'!AM10*'Summary Data'!AM$39-'Summary Data'!AM27*'Summary Data'!AM$40)/17*$A111)</f>
        <v>2.0340120684790266</v>
      </c>
      <c r="Q111" s="12">
        <f>('Summary Data'!AN9-('Summary Data'!AN10*'Summary Data'!AN$39-'Summary Data'!AN27*'Summary Data'!AN$40)/17*$A111)</f>
        <v>1.6134459480505612</v>
      </c>
      <c r="R111" s="12">
        <f>('Summary Data'!AO9-('Summary Data'!AO10*'Summary Data'!AO$39-'Summary Data'!AO27*'Summary Data'!AO$40)/17*$A111)</f>
        <v>1.1499643925211271</v>
      </c>
      <c r="S111" s="12">
        <f>('Summary Data'!AP9-('Summary Data'!AP10*'Summary Data'!AP$39-'Summary Data'!AP27*'Summary Data'!AP$40)/17*$A111)</f>
        <v>1.155184409123654</v>
      </c>
      <c r="T111" s="12">
        <f>('Summary Data'!AQ9-('Summary Data'!AQ10*'Summary Data'!AQ$39-'Summary Data'!AQ27*'Summary Data'!AQ$40)/17*$A111)</f>
        <v>1.1201457754252968</v>
      </c>
      <c r="U111" s="12">
        <f>('Summary Data'!AR9-('Summary Data'!AR10*'Summary Data'!AR$39-'Summary Data'!AR27*'Summary Data'!AR$40)/17*$A111)</f>
        <v>-2.8950115078048073</v>
      </c>
      <c r="V111" s="75">
        <f>'Summary Data'!AS9</f>
        <v>1.306847</v>
      </c>
    </row>
    <row r="112" spans="1:22" ht="11.25">
      <c r="A112" s="76">
        <v>6</v>
      </c>
      <c r="B112" s="12">
        <f>('Summary Data'!Y10-('Summary Data'!Y11*'Summary Data'!Y$39-'Summary Data'!Y28*'Summary Data'!Y$40)/17*$A112)</f>
        <v>-0.19684486189858824</v>
      </c>
      <c r="C112" s="12">
        <f>('Summary Data'!Z10-('Summary Data'!Z11*'Summary Data'!Z$39-'Summary Data'!Z28*'Summary Data'!Z$40)/17*$A112)</f>
        <v>0.02568297587642235</v>
      </c>
      <c r="D112" s="12">
        <f>('Summary Data'!AA10-('Summary Data'!AA11*'Summary Data'!AA$39-'Summary Data'!AA28*'Summary Data'!AA$40)/17*$A112)</f>
        <v>0.029270163709888716</v>
      </c>
      <c r="E112" s="12">
        <f>('Summary Data'!AB10-('Summary Data'!AB11*'Summary Data'!AB$39-'Summary Data'!AB28*'Summary Data'!AB$40)/17*$A112)</f>
        <v>0.06774824466162824</v>
      </c>
      <c r="F112" s="12">
        <f>('Summary Data'!AC10-('Summary Data'!AC11*'Summary Data'!AC$39-'Summary Data'!AC28*'Summary Data'!AC$40)/17*$A112)</f>
        <v>-0.12565131078319225</v>
      </c>
      <c r="G112" s="12">
        <f>('Summary Data'!AD10-('Summary Data'!AD11*'Summary Data'!AD$39-'Summary Data'!AD28*'Summary Data'!AD$40)/17*$A112)</f>
        <v>-0.060244833225805414</v>
      </c>
      <c r="H112" s="12">
        <f>('Summary Data'!AE10-('Summary Data'!AE11*'Summary Data'!AE$39-'Summary Data'!AE28*'Summary Data'!AE$40)/17*$A112)</f>
        <v>0.04106416240568739</v>
      </c>
      <c r="I112" s="12">
        <f>('Summary Data'!AF10-('Summary Data'!AF11*'Summary Data'!AF$39-'Summary Data'!AF28*'Summary Data'!AF$40)/17*$A112)</f>
        <v>0.04754958615481233</v>
      </c>
      <c r="J112" s="12">
        <f>('Summary Data'!AG10-('Summary Data'!AG11*'Summary Data'!AG$39-'Summary Data'!AG28*'Summary Data'!AG$40)/17*$A112)</f>
        <v>0.02676600224074521</v>
      </c>
      <c r="K112" s="12">
        <f>('Summary Data'!AH10-('Summary Data'!AH11*'Summary Data'!AH$39-'Summary Data'!AH28*'Summary Data'!AH$40)/17*$A112)</f>
        <v>-0.03214594550391217</v>
      </c>
      <c r="L112" s="12">
        <f>('Summary Data'!AI10-('Summary Data'!AI11*'Summary Data'!AI$39-'Summary Data'!AI28*'Summary Data'!AI$40)/17*$A112)</f>
        <v>0.03278803693906075</v>
      </c>
      <c r="M112" s="12">
        <f>('Summary Data'!AJ10-('Summary Data'!AJ11*'Summary Data'!AJ$39-'Summary Data'!AJ28*'Summary Data'!AJ$40)/17*$A112)</f>
        <v>0.07293169707492705</v>
      </c>
      <c r="N112" s="12">
        <f>('Summary Data'!AK10-('Summary Data'!AK11*'Summary Data'!AK$39-'Summary Data'!AK28*'Summary Data'!AK$40)/17*$A112)</f>
        <v>0.08296222320083202</v>
      </c>
      <c r="O112" s="12">
        <f>('Summary Data'!AL10-('Summary Data'!AL11*'Summary Data'!AL$39-'Summary Data'!AL28*'Summary Data'!AL$40)/17*$A112)</f>
        <v>-0.025964933271987976</v>
      </c>
      <c r="P112" s="12">
        <f>('Summary Data'!AM10-('Summary Data'!AM11*'Summary Data'!AM$39-'Summary Data'!AM28*'Summary Data'!AM$40)/17*$A112)</f>
        <v>-0.09424756461508275</v>
      </c>
      <c r="Q112" s="12">
        <f>('Summary Data'!AN10-('Summary Data'!AN11*'Summary Data'!AN$39-'Summary Data'!AN28*'Summary Data'!AN$40)/17*$A112)</f>
        <v>0.05326161750637647</v>
      </c>
      <c r="R112" s="12">
        <f>('Summary Data'!AO10-('Summary Data'!AO11*'Summary Data'!AO$39-'Summary Data'!AO28*'Summary Data'!AO$40)/17*$A112)</f>
        <v>0.07294547864889149</v>
      </c>
      <c r="S112" s="12">
        <f>('Summary Data'!AP10-('Summary Data'!AP11*'Summary Data'!AP$39-'Summary Data'!AP28*'Summary Data'!AP$40)/17*$A112)</f>
        <v>0.08697716941002817</v>
      </c>
      <c r="T112" s="12">
        <f>('Summary Data'!AQ10-('Summary Data'!AQ11*'Summary Data'!AQ$39-'Summary Data'!AQ28*'Summary Data'!AQ$40)/17*$A112)</f>
        <v>0.08561627512219132</v>
      </c>
      <c r="U112" s="12">
        <f>('Summary Data'!AR10-('Summary Data'!AR11*'Summary Data'!AR$39-'Summary Data'!AR28*'Summary Data'!AR$40)/17*$A112)</f>
        <v>0.0038468552518529306</v>
      </c>
      <c r="V112" s="75">
        <f>'Summary Data'!AS10</f>
        <v>0.009281412</v>
      </c>
    </row>
    <row r="113" spans="1:22" ht="11.25">
      <c r="A113" s="76">
        <v>7</v>
      </c>
      <c r="B113" s="12">
        <f>('Summary Data'!Y11-('Summary Data'!Y12*'Summary Data'!Y$39-'Summary Data'!Y29*'Summary Data'!Y$40)/17*$A113)</f>
        <v>2.0265092361409978</v>
      </c>
      <c r="C113" s="12">
        <f>('Summary Data'!Z11-('Summary Data'!Z12*'Summary Data'!Z$39-'Summary Data'!Z29*'Summary Data'!Z$40)/17*$A113)</f>
        <v>0.5267740656319732</v>
      </c>
      <c r="D113" s="12">
        <f>('Summary Data'!AA11-('Summary Data'!AA12*'Summary Data'!AA$39-'Summary Data'!AA29*'Summary Data'!AA$40)/17*$A113)</f>
        <v>0.7594520538242077</v>
      </c>
      <c r="E113" s="12">
        <f>('Summary Data'!AB11-('Summary Data'!AB12*'Summary Data'!AB$39-'Summary Data'!AB29*'Summary Data'!AB$40)/17*$A113)</f>
        <v>0.7190708984199444</v>
      </c>
      <c r="F113" s="12">
        <f>('Summary Data'!AC11-('Summary Data'!AC12*'Summary Data'!AC$39-'Summary Data'!AC29*'Summary Data'!AC$40)/17*$A113)</f>
        <v>0.5690150822399941</v>
      </c>
      <c r="G113" s="12">
        <f>('Summary Data'!AD11-('Summary Data'!AD12*'Summary Data'!AD$39-'Summary Data'!AD29*'Summary Data'!AD$40)/17*$A113)</f>
        <v>0.543280864546934</v>
      </c>
      <c r="H113" s="12">
        <f>('Summary Data'!AE11-('Summary Data'!AE12*'Summary Data'!AE$39-'Summary Data'!AE29*'Summary Data'!AE$40)/17*$A113)</f>
        <v>0.5472254314100262</v>
      </c>
      <c r="I113" s="12">
        <f>('Summary Data'!AF11-('Summary Data'!AF12*'Summary Data'!AF$39-'Summary Data'!AF29*'Summary Data'!AF$40)/17*$A113)</f>
        <v>0.5817995390255427</v>
      </c>
      <c r="J113" s="12">
        <f>('Summary Data'!AG11-('Summary Data'!AG12*'Summary Data'!AG$39-'Summary Data'!AG29*'Summary Data'!AG$40)/17*$A113)</f>
        <v>0.7051882568008899</v>
      </c>
      <c r="K113" s="12">
        <f>('Summary Data'!AH11-('Summary Data'!AH12*'Summary Data'!AH$39-'Summary Data'!AH29*'Summary Data'!AH$40)/17*$A113)</f>
        <v>0.6802000608204778</v>
      </c>
      <c r="L113" s="12">
        <f>('Summary Data'!AI11-('Summary Data'!AI12*'Summary Data'!AI$39-'Summary Data'!AI29*'Summary Data'!AI$40)/17*$A113)</f>
        <v>0.6945832387744497</v>
      </c>
      <c r="M113" s="12">
        <f>('Summary Data'!AJ11-('Summary Data'!AJ12*'Summary Data'!AJ$39-'Summary Data'!AJ29*'Summary Data'!AJ$40)/17*$A113)</f>
        <v>0.7554013736462601</v>
      </c>
      <c r="N113" s="12">
        <f>('Summary Data'!AK11-('Summary Data'!AK12*'Summary Data'!AK$39-'Summary Data'!AK29*'Summary Data'!AK$40)/17*$A113)</f>
        <v>0.7449106729300362</v>
      </c>
      <c r="O113" s="12">
        <f>('Summary Data'!AL11-('Summary Data'!AL12*'Summary Data'!AL$39-'Summary Data'!AL29*'Summary Data'!AL$40)/17*$A113)</f>
        <v>0.76157265686234</v>
      </c>
      <c r="P113" s="12">
        <f>('Summary Data'!AM11-('Summary Data'!AM12*'Summary Data'!AM$39-'Summary Data'!AM29*'Summary Data'!AM$40)/17*$A113)</f>
        <v>0.8287261812306035</v>
      </c>
      <c r="Q113" s="12">
        <f>('Summary Data'!AN11-('Summary Data'!AN12*'Summary Data'!AN$39-'Summary Data'!AN29*'Summary Data'!AN$40)/17*$A113)</f>
        <v>1.0334948751976003</v>
      </c>
      <c r="R113" s="12">
        <f>('Summary Data'!AO11-('Summary Data'!AO12*'Summary Data'!AO$39-'Summary Data'!AO29*'Summary Data'!AO$40)/17*$A113)</f>
        <v>0.7824490393642282</v>
      </c>
      <c r="S113" s="12">
        <f>('Summary Data'!AP11-('Summary Data'!AP12*'Summary Data'!AP$39-'Summary Data'!AP29*'Summary Data'!AP$40)/17*$A113)</f>
        <v>0.6625602622397008</v>
      </c>
      <c r="T113" s="12">
        <f>('Summary Data'!AQ11-('Summary Data'!AQ12*'Summary Data'!AQ$39-'Summary Data'!AQ29*'Summary Data'!AQ$40)/17*$A113)</f>
        <v>0.6812699185226888</v>
      </c>
      <c r="U113" s="12">
        <f>('Summary Data'!AR11-('Summary Data'!AR12*'Summary Data'!AR$39-'Summary Data'!AR29*'Summary Data'!AR$40)/17*$A113)</f>
        <v>0.5034386653969566</v>
      </c>
      <c r="V113" s="75">
        <f>'Summary Data'!AS11</f>
        <v>0.7330312</v>
      </c>
    </row>
    <row r="114" spans="1:22" ht="11.25">
      <c r="A114" s="76">
        <v>8</v>
      </c>
      <c r="B114" s="12">
        <f>('Summary Data'!Y12-('Summary Data'!Y13*'Summary Data'!Y$39-'Summary Data'!Y30*'Summary Data'!Y$40)/17*$A114)</f>
        <v>0.013173765843105888</v>
      </c>
      <c r="C114" s="12">
        <f>('Summary Data'!Z12-('Summary Data'!Z13*'Summary Data'!Z$39-'Summary Data'!Z30*'Summary Data'!Z$40)/17*$A114)</f>
        <v>-0.028566771441229648</v>
      </c>
      <c r="D114" s="12">
        <f>('Summary Data'!AA12-('Summary Data'!AA13*'Summary Data'!AA$39-'Summary Data'!AA30*'Summary Data'!AA$40)/17*$A114)</f>
        <v>-0.020048801943834165</v>
      </c>
      <c r="E114" s="12">
        <f>('Summary Data'!AB12-('Summary Data'!AB13*'Summary Data'!AB$39-'Summary Data'!AB30*'Summary Data'!AB$40)/17*$A114)</f>
        <v>0.007010261638291767</v>
      </c>
      <c r="F114" s="12">
        <f>('Summary Data'!AC12-('Summary Data'!AC13*'Summary Data'!AC$39-'Summary Data'!AC30*'Summary Data'!AC$40)/17*$A114)</f>
        <v>-0.12739359971611766</v>
      </c>
      <c r="G114" s="12">
        <f>('Summary Data'!AD12-('Summary Data'!AD13*'Summary Data'!AD$39-'Summary Data'!AD30*'Summary Data'!AD$40)/17*$A114)</f>
        <v>0.02127721179835012</v>
      </c>
      <c r="H114" s="12">
        <f>('Summary Data'!AE12-('Summary Data'!AE13*'Summary Data'!AE$39-'Summary Data'!AE30*'Summary Data'!AE$40)/17*$A114)</f>
        <v>0.004446607123201976</v>
      </c>
      <c r="I114" s="12">
        <f>('Summary Data'!AF12-('Summary Data'!AF13*'Summary Data'!AF$39-'Summary Data'!AF30*'Summary Data'!AF$40)/17*$A114)</f>
        <v>0.013291093999054995</v>
      </c>
      <c r="J114" s="12">
        <f>('Summary Data'!AG12-('Summary Data'!AG13*'Summary Data'!AG$39-'Summary Data'!AG30*'Summary Data'!AG$40)/17*$A114)</f>
        <v>0.01102361347928334</v>
      </c>
      <c r="K114" s="12">
        <f>('Summary Data'!AH12-('Summary Data'!AH13*'Summary Data'!AH$39-'Summary Data'!AH30*'Summary Data'!AH$40)/17*$A114)</f>
        <v>0.017417317234491483</v>
      </c>
      <c r="L114" s="12">
        <f>('Summary Data'!AI12-('Summary Data'!AI13*'Summary Data'!AI$39-'Summary Data'!AI30*'Summary Data'!AI$40)/17*$A114)</f>
        <v>0.02238128801975398</v>
      </c>
      <c r="M114" s="12">
        <f>('Summary Data'!AJ12-('Summary Data'!AJ13*'Summary Data'!AJ$39-'Summary Data'!AJ30*'Summary Data'!AJ$40)/17*$A114)</f>
        <v>0.010155745067538823</v>
      </c>
      <c r="N114" s="12">
        <f>('Summary Data'!AK12-('Summary Data'!AK13*'Summary Data'!AK$39-'Summary Data'!AK30*'Summary Data'!AK$40)/17*$A114)</f>
        <v>0.035888686451060706</v>
      </c>
      <c r="O114" s="12">
        <f>('Summary Data'!AL12-('Summary Data'!AL13*'Summary Data'!AL$39-'Summary Data'!AL30*'Summary Data'!AL$40)/17*$A114)</f>
        <v>0.09015652558878222</v>
      </c>
      <c r="P114" s="12">
        <f>('Summary Data'!AM12-('Summary Data'!AM13*'Summary Data'!AM$39-'Summary Data'!AM30*'Summary Data'!AM$40)/17*$A114)</f>
        <v>0.048973438352645976</v>
      </c>
      <c r="Q114" s="12">
        <f>('Summary Data'!AN12-('Summary Data'!AN13*'Summary Data'!AN$39-'Summary Data'!AN30*'Summary Data'!AN$40)/17*$A114)</f>
        <v>0.1283069954251341</v>
      </c>
      <c r="R114" s="12">
        <f>('Summary Data'!AO12-('Summary Data'!AO13*'Summary Data'!AO$39-'Summary Data'!AO30*'Summary Data'!AO$40)/17*$A114)</f>
        <v>-0.01931861098889047</v>
      </c>
      <c r="S114" s="12">
        <f>('Summary Data'!AP12-('Summary Data'!AP13*'Summary Data'!AP$39-'Summary Data'!AP30*'Summary Data'!AP$40)/17*$A114)</f>
        <v>0.0022719781804120924</v>
      </c>
      <c r="T114" s="12">
        <f>('Summary Data'!AQ12-('Summary Data'!AQ13*'Summary Data'!AQ$39-'Summary Data'!AQ30*'Summary Data'!AQ$40)/17*$A114)</f>
        <v>-0.01612350488682946</v>
      </c>
      <c r="U114" s="12">
        <f>('Summary Data'!AR12-('Summary Data'!AR13*'Summary Data'!AR$39-'Summary Data'!AR30*'Summary Data'!AR$40)/17*$A114)</f>
        <v>0.05612562982090371</v>
      </c>
      <c r="V114" s="75">
        <f>'Summary Data'!AS12</f>
        <v>0.014063</v>
      </c>
    </row>
    <row r="115" spans="1:22" ht="11.25">
      <c r="A115" s="76">
        <v>9</v>
      </c>
      <c r="B115" s="12">
        <f>('Summary Data'!Y13-('Summary Data'!Y14*'Summary Data'!Y$39-'Summary Data'!Y31*'Summary Data'!Y$40)/17*$A115)</f>
        <v>0.34052727227668</v>
      </c>
      <c r="C115" s="12">
        <f>('Summary Data'!Z13-('Summary Data'!Z14*'Summary Data'!Z$39-'Summary Data'!Z31*'Summary Data'!Z$40)/17*$A115)</f>
        <v>0.3499545250095285</v>
      </c>
      <c r="D115" s="12">
        <f>('Summary Data'!AA13-('Summary Data'!AA14*'Summary Data'!AA$39-'Summary Data'!AA31*'Summary Data'!AA$40)/17*$A115)</f>
        <v>0.3417149038524648</v>
      </c>
      <c r="E115" s="12">
        <f>('Summary Data'!AB13-('Summary Data'!AB14*'Summary Data'!AB$39-'Summary Data'!AB31*'Summary Data'!AB$40)/17*$A115)</f>
        <v>0.3319378130633744</v>
      </c>
      <c r="F115" s="12">
        <f>('Summary Data'!AC13-('Summary Data'!AC14*'Summary Data'!AC$39-'Summary Data'!AC31*'Summary Data'!AC$40)/17*$A115)</f>
        <v>0.30179630799814966</v>
      </c>
      <c r="G115" s="12">
        <f>('Summary Data'!AD13-('Summary Data'!AD14*'Summary Data'!AD$39-'Summary Data'!AD31*'Summary Data'!AD$40)/17*$A115)</f>
        <v>0.32076827554439225</v>
      </c>
      <c r="H115" s="12">
        <f>('Summary Data'!AE13-('Summary Data'!AE14*'Summary Data'!AE$39-'Summary Data'!AE31*'Summary Data'!AE$40)/17*$A115)</f>
        <v>0.3397528897343164</v>
      </c>
      <c r="I115" s="12">
        <f>('Summary Data'!AF13-('Summary Data'!AF14*'Summary Data'!AF$39-'Summary Data'!AF31*'Summary Data'!AF$40)/17*$A115)</f>
        <v>0.33972192088331826</v>
      </c>
      <c r="J115" s="12">
        <f>('Summary Data'!AG13-('Summary Data'!AG14*'Summary Data'!AG$39-'Summary Data'!AG31*'Summary Data'!AG$40)/17*$A115)</f>
        <v>0.3631232262490247</v>
      </c>
      <c r="K115" s="12">
        <f>('Summary Data'!AH13-('Summary Data'!AH14*'Summary Data'!AH$39-'Summary Data'!AH31*'Summary Data'!AH$40)/17*$A115)</f>
        <v>0.35787268363011493</v>
      </c>
      <c r="L115" s="12">
        <f>('Summary Data'!AI13-('Summary Data'!AI14*'Summary Data'!AI$39-'Summary Data'!AI31*'Summary Data'!AI$40)/17*$A115)</f>
        <v>0.34979652941523887</v>
      </c>
      <c r="M115" s="12">
        <f>('Summary Data'!AJ13-('Summary Data'!AJ14*'Summary Data'!AJ$39-'Summary Data'!AJ31*'Summary Data'!AJ$40)/17*$A115)</f>
        <v>0.3569225408020354</v>
      </c>
      <c r="N115" s="12">
        <f>('Summary Data'!AK13-('Summary Data'!AK14*'Summary Data'!AK$39-'Summary Data'!AK31*'Summary Data'!AK$40)/17*$A115)</f>
        <v>0.3514538146050566</v>
      </c>
      <c r="O115" s="12">
        <f>('Summary Data'!AL13-('Summary Data'!AL14*'Summary Data'!AL$39-'Summary Data'!AL31*'Summary Data'!AL$40)/17*$A115)</f>
        <v>0.31902863964958317</v>
      </c>
      <c r="P115" s="12">
        <f>('Summary Data'!AM13-('Summary Data'!AM14*'Summary Data'!AM$39-'Summary Data'!AM31*'Summary Data'!AM$40)/17*$A115)</f>
        <v>0.2520757585190807</v>
      </c>
      <c r="Q115" s="12">
        <f>('Summary Data'!AN13-('Summary Data'!AN14*'Summary Data'!AN$39-'Summary Data'!AN31*'Summary Data'!AN$40)/17*$A115)</f>
        <v>0.17732257355065711</v>
      </c>
      <c r="R115" s="12">
        <f>('Summary Data'!AO13-('Summary Data'!AO14*'Summary Data'!AO$39-'Summary Data'!AO31*'Summary Data'!AO$40)/17*$A115)</f>
        <v>0.30628967763733833</v>
      </c>
      <c r="S115" s="12">
        <f>('Summary Data'!AP13-('Summary Data'!AP14*'Summary Data'!AP$39-'Summary Data'!AP31*'Summary Data'!AP$40)/17*$A115)</f>
        <v>0.3299922875780169</v>
      </c>
      <c r="T115" s="12">
        <f>('Summary Data'!AQ13-('Summary Data'!AQ14*'Summary Data'!AQ$39-'Summary Data'!AQ31*'Summary Data'!AQ$40)/17*$A115)</f>
        <v>0.3040787011068342</v>
      </c>
      <c r="U115" s="12">
        <f>('Summary Data'!AR13-('Summary Data'!AR14*'Summary Data'!AR$39-'Summary Data'!AR31*'Summary Data'!AR$40)/17*$A115)</f>
        <v>0.2813721879856786</v>
      </c>
      <c r="V115" s="75">
        <f>'Summary Data'!AS13</f>
        <v>0.3229041</v>
      </c>
    </row>
    <row r="116" spans="1:22" ht="11.25">
      <c r="A116" s="76">
        <v>10</v>
      </c>
      <c r="B116" s="12">
        <f>('Summary Data'!Y14-('Summary Data'!Y15*'Summary Data'!Y$39-'Summary Data'!Y32*'Summary Data'!Y$40)/17*$A116)</f>
        <v>-6.811875811763707E-05</v>
      </c>
      <c r="C116" s="12">
        <f>('Summary Data'!Z14-('Summary Data'!Z15*'Summary Data'!Z$39-'Summary Data'!Z32*'Summary Data'!Z$40)/17*$A116)</f>
        <v>-2.820783124118237E-06</v>
      </c>
      <c r="D116" s="12">
        <f>('Summary Data'!AA14-('Summary Data'!AA15*'Summary Data'!AA$39-'Summary Data'!AA32*'Summary Data'!AA$40)/17*$A116)</f>
        <v>-8.40400942905481E-06</v>
      </c>
      <c r="E116" s="12">
        <f>('Summary Data'!AB14-('Summary Data'!AB15*'Summary Data'!AB$39-'Summary Data'!AB32*'Summary Data'!AB$40)/17*$A116)</f>
        <v>2.9092718570586373E-05</v>
      </c>
      <c r="F116" s="12">
        <f>('Summary Data'!AC14-('Summary Data'!AC15*'Summary Data'!AC$39-'Summary Data'!AC32*'Summary Data'!AC$40)/17*$A116)</f>
        <v>0.00011429842964587322</v>
      </c>
      <c r="G116" s="12">
        <f>('Summary Data'!AD14-('Summary Data'!AD15*'Summary Data'!AD$39-'Summary Data'!AD32*'Summary Data'!AD$40)/17*$A116)</f>
        <v>5.5762922317650204E-06</v>
      </c>
      <c r="H116" s="12">
        <f>('Summary Data'!AE14-('Summary Data'!AE15*'Summary Data'!AE$39-'Summary Data'!AE32*'Summary Data'!AE$40)/17*$A116)</f>
        <v>0.003057507165354353</v>
      </c>
      <c r="I116" s="12">
        <f>('Summary Data'!AF14-('Summary Data'!AF15*'Summary Data'!AF$39-'Summary Data'!AF32*'Summary Data'!AF$40)/17*$A116)</f>
        <v>-1.8648504105524266E-05</v>
      </c>
      <c r="J116" s="12">
        <f>('Summary Data'!AG14-('Summary Data'!AG15*'Summary Data'!AG$39-'Summary Data'!AG32*'Summary Data'!AG$40)/17*$A116)</f>
        <v>-1.4524328557821709E-05</v>
      </c>
      <c r="K116" s="12">
        <f>('Summary Data'!AH14-('Summary Data'!AH15*'Summary Data'!AH$39-'Summary Data'!AH32*'Summary Data'!AH$40)/17*$A116)</f>
        <v>1.7545856729472842E-06</v>
      </c>
      <c r="L116" s="12">
        <f>('Summary Data'!AI14-('Summary Data'!AI15*'Summary Data'!AI$39-'Summary Data'!AI32*'Summary Data'!AI$40)/17*$A116)</f>
        <v>1.682964845340501E-05</v>
      </c>
      <c r="M116" s="12">
        <f>('Summary Data'!AJ14-('Summary Data'!AJ15*'Summary Data'!AJ$39-'Summary Data'!AJ32*'Summary Data'!AJ$40)/17*$A116)</f>
        <v>-0.00013176740311764135</v>
      </c>
      <c r="N116" s="12">
        <f>('Summary Data'!AK14-('Summary Data'!AK15*'Summary Data'!AK$39-'Summary Data'!AK32*'Summary Data'!AK$40)/17*$A116)</f>
        <v>2.2435974411719184E-06</v>
      </c>
      <c r="O116" s="12">
        <f>('Summary Data'!AL14-('Summary Data'!AL15*'Summary Data'!AL$39-'Summary Data'!AL32*'Summary Data'!AL$40)/17*$A116)</f>
        <v>7.512319484939689E-06</v>
      </c>
      <c r="P116" s="12">
        <f>('Summary Data'!AM14-('Summary Data'!AM15*'Summary Data'!AM$39-'Summary Data'!AM32*'Summary Data'!AM$40)/17*$A116)</f>
        <v>-7.850220126823237E-06</v>
      </c>
      <c r="Q116" s="12">
        <f>('Summary Data'!AN14-('Summary Data'!AN15*'Summary Data'!AN$39-'Summary Data'!AN32*'Summary Data'!AN$40)/17*$A116)</f>
        <v>2.0751487035328142E-06</v>
      </c>
      <c r="R116" s="12">
        <f>('Summary Data'!AO14-('Summary Data'!AO15*'Summary Data'!AO$39-'Summary Data'!AO32*'Summary Data'!AO$40)/17*$A116)</f>
        <v>-4.676213868434753E-05</v>
      </c>
      <c r="S116" s="12">
        <f>('Summary Data'!AP14-('Summary Data'!AP15*'Summary Data'!AP$39-'Summary Data'!AP32*'Summary Data'!AP$40)/17*$A116)</f>
        <v>2.9845016150352455E-05</v>
      </c>
      <c r="T116" s="12">
        <f>('Summary Data'!AQ14-('Summary Data'!AQ15*'Summary Data'!AQ$39-'Summary Data'!AQ32*'Summary Data'!AQ$40)/17*$A116)</f>
        <v>3.4970994758822677E-06</v>
      </c>
      <c r="U116" s="12">
        <f>('Summary Data'!AR14-('Summary Data'!AR15*'Summary Data'!AR$39-'Summary Data'!AR32*'Summary Data'!AR$40)/17*$A116)</f>
        <v>0.00023604784897482411</v>
      </c>
      <c r="V116" s="75">
        <f>'Summary Data'!AS14</f>
        <v>0</v>
      </c>
    </row>
    <row r="117" spans="1:22" ht="11.25">
      <c r="A117" s="76">
        <v>11</v>
      </c>
      <c r="B117" s="12">
        <f>('Summary Data'!Y15-('Summary Data'!Y16*'Summary Data'!Y$39-'Summary Data'!Y33*'Summary Data'!Y$40)/17*$A117)</f>
        <v>0.5470602212640673</v>
      </c>
      <c r="C117" s="12">
        <f>('Summary Data'!Z15-('Summary Data'!Z16*'Summary Data'!Z$39-'Summary Data'!Z33*'Summary Data'!Z$40)/17*$A117)</f>
        <v>0.6408455161069562</v>
      </c>
      <c r="D117" s="12">
        <f>('Summary Data'!AA15-('Summary Data'!AA16*'Summary Data'!AA$39-'Summary Data'!AA33*'Summary Data'!AA$40)/17*$A117)</f>
        <v>0.6184921932801134</v>
      </c>
      <c r="E117" s="12">
        <f>('Summary Data'!AB15-('Summary Data'!AB16*'Summary Data'!AB$39-'Summary Data'!AB33*'Summary Data'!AB$40)/17*$A117)</f>
        <v>0.6245887759713488</v>
      </c>
      <c r="F117" s="12">
        <f>('Summary Data'!AC15-('Summary Data'!AC16*'Summary Data'!AC$39-'Summary Data'!AC33*'Summary Data'!AC$40)/17*$A117)</f>
        <v>0.6389934140003461</v>
      </c>
      <c r="G117" s="12">
        <f>('Summary Data'!AD15-('Summary Data'!AD16*'Summary Data'!AD$39-'Summary Data'!AD33*'Summary Data'!AD$40)/17*$A117)</f>
        <v>0.6379257150233043</v>
      </c>
      <c r="H117" s="12">
        <f>('Summary Data'!AE15-('Summary Data'!AE16*'Summary Data'!AE$39-'Summary Data'!AE33*'Summary Data'!AE$40)/17*$A117)</f>
        <v>0.6441670435431495</v>
      </c>
      <c r="I117" s="12">
        <f>('Summary Data'!AF15-('Summary Data'!AF16*'Summary Data'!AF$39-'Summary Data'!AF33*'Summary Data'!AF$40)/17*$A117)</f>
        <v>0.6388101657979797</v>
      </c>
      <c r="J117" s="12">
        <f>('Summary Data'!AG15-('Summary Data'!AG16*'Summary Data'!AG$39-'Summary Data'!AG33*'Summary Data'!AG$40)/17*$A117)</f>
        <v>0.6328107013807832</v>
      </c>
      <c r="K117" s="12">
        <f>('Summary Data'!AH15-('Summary Data'!AH16*'Summary Data'!AH$39-'Summary Data'!AH33*'Summary Data'!AH$40)/17*$A117)</f>
        <v>0.6344211446240141</v>
      </c>
      <c r="L117" s="12">
        <f>('Summary Data'!AI15-('Summary Data'!AI16*'Summary Data'!AI$39-'Summary Data'!AI33*'Summary Data'!AI$40)/17*$A117)</f>
        <v>0.6260106869676481</v>
      </c>
      <c r="M117" s="12">
        <f>('Summary Data'!AJ15-('Summary Data'!AJ16*'Summary Data'!AJ$39-'Summary Data'!AJ33*'Summary Data'!AJ$40)/17*$A117)</f>
        <v>0.6293152252089685</v>
      </c>
      <c r="N117" s="12">
        <f>('Summary Data'!AK15-('Summary Data'!AK16*'Summary Data'!AK$39-'Summary Data'!AK33*'Summary Data'!AK$40)/17*$A117)</f>
        <v>0.626518555191415</v>
      </c>
      <c r="O117" s="12">
        <f>('Summary Data'!AL15-('Summary Data'!AL16*'Summary Data'!AL$39-'Summary Data'!AL33*'Summary Data'!AL$40)/17*$A117)</f>
        <v>0.6213334943878351</v>
      </c>
      <c r="P117" s="12">
        <f>('Summary Data'!AM15-('Summary Data'!AM16*'Summary Data'!AM$39-'Summary Data'!AM33*'Summary Data'!AM$40)/17*$A117)</f>
        <v>0.6205327617475574</v>
      </c>
      <c r="Q117" s="12">
        <f>('Summary Data'!AN15-('Summary Data'!AN16*'Summary Data'!AN$39-'Summary Data'!AN33*'Summary Data'!AN$40)/17*$A117)</f>
        <v>0.5772052443360433</v>
      </c>
      <c r="R117" s="12">
        <f>('Summary Data'!AO15-('Summary Data'!AO16*'Summary Data'!AO$39-'Summary Data'!AO33*'Summary Data'!AO$40)/17*$A117)</f>
        <v>0.6134371732410259</v>
      </c>
      <c r="S117" s="12">
        <f>('Summary Data'!AP15-('Summary Data'!AP16*'Summary Data'!AP$39-'Summary Data'!AP33*'Summary Data'!AP$40)/17*$A117)</f>
        <v>0.6237810795827188</v>
      </c>
      <c r="T117" s="12">
        <f>('Summary Data'!AQ15-('Summary Data'!AQ16*'Summary Data'!AQ$39-'Summary Data'!AQ33*'Summary Data'!AQ$40)/17*$A117)</f>
        <v>0.6223197558541715</v>
      </c>
      <c r="U117" s="12">
        <f>('Summary Data'!AR15-('Summary Data'!AR16*'Summary Data'!AR$39-'Summary Data'!AR33*'Summary Data'!AR$40)/17*$A117)</f>
        <v>0.5905182944524069</v>
      </c>
      <c r="V117" s="75">
        <f>'Summary Data'!AS15</f>
        <v>0.6227526</v>
      </c>
    </row>
    <row r="118" spans="1:23" ht="11.25">
      <c r="A118" s="76">
        <v>12</v>
      </c>
      <c r="B118" s="12">
        <f>('Summary Data'!Y16-('Summary Data'!Y17*'Summary Data'!Y$39-'Summary Data'!Y34*'Summary Data'!Y$40)/17*$A118)*10</f>
        <v>-0.024517072472809414</v>
      </c>
      <c r="C118" s="12">
        <f>('Summary Data'!Z16-('Summary Data'!Z17*'Summary Data'!Z$39-'Summary Data'!Z34*'Summary Data'!Z$40)/17*$A118)*10</f>
        <v>-0.07326461772225906</v>
      </c>
      <c r="D118" s="12">
        <f>('Summary Data'!AA16-('Summary Data'!AA17*'Summary Data'!AA$39-'Summary Data'!AA34*'Summary Data'!AA$40)/17*$A118)*10</f>
        <v>-0.006210940771167383</v>
      </c>
      <c r="E118" s="12">
        <f>('Summary Data'!AB16-('Summary Data'!AB17*'Summary Data'!AB$39-'Summary Data'!AB34*'Summary Data'!AB$40)/17*$A118)*10</f>
        <v>-0.002354789482051766</v>
      </c>
      <c r="F118" s="12">
        <f>('Summary Data'!AC16-('Summary Data'!AC17*'Summary Data'!AC$39-'Summary Data'!AC34*'Summary Data'!AC$40)/17*$A118)*10</f>
        <v>-0.15713606770358213</v>
      </c>
      <c r="G118" s="12">
        <f>('Summary Data'!AD16-('Summary Data'!AD17*'Summary Data'!AD$39-'Summary Data'!AD34*'Summary Data'!AD$40)/17*$A118)*10</f>
        <v>-0.029702421194467057</v>
      </c>
      <c r="H118" s="12">
        <f>('Summary Data'!AE16-('Summary Data'!AE17*'Summary Data'!AE$39-'Summary Data'!AE34*'Summary Data'!AE$40)/17*$A118)*10</f>
        <v>0.02426297855018706</v>
      </c>
      <c r="I118" s="12">
        <f>('Summary Data'!AF16-('Summary Data'!AF17*'Summary Data'!AF$39-'Summary Data'!AF34*'Summary Data'!AF$40)/17*$A118)*10</f>
        <v>0.0010559017008883974</v>
      </c>
      <c r="J118" s="12">
        <f>('Summary Data'!AG16-('Summary Data'!AG17*'Summary Data'!AG$39-'Summary Data'!AG34*'Summary Data'!AG$40)/17*$A118)*10</f>
        <v>0.013895368246039097</v>
      </c>
      <c r="K118" s="12">
        <f>('Summary Data'!AH16-('Summary Data'!AH17*'Summary Data'!AH$39-'Summary Data'!AH34*'Summary Data'!AH$40)/17*$A118)*10</f>
        <v>0.029439174778891533</v>
      </c>
      <c r="L118" s="12">
        <f>('Summary Data'!AI16-('Summary Data'!AI17*'Summary Data'!AI$39-'Summary Data'!AI34*'Summary Data'!AI$40)/17*$A118)*10</f>
        <v>-0.027265786920542476</v>
      </c>
      <c r="M118" s="12">
        <f>('Summary Data'!AJ16-('Summary Data'!AJ17*'Summary Data'!AJ$39-'Summary Data'!AJ34*'Summary Data'!AJ$40)/17*$A118)*10</f>
        <v>-0.007557784390701174</v>
      </c>
      <c r="N118" s="12">
        <f>('Summary Data'!AK16-('Summary Data'!AK17*'Summary Data'!AK$39-'Summary Data'!AK34*'Summary Data'!AK$40)/17*$A118)*10</f>
        <v>0.058471328177021185</v>
      </c>
      <c r="O118" s="12">
        <f>('Summary Data'!AL16-('Summary Data'!AL17*'Summary Data'!AL$39-'Summary Data'!AL34*'Summary Data'!AL$40)/17*$A118)*10</f>
        <v>0.08802940485001282</v>
      </c>
      <c r="P118" s="12">
        <f>('Summary Data'!AM16-('Summary Data'!AM17*'Summary Data'!AM$39-'Summary Data'!AM34*'Summary Data'!AM$40)/17*$A118)*10</f>
        <v>-0.06886537429235041</v>
      </c>
      <c r="Q118" s="12">
        <f>('Summary Data'!AN16-('Summary Data'!AN17*'Summary Data'!AN$39-'Summary Data'!AN34*'Summary Data'!AN$40)/17*$A118)*10</f>
        <v>0.17753813575270308</v>
      </c>
      <c r="R118" s="12">
        <f>('Summary Data'!AO16-('Summary Data'!AO17*'Summary Data'!AO$39-'Summary Data'!AO34*'Summary Data'!AO$40)/17*$A118)*10</f>
        <v>0.013421572827372902</v>
      </c>
      <c r="S118" s="12">
        <f>('Summary Data'!AP16-('Summary Data'!AP17*'Summary Data'!AP$39-'Summary Data'!AP34*'Summary Data'!AP$40)/17*$A118)*10</f>
        <v>-0.011799653235852817</v>
      </c>
      <c r="T118" s="12">
        <f>('Summary Data'!AQ16-('Summary Data'!AQ17*'Summary Data'!AQ$39-'Summary Data'!AQ34*'Summary Data'!AQ$40)/17*$A118)*10</f>
        <v>0.043177855683863856</v>
      </c>
      <c r="U118" s="12">
        <f>('Summary Data'!AR16-('Summary Data'!AR17*'Summary Data'!AR$39-'Summary Data'!AR34*'Summary Data'!AR$40)/17*$A118)*10</f>
        <v>-0.0279196135938245</v>
      </c>
      <c r="V118" s="75">
        <f>'Summary Data'!AS16*10</f>
        <v>0.003685937</v>
      </c>
      <c r="W118" s="35" t="s">
        <v>77</v>
      </c>
    </row>
    <row r="119" spans="1:23" ht="11.25">
      <c r="A119" s="76">
        <v>13</v>
      </c>
      <c r="B119" s="12">
        <f>('Summary Data'!Y17-('Summary Data'!Y18*'Summary Data'!Y$39-'Summary Data'!Y35*'Summary Data'!Y$40)/17*$A119)*10</f>
        <v>0.7284219613143423</v>
      </c>
      <c r="C119" s="12">
        <f>('Summary Data'!Z17-('Summary Data'!Z18*'Summary Data'!Z$39-'Summary Data'!Z35*'Summary Data'!Z$40)/17*$A119)*10</f>
        <v>0.7349188455362121</v>
      </c>
      <c r="D119" s="12">
        <f>('Summary Data'!AA17-('Summary Data'!AA18*'Summary Data'!AA$39-'Summary Data'!AA35*'Summary Data'!AA$40)/17*$A119)*10</f>
        <v>0.7297632510640196</v>
      </c>
      <c r="E119" s="12">
        <f>('Summary Data'!AB17-('Summary Data'!AB18*'Summary Data'!AB$39-'Summary Data'!AB35*'Summary Data'!AB$40)/17*$A119)*10</f>
        <v>0.7358060545739529</v>
      </c>
      <c r="F119" s="12">
        <f>('Summary Data'!AC17-('Summary Data'!AC18*'Summary Data'!AC$39-'Summary Data'!AC35*'Summary Data'!AC$40)/17*$A119)*10</f>
        <v>0.700911912479552</v>
      </c>
      <c r="G119" s="12">
        <f>('Summary Data'!AD17-('Summary Data'!AD18*'Summary Data'!AD$39-'Summary Data'!AD35*'Summary Data'!AD$40)/17*$A119)*10</f>
        <v>0.6835750930586726</v>
      </c>
      <c r="H119" s="12">
        <f>('Summary Data'!AE17-('Summary Data'!AE18*'Summary Data'!AE$39-'Summary Data'!AE35*'Summary Data'!AE$40)/17*$A119)*10</f>
        <v>0.6928131787923303</v>
      </c>
      <c r="I119" s="12">
        <f>('Summary Data'!AF17-('Summary Data'!AF18*'Summary Data'!AF$39-'Summary Data'!AF35*'Summary Data'!AF$40)/17*$A119)*10</f>
        <v>0.7098001243774723</v>
      </c>
      <c r="J119" s="12">
        <f>('Summary Data'!AG17-('Summary Data'!AG18*'Summary Data'!AG$39-'Summary Data'!AG35*'Summary Data'!AG$40)/17*$A119)*10</f>
        <v>0.7456356664185091</v>
      </c>
      <c r="K119" s="12">
        <f>('Summary Data'!AH17-('Summary Data'!AH18*'Summary Data'!AH$39-'Summary Data'!AH35*'Summary Data'!AH$40)/17*$A119)*10</f>
        <v>0.7327782998552879</v>
      </c>
      <c r="L119" s="12">
        <f>('Summary Data'!AI17-('Summary Data'!AI18*'Summary Data'!AI$39-'Summary Data'!AI35*'Summary Data'!AI$40)/17*$A119)*10</f>
        <v>0.7401687750095169</v>
      </c>
      <c r="M119" s="12">
        <f>('Summary Data'!AJ17-('Summary Data'!AJ18*'Summary Data'!AJ$39-'Summary Data'!AJ35*'Summary Data'!AJ$40)/17*$A119)*10</f>
        <v>0.746186499439968</v>
      </c>
      <c r="N119" s="12">
        <f>('Summary Data'!AK17-('Summary Data'!AK18*'Summary Data'!AK$39-'Summary Data'!AK35*'Summary Data'!AK$40)/17*$A119)*10</f>
        <v>0.744173582349648</v>
      </c>
      <c r="O119" s="12">
        <f>('Summary Data'!AL17-('Summary Data'!AL18*'Summary Data'!AL$39-'Summary Data'!AL35*'Summary Data'!AL$40)/17*$A119)*10</f>
        <v>0.7669836330204927</v>
      </c>
      <c r="P119" s="12">
        <f>('Summary Data'!AM17-('Summary Data'!AM18*'Summary Data'!AM$39-'Summary Data'!AM35*'Summary Data'!AM$40)/17*$A119)*10</f>
        <v>0.758456760703581</v>
      </c>
      <c r="Q119" s="12">
        <f>('Summary Data'!AN17-('Summary Data'!AN18*'Summary Data'!AN$39-'Summary Data'!AN35*'Summary Data'!AN$40)/17*$A119)*10</f>
        <v>0.8943891048624799</v>
      </c>
      <c r="R119" s="12">
        <f>('Summary Data'!AO17-('Summary Data'!AO18*'Summary Data'!AO$39-'Summary Data'!AO35*'Summary Data'!AO$40)/17*$A119)*10</f>
        <v>0.7974403358892754</v>
      </c>
      <c r="S119" s="12">
        <f>('Summary Data'!AP17-('Summary Data'!AP18*'Summary Data'!AP$39-'Summary Data'!AP35*'Summary Data'!AP$40)/17*$A119)*10</f>
        <v>0.7375448025367025</v>
      </c>
      <c r="T119" s="12">
        <f>('Summary Data'!AQ17-('Summary Data'!AQ18*'Summary Data'!AQ$39-'Summary Data'!AQ35*'Summary Data'!AQ$40)/17*$A119)*10</f>
        <v>0.7536138535118657</v>
      </c>
      <c r="U119" s="12">
        <f>('Summary Data'!AR17-('Summary Data'!AR18*'Summary Data'!AR$39-'Summary Data'!AR35*'Summary Data'!AR$40)/17*$A119)*10</f>
        <v>0.4472510598083587</v>
      </c>
      <c r="V119" s="75">
        <f>'Summary Data'!AS17*10</f>
        <v>0.7345324</v>
      </c>
      <c r="W119" s="35" t="s">
        <v>77</v>
      </c>
    </row>
    <row r="120" spans="1:23" ht="11.25">
      <c r="A120" s="76">
        <v>14</v>
      </c>
      <c r="B120" s="12">
        <f>('Summary Data'!Y18-('Summary Data'!Y19*'Summary Data'!Y$39-'Summary Data'!Y36*'Summary Data'!Y$40)/17*$A120)*10</f>
        <v>0.04290570863429552</v>
      </c>
      <c r="C120" s="12">
        <f>('Summary Data'!Z18-('Summary Data'!Z19*'Summary Data'!Z$39-'Summary Data'!Z36*'Summary Data'!Z$40)/17*$A120)*10</f>
        <v>-0.07072308971394235</v>
      </c>
      <c r="D120" s="12">
        <f>('Summary Data'!AA18-('Summary Data'!AA19*'Summary Data'!AA$39-'Summary Data'!AA36*'Summary Data'!AA$40)/17*$A120)*10</f>
        <v>-0.04908039178110049</v>
      </c>
      <c r="E120" s="12">
        <f>('Summary Data'!AB18-('Summary Data'!AB19*'Summary Data'!AB$39-'Summary Data'!AB36*'Summary Data'!AB$40)/17*$A120)*10</f>
        <v>-0.0458042315149553</v>
      </c>
      <c r="F120" s="12">
        <f>('Summary Data'!AC18-('Summary Data'!AC19*'Summary Data'!AC$39-'Summary Data'!AC36*'Summary Data'!AC$40)/17*$A120)*10</f>
        <v>-0.11912180347103551</v>
      </c>
      <c r="G120" s="12">
        <f>('Summary Data'!AD18-('Summary Data'!AD19*'Summary Data'!AD$39-'Summary Data'!AD36*'Summary Data'!AD$40)/17*$A120)*10</f>
        <v>-0.07143910558785987</v>
      </c>
      <c r="H120" s="12">
        <f>('Summary Data'!AE18-('Summary Data'!AE19*'Summary Data'!AE$39-'Summary Data'!AE36*'Summary Data'!AE$40)/17*$A120)*10</f>
        <v>-0.04840002243042445</v>
      </c>
      <c r="I120" s="12">
        <f>('Summary Data'!AF18-('Summary Data'!AF19*'Summary Data'!AF$39-'Summary Data'!AF36*'Summary Data'!AF$40)/17*$A120)*10</f>
        <v>-0.05077954147953716</v>
      </c>
      <c r="J120" s="12">
        <f>('Summary Data'!AG18-('Summary Data'!AG19*'Summary Data'!AG$39-'Summary Data'!AG36*'Summary Data'!AG$40)/17*$A120)*10</f>
        <v>-0.036732482478096046</v>
      </c>
      <c r="K120" s="12">
        <f>('Summary Data'!AH18-('Summary Data'!AH19*'Summary Data'!AH$39-'Summary Data'!AH36*'Summary Data'!AH$40)/17*$A120)*10</f>
        <v>-0.05110867682796304</v>
      </c>
      <c r="L120" s="12">
        <f>('Summary Data'!AI18-('Summary Data'!AI19*'Summary Data'!AI$39-'Summary Data'!AI36*'Summary Data'!AI$40)/17*$A120)*10</f>
        <v>-0.035131588891845214</v>
      </c>
      <c r="M120" s="12">
        <f>('Summary Data'!AJ18-('Summary Data'!AJ19*'Summary Data'!AJ$39-'Summary Data'!AJ36*'Summary Data'!AJ$40)/17*$A120)*10</f>
        <v>-0.04330348481064235</v>
      </c>
      <c r="N120" s="12">
        <f>('Summary Data'!AK18-('Summary Data'!AK19*'Summary Data'!AK$39-'Summary Data'!AK36*'Summary Data'!AK$40)/17*$A120)*10</f>
        <v>-0.040891582212194584</v>
      </c>
      <c r="O120" s="12">
        <f>('Summary Data'!AL18-('Summary Data'!AL19*'Summary Data'!AL$39-'Summary Data'!AL36*'Summary Data'!AL$40)/17*$A120)*10</f>
        <v>-0.01899993392507966</v>
      </c>
      <c r="P120" s="12">
        <f>('Summary Data'!AM18-('Summary Data'!AM19*'Summary Data'!AM$39-'Summary Data'!AM36*'Summary Data'!AM$40)/17*$A120)*10</f>
        <v>-0.04643544387239221</v>
      </c>
      <c r="Q120" s="12">
        <f>('Summary Data'!AN18-('Summary Data'!AN19*'Summary Data'!AN$39-'Summary Data'!AN36*'Summary Data'!AN$40)/17*$A120)*10</f>
        <v>0.011855625019437413</v>
      </c>
      <c r="R120" s="12">
        <f>('Summary Data'!AO18-('Summary Data'!AO19*'Summary Data'!AO$39-'Summary Data'!AO36*'Summary Data'!AO$40)/17*$A120)*10</f>
        <v>-0.03501455033958131</v>
      </c>
      <c r="S120" s="12">
        <f>('Summary Data'!AP18-('Summary Data'!AP19*'Summary Data'!AP$39-'Summary Data'!AP36*'Summary Data'!AP$40)/17*$A120)*10</f>
        <v>-0.026203373281690093</v>
      </c>
      <c r="T120" s="12">
        <f>('Summary Data'!AQ18-('Summary Data'!AQ19*'Summary Data'!AQ$39-'Summary Data'!AQ36*'Summary Data'!AQ$40)/17*$A120)*10</f>
        <v>-0.007266521711953872</v>
      </c>
      <c r="U120" s="12">
        <f>('Summary Data'!AR18-('Summary Data'!AR19*'Summary Data'!AR$39-'Summary Data'!AR36*'Summary Data'!AR$40)/17*$A120)*10</f>
        <v>0.012257290902937291</v>
      </c>
      <c r="V120" s="75">
        <f>'Summary Data'!AS18*10</f>
        <v>-0.036069359999999995</v>
      </c>
      <c r="W120" s="35" t="s">
        <v>77</v>
      </c>
    </row>
    <row r="121" spans="1:23" ht="11.25">
      <c r="A121" s="76">
        <v>15</v>
      </c>
      <c r="B121" s="12">
        <f>('Summary Data'!Y19-('Summary Data'!Y20*'Summary Data'!Y$39-'Summary Data'!Y37*'Summary Data'!Y$40)/17*$A121)*10</f>
        <v>-0.1398961</v>
      </c>
      <c r="C121" s="12">
        <f>('Summary Data'!Z19-('Summary Data'!Z20*'Summary Data'!Z$39-'Summary Data'!Z37*'Summary Data'!Z$40)/17*$A121)*10</f>
        <v>0.2407942</v>
      </c>
      <c r="D121" s="12">
        <f>('Summary Data'!AA19-('Summary Data'!AA20*'Summary Data'!AA$39-'Summary Data'!AA37*'Summary Data'!AA$40)/17*$A121)*10</f>
        <v>0.25819539999999996</v>
      </c>
      <c r="E121" s="12">
        <f>('Summary Data'!AB19-('Summary Data'!AB20*'Summary Data'!AB$39-'Summary Data'!AB37*'Summary Data'!AB$40)/17*$A121)*10</f>
        <v>0.2698432</v>
      </c>
      <c r="F121" s="12">
        <f>('Summary Data'!AC19-('Summary Data'!AC20*'Summary Data'!AC$39-'Summary Data'!AC37*'Summary Data'!AC$40)/17*$A121)*10</f>
        <v>0.3505087</v>
      </c>
      <c r="G121" s="12">
        <f>('Summary Data'!AD19-('Summary Data'!AD20*'Summary Data'!AD$39-'Summary Data'!AD37*'Summary Data'!AD$40)/17*$A121)*10</f>
        <v>0.3627245</v>
      </c>
      <c r="H121" s="12">
        <f>('Summary Data'!AE19-('Summary Data'!AE20*'Summary Data'!AE$39-'Summary Data'!AE37*'Summary Data'!AE$40)/17*$A121)*10</f>
        <v>0.2744205</v>
      </c>
      <c r="I121" s="12">
        <f>('Summary Data'!AF19-('Summary Data'!AF20*'Summary Data'!AF$39-'Summary Data'!AF37*'Summary Data'!AF$40)/17*$A121)*10</f>
        <v>0.2891778</v>
      </c>
      <c r="J121" s="12">
        <f>('Summary Data'!AG19-('Summary Data'!AG20*'Summary Data'!AG$39-'Summary Data'!AG37*'Summary Data'!AG$40)/17*$A121)*10</f>
        <v>0.2429303</v>
      </c>
      <c r="K121" s="12">
        <f>('Summary Data'!AH19-('Summary Data'!AH20*'Summary Data'!AH$39-'Summary Data'!AH37*'Summary Data'!AH$40)/17*$A121)*10</f>
        <v>0.27061579999999996</v>
      </c>
      <c r="L121" s="12">
        <f>('Summary Data'!AI19-('Summary Data'!AI20*'Summary Data'!AI$39-'Summary Data'!AI37*'Summary Data'!AI$40)/17*$A121)*10</f>
        <v>0.2557098</v>
      </c>
      <c r="M121" s="12">
        <f>('Summary Data'!AJ19-('Summary Data'!AJ20*'Summary Data'!AJ$39-'Summary Data'!AJ37*'Summary Data'!AJ$40)/17*$A121)*10</f>
        <v>0.2530189</v>
      </c>
      <c r="N121" s="12">
        <f>('Summary Data'!AK19-('Summary Data'!AK20*'Summary Data'!AK$39-'Summary Data'!AK37*'Summary Data'!AK$40)/17*$A121)*10</f>
        <v>0.3144681</v>
      </c>
      <c r="O121" s="12">
        <f>('Summary Data'!AL19-('Summary Data'!AL20*'Summary Data'!AL$39-'Summary Data'!AL37*'Summary Data'!AL$40)/17*$A121)*10</f>
        <v>0.2759914</v>
      </c>
      <c r="P121" s="12">
        <f>('Summary Data'!AM19-('Summary Data'!AM20*'Summary Data'!AM$39-'Summary Data'!AM37*'Summary Data'!AM$40)/17*$A121)*10</f>
        <v>0.3004473</v>
      </c>
      <c r="Q121" s="12">
        <f>('Summary Data'!AN19-('Summary Data'!AN20*'Summary Data'!AN$39-'Summary Data'!AN37*'Summary Data'!AN$40)/17*$A121)*10</f>
        <v>0.32028180000000006</v>
      </c>
      <c r="R121" s="12">
        <f>('Summary Data'!AO19-('Summary Data'!AO20*'Summary Data'!AO$39-'Summary Data'!AO37*'Summary Data'!AO$40)/17*$A121)*10</f>
        <v>0.2603534</v>
      </c>
      <c r="S121" s="12">
        <f>('Summary Data'!AP19-('Summary Data'!AP20*'Summary Data'!AP$39-'Summary Data'!AP37*'Summary Data'!AP$40)/17*$A121)*10</f>
        <v>0.2267207</v>
      </c>
      <c r="T121" s="12">
        <f>('Summary Data'!AQ19-('Summary Data'!AQ20*'Summary Data'!AQ$39-'Summary Data'!AQ37*'Summary Data'!AQ$40)/17*$A121)*10</f>
        <v>0.2632136</v>
      </c>
      <c r="U121" s="12">
        <f>('Summary Data'!AR19-('Summary Data'!AR20*'Summary Data'!AR$39-'Summary Data'!AR37*'Summary Data'!AR$40)/17*$A121)*10</f>
        <v>0.03935055</v>
      </c>
      <c r="V121" s="75">
        <f>'Summary Data'!AS19*10</f>
        <v>0.25895640000000003</v>
      </c>
      <c r="W121" s="35" t="s">
        <v>77</v>
      </c>
    </row>
    <row r="122" spans="1:23" ht="11.25">
      <c r="A122" s="76">
        <v>16</v>
      </c>
      <c r="B122" s="12">
        <f>('Summary Data'!Y20-('Summary Data'!Y21*'Summary Data'!Y$39-'Summary Data'!Y38*'Summary Data'!Y$40)/17*$A122)*10</f>
        <v>0</v>
      </c>
      <c r="C122" s="12">
        <f>('Summary Data'!Z20-('Summary Data'!Z21*'Summary Data'!Z$39-'Summary Data'!Z38*'Summary Data'!Z$40)/17*$A122)*10</f>
        <v>0</v>
      </c>
      <c r="D122" s="12">
        <f>('Summary Data'!AA20-('Summary Data'!AA21*'Summary Data'!AA$39-'Summary Data'!AA38*'Summary Data'!AA$40)/17*$A122)*10</f>
        <v>0</v>
      </c>
      <c r="E122" s="12">
        <f>('Summary Data'!AB20-('Summary Data'!AB21*'Summary Data'!AB$39-'Summary Data'!AB38*'Summary Data'!AB$40)/17*$A122)*10</f>
        <v>0</v>
      </c>
      <c r="F122" s="12">
        <f>('Summary Data'!AC20-('Summary Data'!AC21*'Summary Data'!AC$39-'Summary Data'!AC38*'Summary Data'!AC$40)/17*$A122)*10</f>
        <v>0</v>
      </c>
      <c r="G122" s="12">
        <f>('Summary Data'!AD20-('Summary Data'!AD21*'Summary Data'!AD$39-'Summary Data'!AD38*'Summary Data'!AD$40)/17*$A122)*10</f>
        <v>0</v>
      </c>
      <c r="H122" s="12">
        <f>('Summary Data'!AE20-('Summary Data'!AE21*'Summary Data'!AE$39-'Summary Data'!AE38*'Summary Data'!AE$40)/17*$A122)*10</f>
        <v>0</v>
      </c>
      <c r="I122" s="12">
        <f>('Summary Data'!AF20-('Summary Data'!AF21*'Summary Data'!AF$39-'Summary Data'!AF38*'Summary Data'!AF$40)/17*$A122)*10</f>
        <v>0</v>
      </c>
      <c r="J122" s="12">
        <f>('Summary Data'!AG20-('Summary Data'!AG21*'Summary Data'!AG$39-'Summary Data'!AG38*'Summary Data'!AG$40)/17*$A122)*10</f>
        <v>0</v>
      </c>
      <c r="K122" s="12">
        <f>('Summary Data'!AH20-('Summary Data'!AH21*'Summary Data'!AH$39-'Summary Data'!AH38*'Summary Data'!AH$40)/17*$A122)*10</f>
        <v>0</v>
      </c>
      <c r="L122" s="12">
        <f>('Summary Data'!AI20-('Summary Data'!AI21*'Summary Data'!AI$39-'Summary Data'!AI38*'Summary Data'!AI$40)/17*$A122)*10</f>
        <v>0</v>
      </c>
      <c r="M122" s="12">
        <f>('Summary Data'!AJ20-('Summary Data'!AJ21*'Summary Data'!AJ$39-'Summary Data'!AJ38*'Summary Data'!AJ$40)/17*$A122)*10</f>
        <v>0</v>
      </c>
      <c r="N122" s="12">
        <f>('Summary Data'!AK20-('Summary Data'!AK21*'Summary Data'!AK$39-'Summary Data'!AK38*'Summary Data'!AK$40)/17*$A122)*10</f>
        <v>0</v>
      </c>
      <c r="O122" s="12">
        <f>('Summary Data'!AL20-('Summary Data'!AL21*'Summary Data'!AL$39-'Summary Data'!AL38*'Summary Data'!AL$40)/17*$A122)*10</f>
        <v>0</v>
      </c>
      <c r="P122" s="12">
        <f>('Summary Data'!AM20-('Summary Data'!AM21*'Summary Data'!AM$39-'Summary Data'!AM38*'Summary Data'!AM$40)/17*$A122)*10</f>
        <v>0</v>
      </c>
      <c r="Q122" s="12">
        <f>('Summary Data'!AN20-('Summary Data'!AN21*'Summary Data'!AN$39-'Summary Data'!AN38*'Summary Data'!AN$40)/17*$A122)*10</f>
        <v>0</v>
      </c>
      <c r="R122" s="12">
        <f>('Summary Data'!AO20-('Summary Data'!AO21*'Summary Data'!AO$39-'Summary Data'!AO38*'Summary Data'!AO$40)/17*$A122)*10</f>
        <v>0</v>
      </c>
      <c r="S122" s="12">
        <f>('Summary Data'!AP20-('Summary Data'!AP21*'Summary Data'!AP$39-'Summary Data'!AP38*'Summary Data'!AP$40)/17*$A122)*10</f>
        <v>0</v>
      </c>
      <c r="T122" s="12">
        <f>('Summary Data'!AQ20-('Summary Data'!AQ21*'Summary Data'!AQ$39-'Summary Data'!AQ38*'Summary Data'!AQ$40)/17*$A122)*10</f>
        <v>0</v>
      </c>
      <c r="U122" s="12">
        <f>('Summary Data'!AR20-('Summary Data'!AR21*'Summary Data'!AR$39-'Summary Data'!AR38*'Summary Data'!AR$40)/17*$A122)*10</f>
        <v>0</v>
      </c>
      <c r="V122" s="75">
        <f>'Summary Data'!AS20*10</f>
        <v>0</v>
      </c>
      <c r="W122" s="35" t="s">
        <v>77</v>
      </c>
    </row>
    <row r="123" spans="1:23" ht="12" thickBot="1">
      <c r="A123" s="77">
        <v>17</v>
      </c>
      <c r="B123" s="14">
        <f>'Summary Data'!Y21*10</f>
        <v>0</v>
      </c>
      <c r="C123" s="14">
        <f>'Summary Data'!Z21*10</f>
        <v>0</v>
      </c>
      <c r="D123" s="14">
        <f>'Summary Data'!AA21*10</f>
        <v>0</v>
      </c>
      <c r="E123" s="14">
        <f>'Summary Data'!AB21*10</f>
        <v>0</v>
      </c>
      <c r="F123" s="14">
        <f>'Summary Data'!AC21*10</f>
        <v>0</v>
      </c>
      <c r="G123" s="14">
        <f>'Summary Data'!AD21*10</f>
        <v>0</v>
      </c>
      <c r="H123" s="14">
        <f>'Summary Data'!AE21*10</f>
        <v>0</v>
      </c>
      <c r="I123" s="14">
        <f>'Summary Data'!AF21*10</f>
        <v>0</v>
      </c>
      <c r="J123" s="14">
        <f>'Summary Data'!AG21*10</f>
        <v>0</v>
      </c>
      <c r="K123" s="14">
        <f>'Summary Data'!AH21*10</f>
        <v>0</v>
      </c>
      <c r="L123" s="14">
        <f>'Summary Data'!AI21*10</f>
        <v>0</v>
      </c>
      <c r="M123" s="14">
        <f>'Summary Data'!AJ21*10</f>
        <v>0</v>
      </c>
      <c r="N123" s="14">
        <f>'Summary Data'!AK21*10</f>
        <v>0</v>
      </c>
      <c r="O123" s="14">
        <f>'Summary Data'!AL21*10</f>
        <v>0</v>
      </c>
      <c r="P123" s="14">
        <f>'Summary Data'!AM21*10</f>
        <v>0</v>
      </c>
      <c r="Q123" s="14">
        <f>'Summary Data'!AN21*10</f>
        <v>0</v>
      </c>
      <c r="R123" s="14">
        <f>'Summary Data'!AO21*10</f>
        <v>0</v>
      </c>
      <c r="S123" s="14">
        <f>'Summary Data'!AP21*10</f>
        <v>0</v>
      </c>
      <c r="T123" s="14">
        <f>'Summary Data'!AQ21*10</f>
        <v>0</v>
      </c>
      <c r="U123" s="14">
        <f>'Summary Data'!AR21*10</f>
        <v>0</v>
      </c>
      <c r="V123" s="28">
        <f>'Summary Data'!AS21*10</f>
        <v>0</v>
      </c>
      <c r="W123" s="35" t="s">
        <v>77</v>
      </c>
    </row>
    <row r="124" ht="12" thickBot="1"/>
    <row r="125" spans="1:22" ht="11.25">
      <c r="A125" s="462" t="s">
        <v>113</v>
      </c>
      <c r="B125" s="467"/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8"/>
    </row>
    <row r="126" spans="1:22" ht="11.25">
      <c r="A126" s="76"/>
      <c r="B126" s="74" t="s">
        <v>72</v>
      </c>
      <c r="C126" s="74" t="s">
        <v>73</v>
      </c>
      <c r="D126" s="74" t="s">
        <v>74</v>
      </c>
      <c r="E126" s="74" t="s">
        <v>75</v>
      </c>
      <c r="F126" s="74" t="s">
        <v>76</v>
      </c>
      <c r="G126" s="74" t="s">
        <v>81</v>
      </c>
      <c r="H126" s="74" t="s">
        <v>82</v>
      </c>
      <c r="I126" s="74" t="s">
        <v>83</v>
      </c>
      <c r="J126" s="74" t="s">
        <v>84</v>
      </c>
      <c r="K126" s="74" t="s">
        <v>85</v>
      </c>
      <c r="L126" s="74" t="s">
        <v>86</v>
      </c>
      <c r="M126" s="74" t="s">
        <v>87</v>
      </c>
      <c r="N126" s="74" t="s">
        <v>88</v>
      </c>
      <c r="O126" s="74" t="s">
        <v>89</v>
      </c>
      <c r="P126" s="74" t="s">
        <v>90</v>
      </c>
      <c r="Q126" s="74" t="s">
        <v>91</v>
      </c>
      <c r="R126" s="74" t="s">
        <v>92</v>
      </c>
      <c r="S126" s="74" t="s">
        <v>93</v>
      </c>
      <c r="T126" s="74" t="s">
        <v>94</v>
      </c>
      <c r="U126" s="74" t="s">
        <v>95</v>
      </c>
      <c r="V126" s="13" t="s">
        <v>96</v>
      </c>
    </row>
    <row r="127" spans="1:22" ht="11.25">
      <c r="A127" s="76">
        <v>1</v>
      </c>
      <c r="B127" s="78">
        <v>1</v>
      </c>
      <c r="C127" s="78">
        <v>2</v>
      </c>
      <c r="D127" s="78">
        <v>3</v>
      </c>
      <c r="E127" s="78">
        <v>4</v>
      </c>
      <c r="F127" s="78">
        <v>5</v>
      </c>
      <c r="G127" s="78">
        <v>6</v>
      </c>
      <c r="H127" s="78">
        <v>7</v>
      </c>
      <c r="I127" s="78">
        <v>8</v>
      </c>
      <c r="J127" s="78">
        <v>9</v>
      </c>
      <c r="K127" s="78">
        <v>10</v>
      </c>
      <c r="L127" s="78">
        <v>11</v>
      </c>
      <c r="M127" s="78">
        <v>12</v>
      </c>
      <c r="N127" s="78">
        <v>13</v>
      </c>
      <c r="O127" s="78">
        <v>14</v>
      </c>
      <c r="P127" s="78">
        <v>15</v>
      </c>
      <c r="Q127" s="78">
        <v>16</v>
      </c>
      <c r="R127" s="78">
        <v>17</v>
      </c>
      <c r="S127" s="78">
        <v>18</v>
      </c>
      <c r="T127" s="78">
        <v>19</v>
      </c>
      <c r="U127" s="78">
        <v>20</v>
      </c>
      <c r="V127" s="75"/>
    </row>
    <row r="128" spans="1:22" ht="11.25">
      <c r="A128" s="76">
        <v>2</v>
      </c>
      <c r="B128" s="12">
        <f>('Summary Data'!Y23-('Summary Data'!Y$40*'Summary Data'!Y7+'Summary Data'!Y$39*'Summary Data'!Y24)/17*$A128)</f>
        <v>-1.4618754004516705</v>
      </c>
      <c r="C128" s="12">
        <f>('Summary Data'!Z23-('Summary Data'!Z$40*'Summary Data'!Z7+'Summary Data'!Z$39*'Summary Data'!Z24)/17*$A128)</f>
        <v>-0.9849820428609328</v>
      </c>
      <c r="D128" s="12">
        <f>('Summary Data'!AA23-('Summary Data'!AA$40*'Summary Data'!AA7+'Summary Data'!AA$39*'Summary Data'!AA24)/17*$A128)</f>
        <v>-1.4605705255145358</v>
      </c>
      <c r="E128" s="12">
        <f>('Summary Data'!AB23-('Summary Data'!AB$40*'Summary Data'!AB7+'Summary Data'!AB$39*'Summary Data'!AB24)/17*$A128)</f>
        <v>-2.024516361735912</v>
      </c>
      <c r="F128" s="12">
        <f>('Summary Data'!AC23-('Summary Data'!AC$40*'Summary Data'!AC7+'Summary Data'!AC$39*'Summary Data'!AC24)/17*$A128)</f>
        <v>-4.487367231424699</v>
      </c>
      <c r="G128" s="12">
        <f>('Summary Data'!AD23-('Summary Data'!AD$40*'Summary Data'!AD7+'Summary Data'!AD$39*'Summary Data'!AD24)/17*$A128)</f>
        <v>-3.2171427107862267</v>
      </c>
      <c r="H128" s="12">
        <f>('Summary Data'!AE23-('Summary Data'!AE$40*'Summary Data'!AE7+'Summary Data'!AE$39*'Summary Data'!AE24)/17*$A128)</f>
        <v>-0.5708309804664353</v>
      </c>
      <c r="I128" s="12">
        <f>('Summary Data'!AF23-('Summary Data'!AF$40*'Summary Data'!AF7+'Summary Data'!AF$39*'Summary Data'!AF24)/17*$A128)</f>
        <v>-0.5303973873955858</v>
      </c>
      <c r="J128" s="12">
        <f>('Summary Data'!AG23-('Summary Data'!AG$40*'Summary Data'!AG7+'Summary Data'!AG$39*'Summary Data'!AG24)/17*$A128)</f>
        <v>-0.71066890706194</v>
      </c>
      <c r="K128" s="12">
        <f>('Summary Data'!AH23-('Summary Data'!AH$40*'Summary Data'!AH7+'Summary Data'!AH$39*'Summary Data'!AH24)/17*$A128)</f>
        <v>-1.2915993622337911</v>
      </c>
      <c r="L128" s="12">
        <f>('Summary Data'!AI23-('Summary Data'!AI$40*'Summary Data'!AI7+'Summary Data'!AI$39*'Summary Data'!AI24)/17*$A128)</f>
        <v>-1.0715323592513553</v>
      </c>
      <c r="M128" s="12">
        <f>('Summary Data'!AJ23-('Summary Data'!AJ$40*'Summary Data'!AJ7+'Summary Data'!AJ$39*'Summary Data'!AJ24)/17*$A128)</f>
        <v>-0.7388307061683341</v>
      </c>
      <c r="N128" s="12">
        <f>('Summary Data'!AK23-('Summary Data'!AK$40*'Summary Data'!AK7+'Summary Data'!AK$39*'Summary Data'!AK24)/17*$A128)</f>
        <v>-0.5824785202644495</v>
      </c>
      <c r="O128" s="12">
        <f>('Summary Data'!AL23-('Summary Data'!AL$40*'Summary Data'!AL7+'Summary Data'!AL$39*'Summary Data'!AL24)/17*$A128)</f>
        <v>-3.178225707569199</v>
      </c>
      <c r="P128" s="12">
        <f>('Summary Data'!AM23-('Summary Data'!AM$40*'Summary Data'!AM7+'Summary Data'!AM$39*'Summary Data'!AM24)/17*$A128)</f>
        <v>-1.9810949161990576</v>
      </c>
      <c r="Q128" s="12">
        <f>('Summary Data'!AN23-('Summary Data'!AN$40*'Summary Data'!AN7+'Summary Data'!AN$39*'Summary Data'!AN24)/17*$A128)</f>
        <v>-1.2070879935537178</v>
      </c>
      <c r="R128" s="12">
        <f>('Summary Data'!AO23-('Summary Data'!AO$40*'Summary Data'!AO7+'Summary Data'!AO$39*'Summary Data'!AO24)/17*$A128)</f>
        <v>-1.2909994183547153</v>
      </c>
      <c r="S128" s="12">
        <f>('Summary Data'!AP23-('Summary Data'!AP$40*'Summary Data'!AP7+'Summary Data'!AP$39*'Summary Data'!AP24)/17*$A128)</f>
        <v>-1.174063791983394</v>
      </c>
      <c r="T128" s="12">
        <f>('Summary Data'!AQ23-('Summary Data'!AQ$40*'Summary Data'!AQ7+'Summary Data'!AQ$39*'Summary Data'!AQ24)/17*$A128)</f>
        <v>-2.1524100439942377</v>
      </c>
      <c r="U128" s="12">
        <f>('Summary Data'!AR23-('Summary Data'!AR$40*'Summary Data'!AR7+'Summary Data'!AR$39*'Summary Data'!AR24)/17*$A128)</f>
        <v>-4.780734442654996</v>
      </c>
      <c r="V128" s="75">
        <f>'Summary Data'!AS23</f>
        <v>-1.669042</v>
      </c>
    </row>
    <row r="129" spans="1:22" ht="11.25">
      <c r="A129" s="76">
        <v>3</v>
      </c>
      <c r="B129" s="12">
        <f>('Summary Data'!Y24-('Summary Data'!Y$40*'Summary Data'!Y8+'Summary Data'!Y$39*'Summary Data'!Y25)/17*$A129)</f>
        <v>-0.926093310313953</v>
      </c>
      <c r="C129" s="12">
        <f>('Summary Data'!Z24-('Summary Data'!Z$40*'Summary Data'!Z8+'Summary Data'!Z$39*'Summary Data'!Z25)/17*$A129)</f>
        <v>-0.6139004720772891</v>
      </c>
      <c r="D129" s="12">
        <f>('Summary Data'!AA24-('Summary Data'!AA$40*'Summary Data'!AA8+'Summary Data'!AA$39*'Summary Data'!AA25)/17*$A129)</f>
        <v>-0.3772995660796183</v>
      </c>
      <c r="E129" s="12">
        <f>('Summary Data'!AB24-('Summary Data'!AB$40*'Summary Data'!AB8+'Summary Data'!AB$39*'Summary Data'!AB25)/17*$A129)</f>
        <v>-0.27948537345926705</v>
      </c>
      <c r="F129" s="12">
        <f>('Summary Data'!AC24-('Summary Data'!AC$40*'Summary Data'!AC8+'Summary Data'!AC$39*'Summary Data'!AC25)/17*$A129)</f>
        <v>0.7495767023688011</v>
      </c>
      <c r="G129" s="12">
        <f>('Summary Data'!AD24-('Summary Data'!AD$40*'Summary Data'!AD8+'Summary Data'!AD$39*'Summary Data'!AD25)/17*$A129)</f>
        <v>-0.4591447677415406</v>
      </c>
      <c r="H129" s="12">
        <f>('Summary Data'!AE24-('Summary Data'!AE$40*'Summary Data'!AE8+'Summary Data'!AE$39*'Summary Data'!AE25)/17*$A129)</f>
        <v>-0.3860066617689501</v>
      </c>
      <c r="I129" s="12">
        <f>('Summary Data'!AF24-('Summary Data'!AF$40*'Summary Data'!AF8+'Summary Data'!AF$39*'Summary Data'!AF25)/17*$A129)</f>
        <v>-0.24021111324518254</v>
      </c>
      <c r="J129" s="12">
        <f>('Summary Data'!AG24-('Summary Data'!AG$40*'Summary Data'!AG8+'Summary Data'!AG$39*'Summary Data'!AG25)/17*$A129)</f>
        <v>-0.19773677282800112</v>
      </c>
      <c r="K129" s="12">
        <f>('Summary Data'!AH24-('Summary Data'!AH$40*'Summary Data'!AH8+'Summary Data'!AH$39*'Summary Data'!AH25)/17*$A129)</f>
        <v>0.168049729634805</v>
      </c>
      <c r="L129" s="12">
        <f>('Summary Data'!AI24-('Summary Data'!AI$40*'Summary Data'!AI8+'Summary Data'!AI$39*'Summary Data'!AI25)/17*$A129)</f>
        <v>-0.37357343722460873</v>
      </c>
      <c r="M129" s="12">
        <f>('Summary Data'!AJ24-('Summary Data'!AJ$40*'Summary Data'!AJ8+'Summary Data'!AJ$39*'Summary Data'!AJ25)/17*$A129)</f>
        <v>-0.3752780130550176</v>
      </c>
      <c r="N129" s="12">
        <f>('Summary Data'!AK24-('Summary Data'!AK$40*'Summary Data'!AK8+'Summary Data'!AK$39*'Summary Data'!AK25)/17*$A129)</f>
        <v>-0.2865987280261732</v>
      </c>
      <c r="O129" s="12">
        <f>('Summary Data'!AL24-('Summary Data'!AL$40*'Summary Data'!AL8+'Summary Data'!AL$39*'Summary Data'!AL25)/17*$A129)</f>
        <v>-0.8595681637238892</v>
      </c>
      <c r="P129" s="12">
        <f>('Summary Data'!AM24-('Summary Data'!AM$40*'Summary Data'!AM8+'Summary Data'!AM$39*'Summary Data'!AM25)/17*$A129)</f>
        <v>-0.40632613787630517</v>
      </c>
      <c r="Q129" s="12">
        <f>('Summary Data'!AN24-('Summary Data'!AN$40*'Summary Data'!AN8+'Summary Data'!AN$39*'Summary Data'!AN25)/17*$A129)</f>
        <v>-1.0727044485730366</v>
      </c>
      <c r="R129" s="12">
        <f>('Summary Data'!AO24-('Summary Data'!AO$40*'Summary Data'!AO8+'Summary Data'!AO$39*'Summary Data'!AO25)/17*$A129)</f>
        <v>-0.1724898697084479</v>
      </c>
      <c r="S129" s="12">
        <f>('Summary Data'!AP24-('Summary Data'!AP$40*'Summary Data'!AP8+'Summary Data'!AP$39*'Summary Data'!AP25)/17*$A129)</f>
        <v>0.23735581248373416</v>
      </c>
      <c r="T129" s="12">
        <f>('Summary Data'!AQ24-('Summary Data'!AQ$40*'Summary Data'!AQ8+'Summary Data'!AQ$39*'Summary Data'!AQ25)/17*$A129)</f>
        <v>0.4728297053156489</v>
      </c>
      <c r="U129" s="12">
        <f>('Summary Data'!AR24-('Summary Data'!AR$40*'Summary Data'!AR8+'Summary Data'!AR$39*'Summary Data'!AR25)/17*$A129)</f>
        <v>0.1058934048048493</v>
      </c>
      <c r="V129" s="75">
        <f>'Summary Data'!AS24</f>
        <v>-0.2602142</v>
      </c>
    </row>
    <row r="130" spans="1:22" ht="11.25">
      <c r="A130" s="76">
        <v>4</v>
      </c>
      <c r="B130" s="12">
        <f>('Summary Data'!Y25-('Summary Data'!Y$40*'Summary Data'!Y9+'Summary Data'!Y$39*'Summary Data'!Y26)/17*$A130)</f>
        <v>-0.06998685559858822</v>
      </c>
      <c r="C130" s="12">
        <f>('Summary Data'!Z25-('Summary Data'!Z$40*'Summary Data'!Z9+'Summary Data'!Z$39*'Summary Data'!Z26)/17*$A130)</f>
        <v>-0.19194120135133744</v>
      </c>
      <c r="D130" s="12">
        <f>('Summary Data'!AA25-('Summary Data'!AA$40*'Summary Data'!AA9+'Summary Data'!AA$39*'Summary Data'!AA26)/17*$A130)</f>
        <v>-0.40085379481757805</v>
      </c>
      <c r="E130" s="12">
        <f>('Summary Data'!AB25-('Summary Data'!AB$40*'Summary Data'!AB9+'Summary Data'!AB$39*'Summary Data'!AB26)/17*$A130)</f>
        <v>-0.6841625827365327</v>
      </c>
      <c r="F130" s="12">
        <f>('Summary Data'!AC25-('Summary Data'!AC$40*'Summary Data'!AC9+'Summary Data'!AC$39*'Summary Data'!AC26)/17*$A130)</f>
        <v>0.5324204520891953</v>
      </c>
      <c r="G130" s="12">
        <f>('Summary Data'!AD25-('Summary Data'!AD$40*'Summary Data'!AD9+'Summary Data'!AD$39*'Summary Data'!AD26)/17*$A130)</f>
        <v>0.7836857999991909</v>
      </c>
      <c r="H130" s="12">
        <f>('Summary Data'!AE25-('Summary Data'!AE$40*'Summary Data'!AE9+'Summary Data'!AE$39*'Summary Data'!AE26)/17*$A130)</f>
        <v>0.03134177582195764</v>
      </c>
      <c r="I130" s="12">
        <f>('Summary Data'!AF25-('Summary Data'!AF$40*'Summary Data'!AF9+'Summary Data'!AF$39*'Summary Data'!AF26)/17*$A130)</f>
        <v>-0.09652665096009647</v>
      </c>
      <c r="J130" s="12">
        <f>('Summary Data'!AG25-('Summary Data'!AG$40*'Summary Data'!AG9+'Summary Data'!AG$39*'Summary Data'!AG26)/17*$A130)</f>
        <v>-0.19896938038692033</v>
      </c>
      <c r="K130" s="12">
        <f>('Summary Data'!AH25-('Summary Data'!AH$40*'Summary Data'!AH9+'Summary Data'!AH$39*'Summary Data'!AH26)/17*$A130)</f>
        <v>0.255939473741286</v>
      </c>
      <c r="L130" s="12">
        <f>('Summary Data'!AI25-('Summary Data'!AI$40*'Summary Data'!AI9+'Summary Data'!AI$39*'Summary Data'!AI26)/17*$A130)</f>
        <v>0.19201081557807412</v>
      </c>
      <c r="M130" s="12">
        <f>('Summary Data'!AJ25-('Summary Data'!AJ$40*'Summary Data'!AJ9+'Summary Data'!AJ$39*'Summary Data'!AJ26)/17*$A130)</f>
        <v>0.1921970117138127</v>
      </c>
      <c r="N130" s="12">
        <f>('Summary Data'!AK25-('Summary Data'!AK$40*'Summary Data'!AK9+'Summary Data'!AK$39*'Summary Data'!AK26)/17*$A130)</f>
        <v>0.22555954372776</v>
      </c>
      <c r="O130" s="12">
        <f>('Summary Data'!AL25-('Summary Data'!AL$40*'Summary Data'!AL9+'Summary Data'!AL$39*'Summary Data'!AL26)/17*$A130)</f>
        <v>0.7263221549498711</v>
      </c>
      <c r="P130" s="12">
        <f>('Summary Data'!AM25-('Summary Data'!AM$40*'Summary Data'!AM9+'Summary Data'!AM$39*'Summary Data'!AM26)/17*$A130)</f>
        <v>1.0293197955734277</v>
      </c>
      <c r="Q130" s="12">
        <f>('Summary Data'!AN25-('Summary Data'!AN$40*'Summary Data'!AN9+'Summary Data'!AN$39*'Summary Data'!AN26)/17*$A130)</f>
        <v>0.5774986585588282</v>
      </c>
      <c r="R130" s="12">
        <f>('Summary Data'!AO25-('Summary Data'!AO$40*'Summary Data'!AO9+'Summary Data'!AO$39*'Summary Data'!AO26)/17*$A130)</f>
        <v>-0.36061576997542116</v>
      </c>
      <c r="S130" s="12">
        <f>('Summary Data'!AP25-('Summary Data'!AP$40*'Summary Data'!AP9+'Summary Data'!AP$39*'Summary Data'!AP26)/17*$A130)</f>
        <v>-0.1965220496269647</v>
      </c>
      <c r="T130" s="12">
        <f>('Summary Data'!AQ25-('Summary Data'!AQ$40*'Summary Data'!AQ9+'Summary Data'!AQ$39*'Summary Data'!AQ26)/17*$A130)</f>
        <v>-0.08940728579773011</v>
      </c>
      <c r="U130" s="12">
        <f>('Summary Data'!AR25-('Summary Data'!AR$40*'Summary Data'!AR9+'Summary Data'!AR$39*'Summary Data'!AR26)/17*$A130)</f>
        <v>-0.49936947342358823</v>
      </c>
      <c r="V130" s="75">
        <f>'Summary Data'!AS25</f>
        <v>0.09910255</v>
      </c>
    </row>
    <row r="131" spans="1:22" ht="11.25">
      <c r="A131" s="76">
        <v>5</v>
      </c>
      <c r="B131" s="12">
        <f>('Summary Data'!Y26-('Summary Data'!Y$40*'Summary Data'!Y10+'Summary Data'!Y$39*'Summary Data'!Y27)/17*$A131)</f>
        <v>2.198519176201882</v>
      </c>
      <c r="C131" s="12">
        <f>('Summary Data'!Z26-('Summary Data'!Z$40*'Summary Data'!Z10+'Summary Data'!Z$39*'Summary Data'!Z27)/17*$A131)</f>
        <v>-0.1563138462816137</v>
      </c>
      <c r="D131" s="12">
        <f>('Summary Data'!AA26-('Summary Data'!AA$40*'Summary Data'!AA10+'Summary Data'!AA$39*'Summary Data'!AA27)/17*$A131)</f>
        <v>-0.029012155337243974</v>
      </c>
      <c r="E131" s="12">
        <f>('Summary Data'!AB26-('Summary Data'!AB$40*'Summary Data'!AB10+'Summary Data'!AB$39*'Summary Data'!AB27)/17*$A131)</f>
        <v>0.05220677926319591</v>
      </c>
      <c r="F131" s="12">
        <f>('Summary Data'!AC26-('Summary Data'!AC$40*'Summary Data'!AC10+'Summary Data'!AC$39*'Summary Data'!AC27)/17*$A131)</f>
        <v>-0.31584325726417356</v>
      </c>
      <c r="G131" s="12">
        <f>('Summary Data'!AD26-('Summary Data'!AD$40*'Summary Data'!AD10+'Summary Data'!AD$39*'Summary Data'!AD27)/17*$A131)</f>
        <v>-0.07616265742554089</v>
      </c>
      <c r="H131" s="12">
        <f>('Summary Data'!AE26-('Summary Data'!AE$40*'Summary Data'!AE10+'Summary Data'!AE$39*'Summary Data'!AE27)/17*$A131)</f>
        <v>0.0074586329064950585</v>
      </c>
      <c r="I131" s="12">
        <f>('Summary Data'!AF26-('Summary Data'!AF$40*'Summary Data'!AF10+'Summary Data'!AF$39*'Summary Data'!AF27)/17*$A131)</f>
        <v>-0.007932862230462705</v>
      </c>
      <c r="J131" s="12">
        <f>('Summary Data'!AG26-('Summary Data'!AG$40*'Summary Data'!AG10+'Summary Data'!AG$39*'Summary Data'!AG27)/17*$A131)</f>
        <v>-0.0015323752499353531</v>
      </c>
      <c r="K131" s="12">
        <f>('Summary Data'!AH26-('Summary Data'!AH$40*'Summary Data'!AH10+'Summary Data'!AH$39*'Summary Data'!AH27)/17*$A131)</f>
        <v>0.054786629423369294</v>
      </c>
      <c r="L131" s="12">
        <f>('Summary Data'!AI26-('Summary Data'!AI$40*'Summary Data'!AI10+'Summary Data'!AI$39*'Summary Data'!AI27)/17*$A131)</f>
        <v>-0.0770528638051713</v>
      </c>
      <c r="M131" s="12">
        <f>('Summary Data'!AJ26-('Summary Data'!AJ$40*'Summary Data'!AJ10+'Summary Data'!AJ$39*'Summary Data'!AJ27)/17*$A131)</f>
        <v>0.039712482133125296</v>
      </c>
      <c r="N131" s="12">
        <f>('Summary Data'!AK26-('Summary Data'!AK$40*'Summary Data'!AK10+'Summary Data'!AK$39*'Summary Data'!AK27)/17*$A131)</f>
        <v>0.27650418869182974</v>
      </c>
      <c r="O131" s="12">
        <f>('Summary Data'!AL26-('Summary Data'!AL$40*'Summary Data'!AL10+'Summary Data'!AL$39*'Summary Data'!AL27)/17*$A131)</f>
        <v>0.11966132147378998</v>
      </c>
      <c r="P131" s="12">
        <f>('Summary Data'!AM26-('Summary Data'!AM$40*'Summary Data'!AM10+'Summary Data'!AM$39*'Summary Data'!AM27)/17*$A131)</f>
        <v>0.24641981585177086</v>
      </c>
      <c r="Q131" s="12">
        <f>('Summary Data'!AN26-('Summary Data'!AN$40*'Summary Data'!AN10+'Summary Data'!AN$39*'Summary Data'!AN27)/17*$A131)</f>
        <v>0.6387048499889034</v>
      </c>
      <c r="R131" s="12">
        <f>('Summary Data'!AO26-('Summary Data'!AO$40*'Summary Data'!AO10+'Summary Data'!AO$39*'Summary Data'!AO27)/17*$A131)</f>
        <v>0.21167688547666058</v>
      </c>
      <c r="S131" s="12">
        <f>('Summary Data'!AP26-('Summary Data'!AP$40*'Summary Data'!AP10+'Summary Data'!AP$39*'Summary Data'!AP27)/17*$A131)</f>
        <v>0.16821420431554762</v>
      </c>
      <c r="T131" s="12">
        <f>('Summary Data'!AQ26-('Summary Data'!AQ$40*'Summary Data'!AQ10+'Summary Data'!AQ$39*'Summary Data'!AQ27)/17*$A131)</f>
        <v>0.2597056195511977</v>
      </c>
      <c r="U131" s="12">
        <f>('Summary Data'!AR26-('Summary Data'!AR$40*'Summary Data'!AR10+'Summary Data'!AR$39*'Summary Data'!AR27)/17*$A131)</f>
        <v>-0.6108842089600024</v>
      </c>
      <c r="V131" s="75">
        <f>'Summary Data'!AS26</f>
        <v>0.1222446</v>
      </c>
    </row>
    <row r="132" spans="1:22" ht="11.25">
      <c r="A132" s="76">
        <v>6</v>
      </c>
      <c r="B132" s="12">
        <f>('Summary Data'!Y27-('Summary Data'!Y$40*'Summary Data'!Y11+'Summary Data'!Y$39*'Summary Data'!Y28)/17*$A132)</f>
        <v>0.31919915195835297</v>
      </c>
      <c r="C132" s="12">
        <f>('Summary Data'!Z27-('Summary Data'!Z$40*'Summary Data'!Z11+'Summary Data'!Z$39*'Summary Data'!Z28)/17*$A132)</f>
        <v>0.07129678806363976</v>
      </c>
      <c r="D132" s="12">
        <f>('Summary Data'!AA27-('Summary Data'!AA$40*'Summary Data'!AA11+'Summary Data'!AA$39*'Summary Data'!AA28)/17*$A132)</f>
        <v>0.06241583079200794</v>
      </c>
      <c r="E132" s="12">
        <f>('Summary Data'!AB27-('Summary Data'!AB$40*'Summary Data'!AB11+'Summary Data'!AB$39*'Summary Data'!AB28)/17*$A132)</f>
        <v>-0.0009773794961255296</v>
      </c>
      <c r="F132" s="12">
        <f>('Summary Data'!AC27-('Summary Data'!AC$40*'Summary Data'!AC11+'Summary Data'!AC$39*'Summary Data'!AC28)/17*$A132)</f>
        <v>-0.4876600383477922</v>
      </c>
      <c r="G132" s="12">
        <f>('Summary Data'!AD27-('Summary Data'!AD$40*'Summary Data'!AD11+'Summary Data'!AD$39*'Summary Data'!AD28)/17*$A132)</f>
        <v>-0.37003178881495274</v>
      </c>
      <c r="H132" s="12">
        <f>('Summary Data'!AE27-('Summary Data'!AE$40*'Summary Data'!AE11+'Summary Data'!AE$39*'Summary Data'!AE28)/17*$A132)</f>
        <v>-0.2475991051449393</v>
      </c>
      <c r="I132" s="12">
        <f>('Summary Data'!AF27-('Summary Data'!AF$40*'Summary Data'!AF11+'Summary Data'!AF$39*'Summary Data'!AF28)/17*$A132)</f>
        <v>-0.1842142603595752</v>
      </c>
      <c r="J132" s="12">
        <f>('Summary Data'!AG27-('Summary Data'!AG$40*'Summary Data'!AG11+'Summary Data'!AG$39*'Summary Data'!AG28)/17*$A132)</f>
        <v>0.010635714966049536</v>
      </c>
      <c r="K132" s="12">
        <f>('Summary Data'!AH27-('Summary Data'!AH$40*'Summary Data'!AH11+'Summary Data'!AH$39*'Summary Data'!AH28)/17*$A132)</f>
        <v>-0.12873606295123668</v>
      </c>
      <c r="L132" s="12">
        <f>('Summary Data'!AI27-('Summary Data'!AI$40*'Summary Data'!AI11+'Summary Data'!AI$39*'Summary Data'!AI28)/17*$A132)</f>
        <v>0.013882951386815646</v>
      </c>
      <c r="M132" s="12">
        <f>('Summary Data'!AJ27-('Summary Data'!AJ$40*'Summary Data'!AJ11+'Summary Data'!AJ$39*'Summary Data'!AJ28)/17*$A132)</f>
        <v>0.06490059466526729</v>
      </c>
      <c r="N132" s="12">
        <f>('Summary Data'!AK27-('Summary Data'!AK$40*'Summary Data'!AK11+'Summary Data'!AK$39*'Summary Data'!AK28)/17*$A132)</f>
        <v>0.08740979370810531</v>
      </c>
      <c r="O132" s="12">
        <f>('Summary Data'!AL27-('Summary Data'!AL$40*'Summary Data'!AL11+'Summary Data'!AL$39*'Summary Data'!AL28)/17*$A132)</f>
        <v>-0.05864653719274055</v>
      </c>
      <c r="P132" s="12">
        <f>('Summary Data'!AM27-('Summary Data'!AM$40*'Summary Data'!AM11+'Summary Data'!AM$39*'Summary Data'!AM28)/17*$A132)</f>
        <v>-0.4587848870519601</v>
      </c>
      <c r="Q132" s="12">
        <f>('Summary Data'!AN27-('Summary Data'!AN$40*'Summary Data'!AN11+'Summary Data'!AN$39*'Summary Data'!AN28)/17*$A132)</f>
        <v>-0.6047290149432472</v>
      </c>
      <c r="R132" s="12">
        <f>('Summary Data'!AO27-('Summary Data'!AO$40*'Summary Data'!AO11+'Summary Data'!AO$39*'Summary Data'!AO28)/17*$A132)</f>
        <v>-0.07382621920906446</v>
      </c>
      <c r="S132" s="12">
        <f>('Summary Data'!AP27-('Summary Data'!AP$40*'Summary Data'!AP11+'Summary Data'!AP$39*'Summary Data'!AP28)/17*$A132)</f>
        <v>-0.01425626338834026</v>
      </c>
      <c r="T132" s="12">
        <f>('Summary Data'!AQ27-('Summary Data'!AQ$40*'Summary Data'!AQ11+'Summary Data'!AQ$39*'Summary Data'!AQ28)/17*$A132)</f>
        <v>-0.07141371842050678</v>
      </c>
      <c r="U132" s="12">
        <f>('Summary Data'!AR27-('Summary Data'!AR$40*'Summary Data'!AR11+'Summary Data'!AR$39*'Summary Data'!AR28)/17*$A132)</f>
        <v>-0.05358132571599976</v>
      </c>
      <c r="V132" s="75">
        <f>'Summary Data'!AS27</f>
        <v>-0.1160011</v>
      </c>
    </row>
    <row r="133" spans="1:22" ht="11.25">
      <c r="A133" s="76">
        <v>7</v>
      </c>
      <c r="B133" s="12">
        <f>('Summary Data'!Y28-('Summary Data'!Y$40*'Summary Data'!Y12+'Summary Data'!Y$39*'Summary Data'!Y29)/17*$A133)</f>
        <v>1.5079298463731965</v>
      </c>
      <c r="C133" s="12">
        <f>('Summary Data'!Z28-('Summary Data'!Z$40*'Summary Data'!Z12+'Summary Data'!Z$39*'Summary Data'!Z29)/17*$A133)</f>
        <v>0.08226230933496737</v>
      </c>
      <c r="D133" s="12">
        <f>('Summary Data'!AA28-('Summary Data'!AA$40*'Summary Data'!AA12+'Summary Data'!AA$39*'Summary Data'!AA29)/17*$A133)</f>
        <v>-0.03881236092848143</v>
      </c>
      <c r="E133" s="12">
        <f>('Summary Data'!AB28-('Summary Data'!AB$40*'Summary Data'!AB12+'Summary Data'!AB$39*'Summary Data'!AB29)/17*$A133)</f>
        <v>-0.017039006107283986</v>
      </c>
      <c r="F133" s="12">
        <f>('Summary Data'!AC28-('Summary Data'!AC$40*'Summary Data'!AC12+'Summary Data'!AC$39*'Summary Data'!AC29)/17*$A133)</f>
        <v>-0.0933176583854863</v>
      </c>
      <c r="G133" s="12">
        <f>('Summary Data'!AD28-('Summary Data'!AD$40*'Summary Data'!AD12+'Summary Data'!AD$39*'Summary Data'!AD29)/17*$A133)</f>
        <v>0.07009730964371923</v>
      </c>
      <c r="H133" s="12">
        <f>('Summary Data'!AE28-('Summary Data'!AE$40*'Summary Data'!AE12+'Summary Data'!AE$39*'Summary Data'!AE29)/17*$A133)</f>
        <v>0.02410313752343906</v>
      </c>
      <c r="I133" s="12">
        <f>('Summary Data'!AF28-('Summary Data'!AF$40*'Summary Data'!AF12+'Summary Data'!AF$39*'Summary Data'!AF29)/17*$A133)</f>
        <v>-0.04712562457245737</v>
      </c>
      <c r="J133" s="12">
        <f>('Summary Data'!AG28-('Summary Data'!AG$40*'Summary Data'!AG12+'Summary Data'!AG$39*'Summary Data'!AG29)/17*$A133)</f>
        <v>-0.037625898176892734</v>
      </c>
      <c r="K133" s="12">
        <f>('Summary Data'!AH28-('Summary Data'!AH$40*'Summary Data'!AH12+'Summary Data'!AH$39*'Summary Data'!AH29)/17*$A133)</f>
        <v>0.00023778881442722532</v>
      </c>
      <c r="L133" s="12">
        <f>('Summary Data'!AI28-('Summary Data'!AI$40*'Summary Data'!AI12+'Summary Data'!AI$39*'Summary Data'!AI29)/17*$A133)</f>
        <v>0.024685187505676214</v>
      </c>
      <c r="M133" s="12">
        <f>('Summary Data'!AJ28-('Summary Data'!AJ$40*'Summary Data'!AJ12+'Summary Data'!AJ$39*'Summary Data'!AJ29)/17*$A133)</f>
        <v>0.03094741446485494</v>
      </c>
      <c r="N133" s="12">
        <f>('Summary Data'!AK28-('Summary Data'!AK$40*'Summary Data'!AK12+'Summary Data'!AK$39*'Summary Data'!AK29)/17*$A133)</f>
        <v>0.007154521085270883</v>
      </c>
      <c r="O133" s="12">
        <f>('Summary Data'!AL28-('Summary Data'!AL$40*'Summary Data'!AL12+'Summary Data'!AL$39*'Summary Data'!AL29)/17*$A133)</f>
        <v>0.023759832098218157</v>
      </c>
      <c r="P133" s="12">
        <f>('Summary Data'!AM28-('Summary Data'!AM$40*'Summary Data'!AM12+'Summary Data'!AM$39*'Summary Data'!AM29)/17*$A133)</f>
        <v>-0.024464761903718484</v>
      </c>
      <c r="Q133" s="12">
        <f>('Summary Data'!AN28-('Summary Data'!AN$40*'Summary Data'!AN12+'Summary Data'!AN$39*'Summary Data'!AN29)/17*$A133)</f>
        <v>0.13055738831175379</v>
      </c>
      <c r="R133" s="12">
        <f>('Summary Data'!AO28-('Summary Data'!AO$40*'Summary Data'!AO12+'Summary Data'!AO$39*'Summary Data'!AO29)/17*$A133)</f>
        <v>0.04753732032736742</v>
      </c>
      <c r="S133" s="12">
        <f>('Summary Data'!AP28-('Summary Data'!AP$40*'Summary Data'!AP12+'Summary Data'!AP$39*'Summary Data'!AP29)/17*$A133)</f>
        <v>0.00015735082847637052</v>
      </c>
      <c r="T133" s="12">
        <f>('Summary Data'!AQ28-('Summary Data'!AQ$40*'Summary Data'!AQ12+'Summary Data'!AQ$39*'Summary Data'!AQ29)/17*$A133)</f>
        <v>-0.03207938495048693</v>
      </c>
      <c r="U133" s="12">
        <f>('Summary Data'!AR28-('Summary Data'!AR$40*'Summary Data'!AR12+'Summary Data'!AR$39*'Summary Data'!AR29)/17*$A133)</f>
        <v>0.10816307846230441</v>
      </c>
      <c r="V133" s="75">
        <f>'Summary Data'!AS28</f>
        <v>0.05837854</v>
      </c>
    </row>
    <row r="134" spans="1:22" ht="11.25">
      <c r="A134" s="76">
        <v>8</v>
      </c>
      <c r="B134" s="12">
        <f>('Summary Data'!Y29-('Summary Data'!Y$40*'Summary Data'!Y13+'Summary Data'!Y$39*'Summary Data'!Y30)/17*$A134)</f>
        <v>-0.036023980537223534</v>
      </c>
      <c r="C134" s="12">
        <f>('Summary Data'!Z29-('Summary Data'!Z$40*'Summary Data'!Z13+'Summary Data'!Z$39*'Summary Data'!Z30)/17*$A134)</f>
        <v>0.041802360803126874</v>
      </c>
      <c r="D134" s="12">
        <f>('Summary Data'!AA29-('Summary Data'!AA$40*'Summary Data'!AA13+'Summary Data'!AA$39*'Summary Data'!AA30)/17*$A134)</f>
        <v>-0.00042134293801882224</v>
      </c>
      <c r="E134" s="12">
        <f>('Summary Data'!AB29-('Summary Data'!AB$40*'Summary Data'!AB13+'Summary Data'!AB$39*'Summary Data'!AB30)/17*$A134)</f>
        <v>-0.003409564185495529</v>
      </c>
      <c r="F134" s="12">
        <f>('Summary Data'!AC29-('Summary Data'!AC$40*'Summary Data'!AC13+'Summary Data'!AC$39*'Summary Data'!AC30)/17*$A134)</f>
        <v>-0.03663373310696</v>
      </c>
      <c r="G134" s="12">
        <f>('Summary Data'!AD29-('Summary Data'!AD$40*'Summary Data'!AD13+'Summary Data'!AD$39*'Summary Data'!AD30)/17*$A134)</f>
        <v>-0.04537735791702495</v>
      </c>
      <c r="H134" s="12">
        <f>('Summary Data'!AE29-('Summary Data'!AE$40*'Summary Data'!AE13+'Summary Data'!AE$39*'Summary Data'!AE30)/17*$A134)</f>
        <v>0.030447553963382584</v>
      </c>
      <c r="I134" s="12">
        <f>('Summary Data'!AF29-('Summary Data'!AF$40*'Summary Data'!AF13+'Summary Data'!AF$39*'Summary Data'!AF30)/17*$A134)</f>
        <v>0.036444119618841885</v>
      </c>
      <c r="J134" s="12">
        <f>('Summary Data'!AG29-('Summary Data'!AG$40*'Summary Data'!AG13+'Summary Data'!AG$39*'Summary Data'!AG30)/17*$A134)</f>
        <v>-0.031052678903694116</v>
      </c>
      <c r="K134" s="12">
        <f>('Summary Data'!AH29-('Summary Data'!AH$40*'Summary Data'!AH13+'Summary Data'!AH$39*'Summary Data'!AH30)/17*$A134)</f>
        <v>-0.01344537258276414</v>
      </c>
      <c r="L134" s="12">
        <f>('Summary Data'!AI29-('Summary Data'!AI$40*'Summary Data'!AI13+'Summary Data'!AI$39*'Summary Data'!AI30)/17*$A134)</f>
        <v>0.010371221014005647</v>
      </c>
      <c r="M134" s="12">
        <f>('Summary Data'!AJ29-('Summary Data'!AJ$40*'Summary Data'!AJ13+'Summary Data'!AJ$39*'Summary Data'!AJ30)/17*$A134)</f>
        <v>0.012432764203395764</v>
      </c>
      <c r="N134" s="12">
        <f>('Summary Data'!AK29-('Summary Data'!AK$40*'Summary Data'!AK13+'Summary Data'!AK$39*'Summary Data'!AK30)/17*$A134)</f>
        <v>0.00963274083203012</v>
      </c>
      <c r="O134" s="12">
        <f>('Summary Data'!AL29-('Summary Data'!AL$40*'Summary Data'!AL13+'Summary Data'!AL$39*'Summary Data'!AL30)/17*$A134)</f>
        <v>-0.02180435877650786</v>
      </c>
      <c r="P134" s="12">
        <f>('Summary Data'!AM29-('Summary Data'!AM$40*'Summary Data'!AM13+'Summary Data'!AM$39*'Summary Data'!AM30)/17*$A134)</f>
        <v>-0.05821038595456409</v>
      </c>
      <c r="Q134" s="12">
        <f>('Summary Data'!AN29-('Summary Data'!AN$40*'Summary Data'!AN13+'Summary Data'!AN$39*'Summary Data'!AN30)/17*$A134)</f>
        <v>-0.00669233742413647</v>
      </c>
      <c r="R134" s="12">
        <f>('Summary Data'!AO29-('Summary Data'!AO$40*'Summary Data'!AO13+'Summary Data'!AO$39*'Summary Data'!AO30)/17*$A134)</f>
        <v>-0.07687756091687417</v>
      </c>
      <c r="S134" s="12">
        <f>('Summary Data'!AP29-('Summary Data'!AP$40*'Summary Data'!AP13+'Summary Data'!AP$39*'Summary Data'!AP30)/17*$A134)</f>
        <v>-0.006304143984673881</v>
      </c>
      <c r="T134" s="12">
        <f>('Summary Data'!AQ29-('Summary Data'!AQ$40*'Summary Data'!AQ13+'Summary Data'!AQ$39*'Summary Data'!AQ30)/17*$A134)</f>
        <v>-0.038762134855491244</v>
      </c>
      <c r="U134" s="12">
        <f>('Summary Data'!AR29-('Summary Data'!AR$40*'Summary Data'!AR13+'Summary Data'!AR$39*'Summary Data'!AR30)/17*$A134)</f>
        <v>0.002376169576360469</v>
      </c>
      <c r="V134" s="75">
        <f>'Summary Data'!AS29</f>
        <v>-0.009967159</v>
      </c>
    </row>
    <row r="135" spans="1:22" ht="11.25">
      <c r="A135" s="76">
        <v>9</v>
      </c>
      <c r="B135" s="12">
        <f>('Summary Data'!Y30-('Summary Data'!Y$40*'Summary Data'!Y14+'Summary Data'!Y$39*'Summary Data'!Y31)/17*$A135)</f>
        <v>-0.17171779016560001</v>
      </c>
      <c r="C135" s="12">
        <f>('Summary Data'!Z30-('Summary Data'!Z$40*'Summary Data'!Z14+'Summary Data'!Z$39*'Summary Data'!Z31)/17*$A135)</f>
        <v>0.009029056230144177</v>
      </c>
      <c r="D135" s="12">
        <f>('Summary Data'!AA30-('Summary Data'!AA$40*'Summary Data'!AA14+'Summary Data'!AA$39*'Summary Data'!AA31)/17*$A135)</f>
        <v>0.02364736100197005</v>
      </c>
      <c r="E135" s="12">
        <f>('Summary Data'!AB30-('Summary Data'!AB$40*'Summary Data'!AB14+'Summary Data'!AB$39*'Summary Data'!AB31)/17*$A135)</f>
        <v>0.015794270583416817</v>
      </c>
      <c r="F135" s="12">
        <f>('Summary Data'!AC30-('Summary Data'!AC$40*'Summary Data'!AC14+'Summary Data'!AC$39*'Summary Data'!AC31)/17*$A135)</f>
        <v>0.15212098206690236</v>
      </c>
      <c r="G135" s="12">
        <f>('Summary Data'!AD30-('Summary Data'!AD$40*'Summary Data'!AD14+'Summary Data'!AD$39*'Summary Data'!AD31)/17*$A135)</f>
        <v>0.039465554327441095</v>
      </c>
      <c r="H135" s="12">
        <f>('Summary Data'!AE30-('Summary Data'!AE$40*'Summary Data'!AE14+'Summary Data'!AE$39*'Summary Data'!AE31)/17*$A135)</f>
        <v>0.023652729867425663</v>
      </c>
      <c r="I135" s="12">
        <f>('Summary Data'!AF30-('Summary Data'!AF$40*'Summary Data'!AF14+'Summary Data'!AF$39*'Summary Data'!AF31)/17*$A135)</f>
        <v>0.004567276126886136</v>
      </c>
      <c r="J135" s="12">
        <f>('Summary Data'!AG30-('Summary Data'!AG$40*'Summary Data'!AG14+'Summary Data'!AG$39*'Summary Data'!AG31)/17*$A135)</f>
        <v>0.02273693058442159</v>
      </c>
      <c r="K135" s="12">
        <f>('Summary Data'!AH30-('Summary Data'!AH$40*'Summary Data'!AH14+'Summary Data'!AH$39*'Summary Data'!AH31)/17*$A135)</f>
        <v>0.04174785862220038</v>
      </c>
      <c r="L135" s="12">
        <f>('Summary Data'!AI30-('Summary Data'!AI$40*'Summary Data'!AI14+'Summary Data'!AI$39*'Summary Data'!AI31)/17*$A135)</f>
        <v>0.01895313537295356</v>
      </c>
      <c r="M135" s="12">
        <f>('Summary Data'!AJ30-('Summary Data'!AJ$40*'Summary Data'!AJ14+'Summary Data'!AJ$39*'Summary Data'!AJ31)/17*$A135)</f>
        <v>0.018074582604376284</v>
      </c>
      <c r="N135" s="12">
        <f>('Summary Data'!AK30-('Summary Data'!AK$40*'Summary Data'!AK14+'Summary Data'!AK$39*'Summary Data'!AK31)/17*$A135)</f>
        <v>0.004312091592044824</v>
      </c>
      <c r="O135" s="12">
        <f>('Summary Data'!AL30-('Summary Data'!AL$40*'Summary Data'!AL14+'Summary Data'!AL$39*'Summary Data'!AL31)/17*$A135)</f>
        <v>-0.0226493362910296</v>
      </c>
      <c r="P135" s="12">
        <f>('Summary Data'!AM30-('Summary Data'!AM$40*'Summary Data'!AM14+'Summary Data'!AM$39*'Summary Data'!AM31)/17*$A135)</f>
        <v>0.017549649585632435</v>
      </c>
      <c r="Q135" s="12">
        <f>('Summary Data'!AN30-('Summary Data'!AN$40*'Summary Data'!AN14+'Summary Data'!AN$39*'Summary Data'!AN31)/17*$A135)</f>
        <v>-0.12404016299750087</v>
      </c>
      <c r="R135" s="12">
        <f>('Summary Data'!AO30-('Summary Data'!AO$40*'Summary Data'!AO14+'Summary Data'!AO$39*'Summary Data'!AO31)/17*$A135)</f>
        <v>-0.0020745942248053175</v>
      </c>
      <c r="S135" s="12">
        <f>('Summary Data'!AP30-('Summary Data'!AP$40*'Summary Data'!AP14+'Summary Data'!AP$39*'Summary Data'!AP31)/17*$A135)</f>
        <v>0.03412241521680644</v>
      </c>
      <c r="T135" s="12">
        <f>('Summary Data'!AQ30-('Summary Data'!AQ$40*'Summary Data'!AQ14+'Summary Data'!AQ$39*'Summary Data'!AQ31)/17*$A135)</f>
        <v>0.03463669883424628</v>
      </c>
      <c r="U135" s="12">
        <f>('Summary Data'!AR30-('Summary Data'!AR$40*'Summary Data'!AR14+'Summary Data'!AR$39*'Summary Data'!AR31)/17*$A135)</f>
        <v>0.00506203963631318</v>
      </c>
      <c r="V135" s="75">
        <f>'Summary Data'!AS30</f>
        <v>0.01126647</v>
      </c>
    </row>
    <row r="136" spans="1:22" ht="11.25">
      <c r="A136" s="76">
        <v>10</v>
      </c>
      <c r="B136" s="12">
        <f>('Summary Data'!Y31-('Summary Data'!Y$40*'Summary Data'!Y15+'Summary Data'!Y$39*'Summary Data'!Y32)/17*$A136)</f>
        <v>-3.695546752940926E-05</v>
      </c>
      <c r="C136" s="12">
        <f>('Summary Data'!Z31-('Summary Data'!Z$40*'Summary Data'!Z15+'Summary Data'!Z$39*'Summary Data'!Z32)/17*$A136)</f>
        <v>2.6661702940827814E-05</v>
      </c>
      <c r="D136" s="12">
        <f>('Summary Data'!AA31-('Summary Data'!AA$40*'Summary Data'!AA15+'Summary Data'!AA$39*'Summary Data'!AA32)/17*$A136)</f>
        <v>3.924651547648067E-06</v>
      </c>
      <c r="E136" s="12">
        <f>('Summary Data'!AB31-('Summary Data'!AB$40*'Summary Data'!AB15+'Summary Data'!AB$39*'Summary Data'!AB32)/17*$A136)</f>
        <v>-0.001913493204402353</v>
      </c>
      <c r="F136" s="12">
        <f>('Summary Data'!AC31-('Summary Data'!AC$40*'Summary Data'!AC15+'Summary Data'!AC$39*'Summary Data'!AC32)/17*$A136)</f>
        <v>-3.5899017895288377E-05</v>
      </c>
      <c r="G136" s="12">
        <f>('Summary Data'!AD31-('Summary Data'!AD$40*'Summary Data'!AD15+'Summary Data'!AD$39*'Summary Data'!AD32)/17*$A136)</f>
        <v>-8.112913986941389E-05</v>
      </c>
      <c r="H136" s="12">
        <f>('Summary Data'!AE31-('Summary Data'!AE$40*'Summary Data'!AE15+'Summary Data'!AE$39*'Summary Data'!AE32)/17*$A136)</f>
        <v>0.00015180165353175998</v>
      </c>
      <c r="I136" s="12">
        <f>('Summary Data'!AF31-('Summary Data'!AF$40*'Summary Data'!AF15+'Summary Data'!AF$39*'Summary Data'!AF32)/17*$A136)</f>
        <v>9.460949582937653E-06</v>
      </c>
      <c r="J136" s="12">
        <f>('Summary Data'!AG31-('Summary Data'!AG$40*'Summary Data'!AG15+'Summary Data'!AG$39*'Summary Data'!AG32)/17*$A136)</f>
        <v>-1.9975538016470118E-05</v>
      </c>
      <c r="K136" s="12">
        <f>('Summary Data'!AH31-('Summary Data'!AH$40*'Summary Data'!AH15+'Summary Data'!AH$39*'Summary Data'!AH32)/17*$A136)</f>
        <v>1.652535815880804E-06</v>
      </c>
      <c r="L136" s="12">
        <f>('Summary Data'!AI31-('Summary Data'!AI$40*'Summary Data'!AI15+'Summary Data'!AI$39*'Summary Data'!AI32)/17*$A136)</f>
        <v>-1.1008546497647334E-05</v>
      </c>
      <c r="M136" s="12">
        <f>('Summary Data'!AJ31-('Summary Data'!AJ$40*'Summary Data'!AJ15+'Summary Data'!AJ$39*'Summary Data'!AJ32)/17*$A136)</f>
        <v>0.0023694992337176465</v>
      </c>
      <c r="N136" s="12">
        <f>('Summary Data'!AK31-('Summary Data'!AK$40*'Summary Data'!AK15+'Summary Data'!AK$39*'Summary Data'!AK32)/17*$A136)</f>
        <v>-1.295820414116966E-05</v>
      </c>
      <c r="O136" s="12">
        <f>('Summary Data'!AL31-('Summary Data'!AL$40*'Summary Data'!AL15+'Summary Data'!AL$39*'Summary Data'!AL32)/17*$A136)</f>
        <v>-5.127206403467838E-06</v>
      </c>
      <c r="P136" s="12">
        <f>('Summary Data'!AM31-('Summary Data'!AM$40*'Summary Data'!AM15+'Summary Data'!AM$39*'Summary Data'!AM32)/17*$A136)</f>
        <v>-1.4222076962586844E-05</v>
      </c>
      <c r="Q136" s="12">
        <f>('Summary Data'!AN31-('Summary Data'!AN$40*'Summary Data'!AN15+'Summary Data'!AN$39*'Summary Data'!AN32)/17*$A136)</f>
        <v>4.945650173882564E-05</v>
      </c>
      <c r="R136" s="12">
        <f>('Summary Data'!AO31-('Summary Data'!AO$40*'Summary Data'!AO15+'Summary Data'!AO$39*'Summary Data'!AO32)/17*$A136)</f>
        <v>2.936987891176239E-05</v>
      </c>
      <c r="S136" s="12">
        <f>('Summary Data'!AP31-('Summary Data'!AP$40*'Summary Data'!AP15+'Summary Data'!AP$39*'Summary Data'!AP32)/17*$A136)</f>
        <v>-3.1737746988821924E-05</v>
      </c>
      <c r="T136" s="12">
        <f>('Summary Data'!AQ31-('Summary Data'!AQ$40*'Summary Data'!AQ15+'Summary Data'!AQ$39*'Summary Data'!AQ32)/17*$A136)</f>
        <v>1.047980661465775E-06</v>
      </c>
      <c r="U136" s="12">
        <f>('Summary Data'!AR31-('Summary Data'!AR$40*'Summary Data'!AR15+'Summary Data'!AR$39*'Summary Data'!AR32)/17*$A136)</f>
        <v>0.000121589612968237</v>
      </c>
      <c r="V136" s="75">
        <f>'Summary Data'!AS31</f>
        <v>0</v>
      </c>
    </row>
    <row r="137" spans="1:22" ht="11.25">
      <c r="A137" s="76">
        <v>11</v>
      </c>
      <c r="B137" s="12">
        <f>('Summary Data'!Y32-('Summary Data'!Y$40*'Summary Data'!Y16+'Summary Data'!Y$39*'Summary Data'!Y33)/17*$A137)</f>
        <v>0.20486131690342682</v>
      </c>
      <c r="C137" s="12">
        <f>('Summary Data'!Z32-('Summary Data'!Z$40*'Summary Data'!Z16+'Summary Data'!Z$39*'Summary Data'!Z33)/17*$A137)</f>
        <v>0.01710772793676422</v>
      </c>
      <c r="D137" s="12">
        <f>('Summary Data'!AA32-('Summary Data'!AA$40*'Summary Data'!AA16+'Summary Data'!AA$39*'Summary Data'!AA33)/17*$A137)</f>
        <v>0.011576159487257903</v>
      </c>
      <c r="E137" s="12">
        <f>('Summary Data'!AB32-('Summary Data'!AB$40*'Summary Data'!AB16+'Summary Data'!AB$39*'Summary Data'!AB33)/17*$A137)</f>
        <v>0.012880207373686711</v>
      </c>
      <c r="F137" s="12">
        <f>('Summary Data'!AC32-('Summary Data'!AC$40*'Summary Data'!AC16+'Summary Data'!AC$39*'Summary Data'!AC33)/17*$A137)</f>
        <v>-0.01166137952990917</v>
      </c>
      <c r="G137" s="12">
        <f>('Summary Data'!AD32-('Summary Data'!AD$40*'Summary Data'!AD16+'Summary Data'!AD$39*'Summary Data'!AD33)/17*$A137)</f>
        <v>0.01854252705387053</v>
      </c>
      <c r="H137" s="12">
        <f>('Summary Data'!AE32-('Summary Data'!AE$40*'Summary Data'!AE16+'Summary Data'!AE$39*'Summary Data'!AE33)/17*$A137)</f>
        <v>0.033218151311779374</v>
      </c>
      <c r="I137" s="12">
        <f>('Summary Data'!AF32-('Summary Data'!AF$40*'Summary Data'!AF16+'Summary Data'!AF$39*'Summary Data'!AF33)/17*$A137)</f>
        <v>0.024526794393569102</v>
      </c>
      <c r="J137" s="12">
        <f>('Summary Data'!AG32-('Summary Data'!AG$40*'Summary Data'!AG16+'Summary Data'!AG$39*'Summary Data'!AG33)/17*$A137)</f>
        <v>0.014425146329613463</v>
      </c>
      <c r="K137" s="12">
        <f>('Summary Data'!AH32-('Summary Data'!AH$40*'Summary Data'!AH16+'Summary Data'!AH$39*'Summary Data'!AH33)/17*$A137)</f>
        <v>0.02482828524884059</v>
      </c>
      <c r="L137" s="12">
        <f>('Summary Data'!AI32-('Summary Data'!AI$40*'Summary Data'!AI16+'Summary Data'!AI$39*'Summary Data'!AI33)/17*$A137)</f>
        <v>0.019861944178209544</v>
      </c>
      <c r="M137" s="12">
        <f>('Summary Data'!AJ32-('Summary Data'!AJ$40*'Summary Data'!AJ16+'Summary Data'!AJ$39*'Summary Data'!AJ33)/17*$A137)</f>
        <v>0.025922610511431157</v>
      </c>
      <c r="N137" s="12">
        <f>('Summary Data'!AK32-('Summary Data'!AK$40*'Summary Data'!AK16+'Summary Data'!AK$39*'Summary Data'!AK33)/17*$A137)</f>
        <v>0.028408650259745052</v>
      </c>
      <c r="O137" s="12">
        <f>('Summary Data'!AL32-('Summary Data'!AL$40*'Summary Data'!AL16+'Summary Data'!AL$39*'Summary Data'!AL33)/17*$A137)</f>
        <v>0.03040872316573442</v>
      </c>
      <c r="P137" s="12">
        <f>('Summary Data'!AM32-('Summary Data'!AM$40*'Summary Data'!AM16+'Summary Data'!AM$39*'Summary Data'!AM33)/17*$A137)</f>
        <v>0.011352560730736538</v>
      </c>
      <c r="Q137" s="12">
        <f>('Summary Data'!AN32-('Summary Data'!AN$40*'Summary Data'!AN16+'Summary Data'!AN$39*'Summary Data'!AN33)/17*$A137)</f>
        <v>0.07147674347445948</v>
      </c>
      <c r="R137" s="12">
        <f>('Summary Data'!AO32-('Summary Data'!AO$40*'Summary Data'!AO16+'Summary Data'!AO$39*'Summary Data'!AO33)/17*$A137)</f>
        <v>0.04218499837998921</v>
      </c>
      <c r="S137" s="12">
        <f>('Summary Data'!AP32-('Summary Data'!AP$40*'Summary Data'!AP16+'Summary Data'!AP$39*'Summary Data'!AP33)/17*$A137)</f>
        <v>0.03847072942923952</v>
      </c>
      <c r="T137" s="12">
        <f>('Summary Data'!AQ32-('Summary Data'!AQ$40*'Summary Data'!AQ16+'Summary Data'!AQ$39*'Summary Data'!AQ33)/17*$A137)</f>
        <v>0.03927201498192081</v>
      </c>
      <c r="U137" s="12">
        <f>('Summary Data'!AR32-('Summary Data'!AR$40*'Summary Data'!AR16+'Summary Data'!AR$39*'Summary Data'!AR33)/17*$A137)</f>
        <v>0.03573093433911235</v>
      </c>
      <c r="V137" s="75">
        <f>'Summary Data'!AS32</f>
        <v>0.03108911</v>
      </c>
    </row>
    <row r="138" spans="1:23" ht="11.25">
      <c r="A138" s="76">
        <v>12</v>
      </c>
      <c r="B138" s="12">
        <f>('Summary Data'!Y33-('Summary Data'!Y$40*'Summary Data'!Y17+'Summary Data'!Y$39*'Summary Data'!Y34)/17*$A138)*10</f>
        <v>0.03480739065803765</v>
      </c>
      <c r="C138" s="12">
        <f>('Summary Data'!Z33-('Summary Data'!Z$40*'Summary Data'!Z17+'Summary Data'!Z$39*'Summary Data'!Z34)/17*$A138)*10</f>
        <v>-0.01394481494009398</v>
      </c>
      <c r="D138" s="12">
        <f>('Summary Data'!AA33-('Summary Data'!AA$40*'Summary Data'!AA17+'Summary Data'!AA$39*'Summary Data'!AA34)/17*$A138)*10</f>
        <v>-0.01390509715882283</v>
      </c>
      <c r="E138" s="12">
        <f>('Summary Data'!AB33-('Summary Data'!AB$40*'Summary Data'!AB17+'Summary Data'!AB$39*'Summary Data'!AB34)/17*$A138)*10</f>
        <v>-0.015115443443242824</v>
      </c>
      <c r="F138" s="12">
        <f>('Summary Data'!AC33-('Summary Data'!AC$40*'Summary Data'!AC17+'Summary Data'!AC$39*'Summary Data'!AC34)/17*$A138)*10</f>
        <v>-0.13430883600449975</v>
      </c>
      <c r="G138" s="12">
        <f>('Summary Data'!AD33-('Summary Data'!AD$40*'Summary Data'!AD17+'Summary Data'!AD$39*'Summary Data'!AD34)/17*$A138)*10</f>
        <v>-0.10376973164960118</v>
      </c>
      <c r="H138" s="12">
        <f>('Summary Data'!AE33-('Summary Data'!AE$40*'Summary Data'!AE17+'Summary Data'!AE$39*'Summary Data'!AE34)/17*$A138)*10</f>
        <v>-0.10167076004773223</v>
      </c>
      <c r="I138" s="12">
        <f>('Summary Data'!AF33-('Summary Data'!AF$40*'Summary Data'!AF17+'Summary Data'!AF$39*'Summary Data'!AF34)/17*$A138)*10</f>
        <v>-0.07557784792603436</v>
      </c>
      <c r="J138" s="12">
        <f>('Summary Data'!AG33-('Summary Data'!AG$40*'Summary Data'!AG17+'Summary Data'!AG$39*'Summary Data'!AG34)/17*$A138)*10</f>
        <v>-0.05284399684321459</v>
      </c>
      <c r="K138" s="12">
        <f>('Summary Data'!AH33-('Summary Data'!AH$40*'Summary Data'!AH17+'Summary Data'!AH$39*'Summary Data'!AH34)/17*$A138)*10</f>
        <v>-0.031649481142170706</v>
      </c>
      <c r="L138" s="12">
        <f>('Summary Data'!AI33-('Summary Data'!AI$40*'Summary Data'!AI17+'Summary Data'!AI$39*'Summary Data'!AI34)/17*$A138)*10</f>
        <v>0.02882964794354447</v>
      </c>
      <c r="M138" s="12">
        <f>('Summary Data'!AJ33-('Summary Data'!AJ$40*'Summary Data'!AJ17+'Summary Data'!AJ$39*'Summary Data'!AJ34)/17*$A138)*10</f>
        <v>-0.004267697167894588</v>
      </c>
      <c r="N138" s="12">
        <f>('Summary Data'!AK33-('Summary Data'!AK$40*'Summary Data'!AK17+'Summary Data'!AK$39*'Summary Data'!AK34)/17*$A138)*10</f>
        <v>0.05560013558527531</v>
      </c>
      <c r="O138" s="12">
        <f>('Summary Data'!AL33-('Summary Data'!AL$40*'Summary Data'!AL17+'Summary Data'!AL$39*'Summary Data'!AL34)/17*$A138)*10</f>
        <v>0.053218357182967316</v>
      </c>
      <c r="P138" s="12">
        <f>('Summary Data'!AM33-('Summary Data'!AM$40*'Summary Data'!AM17+'Summary Data'!AM$39*'Summary Data'!AM34)/17*$A138)*10</f>
        <v>-0.008421769540704185</v>
      </c>
      <c r="Q138" s="12">
        <f>('Summary Data'!AN33-('Summary Data'!AN$40*'Summary Data'!AN17+'Summary Data'!AN$39*'Summary Data'!AN34)/17*$A138)*10</f>
        <v>-0.1507512230372593</v>
      </c>
      <c r="R138" s="12">
        <f>('Summary Data'!AO33-('Summary Data'!AO$40*'Summary Data'!AO17+'Summary Data'!AO$39*'Summary Data'!AO34)/17*$A138)*10</f>
        <v>0.007360065071187293</v>
      </c>
      <c r="S138" s="12">
        <f>('Summary Data'!AP33-('Summary Data'!AP$40*'Summary Data'!AP17+'Summary Data'!AP$39*'Summary Data'!AP34)/17*$A138)*10</f>
        <v>-0.008525551779344236</v>
      </c>
      <c r="T138" s="12">
        <f>('Summary Data'!AQ33-('Summary Data'!AQ$40*'Summary Data'!AQ17+'Summary Data'!AQ$39*'Summary Data'!AQ34)/17*$A138)*10</f>
        <v>-4.085239894750358E-05</v>
      </c>
      <c r="U138" s="12">
        <f>('Summary Data'!AR33-('Summary Data'!AR$40*'Summary Data'!AR17+'Summary Data'!AR$39*'Summary Data'!AR34)/17*$A138)*10</f>
        <v>0.028402850921397174</v>
      </c>
      <c r="V138" s="75">
        <f>'Summary Data'!AS33*10</f>
        <v>-0.0257678</v>
      </c>
      <c r="W138" s="35" t="s">
        <v>77</v>
      </c>
    </row>
    <row r="139" spans="1:23" ht="11.25">
      <c r="A139" s="76">
        <v>13</v>
      </c>
      <c r="B139" s="12">
        <f>('Summary Data'!Y34-('Summary Data'!Y$40*'Summary Data'!Y18+'Summary Data'!Y$39*'Summary Data'!Y35)/17*$A139)*10</f>
        <v>-0.06046918849438941</v>
      </c>
      <c r="C139" s="12">
        <f>('Summary Data'!Z34-('Summary Data'!Z$40*'Summary Data'!Z18+'Summary Data'!Z$39*'Summary Data'!Z35)/17*$A139)*10</f>
        <v>0.05087029537316441</v>
      </c>
      <c r="D139" s="12">
        <f>('Summary Data'!AA34-('Summary Data'!AA$40*'Summary Data'!AA18+'Summary Data'!AA$39*'Summary Data'!AA35)/17*$A139)*10</f>
        <v>0.013384153958737398</v>
      </c>
      <c r="E139" s="12">
        <f>('Summary Data'!AB34-('Summary Data'!AB$40*'Summary Data'!AB18+'Summary Data'!AB$39*'Summary Data'!AB35)/17*$A139)*10</f>
        <v>0.029607584237924117</v>
      </c>
      <c r="F139" s="12">
        <f>('Summary Data'!AC34-('Summary Data'!AC$40*'Summary Data'!AC18+'Summary Data'!AC$39*'Summary Data'!AC35)/17*$A139)*10</f>
        <v>0.046768624409976645</v>
      </c>
      <c r="G139" s="12">
        <f>('Summary Data'!AD34-('Summary Data'!AD$40*'Summary Data'!AD18+'Summary Data'!AD$39*'Summary Data'!AD35)/17*$A139)*10</f>
        <v>0.04159856758257088</v>
      </c>
      <c r="H139" s="12">
        <f>('Summary Data'!AE34-('Summary Data'!AE$40*'Summary Data'!AE18+'Summary Data'!AE$39*'Summary Data'!AE35)/17*$A139)*10</f>
        <v>0.065851807163858</v>
      </c>
      <c r="I139" s="12">
        <f>('Summary Data'!AF34-('Summary Data'!AF$40*'Summary Data'!AF18+'Summary Data'!AF$39*'Summary Data'!AF35)/17*$A139)*10</f>
        <v>0.02498023489882821</v>
      </c>
      <c r="J139" s="12">
        <f>('Summary Data'!AG34-('Summary Data'!AG$40*'Summary Data'!AG18+'Summary Data'!AG$39*'Summary Data'!AG35)/17*$A139)*10</f>
        <v>0.04108896503913017</v>
      </c>
      <c r="K139" s="12">
        <f>('Summary Data'!AH34-('Summary Data'!AH$40*'Summary Data'!AH18+'Summary Data'!AH$39*'Summary Data'!AH35)/17*$A139)*10</f>
        <v>0.04860563836626064</v>
      </c>
      <c r="L139" s="12">
        <f>('Summary Data'!AI34-('Summary Data'!AI$40*'Summary Data'!AI18+'Summary Data'!AI$39*'Summary Data'!AI35)/17*$A139)*10</f>
        <v>0.06647438834157038</v>
      </c>
      <c r="M139" s="12">
        <f>('Summary Data'!AJ34-('Summary Data'!AJ$40*'Summary Data'!AJ18+'Summary Data'!AJ$39*'Summary Data'!AJ35)/17*$A139)*10</f>
        <v>0.06683991413436506</v>
      </c>
      <c r="N139" s="12">
        <f>('Summary Data'!AK34-('Summary Data'!AK$40*'Summary Data'!AK18+'Summary Data'!AK$39*'Summary Data'!AK35)/17*$A139)*10</f>
        <v>0.036272643682084646</v>
      </c>
      <c r="O139" s="12">
        <f>('Summary Data'!AL34-('Summary Data'!AL$40*'Summary Data'!AL18+'Summary Data'!AL$39*'Summary Data'!AL35)/17*$A139)*10</f>
        <v>0.009186502646436718</v>
      </c>
      <c r="P139" s="12">
        <f>('Summary Data'!AM34-('Summary Data'!AM$40*'Summary Data'!AM18+'Summary Data'!AM$39*'Summary Data'!AM35)/17*$A139)*10</f>
        <v>0.07144805992910389</v>
      </c>
      <c r="Q139" s="12">
        <f>('Summary Data'!AN34-('Summary Data'!AN$40*'Summary Data'!AN18+'Summary Data'!AN$39*'Summary Data'!AN35)/17*$A139)*10</f>
        <v>0.021354607870749647</v>
      </c>
      <c r="R139" s="12">
        <f>('Summary Data'!AO34-('Summary Data'!AO$40*'Summary Data'!AO18+'Summary Data'!AO$39*'Summary Data'!AO35)/17*$A139)*10</f>
        <v>0.09776078455565812</v>
      </c>
      <c r="S139" s="12">
        <f>('Summary Data'!AP34-('Summary Data'!AP$40*'Summary Data'!AP18+'Summary Data'!AP$39*'Summary Data'!AP35)/17*$A139)*10</f>
        <v>0.07189752047886698</v>
      </c>
      <c r="T139" s="12">
        <f>('Summary Data'!AQ34-('Summary Data'!AQ$40*'Summary Data'!AQ18+'Summary Data'!AQ$39*'Summary Data'!AQ35)/17*$A139)*10</f>
        <v>0.08006204305142588</v>
      </c>
      <c r="U139" s="12">
        <f>('Summary Data'!AR34-('Summary Data'!AR$40*'Summary Data'!AR18+'Summary Data'!AR$39*'Summary Data'!AR35)/17*$A139)*10</f>
        <v>0.1253293559367251</v>
      </c>
      <c r="V139" s="75">
        <f>'Summary Data'!AS34*10</f>
        <v>0.047497479999999995</v>
      </c>
      <c r="W139" s="35" t="s">
        <v>77</v>
      </c>
    </row>
    <row r="140" spans="1:23" ht="11.25">
      <c r="A140" s="76">
        <v>14</v>
      </c>
      <c r="B140" s="12">
        <f>('Summary Data'!Y35-('Summary Data'!Y$40*'Summary Data'!Y19+'Summary Data'!Y$39*'Summary Data'!Y36)/17*$A140)*10</f>
        <v>0.041112452220977876</v>
      </c>
      <c r="C140" s="12">
        <f>('Summary Data'!Z35-('Summary Data'!Z$40*'Summary Data'!Z19+'Summary Data'!Z$39*'Summary Data'!Z36)/17*$A140)*10</f>
        <v>-0.09694538792830885</v>
      </c>
      <c r="D140" s="12">
        <f>('Summary Data'!AA35-('Summary Data'!AA$40*'Summary Data'!AA19+'Summary Data'!AA$39*'Summary Data'!AA36)/17*$A140)*10</f>
        <v>-0.08871950391364058</v>
      </c>
      <c r="E140" s="12">
        <f>('Summary Data'!AB35-('Summary Data'!AB$40*'Summary Data'!AB19+'Summary Data'!AB$39*'Summary Data'!AB36)/17*$A140)*10</f>
        <v>-0.10458286387073376</v>
      </c>
      <c r="F140" s="12">
        <f>('Summary Data'!AC35-('Summary Data'!AC$40*'Summary Data'!AC19+'Summary Data'!AC$39*'Summary Data'!AC36)/17*$A140)*10</f>
        <v>-0.027820175948252</v>
      </c>
      <c r="G140" s="12">
        <f>('Summary Data'!AD35-('Summary Data'!AD$40*'Summary Data'!AD19+'Summary Data'!AD$39*'Summary Data'!AD36)/17*$A140)*10</f>
        <v>-0.06579664193959023</v>
      </c>
      <c r="H140" s="12">
        <f>('Summary Data'!AE35-('Summary Data'!AE$40*'Summary Data'!AE19+'Summary Data'!AE$39*'Summary Data'!AE36)/17*$A140)*10</f>
        <v>-0.08831068178112589</v>
      </c>
      <c r="I140" s="12">
        <f>('Summary Data'!AF35-('Summary Data'!AF$40*'Summary Data'!AF19+'Summary Data'!AF$39*'Summary Data'!AF36)/17*$A140)*10</f>
        <v>-0.10029655879122304</v>
      </c>
      <c r="J140" s="12">
        <f>('Summary Data'!AG35-('Summary Data'!AG$40*'Summary Data'!AG19+'Summary Data'!AG$39*'Summary Data'!AG36)/17*$A140)*10</f>
        <v>-0.08837737703510543</v>
      </c>
      <c r="K140" s="12">
        <f>('Summary Data'!AH35-('Summary Data'!AH$40*'Summary Data'!AH19+'Summary Data'!AH$39*'Summary Data'!AH36)/17*$A140)*10</f>
        <v>-0.07521069549870953</v>
      </c>
      <c r="L140" s="12">
        <f>('Summary Data'!AI35-('Summary Data'!AI$40*'Summary Data'!AI19+'Summary Data'!AI$39*'Summary Data'!AI36)/17*$A140)*10</f>
        <v>-0.09352399716267634</v>
      </c>
      <c r="M140" s="12">
        <f>('Summary Data'!AJ35-('Summary Data'!AJ$40*'Summary Data'!AJ19+'Summary Data'!AJ$39*'Summary Data'!AJ36)/17*$A140)*10</f>
        <v>-0.0924001031818174</v>
      </c>
      <c r="N140" s="12">
        <f>('Summary Data'!AK35-('Summary Data'!AK$40*'Summary Data'!AK19+'Summary Data'!AK$39*'Summary Data'!AK36)/17*$A140)*10</f>
        <v>-0.08788809608028164</v>
      </c>
      <c r="O140" s="12">
        <f>('Summary Data'!AL35-('Summary Data'!AL$40*'Summary Data'!AL19+'Summary Data'!AL$39*'Summary Data'!AL36)/17*$A140)*10</f>
        <v>-0.07346765894679524</v>
      </c>
      <c r="P140" s="12">
        <f>('Summary Data'!AM35-('Summary Data'!AM$40*'Summary Data'!AM19+'Summary Data'!AM$39*'Summary Data'!AM36)/17*$A140)*10</f>
        <v>-0.05580239335381555</v>
      </c>
      <c r="Q140" s="12">
        <f>('Summary Data'!AN35-('Summary Data'!AN$40*'Summary Data'!AN19+'Summary Data'!AN$39*'Summary Data'!AN36)/17*$A140)*10</f>
        <v>-0.06466151711939554</v>
      </c>
      <c r="R140" s="12">
        <f>('Summary Data'!AO35-('Summary Data'!AO$40*'Summary Data'!AO19+'Summary Data'!AO$39*'Summary Data'!AO36)/17*$A140)*10</f>
        <v>-0.1088990790401887</v>
      </c>
      <c r="S140" s="12">
        <f>('Summary Data'!AP35-('Summary Data'!AP$40*'Summary Data'!AP19+'Summary Data'!AP$39*'Summary Data'!AP36)/17*$A140)*10</f>
        <v>-0.08392143930481352</v>
      </c>
      <c r="T140" s="12">
        <f>('Summary Data'!AQ35-('Summary Data'!AQ$40*'Summary Data'!AQ19+'Summary Data'!AQ$39*'Summary Data'!AQ36)/17*$A140)*10</f>
        <v>-0.0987214072703583</v>
      </c>
      <c r="U140" s="12">
        <f>('Summary Data'!AR35-('Summary Data'!AR$40*'Summary Data'!AR19+'Summary Data'!AR$39*'Summary Data'!AR36)/17*$A140)*10</f>
        <v>-0.02832953925261682</v>
      </c>
      <c r="V140" s="75">
        <f>'Summary Data'!AS35*10</f>
        <v>-0.07694812</v>
      </c>
      <c r="W140" s="35" t="s">
        <v>77</v>
      </c>
    </row>
    <row r="141" spans="1:23" ht="11.25">
      <c r="A141" s="76">
        <v>15</v>
      </c>
      <c r="B141" s="12">
        <f>('Summary Data'!Y36-('Summary Data'!Y$40*'Summary Data'!Y20+'Summary Data'!Y$39*'Summary Data'!Y37)/17*$A141)*10</f>
        <v>0.003705028</v>
      </c>
      <c r="C141" s="12">
        <f>('Summary Data'!Z36-('Summary Data'!Z$40*'Summary Data'!Z20+'Summary Data'!Z$39*'Summary Data'!Z37)/17*$A141)*10</f>
        <v>-0.04887018</v>
      </c>
      <c r="D141" s="12">
        <f>('Summary Data'!AA36-('Summary Data'!AA$40*'Summary Data'!AA20+'Summary Data'!AA$39*'Summary Data'!AA37)/17*$A141)*10</f>
        <v>-0.07383942</v>
      </c>
      <c r="E141" s="12">
        <f>('Summary Data'!AB36-('Summary Data'!AB$40*'Summary Data'!AB20+'Summary Data'!AB$39*'Summary Data'!AB37)/17*$A141)*10</f>
        <v>-0.01089043</v>
      </c>
      <c r="F141" s="12">
        <f>('Summary Data'!AC36-('Summary Data'!AC$40*'Summary Data'!AC20+'Summary Data'!AC$39*'Summary Data'!AC37)/17*$A141)*10</f>
        <v>-0.030950079999999998</v>
      </c>
      <c r="G141" s="12">
        <f>('Summary Data'!AD36-('Summary Data'!AD$40*'Summary Data'!AD20+'Summary Data'!AD$39*'Summary Data'!AD37)/17*$A141)*10</f>
        <v>-0.02418629</v>
      </c>
      <c r="H141" s="12">
        <f>('Summary Data'!AE36-('Summary Data'!AE$40*'Summary Data'!AE20+'Summary Data'!AE$39*'Summary Data'!AE37)/17*$A141)*10</f>
        <v>-0.02569307</v>
      </c>
      <c r="I141" s="12">
        <f>('Summary Data'!AF36-('Summary Data'!AF$40*'Summary Data'!AF20+'Summary Data'!AF$39*'Summary Data'!AF37)/17*$A141)*10</f>
        <v>0.000655919</v>
      </c>
      <c r="J141" s="12">
        <f>('Summary Data'!AG36-('Summary Data'!AG$40*'Summary Data'!AG20+'Summary Data'!AG$39*'Summary Data'!AG37)/17*$A141)*10</f>
        <v>-0.003450388</v>
      </c>
      <c r="K141" s="12">
        <f>('Summary Data'!AH36-('Summary Data'!AH$40*'Summary Data'!AH20+'Summary Data'!AH$39*'Summary Data'!AH37)/17*$A141)*10</f>
        <v>-0.04231597</v>
      </c>
      <c r="L141" s="12">
        <f>('Summary Data'!AI36-('Summary Data'!AI$40*'Summary Data'!AI20+'Summary Data'!AI$39*'Summary Data'!AI37)/17*$A141)*10</f>
        <v>-0.04907847</v>
      </c>
      <c r="M141" s="12">
        <f>('Summary Data'!AJ36-('Summary Data'!AJ$40*'Summary Data'!AJ20+'Summary Data'!AJ$39*'Summary Data'!AJ37)/17*$A141)*10</f>
        <v>0.01888732</v>
      </c>
      <c r="N141" s="12">
        <f>('Summary Data'!AK36-('Summary Data'!AK$40*'Summary Data'!AK20+'Summary Data'!AK$39*'Summary Data'!AK37)/17*$A141)*10</f>
        <v>-0.07420286</v>
      </c>
      <c r="O141" s="12">
        <f>('Summary Data'!AL36-('Summary Data'!AL$40*'Summary Data'!AL20+'Summary Data'!AL$39*'Summary Data'!AL37)/17*$A141)*10</f>
        <v>-0.004821657</v>
      </c>
      <c r="P141" s="12">
        <f>('Summary Data'!AM36-('Summary Data'!AM$40*'Summary Data'!AM20+'Summary Data'!AM$39*'Summary Data'!AM37)/17*$A141)*10</f>
        <v>-0.04116248</v>
      </c>
      <c r="Q141" s="12">
        <f>('Summary Data'!AN36-('Summary Data'!AN$40*'Summary Data'!AN20+'Summary Data'!AN$39*'Summary Data'!AN37)/17*$A141)*10</f>
        <v>-0.03583126</v>
      </c>
      <c r="R141" s="12">
        <f>('Summary Data'!AO36-('Summary Data'!AO$40*'Summary Data'!AO20+'Summary Data'!AO$39*'Summary Data'!AO37)/17*$A141)*10</f>
        <v>0.01848826</v>
      </c>
      <c r="S141" s="12">
        <f>('Summary Data'!AP36-('Summary Data'!AP$40*'Summary Data'!AP20+'Summary Data'!AP$39*'Summary Data'!AP37)/17*$A141)*10</f>
        <v>-0.05497802</v>
      </c>
      <c r="T141" s="12">
        <f>('Summary Data'!AQ36-('Summary Data'!AQ$40*'Summary Data'!AQ20+'Summary Data'!AQ$39*'Summary Data'!AQ37)/17*$A141)*10</f>
        <v>0.0006511640000000001</v>
      </c>
      <c r="U141" s="12">
        <f>('Summary Data'!AR36-('Summary Data'!AR$40*'Summary Data'!AR20+'Summary Data'!AR$39*'Summary Data'!AR37)/17*$A141)*10</f>
        <v>-0.1032843</v>
      </c>
      <c r="V141" s="75">
        <f>'Summary Data'!AS36*10</f>
        <v>-0.02813493</v>
      </c>
      <c r="W141" s="35" t="s">
        <v>77</v>
      </c>
    </row>
    <row r="142" spans="1:23" ht="11.25">
      <c r="A142" s="76">
        <v>16</v>
      </c>
      <c r="B142" s="12">
        <f>('Summary Data'!Y37-('Summary Data'!Y$40*'Summary Data'!Y21+'Summary Data'!Y$39*'Summary Data'!Y38)/17*$A142)*10</f>
        <v>0</v>
      </c>
      <c r="C142" s="12">
        <f>('Summary Data'!Z37-('Summary Data'!Z$40*'Summary Data'!Z21+'Summary Data'!Z$39*'Summary Data'!Z38)/17*$A142)*10</f>
        <v>0</v>
      </c>
      <c r="D142" s="12">
        <f>('Summary Data'!AA37-('Summary Data'!AA$40*'Summary Data'!AA21+'Summary Data'!AA$39*'Summary Data'!AA38)/17*$A142)*10</f>
        <v>0</v>
      </c>
      <c r="E142" s="12">
        <f>('Summary Data'!AB37-('Summary Data'!AB$40*'Summary Data'!AB21+'Summary Data'!AB$39*'Summary Data'!AB38)/17*$A142)*10</f>
        <v>0</v>
      </c>
      <c r="F142" s="12">
        <f>('Summary Data'!AC37-('Summary Data'!AC$40*'Summary Data'!AC21+'Summary Data'!AC$39*'Summary Data'!AC38)/17*$A142)*10</f>
        <v>0</v>
      </c>
      <c r="G142" s="12">
        <f>('Summary Data'!AD37-('Summary Data'!AD$40*'Summary Data'!AD21+'Summary Data'!AD$39*'Summary Data'!AD38)/17*$A142)*10</f>
        <v>0</v>
      </c>
      <c r="H142" s="12">
        <f>('Summary Data'!AE37-('Summary Data'!AE$40*'Summary Data'!AE21+'Summary Data'!AE$39*'Summary Data'!AE38)/17*$A142)*10</f>
        <v>0</v>
      </c>
      <c r="I142" s="12">
        <f>('Summary Data'!AF37-('Summary Data'!AF$40*'Summary Data'!AF21+'Summary Data'!AF$39*'Summary Data'!AF38)/17*$A142)*10</f>
        <v>0</v>
      </c>
      <c r="J142" s="12">
        <f>('Summary Data'!AG37-('Summary Data'!AG$40*'Summary Data'!AG21+'Summary Data'!AG$39*'Summary Data'!AG38)/17*$A142)*10</f>
        <v>0</v>
      </c>
      <c r="K142" s="12">
        <f>('Summary Data'!AH37-('Summary Data'!AH$40*'Summary Data'!AH21+'Summary Data'!AH$39*'Summary Data'!AH38)/17*$A142)*10</f>
        <v>0</v>
      </c>
      <c r="L142" s="12">
        <f>('Summary Data'!AI37-('Summary Data'!AI$40*'Summary Data'!AI21+'Summary Data'!AI$39*'Summary Data'!AI38)/17*$A142)*10</f>
        <v>0</v>
      </c>
      <c r="M142" s="12">
        <f>('Summary Data'!AJ37-('Summary Data'!AJ$40*'Summary Data'!AJ21+'Summary Data'!AJ$39*'Summary Data'!AJ38)/17*$A142)*10</f>
        <v>0</v>
      </c>
      <c r="N142" s="12">
        <f>('Summary Data'!AK37-('Summary Data'!AK$40*'Summary Data'!AK21+'Summary Data'!AK$39*'Summary Data'!AK38)/17*$A142)*10</f>
        <v>0</v>
      </c>
      <c r="O142" s="12">
        <f>('Summary Data'!AL37-('Summary Data'!AL$40*'Summary Data'!AL21+'Summary Data'!AL$39*'Summary Data'!AL38)/17*$A142)*10</f>
        <v>0</v>
      </c>
      <c r="P142" s="12">
        <f>('Summary Data'!AM37-('Summary Data'!AM$40*'Summary Data'!AM21+'Summary Data'!AM$39*'Summary Data'!AM38)/17*$A142)*10</f>
        <v>0</v>
      </c>
      <c r="Q142" s="12">
        <f>('Summary Data'!AN37-('Summary Data'!AN$40*'Summary Data'!AN21+'Summary Data'!AN$39*'Summary Data'!AN38)/17*$A142)*10</f>
        <v>0</v>
      </c>
      <c r="R142" s="12">
        <f>('Summary Data'!AO37-('Summary Data'!AO$40*'Summary Data'!AO21+'Summary Data'!AO$39*'Summary Data'!AO38)/17*$A142)*10</f>
        <v>0</v>
      </c>
      <c r="S142" s="12">
        <f>('Summary Data'!AP37-('Summary Data'!AP$40*'Summary Data'!AP21+'Summary Data'!AP$39*'Summary Data'!AP38)/17*$A142)*10</f>
        <v>0</v>
      </c>
      <c r="T142" s="12">
        <f>('Summary Data'!AQ37-('Summary Data'!AQ$40*'Summary Data'!AQ21+'Summary Data'!AQ$39*'Summary Data'!AQ38)/17*$A142)*10</f>
        <v>0</v>
      </c>
      <c r="U142" s="12">
        <f>('Summary Data'!AR37-('Summary Data'!AR$40*'Summary Data'!AR21+'Summary Data'!AR$39*'Summary Data'!AR38)/17*$A142)*10</f>
        <v>0</v>
      </c>
      <c r="V142" s="75">
        <f>'Summary Data'!AS37*10</f>
        <v>0</v>
      </c>
      <c r="W142" s="35" t="s">
        <v>77</v>
      </c>
    </row>
    <row r="143" spans="1:23" ht="12" thickBot="1">
      <c r="A143" s="77">
        <v>17</v>
      </c>
      <c r="B143" s="14">
        <f>'Summary Data'!Y38*10</f>
        <v>0</v>
      </c>
      <c r="C143" s="14">
        <f>'Summary Data'!Z38*10</f>
        <v>0</v>
      </c>
      <c r="D143" s="14">
        <f>'Summary Data'!AA38*10</f>
        <v>0</v>
      </c>
      <c r="E143" s="14">
        <f>'Summary Data'!AB38*10</f>
        <v>0</v>
      </c>
      <c r="F143" s="14">
        <f>'Summary Data'!AC38*10</f>
        <v>0</v>
      </c>
      <c r="G143" s="14">
        <f>'Summary Data'!AD38*10</f>
        <v>0</v>
      </c>
      <c r="H143" s="14">
        <f>'Summary Data'!AE38*10</f>
        <v>0</v>
      </c>
      <c r="I143" s="14">
        <f>'Summary Data'!AF38*10</f>
        <v>0</v>
      </c>
      <c r="J143" s="14">
        <f>'Summary Data'!AG38*10</f>
        <v>0</v>
      </c>
      <c r="K143" s="14">
        <f>'Summary Data'!AH38*10</f>
        <v>0</v>
      </c>
      <c r="L143" s="14">
        <f>'Summary Data'!AI38*10</f>
        <v>0</v>
      </c>
      <c r="M143" s="14">
        <f>'Summary Data'!AJ38*10</f>
        <v>0</v>
      </c>
      <c r="N143" s="14">
        <f>'Summary Data'!AK38*10</f>
        <v>0</v>
      </c>
      <c r="O143" s="14">
        <f>'Summary Data'!AL38*10</f>
        <v>0</v>
      </c>
      <c r="P143" s="14">
        <f>'Summary Data'!AM38*10</f>
        <v>0</v>
      </c>
      <c r="Q143" s="14">
        <f>'Summary Data'!AN38*10</f>
        <v>0</v>
      </c>
      <c r="R143" s="14">
        <f>'Summary Data'!AO38*10</f>
        <v>0</v>
      </c>
      <c r="S143" s="14">
        <f>'Summary Data'!AP38*10</f>
        <v>0</v>
      </c>
      <c r="T143" s="14">
        <f>'Summary Data'!AQ38*10</f>
        <v>0</v>
      </c>
      <c r="U143" s="14">
        <f>'Summary Data'!AR38*10</f>
        <v>0</v>
      </c>
      <c r="V143" s="28">
        <f>'Summary Data'!AS38*10</f>
        <v>0</v>
      </c>
      <c r="W143" s="35" t="s">
        <v>77</v>
      </c>
    </row>
    <row r="144" ht="12" thickBot="1"/>
    <row r="145" spans="1:22" ht="11.25">
      <c r="A145" s="565" t="s">
        <v>114</v>
      </c>
      <c r="B145" s="558"/>
      <c r="C145" s="558"/>
      <c r="D145" s="558"/>
      <c r="E145" s="558"/>
      <c r="F145" s="558"/>
      <c r="G145" s="558"/>
      <c r="H145" s="558"/>
      <c r="I145" s="558"/>
      <c r="J145" s="558"/>
      <c r="K145" s="558"/>
      <c r="L145" s="558"/>
      <c r="M145" s="558"/>
      <c r="N145" s="558"/>
      <c r="O145" s="558"/>
      <c r="P145" s="558"/>
      <c r="Q145" s="558"/>
      <c r="R145" s="558"/>
      <c r="S145" s="558"/>
      <c r="T145" s="558"/>
      <c r="U145" s="558"/>
      <c r="V145" s="559"/>
    </row>
    <row r="146" spans="1:22" ht="11.25">
      <c r="A146" s="83"/>
      <c r="B146" s="74" t="s">
        <v>72</v>
      </c>
      <c r="C146" s="74" t="s">
        <v>73</v>
      </c>
      <c r="D146" s="74" t="s">
        <v>74</v>
      </c>
      <c r="E146" s="74" t="s">
        <v>75</v>
      </c>
      <c r="F146" s="74" t="s">
        <v>76</v>
      </c>
      <c r="G146" s="74" t="s">
        <v>81</v>
      </c>
      <c r="H146" s="74" t="s">
        <v>82</v>
      </c>
      <c r="I146" s="74" t="s">
        <v>83</v>
      </c>
      <c r="J146" s="74" t="s">
        <v>84</v>
      </c>
      <c r="K146" s="74" t="s">
        <v>85</v>
      </c>
      <c r="L146" s="74" t="s">
        <v>86</v>
      </c>
      <c r="M146" s="74" t="s">
        <v>87</v>
      </c>
      <c r="N146" s="74" t="s">
        <v>88</v>
      </c>
      <c r="O146" s="74" t="s">
        <v>89</v>
      </c>
      <c r="P146" s="74" t="s">
        <v>90</v>
      </c>
      <c r="Q146" s="74" t="s">
        <v>91</v>
      </c>
      <c r="R146" s="74" t="s">
        <v>92</v>
      </c>
      <c r="S146" s="74" t="s">
        <v>93</v>
      </c>
      <c r="T146" s="74" t="s">
        <v>94</v>
      </c>
      <c r="U146" s="74" t="s">
        <v>95</v>
      </c>
      <c r="V146" s="13" t="s">
        <v>96</v>
      </c>
    </row>
    <row r="147" spans="1:22" ht="11.25">
      <c r="A147" s="83"/>
      <c r="B147" s="37" t="s">
        <v>109</v>
      </c>
      <c r="C147" s="84">
        <f>'Summary Data'!C2/'Work sheet'!$V147-1</f>
        <v>-0.00023208533313534563</v>
      </c>
      <c r="D147" s="84">
        <f>'Summary Data'!D2/'Work sheet'!$V147-1</f>
        <v>-6.498389327791454E-05</v>
      </c>
      <c r="E147" s="84">
        <f>'Summary Data'!E2/'Work sheet'!$V147-1</f>
        <v>0.00010211754657962757</v>
      </c>
      <c r="F147" s="84">
        <f>'Summary Data'!F2/'Work sheet'!$V147-1</f>
        <v>-6.498389327791454E-05</v>
      </c>
      <c r="G147" s="84">
        <f>'Summary Data'!G2/'Work sheet'!$V147-1</f>
        <v>0.00010211754657962757</v>
      </c>
      <c r="H147" s="84">
        <f>'Summary Data'!H2/'Work sheet'!$V147-1</f>
        <v>0.00010211754657962757</v>
      </c>
      <c r="I147" s="84">
        <f>'Summary Data'!I2/'Work sheet'!$V147-1</f>
        <v>0.00010211754657962757</v>
      </c>
      <c r="J147" s="84">
        <f>'Summary Data'!J2/'Work sheet'!$V147-1</f>
        <v>-6.498389327791454E-05</v>
      </c>
      <c r="K147" s="84">
        <f>'Summary Data'!K2/'Work sheet'!$V147-1</f>
        <v>-0.00023208533313534563</v>
      </c>
      <c r="L147" s="84">
        <f>'Summary Data'!L2/'Work sheet'!$V147-1</f>
        <v>-0.0003991867729926657</v>
      </c>
      <c r="M147" s="84">
        <f>'Summary Data'!M2/'Work sheet'!$V147-1</f>
        <v>-0.00023208533313534563</v>
      </c>
      <c r="N147" s="84">
        <f>'Summary Data'!N2/'Work sheet'!$V147-1</f>
        <v>-6.498389327791454E-05</v>
      </c>
      <c r="O147" s="84">
        <f>'Summary Data'!O2/'Work sheet'!$V147-1</f>
        <v>0.00010211754657962757</v>
      </c>
      <c r="P147" s="84">
        <f>'Summary Data'!P2/'Work sheet'!$V147-1</f>
        <v>0.00010211754657962757</v>
      </c>
      <c r="Q147" s="84">
        <f>'Summary Data'!Q2/'Work sheet'!$V147-1</f>
        <v>0.00010211754657962757</v>
      </c>
      <c r="R147" s="84">
        <f>'Summary Data'!R2/'Work sheet'!$V147-1</f>
        <v>0.0004363204262942677</v>
      </c>
      <c r="S147" s="84">
        <f>'Summary Data'!S2/'Work sheet'!$V147-1</f>
        <v>0.0002692189864368366</v>
      </c>
      <c r="T147" s="84">
        <f>'Summary Data'!T2/'Work sheet'!$V147-1</f>
        <v>-6.498389327791454E-05</v>
      </c>
      <c r="U147" s="37"/>
      <c r="V147" s="48">
        <f>AVERAGE('Summary Data'!C2:T2)</f>
        <v>704.0457516339869</v>
      </c>
    </row>
    <row r="148" spans="1:22" ht="12" thickBot="1">
      <c r="A148" s="85"/>
      <c r="B148" s="66"/>
      <c r="C148" s="86">
        <f>'Summary Data'!Z2/'Work sheet'!$V148-1</f>
        <v>-0.0003433906579178858</v>
      </c>
      <c r="D148" s="86">
        <f>'Summary Data'!AA2/'Work sheet'!$V148-1</f>
        <v>-0.00017633574325504053</v>
      </c>
      <c r="E148" s="86">
        <f>'Summary Data'!AB2/'Work sheet'!$V148-1</f>
        <v>-9.2808285924173E-06</v>
      </c>
      <c r="F148" s="86">
        <f>'Summary Data'!AC2/'Work sheet'!$V148-1</f>
        <v>0.000157774086070539</v>
      </c>
      <c r="G148" s="86">
        <f>'Summary Data'!AD2/'Work sheet'!$V148-1</f>
        <v>-9.2808285924173E-06</v>
      </c>
      <c r="H148" s="86">
        <f>'Summary Data'!AE2/'Work sheet'!$V148-1</f>
        <v>-9.2808285924173E-06</v>
      </c>
      <c r="I148" s="86">
        <f>'Summary Data'!AF2/'Work sheet'!$V148-1</f>
        <v>-9.2808285924173E-06</v>
      </c>
      <c r="J148" s="86">
        <f>'Summary Data'!AG2/'Work sheet'!$V148-1</f>
        <v>-9.2808285924173E-06</v>
      </c>
      <c r="K148" s="86">
        <f>'Summary Data'!AH2/'Work sheet'!$V148-1</f>
        <v>-0.00017633574325504053</v>
      </c>
      <c r="L148" s="86">
        <f>'Summary Data'!AI2/'Work sheet'!$V148-1</f>
        <v>-9.2808285924173E-06</v>
      </c>
      <c r="M148" s="86">
        <f>'Summary Data'!AJ2/'Work sheet'!$V148-1</f>
        <v>-0.00017633574325504053</v>
      </c>
      <c r="N148" s="86">
        <f>'Summary Data'!AK2/'Work sheet'!$V148-1</f>
        <v>-9.2808285924173E-06</v>
      </c>
      <c r="O148" s="86">
        <f>'Summary Data'!AL2/'Work sheet'!$V148-1</f>
        <v>0.000157774086070539</v>
      </c>
      <c r="P148" s="86">
        <f>'Summary Data'!AM2/'Work sheet'!$V148-1</f>
        <v>0.0003248290007333843</v>
      </c>
      <c r="Q148" s="86">
        <f>'Summary Data'!AN2/'Work sheet'!$V148-1</f>
        <v>0.0004918839153960075</v>
      </c>
      <c r="R148" s="86">
        <f>'Summary Data'!AO2/'Work sheet'!$V148-1</f>
        <v>0.000157774086070539</v>
      </c>
      <c r="S148" s="86">
        <f>'Summary Data'!AP2/'Work sheet'!$V148-1</f>
        <v>-0.00017633574325504053</v>
      </c>
      <c r="T148" s="86">
        <f>'Summary Data'!AQ2/'Work sheet'!$V148-1</f>
        <v>-0.00017633574325504053</v>
      </c>
      <c r="U148" s="66"/>
      <c r="V148" s="54">
        <f>AVERAGE('Summary Data'!Z2:AQ2)</f>
        <v>704.2418300653594</v>
      </c>
    </row>
    <row r="149" ht="12" thickBot="1"/>
    <row r="150" spans="1:23" ht="13.5" thickBot="1">
      <c r="A150" s="566"/>
      <c r="B150" s="495"/>
      <c r="C150" s="495"/>
      <c r="D150" s="495"/>
      <c r="E150" s="495"/>
      <c r="F150" s="495"/>
      <c r="G150" s="495"/>
      <c r="H150" s="495"/>
      <c r="I150" s="495"/>
      <c r="J150" s="495"/>
      <c r="K150" s="495"/>
      <c r="L150" s="495"/>
      <c r="M150" s="495"/>
      <c r="N150" s="495"/>
      <c r="O150" s="495"/>
      <c r="P150" s="495"/>
      <c r="Q150" s="495"/>
      <c r="R150" s="495"/>
      <c r="S150" s="495"/>
      <c r="T150" s="495"/>
      <c r="U150" s="495"/>
      <c r="V150" s="495"/>
      <c r="W150" s="496"/>
    </row>
    <row r="151" spans="1:23" s="302" customFormat="1" ht="15">
      <c r="A151" s="298" t="s">
        <v>228</v>
      </c>
      <c r="B151" s="299">
        <f>'Work sheet diff'!J63</f>
        <v>-0.059193000000000495</v>
      </c>
      <c r="C151" s="300"/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1"/>
    </row>
    <row r="152" spans="1:23" s="302" customFormat="1" ht="15.75" thickBot="1">
      <c r="A152" s="303" t="s">
        <v>229</v>
      </c>
      <c r="B152" s="449">
        <f>(C154+V154)/2</f>
        <v>-4029.4655538948564</v>
      </c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5"/>
    </row>
    <row r="153" spans="1:23" s="302" customFormat="1" ht="15.75" thickBot="1">
      <c r="A153" s="306"/>
      <c r="B153" s="307" t="s">
        <v>230</v>
      </c>
      <c r="C153" s="308" t="s">
        <v>72</v>
      </c>
      <c r="D153" s="308" t="s">
        <v>73</v>
      </c>
      <c r="E153" s="308" t="s">
        <v>74</v>
      </c>
      <c r="F153" s="308" t="s">
        <v>75</v>
      </c>
      <c r="G153" s="308" t="s">
        <v>76</v>
      </c>
      <c r="H153" s="308" t="s">
        <v>81</v>
      </c>
      <c r="I153" s="308" t="s">
        <v>82</v>
      </c>
      <c r="J153" s="308" t="s">
        <v>83</v>
      </c>
      <c r="K153" s="308" t="s">
        <v>84</v>
      </c>
      <c r="L153" s="308" t="s">
        <v>85</v>
      </c>
      <c r="M153" s="308" t="s">
        <v>86</v>
      </c>
      <c r="N153" s="308" t="s">
        <v>87</v>
      </c>
      <c r="O153" s="308" t="s">
        <v>88</v>
      </c>
      <c r="P153" s="308" t="s">
        <v>89</v>
      </c>
      <c r="Q153" s="308" t="s">
        <v>90</v>
      </c>
      <c r="R153" s="308" t="s">
        <v>91</v>
      </c>
      <c r="S153" s="308" t="s">
        <v>92</v>
      </c>
      <c r="T153" s="308" t="s">
        <v>93</v>
      </c>
      <c r="U153" s="308" t="s">
        <v>94</v>
      </c>
      <c r="V153" s="308" t="s">
        <v>95</v>
      </c>
      <c r="W153" s="309" t="s">
        <v>96</v>
      </c>
    </row>
    <row r="154" spans="1:23" s="302" customFormat="1" ht="15.75" thickBot="1">
      <c r="A154" s="310" t="s">
        <v>231</v>
      </c>
      <c r="B154" s="311">
        <f>AVERAGE('Work sheet diff'!D67:S67)</f>
        <v>108.45588235294119</v>
      </c>
      <c r="C154" s="450">
        <f>('Summary Data'!B2-AVERAGE('Summary Data'!$C2:$T2))/AVERAGE('Summary Data'!$C2:$T2)*10000</f>
        <v>-4057.872798670615</v>
      </c>
      <c r="D154" s="450">
        <f>('Summary Data'!C2-AVERAGE('Summary Data'!$C2:$T2))/AVERAGE('Summary Data'!$C2:$T2)*10000</f>
        <v>-2.320853331352914</v>
      </c>
      <c r="E154" s="450">
        <f>('Summary Data'!D2-AVERAGE('Summary Data'!$C2:$T2))/AVERAGE('Summary Data'!$C2:$T2)*10000</f>
        <v>-0.6498389327787513</v>
      </c>
      <c r="F154" s="450">
        <f>('Summary Data'!E2-AVERAGE('Summary Data'!$C2:$T2))/AVERAGE('Summary Data'!$C2:$T2)*10000</f>
        <v>1.0211754657954113</v>
      </c>
      <c r="G154" s="450">
        <f>('Summary Data'!F2-AVERAGE('Summary Data'!$C2:$T2))/AVERAGE('Summary Data'!$C2:$T2)*10000</f>
        <v>-0.6498389327787513</v>
      </c>
      <c r="H154" s="450">
        <f>('Summary Data'!G2-AVERAGE('Summary Data'!$C2:$T2))/AVERAGE('Summary Data'!$C2:$T2)*10000</f>
        <v>1.0211754657954113</v>
      </c>
      <c r="I154" s="450">
        <f>('Summary Data'!H2-AVERAGE('Summary Data'!$C2:$T2))/AVERAGE('Summary Data'!$C2:$T2)*10000</f>
        <v>1.0211754657954113</v>
      </c>
      <c r="J154" s="450">
        <f>('Summary Data'!I2-AVERAGE('Summary Data'!$C2:$T2))/AVERAGE('Summary Data'!$C2:$T2)*10000</f>
        <v>1.0211754657954113</v>
      </c>
      <c r="K154" s="450">
        <f>('Summary Data'!J2-AVERAGE('Summary Data'!$C2:$T2))/AVERAGE('Summary Data'!$C2:$T2)*10000</f>
        <v>-0.6498389327787513</v>
      </c>
      <c r="L154" s="450">
        <f>('Summary Data'!K2-AVERAGE('Summary Data'!$C2:$T2))/AVERAGE('Summary Data'!$C2:$T2)*10000</f>
        <v>-2.320853331352914</v>
      </c>
      <c r="M154" s="450">
        <f>('Summary Data'!L2-AVERAGE('Summary Data'!$C2:$T2))/AVERAGE('Summary Data'!$C2:$T2)*10000</f>
        <v>-3.9918677299270766</v>
      </c>
      <c r="N154" s="450">
        <f>('Summary Data'!M2-AVERAGE('Summary Data'!$C2:$T2))/AVERAGE('Summary Data'!$C2:$T2)*10000</f>
        <v>-2.320853331352914</v>
      </c>
      <c r="O154" s="450">
        <f>('Summary Data'!N2-AVERAGE('Summary Data'!$C2:$T2))/AVERAGE('Summary Data'!$C2:$T2)*10000</f>
        <v>-0.6498389327787513</v>
      </c>
      <c r="P154" s="450">
        <f>('Summary Data'!O2-AVERAGE('Summary Data'!$C2:$T2))/AVERAGE('Summary Data'!$C2:$T2)*10000</f>
        <v>1.0211754657954113</v>
      </c>
      <c r="Q154" s="450">
        <f>('Summary Data'!P2-AVERAGE('Summary Data'!$C2:$T2))/AVERAGE('Summary Data'!$C2:$T2)*10000</f>
        <v>1.0211754657954113</v>
      </c>
      <c r="R154" s="450">
        <f>('Summary Data'!Q2-AVERAGE('Summary Data'!$C2:$T2))/AVERAGE('Summary Data'!$C2:$T2)*10000</f>
        <v>1.0211754657954113</v>
      </c>
      <c r="S154" s="450">
        <f>('Summary Data'!R2-AVERAGE('Summary Data'!$C2:$T2))/AVERAGE('Summary Data'!$C2:$T2)*10000</f>
        <v>4.363204262943737</v>
      </c>
      <c r="T154" s="450">
        <f>('Summary Data'!S2-AVERAGE('Summary Data'!$C2:$T2))/AVERAGE('Summary Data'!$C2:$T2)*10000</f>
        <v>2.692189864367959</v>
      </c>
      <c r="U154" s="450">
        <f>('Summary Data'!T2-AVERAGE('Summary Data'!$C2:$T2))/AVERAGE('Summary Data'!$C2:$T2)*10000</f>
        <v>-0.6498389327787513</v>
      </c>
      <c r="V154" s="450">
        <f>('Summary Data'!U2-AVERAGE('Summary Data'!$C2:$T2))/AVERAGE('Summary Data'!$C2:$T2)*10000</f>
        <v>-4001.0583091190974</v>
      </c>
      <c r="W154" s="312"/>
    </row>
    <row r="155" spans="1:23" s="302" customFormat="1" ht="15.75" thickBot="1">
      <c r="A155" s="298"/>
      <c r="B155" s="313" t="s">
        <v>232</v>
      </c>
      <c r="C155" s="314" t="s">
        <v>72</v>
      </c>
      <c r="D155" s="314" t="s">
        <v>73</v>
      </c>
      <c r="E155" s="314" t="s">
        <v>74</v>
      </c>
      <c r="F155" s="314" t="s">
        <v>75</v>
      </c>
      <c r="G155" s="314" t="s">
        <v>76</v>
      </c>
      <c r="H155" s="314" t="s">
        <v>81</v>
      </c>
      <c r="I155" s="314" t="s">
        <v>82</v>
      </c>
      <c r="J155" s="314" t="s">
        <v>83</v>
      </c>
      <c r="K155" s="314" t="s">
        <v>84</v>
      </c>
      <c r="L155" s="314" t="s">
        <v>85</v>
      </c>
      <c r="M155" s="314" t="s">
        <v>86</v>
      </c>
      <c r="N155" s="314" t="s">
        <v>87</v>
      </c>
      <c r="O155" s="314" t="s">
        <v>88</v>
      </c>
      <c r="P155" s="314" t="s">
        <v>89</v>
      </c>
      <c r="Q155" s="314" t="s">
        <v>90</v>
      </c>
      <c r="R155" s="314" t="s">
        <v>91</v>
      </c>
      <c r="S155" s="314" t="s">
        <v>92</v>
      </c>
      <c r="T155" s="314" t="s">
        <v>93</v>
      </c>
      <c r="U155" s="314" t="s">
        <v>94</v>
      </c>
      <c r="V155" s="314" t="s">
        <v>95</v>
      </c>
      <c r="W155" s="315" t="s">
        <v>96</v>
      </c>
    </row>
    <row r="156" spans="1:23" s="302" customFormat="1" ht="15.75" thickBot="1">
      <c r="A156" s="316" t="s">
        <v>233</v>
      </c>
      <c r="B156" s="317"/>
      <c r="C156" s="451">
        <f>'Summary Data'!B3-AVERAGE('Summary Data'!$C3:$T3)</f>
        <v>3.8634423333333334</v>
      </c>
      <c r="D156" s="451">
        <f>'Summary Data'!C3-AVERAGE('Summary Data'!$C3:$T3)</f>
        <v>0.04366733333333342</v>
      </c>
      <c r="E156" s="451">
        <f>'Summary Data'!D3-AVERAGE('Summary Data'!$C3:$T3)</f>
        <v>-1.0671956666666667</v>
      </c>
      <c r="F156" s="451">
        <f>'Summary Data'!E3-AVERAGE('Summary Data'!$C3:$T3)</f>
        <v>-1.5685536666666664</v>
      </c>
      <c r="G156" s="451">
        <f>'Summary Data'!F3-AVERAGE('Summary Data'!$C3:$T3)</f>
        <v>-0.6094186666666666</v>
      </c>
      <c r="H156" s="451">
        <f>'Summary Data'!G3-AVERAGE('Summary Data'!$C3:$T3)</f>
        <v>0.3657743333333334</v>
      </c>
      <c r="I156" s="451">
        <f>'Summary Data'!H3-AVERAGE('Summary Data'!$C3:$T3)</f>
        <v>0.8836573333333334</v>
      </c>
      <c r="J156" s="451">
        <f>'Summary Data'!I3-AVERAGE('Summary Data'!$C3:$T3)</f>
        <v>0.7130553333333334</v>
      </c>
      <c r="K156" s="451">
        <f>'Summary Data'!J3-AVERAGE('Summary Data'!$C3:$T3)</f>
        <v>-0.4367506666666666</v>
      </c>
      <c r="L156" s="451">
        <f>'Summary Data'!K3-AVERAGE('Summary Data'!$C3:$T3)</f>
        <v>-0.9336816666666666</v>
      </c>
      <c r="M156" s="451">
        <f>'Summary Data'!L3-AVERAGE('Summary Data'!$C3:$T3)</f>
        <v>0.11248733333333341</v>
      </c>
      <c r="N156" s="451">
        <f>'Summary Data'!M3-AVERAGE('Summary Data'!$C3:$T3)</f>
        <v>0.1309753333333334</v>
      </c>
      <c r="O156" s="451">
        <f>'Summary Data'!N3-AVERAGE('Summary Data'!$C3:$T3)</f>
        <v>-0.5810666666666666</v>
      </c>
      <c r="P156" s="451">
        <f>'Summary Data'!O3-AVERAGE('Summary Data'!$C3:$T3)</f>
        <v>-0.7257926666666666</v>
      </c>
      <c r="Q156" s="451">
        <f>'Summary Data'!P3-AVERAGE('Summary Data'!$C3:$T3)</f>
        <v>0.02077033333333342</v>
      </c>
      <c r="R156" s="451">
        <f>'Summary Data'!Q3-AVERAGE('Summary Data'!$C3:$T3)</f>
        <v>0.5569563333333334</v>
      </c>
      <c r="S156" s="451">
        <f>'Summary Data'!R3-AVERAGE('Summary Data'!$C3:$T3)</f>
        <v>0.4363253333333334</v>
      </c>
      <c r="T156" s="451">
        <f>'Summary Data'!S3-AVERAGE('Summary Data'!$C3:$T3)</f>
        <v>0.8920673333333334</v>
      </c>
      <c r="U156" s="451">
        <f>'Summary Data'!T3-AVERAGE('Summary Data'!$C3:$T3)</f>
        <v>1.7667233333333332</v>
      </c>
      <c r="V156" s="451">
        <f>'Summary Data'!U3-AVERAGE('Summary Data'!$C3:$T3)</f>
        <v>2.7167203333333334</v>
      </c>
      <c r="W156" s="318"/>
    </row>
    <row r="157" spans="1:23" s="302" customFormat="1" ht="15">
      <c r="A157" s="310" t="s">
        <v>234</v>
      </c>
      <c r="B157" s="319">
        <f>AVERAGE('Work sheet diff'!C68:T68)</f>
        <v>1.3142250394615271</v>
      </c>
      <c r="C157" s="320">
        <f>'Work sheet diff'!B68</f>
        <v>35.0668090053768</v>
      </c>
      <c r="D157" s="320">
        <f>'Work sheet diff'!C68-AVERAGE('Work sheet diff'!$C68:$T68)</f>
        <v>0.2039195974810839</v>
      </c>
      <c r="E157" s="320">
        <f>'Work sheet diff'!D68-AVERAGE('Work sheet diff'!$C68:$T68)</f>
        <v>-0.012005289367220895</v>
      </c>
      <c r="F157" s="320">
        <f>'Work sheet diff'!E68-AVERAGE('Work sheet diff'!$C68:$T68)</f>
        <v>0.05430317123770467</v>
      </c>
      <c r="G157" s="320">
        <f>'Work sheet diff'!F68-AVERAGE('Work sheet diff'!$C68:$T68)</f>
        <v>0.01875190260426951</v>
      </c>
      <c r="H157" s="320">
        <f>'Work sheet diff'!G68-AVERAGE('Work sheet diff'!$C68:$T68)</f>
        <v>0.04512105166376923</v>
      </c>
      <c r="I157" s="320">
        <f>'Work sheet diff'!H68-AVERAGE('Work sheet diff'!$C68:$T68)</f>
        <v>-0.07562912329589855</v>
      </c>
      <c r="J157" s="320">
        <f>'Work sheet diff'!I68-AVERAGE('Work sheet diff'!$C68:$T68)</f>
        <v>-0.15551151160752563</v>
      </c>
      <c r="K157" s="320">
        <f>'Work sheet diff'!J68-AVERAGE('Work sheet diff'!$C68:$T68)</f>
        <v>-0.04698510995459482</v>
      </c>
      <c r="L157" s="320">
        <f>'Work sheet diff'!K68-AVERAGE('Work sheet diff'!$C68:$T68)</f>
        <v>-0.08189367896005728</v>
      </c>
      <c r="M157" s="320">
        <f>'Work sheet diff'!L68-AVERAGE('Work sheet diff'!$C68:$T68)</f>
        <v>-0.04961408551383384</v>
      </c>
      <c r="N157" s="320">
        <f>'Work sheet diff'!M68-AVERAGE('Work sheet diff'!$C68:$T68)</f>
        <v>-0.02858736550530594</v>
      </c>
      <c r="O157" s="320">
        <f>'Work sheet diff'!N68-AVERAGE('Work sheet diff'!$C68:$T68)</f>
        <v>0.10071876896840282</v>
      </c>
      <c r="P157" s="320">
        <f>'Work sheet diff'!O68-AVERAGE('Work sheet diff'!$C68:$T68)</f>
        <v>-0.017765569761943656</v>
      </c>
      <c r="Q157" s="320">
        <f>'Work sheet diff'!P68-AVERAGE('Work sheet diff'!$C68:$T68)</f>
        <v>0.12802593030097742</v>
      </c>
      <c r="R157" s="320">
        <f>'Work sheet diff'!Q68-AVERAGE('Work sheet diff'!$C68:$T68)</f>
        <v>-0.009794151425514874</v>
      </c>
      <c r="S157" s="320">
        <f>'Work sheet diff'!R68-AVERAGE('Work sheet diff'!$C68:$T68)</f>
        <v>-0.13293747569694103</v>
      </c>
      <c r="T157" s="320">
        <f>'Work sheet diff'!S68-AVERAGE('Work sheet diff'!$C68:$T68)</f>
        <v>-0.053271638228078455</v>
      </c>
      <c r="U157" s="320">
        <f>'Work sheet diff'!T68-AVERAGE('Work sheet diff'!$C68:$T68)</f>
        <v>0.11315457706070964</v>
      </c>
      <c r="V157" s="451">
        <f>U68</f>
        <v>35.04322129670632</v>
      </c>
      <c r="W157" s="318"/>
    </row>
    <row r="158" spans="1:23" s="302" customFormat="1" ht="15">
      <c r="A158" s="310" t="s">
        <v>235</v>
      </c>
      <c r="B158" s="311">
        <f>AVERAGE('Work sheet diff'!C69:T69)</f>
        <v>4.57051257051605</v>
      </c>
      <c r="C158" s="321">
        <f>'Work sheet diff'!B69</f>
        <v>3.006502192762291</v>
      </c>
      <c r="D158" s="321">
        <f>'Work sheet diff'!C69-AVERAGE('Work sheet diff'!$C69:$T69)</f>
        <v>-0.03961648040710575</v>
      </c>
      <c r="E158" s="321">
        <f>'Work sheet diff'!D69-AVERAGE('Work sheet diff'!$C69:$T69)</f>
        <v>0.07026802177155123</v>
      </c>
      <c r="F158" s="321">
        <f>'Work sheet diff'!E69-AVERAGE('Work sheet diff'!$C69:$T69)</f>
        <v>0.01722543807537047</v>
      </c>
      <c r="G158" s="321">
        <f>'Work sheet diff'!F69-AVERAGE('Work sheet diff'!$C69:$T69)</f>
        <v>-0.014967570918236639</v>
      </c>
      <c r="H158" s="321">
        <f>'Work sheet diff'!G69-AVERAGE('Work sheet diff'!$C69:$T69)</f>
        <v>0.022600239471296746</v>
      </c>
      <c r="I158" s="321">
        <f>'Work sheet diff'!H69-AVERAGE('Work sheet diff'!$C69:$T69)</f>
        <v>0.06691891759456059</v>
      </c>
      <c r="J158" s="321">
        <f>'Work sheet diff'!I69-AVERAGE('Work sheet diff'!$C69:$T69)</f>
        <v>-0.060039542586417305</v>
      </c>
      <c r="K158" s="321">
        <f>'Work sheet diff'!J69-AVERAGE('Work sheet diff'!$C69:$T69)</f>
        <v>0.019037860517074456</v>
      </c>
      <c r="L158" s="321">
        <f>'Work sheet diff'!K69-AVERAGE('Work sheet diff'!$C69:$T69)</f>
        <v>0.04858572293380181</v>
      </c>
      <c r="M158" s="321">
        <f>'Work sheet diff'!L69-AVERAGE('Work sheet diff'!$C69:$T69)</f>
        <v>0.005534073552403207</v>
      </c>
      <c r="N158" s="321">
        <f>'Work sheet diff'!M69-AVERAGE('Work sheet diff'!$C69:$T69)</f>
        <v>0.05773414564808732</v>
      </c>
      <c r="O158" s="321">
        <f>'Work sheet diff'!N69-AVERAGE('Work sheet diff'!$C69:$T69)</f>
        <v>-0.00012667735615146114</v>
      </c>
      <c r="P158" s="321">
        <f>'Work sheet diff'!O69-AVERAGE('Work sheet diff'!$C69:$T69)</f>
        <v>0.011850206484188774</v>
      </c>
      <c r="Q158" s="321">
        <f>'Work sheet diff'!P69-AVERAGE('Work sheet diff'!$C69:$T69)</f>
        <v>-0.038649614452061165</v>
      </c>
      <c r="R158" s="321">
        <f>'Work sheet diff'!Q69-AVERAGE('Work sheet diff'!$C69:$T69)</f>
        <v>0.0644349582779995</v>
      </c>
      <c r="S158" s="321">
        <f>'Work sheet diff'!R69-AVERAGE('Work sheet diff'!$C69:$T69)</f>
        <v>-0.0520811960927281</v>
      </c>
      <c r="T158" s="321">
        <f>'Work sheet diff'!S69-AVERAGE('Work sheet diff'!$C69:$T69)</f>
        <v>-0.11112468807734288</v>
      </c>
      <c r="U158" s="321">
        <f>'Work sheet diff'!T69-AVERAGE('Work sheet diff'!$C69:$T69)</f>
        <v>-0.06758381443627659</v>
      </c>
      <c r="V158" s="321">
        <f>'Work sheet diff'!U69</f>
        <v>5.657414421727536</v>
      </c>
      <c r="W158" s="312"/>
    </row>
    <row r="159" spans="1:23" s="302" customFormat="1" ht="15">
      <c r="A159" s="310" t="s">
        <v>236</v>
      </c>
      <c r="B159" s="311">
        <f>AVERAGE('Work sheet diff'!C70:T70)</f>
        <v>0.05866005215686514</v>
      </c>
      <c r="C159" s="450">
        <f>B70</f>
        <v>-0.2658343332611365</v>
      </c>
      <c r="D159" s="321">
        <f>'Work sheet diff'!C70-AVERAGE('Work sheet diff'!$C70:$T70)</f>
        <v>0.003162209594097916</v>
      </c>
      <c r="E159" s="321">
        <f>'Work sheet diff'!D70-AVERAGE('Work sheet diff'!$C70:$T70)</f>
        <v>0.006712923274339096</v>
      </c>
      <c r="F159" s="321">
        <f>'Work sheet diff'!E70-AVERAGE('Work sheet diff'!$C70:$T70)</f>
        <v>-0.0055301113109872055</v>
      </c>
      <c r="G159" s="321">
        <f>'Work sheet diff'!F70-AVERAGE('Work sheet diff'!$C70:$T70)</f>
        <v>0.005926502442928534</v>
      </c>
      <c r="H159" s="321">
        <f>'Work sheet diff'!G70-AVERAGE('Work sheet diff'!$C70:$T70)</f>
        <v>0.013433408528879968</v>
      </c>
      <c r="I159" s="321">
        <f>'Work sheet diff'!H70-AVERAGE('Work sheet diff'!$C70:$T70)</f>
        <v>-0.005147277650769937</v>
      </c>
      <c r="J159" s="321">
        <f>'Work sheet diff'!I70-AVERAGE('Work sheet diff'!$C70:$T70)</f>
        <v>-0.0016561589654973327</v>
      </c>
      <c r="K159" s="321">
        <f>'Work sheet diff'!J70-AVERAGE('Work sheet diff'!$C70:$T70)</f>
        <v>-0.013605045446928442</v>
      </c>
      <c r="L159" s="321">
        <f>'Work sheet diff'!K70-AVERAGE('Work sheet diff'!$C70:$T70)</f>
        <v>0.00663742088880407</v>
      </c>
      <c r="M159" s="321">
        <f>'Work sheet diff'!L70-AVERAGE('Work sheet diff'!$C70:$T70)</f>
        <v>0.00808065055320293</v>
      </c>
      <c r="N159" s="321">
        <f>'Work sheet diff'!M70-AVERAGE('Work sheet diff'!$C70:$T70)</f>
        <v>0.005955021081521246</v>
      </c>
      <c r="O159" s="321">
        <f>'Work sheet diff'!N70-AVERAGE('Work sheet diff'!$C70:$T70)</f>
        <v>0.00536547882521677</v>
      </c>
      <c r="P159" s="321">
        <f>'Work sheet diff'!O70-AVERAGE('Work sheet diff'!$C70:$T70)</f>
        <v>0.008778197440476039</v>
      </c>
      <c r="Q159" s="321">
        <f>'Work sheet diff'!P70-AVERAGE('Work sheet diff'!$C70:$T70)</f>
        <v>-0.0005952673873952027</v>
      </c>
      <c r="R159" s="321">
        <f>'Work sheet diff'!Q70-AVERAGE('Work sheet diff'!$C70:$T70)</f>
        <v>-0.017752227807782787</v>
      </c>
      <c r="S159" s="321">
        <f>'Work sheet diff'!R70-AVERAGE('Work sheet diff'!$C70:$T70)</f>
        <v>-0.010983879011199404</v>
      </c>
      <c r="T159" s="321">
        <f>'Work sheet diff'!S70-AVERAGE('Work sheet diff'!$C70:$T70)</f>
        <v>-0.008427002455323837</v>
      </c>
      <c r="U159" s="321">
        <f>'Work sheet diff'!T70-AVERAGE('Work sheet diff'!$C70:$T70)</f>
        <v>-0.00035484259358230935</v>
      </c>
      <c r="V159" s="450">
        <f>U70</f>
        <v>0.1197361785600706</v>
      </c>
      <c r="W159" s="312"/>
    </row>
    <row r="160" spans="1:23" s="302" customFormat="1" ht="15">
      <c r="A160" s="310" t="s">
        <v>237</v>
      </c>
      <c r="B160" s="311">
        <f>AVERAGE('Work sheet diff'!C71:T71)</f>
        <v>0.06407616206729973</v>
      </c>
      <c r="C160" s="321">
        <f>'Work sheet diff'!B71</f>
        <v>-0.37343668149895315</v>
      </c>
      <c r="D160" s="321">
        <f>'Work sheet diff'!C71-AVERAGE('Work sheet diff'!$C71:$T71)</f>
        <v>-0.02028823954430682</v>
      </c>
      <c r="E160" s="321">
        <f>'Work sheet diff'!D71-AVERAGE('Work sheet diff'!$C71:$T71)</f>
        <v>0.00133982328656633</v>
      </c>
      <c r="F160" s="321">
        <f>'Work sheet diff'!E71-AVERAGE('Work sheet diff'!$C71:$T71)</f>
        <v>0.004192385783452698</v>
      </c>
      <c r="G160" s="321">
        <f>'Work sheet diff'!F71-AVERAGE('Work sheet diff'!$C71:$T71)</f>
        <v>-0.009960786841041305</v>
      </c>
      <c r="H160" s="321">
        <f>'Work sheet diff'!G71-AVERAGE('Work sheet diff'!$C71:$T71)</f>
        <v>-0.008742245025319964</v>
      </c>
      <c r="I160" s="321">
        <f>'Work sheet diff'!H71-AVERAGE('Work sheet diff'!$C71:$T71)</f>
        <v>0.0009165168659484996</v>
      </c>
      <c r="J160" s="321">
        <f>'Work sheet diff'!I71-AVERAGE('Work sheet diff'!$C71:$T71)</f>
        <v>0.0016089355563829594</v>
      </c>
      <c r="K160" s="321">
        <f>'Work sheet diff'!J71-AVERAGE('Work sheet diff'!$C71:$T71)</f>
        <v>0.00952390312150607</v>
      </c>
      <c r="L160" s="321">
        <f>'Work sheet diff'!K71-AVERAGE('Work sheet diff'!$C71:$T71)</f>
        <v>0.01451616749791916</v>
      </c>
      <c r="M160" s="321">
        <f>'Work sheet diff'!L71-AVERAGE('Work sheet diff'!$C71:$T71)</f>
        <v>0.0022415280576747326</v>
      </c>
      <c r="N160" s="321">
        <f>'Work sheet diff'!M71-AVERAGE('Work sheet diff'!$C71:$T71)</f>
        <v>-0.005210221024199893</v>
      </c>
      <c r="O160" s="321">
        <f>'Work sheet diff'!N71-AVERAGE('Work sheet diff'!$C71:$T71)</f>
        <v>0.011388770815251456</v>
      </c>
      <c r="P160" s="321">
        <f>'Work sheet diff'!O71-AVERAGE('Work sheet diff'!$C71:$T71)</f>
        <v>0.003878523890844185</v>
      </c>
      <c r="Q160" s="321">
        <f>'Work sheet diff'!P71-AVERAGE('Work sheet diff'!$C71:$T71)</f>
        <v>0.008688356440367792</v>
      </c>
      <c r="R160" s="321">
        <f>'Work sheet diff'!Q71-AVERAGE('Work sheet diff'!$C71:$T71)</f>
        <v>0.003561368710768495</v>
      </c>
      <c r="S160" s="321">
        <f>'Work sheet diff'!R71-AVERAGE('Work sheet diff'!$C71:$T71)</f>
        <v>-0.0049422936737989615</v>
      </c>
      <c r="T160" s="321">
        <f>'Work sheet diff'!S71-AVERAGE('Work sheet diff'!$C71:$T71)</f>
        <v>-0.0030357658499334944</v>
      </c>
      <c r="U160" s="321">
        <f>'Work sheet diff'!T71-AVERAGE('Work sheet diff'!$C71:$T71)</f>
        <v>-0.009676728068081966</v>
      </c>
      <c r="V160" s="321">
        <f>'Work sheet diff'!U71</f>
        <v>0.02177962980406356</v>
      </c>
      <c r="W160" s="312"/>
    </row>
    <row r="161" spans="1:23" s="302" customFormat="1" ht="15">
      <c r="A161" s="310" t="s">
        <v>238</v>
      </c>
      <c r="B161" s="311">
        <f>AVERAGE('Work sheet diff'!C72:T72)</f>
        <v>-0.020888925862015507</v>
      </c>
      <c r="C161" s="450">
        <f>B72</f>
        <v>-0.03201470066875999</v>
      </c>
      <c r="D161" s="321">
        <f>'Work sheet diff'!C72-AVERAGE('Work sheet diff'!$C72:$T72)</f>
        <v>-0.004766145017009154</v>
      </c>
      <c r="E161" s="321">
        <f>'Work sheet diff'!D72-AVERAGE('Work sheet diff'!$C72:$T72)</f>
        <v>-0.0002706263586785135</v>
      </c>
      <c r="F161" s="321">
        <f>'Work sheet diff'!E72-AVERAGE('Work sheet diff'!$C72:$T72)</f>
        <v>-0.0009031998101604842</v>
      </c>
      <c r="G161" s="321">
        <f>'Work sheet diff'!F72-AVERAGE('Work sheet diff'!$C72:$T72)</f>
        <v>-0.007228759562088526</v>
      </c>
      <c r="H161" s="321">
        <f>'Work sheet diff'!G72-AVERAGE('Work sheet diff'!$C72:$T72)</f>
        <v>0.003703409030122399</v>
      </c>
      <c r="I161" s="321">
        <f>'Work sheet diff'!H72-AVERAGE('Work sheet diff'!$C72:$T72)</f>
        <v>0.002406554171135441</v>
      </c>
      <c r="J161" s="321">
        <f>'Work sheet diff'!I72-AVERAGE('Work sheet diff'!$C72:$T72)</f>
        <v>0.0037438541823737563</v>
      </c>
      <c r="K161" s="321">
        <f>'Work sheet diff'!J72-AVERAGE('Work sheet diff'!$C72:$T72)</f>
        <v>-0.0018016146543008253</v>
      </c>
      <c r="L161" s="321">
        <f>'Work sheet diff'!K72-AVERAGE('Work sheet diff'!$C72:$T72)</f>
        <v>-0.0018115247012150011</v>
      </c>
      <c r="M161" s="321">
        <f>'Work sheet diff'!L72-AVERAGE('Work sheet diff'!$C72:$T72)</f>
        <v>-0.0019416145026861613</v>
      </c>
      <c r="N161" s="321">
        <f>'Work sheet diff'!M72-AVERAGE('Work sheet diff'!$C72:$T72)</f>
        <v>0.001919735556874979</v>
      </c>
      <c r="O161" s="321">
        <f>'Work sheet diff'!N72-AVERAGE('Work sheet diff'!$C72:$T72)</f>
        <v>0.0036804470948418114</v>
      </c>
      <c r="P161" s="321">
        <f>'Work sheet diff'!O72-AVERAGE('Work sheet diff'!$C72:$T72)</f>
        <v>0.003898557064041356</v>
      </c>
      <c r="Q161" s="321">
        <f>'Work sheet diff'!P72-AVERAGE('Work sheet diff'!$C72:$T72)</f>
        <v>-0.0014271053525765735</v>
      </c>
      <c r="R161" s="321">
        <f>'Work sheet diff'!Q72-AVERAGE('Work sheet diff'!$C72:$T72)</f>
        <v>0.003846184603489195</v>
      </c>
      <c r="S161" s="321">
        <f>'Work sheet diff'!R72-AVERAGE('Work sheet diff'!$C72:$T72)</f>
        <v>-0.0013544237503767785</v>
      </c>
      <c r="T161" s="321">
        <f>'Work sheet diff'!S72-AVERAGE('Work sheet diff'!$C72:$T72)</f>
        <v>-0.0003879307703499972</v>
      </c>
      <c r="U161" s="321">
        <f>'Work sheet diff'!T72-AVERAGE('Work sheet diff'!$C72:$T72)</f>
        <v>-0.0013057972234369435</v>
      </c>
      <c r="V161" s="321">
        <f>'Work sheet diff'!U72</f>
        <v>0.02952677022783548</v>
      </c>
      <c r="W161" s="312"/>
    </row>
    <row r="162" spans="1:23" s="302" customFormat="1" ht="15">
      <c r="A162" s="310" t="s">
        <v>239</v>
      </c>
      <c r="B162" s="311">
        <f>AVERAGE('Work sheet diff'!C73:T73)</f>
        <v>-0.005635223532357088</v>
      </c>
      <c r="C162" s="321">
        <f>'Work sheet diff'!B73</f>
        <v>-0.014764593285004901</v>
      </c>
      <c r="D162" s="321">
        <f>'Work sheet diff'!C73-AVERAGE('Work sheet diff'!$C73:$T73)</f>
        <v>0.002356422241883001</v>
      </c>
      <c r="E162" s="321">
        <f>'Work sheet diff'!D73-AVERAGE('Work sheet diff'!$C73:$T73)</f>
        <v>0.0009687374137552123</v>
      </c>
      <c r="F162" s="321">
        <f>'Work sheet diff'!E73-AVERAGE('Work sheet diff'!$C73:$T73)</f>
        <v>0.0027474413523269252</v>
      </c>
      <c r="G162" s="321">
        <f>'Work sheet diff'!F73-AVERAGE('Work sheet diff'!$C73:$T73)</f>
        <v>-0.0032197679019111787</v>
      </c>
      <c r="H162" s="321">
        <f>'Work sheet diff'!G73-AVERAGE('Work sheet diff'!$C73:$T73)</f>
        <v>0.00919455866018411</v>
      </c>
      <c r="I162" s="321">
        <f>'Work sheet diff'!H73-AVERAGE('Work sheet diff'!$C73:$T73)</f>
        <v>0.0009366538435109</v>
      </c>
      <c r="J162" s="321">
        <f>'Work sheet diff'!I73-AVERAGE('Work sheet diff'!$C73:$T73)</f>
        <v>-0.0011636722391821603</v>
      </c>
      <c r="K162" s="321">
        <f>'Work sheet diff'!J73-AVERAGE('Work sheet diff'!$C73:$T73)</f>
        <v>-0.0034732887405648878</v>
      </c>
      <c r="L162" s="321">
        <f>'Work sheet diff'!K73-AVERAGE('Work sheet diff'!$C73:$T73)</f>
        <v>-9.871307556423136E-05</v>
      </c>
      <c r="M162" s="321">
        <f>'Work sheet diff'!L73-AVERAGE('Work sheet diff'!$C73:$T73)</f>
        <v>-0.0027635741228112893</v>
      </c>
      <c r="N162" s="321">
        <f>'Work sheet diff'!M73-AVERAGE('Work sheet diff'!$C73:$T73)</f>
        <v>0.007625132752264026</v>
      </c>
      <c r="O162" s="321">
        <f>'Work sheet diff'!N73-AVERAGE('Work sheet diff'!$C73:$T73)</f>
        <v>-0.0014456673861568499</v>
      </c>
      <c r="P162" s="321">
        <f>'Work sheet diff'!O73-AVERAGE('Work sheet diff'!$C73:$T73)</f>
        <v>-0.007690381776720582</v>
      </c>
      <c r="Q162" s="321">
        <f>'Work sheet diff'!P73-AVERAGE('Work sheet diff'!$C73:$T73)</f>
        <v>-8.875839450054723E-05</v>
      </c>
      <c r="R162" s="321">
        <f>'Work sheet diff'!Q73-AVERAGE('Work sheet diff'!$C73:$T73)</f>
        <v>0.00045148733209473147</v>
      </c>
      <c r="S162" s="321">
        <f>'Work sheet diff'!R73-AVERAGE('Work sheet diff'!$C73:$T73)</f>
        <v>0.006095102552048555</v>
      </c>
      <c r="T162" s="321">
        <f>'Work sheet diff'!S73-AVERAGE('Work sheet diff'!$C73:$T73)</f>
        <v>-0.005389280394110056</v>
      </c>
      <c r="U162" s="321">
        <f>'Work sheet diff'!T73-AVERAGE('Work sheet diff'!$C73:$T73)</f>
        <v>-0.005042432116545685</v>
      </c>
      <c r="V162" s="321">
        <f>'Work sheet diff'!U73</f>
        <v>0.015208237959520088</v>
      </c>
      <c r="W162" s="312"/>
    </row>
    <row r="163" spans="1:23" s="302" customFormat="1" ht="15">
      <c r="A163" s="310" t="s">
        <v>240</v>
      </c>
      <c r="B163" s="311">
        <f>AVERAGE('Work sheet diff'!C74:T74)</f>
        <v>-0.005304010561604497</v>
      </c>
      <c r="C163" s="450">
        <f>B74</f>
        <v>0.04460767501913647</v>
      </c>
      <c r="D163" s="321">
        <f>'Work sheet diff'!C74-AVERAGE('Work sheet diff'!$C74:$T74)</f>
        <v>-0.0030772747280462323</v>
      </c>
      <c r="E163" s="321">
        <f>'Work sheet diff'!D74-AVERAGE('Work sheet diff'!$C74:$T74)</f>
        <v>0.0009681080103372108</v>
      </c>
      <c r="F163" s="321">
        <f>'Work sheet diff'!E74-AVERAGE('Work sheet diff'!$C74:$T74)</f>
        <v>0.0028552393591560928</v>
      </c>
      <c r="G163" s="321">
        <f>'Work sheet diff'!F74-AVERAGE('Work sheet diff'!$C74:$T74)</f>
        <v>-2.877617817430983E-06</v>
      </c>
      <c r="H163" s="321">
        <f>'Work sheet diff'!G74-AVERAGE('Work sheet diff'!$C74:$T74)</f>
        <v>0.0015575161411393937</v>
      </c>
      <c r="I163" s="321">
        <f>'Work sheet diff'!H74-AVERAGE('Work sheet diff'!$C74:$T74)</f>
        <v>0.0005656101060974566</v>
      </c>
      <c r="J163" s="321">
        <f>'Work sheet diff'!I74-AVERAGE('Work sheet diff'!$C74:$T74)</f>
        <v>0.001145554383912709</v>
      </c>
      <c r="K163" s="321">
        <f>'Work sheet diff'!J74-AVERAGE('Work sheet diff'!$C74:$T74)</f>
        <v>-0.004973669080757401</v>
      </c>
      <c r="L163" s="321">
        <f>'Work sheet diff'!K74-AVERAGE('Work sheet diff'!$C74:$T74)</f>
        <v>-0.0011686217281554525</v>
      </c>
      <c r="M163" s="321">
        <f>'Work sheet diff'!L74-AVERAGE('Work sheet diff'!$C74:$T74)</f>
        <v>0.00020720900028374338</v>
      </c>
      <c r="N163" s="321">
        <f>'Work sheet diff'!M74-AVERAGE('Work sheet diff'!$C74:$T74)</f>
        <v>1.4938929179307212E-05</v>
      </c>
      <c r="O163" s="321">
        <f>'Work sheet diff'!N74-AVERAGE('Work sheet diff'!$C74:$T74)</f>
        <v>0.001298117367202492</v>
      </c>
      <c r="P163" s="321">
        <f>'Work sheet diff'!O74-AVERAGE('Work sheet diff'!$C74:$T74)</f>
        <v>0.0001768818343424166</v>
      </c>
      <c r="Q163" s="321">
        <f>'Work sheet diff'!P74-AVERAGE('Work sheet diff'!$C74:$T74)</f>
        <v>0.0025536393178138828</v>
      </c>
      <c r="R163" s="321">
        <f>'Work sheet diff'!Q74-AVERAGE('Work sheet diff'!$C74:$T74)</f>
        <v>0.0015372223919640562</v>
      </c>
      <c r="S163" s="321">
        <f>'Work sheet diff'!R74-AVERAGE('Work sheet diff'!$C74:$T74)</f>
        <v>-0.001957077941400376</v>
      </c>
      <c r="T163" s="321">
        <f>'Work sheet diff'!S74-AVERAGE('Work sheet diff'!$C74:$T74)</f>
        <v>0.0005412588053727851</v>
      </c>
      <c r="U163" s="321">
        <f>'Work sheet diff'!T74-AVERAGE('Work sheet diff'!$C74:$T74)</f>
        <v>-0.002241774550624673</v>
      </c>
      <c r="V163" s="321">
        <f>'Work sheet diff'!U74</f>
        <v>-0.006212333542835943</v>
      </c>
      <c r="W163" s="312"/>
    </row>
    <row r="164" spans="1:23" s="302" customFormat="1" ht="15">
      <c r="A164" s="310" t="s">
        <v>241</v>
      </c>
      <c r="B164" s="311">
        <f>AVERAGE('Work sheet diff'!C75:T75)</f>
        <v>0.020202975684147962</v>
      </c>
      <c r="C164" s="321">
        <f>'Work sheet diff'!B75</f>
        <v>-0.00766479262793146</v>
      </c>
      <c r="D164" s="321">
        <f>'Work sheet diff'!C75-AVERAGE('Work sheet diff'!$C75:$T75)</f>
        <v>-0.0036137769381181413</v>
      </c>
      <c r="E164" s="321">
        <f>'Work sheet diff'!D75-AVERAGE('Work sheet diff'!$C75:$T75)</f>
        <v>-7.733434939970543E-05</v>
      </c>
      <c r="F164" s="321">
        <f>'Work sheet diff'!E75-AVERAGE('Work sheet diff'!$C75:$T75)</f>
        <v>0.00202340370074262</v>
      </c>
      <c r="G164" s="321">
        <f>'Work sheet diff'!F75-AVERAGE('Work sheet diff'!$C75:$T75)</f>
        <v>0.002962517014451615</v>
      </c>
      <c r="H164" s="321">
        <f>'Work sheet diff'!G75-AVERAGE('Work sheet diff'!$C75:$T75)</f>
        <v>-0.00017257268053587696</v>
      </c>
      <c r="I164" s="321">
        <f>'Work sheet diff'!H75-AVERAGE('Work sheet diff'!$C75:$T75)</f>
        <v>0.0061174031626912255</v>
      </c>
      <c r="J164" s="321">
        <f>'Work sheet diff'!I75-AVERAGE('Work sheet diff'!$C75:$T75)</f>
        <v>-0.0010075880162326752</v>
      </c>
      <c r="K164" s="321">
        <f>'Work sheet diff'!J75-AVERAGE('Work sheet diff'!$C75:$T75)</f>
        <v>0.002694603758466318</v>
      </c>
      <c r="L164" s="321">
        <f>'Work sheet diff'!K75-AVERAGE('Work sheet diff'!$C75:$T75)</f>
        <v>-0.0003262956926863743</v>
      </c>
      <c r="M164" s="321">
        <f>'Work sheet diff'!L75-AVERAGE('Work sheet diff'!$C75:$T75)</f>
        <v>0.0019723923873122377</v>
      </c>
      <c r="N164" s="321">
        <f>'Work sheet diff'!M75-AVERAGE('Work sheet diff'!$C75:$T75)</f>
        <v>-0.00033871854348148725</v>
      </c>
      <c r="O164" s="321">
        <f>'Work sheet diff'!N75-AVERAGE('Work sheet diff'!$C75:$T75)</f>
        <v>-0.00300040434705905</v>
      </c>
      <c r="P164" s="321">
        <f>'Work sheet diff'!O75-AVERAGE('Work sheet diff'!$C75:$T75)</f>
        <v>-0.0036303920469051183</v>
      </c>
      <c r="Q164" s="321">
        <f>'Work sheet diff'!P75-AVERAGE('Work sheet diff'!$C75:$T75)</f>
        <v>0.005166288073924396</v>
      </c>
      <c r="R164" s="321">
        <f>'Work sheet diff'!Q75-AVERAGE('Work sheet diff'!$C75:$T75)</f>
        <v>0.0032528665775127356</v>
      </c>
      <c r="S164" s="321">
        <f>'Work sheet diff'!R75-AVERAGE('Work sheet diff'!$C75:$T75)</f>
        <v>-0.009583645009637976</v>
      </c>
      <c r="T164" s="321">
        <f>'Work sheet diff'!S75-AVERAGE('Work sheet diff'!$C75:$T75)</f>
        <v>-0.0003847345649315888</v>
      </c>
      <c r="U164" s="321">
        <f>'Work sheet diff'!T75-AVERAGE('Work sheet diff'!$C75:$T75)</f>
        <v>-0.0020540124861131333</v>
      </c>
      <c r="V164" s="321">
        <f>'Work sheet diff'!U75</f>
        <v>0.02941896945313796</v>
      </c>
      <c r="W164" s="312"/>
    </row>
    <row r="165" spans="1:23" s="302" customFormat="1" ht="15">
      <c r="A165" s="310" t="s">
        <v>242</v>
      </c>
      <c r="B165" s="311">
        <f>AVERAGE('Work sheet diff'!C76:T76)</f>
        <v>0.0002975677505758828</v>
      </c>
      <c r="C165" s="450">
        <f>B76</f>
        <v>9.894963658857447E-07</v>
      </c>
      <c r="D165" s="321">
        <f>'Work sheet diff'!C76-AVERAGE('Work sheet diff'!$C76:$T76)</f>
        <v>-0.0003020705847130575</v>
      </c>
      <c r="E165" s="321">
        <f>'Work sheet diff'!D76-AVERAGE('Work sheet diff'!$C76:$T76)</f>
        <v>0.0032081204495990204</v>
      </c>
      <c r="F165" s="321">
        <f>'Work sheet diff'!E76-AVERAGE('Work sheet diff'!$C76:$T76)</f>
        <v>-0.00021221091483854748</v>
      </c>
      <c r="G165" s="321">
        <f>'Work sheet diff'!F76-AVERAGE('Work sheet diff'!$C76:$T76)</f>
        <v>-0.000286759352099204</v>
      </c>
      <c r="H165" s="321">
        <f>'Work sheet diff'!G76-AVERAGE('Work sheet diff'!$C76:$T76)</f>
        <v>-0.0003063272022719223</v>
      </c>
      <c r="I165" s="321">
        <f>'Work sheet diff'!H76-AVERAGE('Work sheet diff'!$C76:$T76)</f>
        <v>-0.00030144890566974623</v>
      </c>
      <c r="J165" s="321">
        <f>'Work sheet diff'!I76-AVERAGE('Work sheet diff'!$C76:$T76)</f>
        <v>-0.0011975463396459557</v>
      </c>
      <c r="K165" s="321">
        <f>'Work sheet diff'!J76-AVERAGE('Work sheet diff'!$C76:$T76)</f>
        <v>-0.00029674939414505477</v>
      </c>
      <c r="L165" s="321">
        <f>'Work sheet diff'!K76-AVERAGE('Work sheet diff'!$C76:$T76)</f>
        <v>-0.00030101271081260113</v>
      </c>
      <c r="M165" s="321">
        <f>'Work sheet diff'!L76-AVERAGE('Work sheet diff'!$C76:$T76)</f>
        <v>-0.0002867598031374555</v>
      </c>
      <c r="N165" s="321">
        <f>'Work sheet diff'!M76-AVERAGE('Work sheet diff'!$C76:$T76)</f>
        <v>-0.00032399759940756386</v>
      </c>
      <c r="O165" s="321">
        <f>'Work sheet diff'!N76-AVERAGE('Work sheet diff'!$C76:$T76)</f>
        <v>-0.00032608797859547903</v>
      </c>
      <c r="P165" s="321">
        <f>'Work sheet diff'!O76-AVERAGE('Work sheet diff'!$C76:$T76)</f>
        <v>-0.00014891220539738802</v>
      </c>
      <c r="Q165" s="321">
        <f>'Work sheet diff'!P76-AVERAGE('Work sheet diff'!$C76:$T76)</f>
        <v>-0.0002705388590054914</v>
      </c>
      <c r="R165" s="321">
        <f>'Work sheet diff'!Q76-AVERAGE('Work sheet diff'!$C76:$T76)</f>
        <v>-0.0002748117031401738</v>
      </c>
      <c r="S165" s="321">
        <f>'Work sheet diff'!R76-AVERAGE('Work sheet diff'!$C76:$T76)</f>
        <v>-0.0002457752443887629</v>
      </c>
      <c r="T165" s="321">
        <f>'Work sheet diff'!S76-AVERAGE('Work sheet diff'!$C76:$T76)</f>
        <v>0.002165510052085068</v>
      </c>
      <c r="U165" s="321">
        <f>'Work sheet diff'!T76-AVERAGE('Work sheet diff'!$C76:$T76)</f>
        <v>-0.0002926217044156852</v>
      </c>
      <c r="V165" s="450">
        <f>U76</f>
        <v>-0.00045144281716646625</v>
      </c>
      <c r="W165" s="312"/>
    </row>
    <row r="166" spans="1:23" s="302" customFormat="1" ht="15">
      <c r="A166" s="310" t="s">
        <v>243</v>
      </c>
      <c r="B166" s="311">
        <f>AVERAGE('Work sheet diff'!C77:T77)</f>
        <v>0.010781268021906844</v>
      </c>
      <c r="C166" s="321">
        <f>'Work sheet diff'!B77</f>
        <v>0.016542417156172884</v>
      </c>
      <c r="D166" s="321">
        <f>'Work sheet diff'!C77-AVERAGE('Work sheet diff'!$C77:$T77)</f>
        <v>-0.000782828178552377</v>
      </c>
      <c r="E166" s="321">
        <f>'Work sheet diff'!D77-AVERAGE('Work sheet diff'!$C77:$T77)</f>
        <v>-0.0016312428471614536</v>
      </c>
      <c r="F166" s="321">
        <f>'Work sheet diff'!E77-AVERAGE('Work sheet diff'!$C77:$T77)</f>
        <v>-0.0006115317137548558</v>
      </c>
      <c r="G166" s="321">
        <f>'Work sheet diff'!F77-AVERAGE('Work sheet diff'!$C77:$T77)</f>
        <v>-0.0012572462274935935</v>
      </c>
      <c r="H166" s="321">
        <f>'Work sheet diff'!G77-AVERAGE('Work sheet diff'!$C77:$T77)</f>
        <v>0.00013245324437047637</v>
      </c>
      <c r="I166" s="321">
        <f>'Work sheet diff'!H77-AVERAGE('Work sheet diff'!$C77:$T77)</f>
        <v>0.0017953125986318354</v>
      </c>
      <c r="J166" s="321">
        <f>'Work sheet diff'!I77-AVERAGE('Work sheet diff'!$C77:$T77)</f>
        <v>-0.0013240215808232557</v>
      </c>
      <c r="K166" s="321">
        <f>'Work sheet diff'!J77-AVERAGE('Work sheet diff'!$C77:$T77)</f>
        <v>0.00017899875932023482</v>
      </c>
      <c r="L166" s="321">
        <f>'Work sheet diff'!K77-AVERAGE('Work sheet diff'!$C77:$T77)</f>
        <v>0.0006878938619105691</v>
      </c>
      <c r="M166" s="321">
        <f>'Work sheet diff'!L77-AVERAGE('Work sheet diff'!$C77:$T77)</f>
        <v>0.001661917725144766</v>
      </c>
      <c r="N166" s="321">
        <f>'Work sheet diff'!M77-AVERAGE('Work sheet diff'!$C77:$T77)</f>
        <v>0.0018909716463501904</v>
      </c>
      <c r="O166" s="321">
        <f>'Work sheet diff'!N77-AVERAGE('Work sheet diff'!$C77:$T77)</f>
        <v>2.679617369447454E-05</v>
      </c>
      <c r="P166" s="321">
        <f>'Work sheet diff'!O77-AVERAGE('Work sheet diff'!$C77:$T77)</f>
        <v>-0.001857750553249906</v>
      </c>
      <c r="Q166" s="321">
        <f>'Work sheet diff'!P77-AVERAGE('Work sheet diff'!$C77:$T77)</f>
        <v>0.0014307968988092924</v>
      </c>
      <c r="R166" s="321">
        <f>'Work sheet diff'!Q77-AVERAGE('Work sheet diff'!$C77:$T77)</f>
        <v>0.001089020635476421</v>
      </c>
      <c r="S166" s="321">
        <f>'Work sheet diff'!R77-AVERAGE('Work sheet diff'!$C77:$T77)</f>
        <v>-0.0011258569585504107</v>
      </c>
      <c r="T166" s="321">
        <f>'Work sheet diff'!S77-AVERAGE('Work sheet diff'!$C77:$T77)</f>
        <v>-0.00042429390527567654</v>
      </c>
      <c r="U166" s="321">
        <f>'Work sheet diff'!T77-AVERAGE('Work sheet diff'!$C77:$T77)</f>
        <v>0.00012061042115327561</v>
      </c>
      <c r="V166" s="321">
        <f>'Work sheet diff'!U77</f>
        <v>0.02910266399560557</v>
      </c>
      <c r="W166" s="312"/>
    </row>
    <row r="167" spans="1:23" s="302" customFormat="1" ht="15">
      <c r="A167" s="310" t="s">
        <v>244</v>
      </c>
      <c r="B167" s="311">
        <f>AVERAGE('Work sheet diff'!C78:T78)/10</f>
        <v>-0.0003910222962776721</v>
      </c>
      <c r="C167" s="450">
        <f>B78/10</f>
        <v>-0.0031797621793769925</v>
      </c>
      <c r="D167" s="321">
        <f>('Work sheet diff'!C78-AVERAGE('Work sheet diff'!$C78:$T78))/10</f>
        <v>-1.932711664688093E-05</v>
      </c>
      <c r="E167" s="321">
        <f>('Work sheet diff'!D78-AVERAGE('Work sheet diff'!$C78:$T78))/10</f>
        <v>0.0002746646069251305</v>
      </c>
      <c r="F167" s="321">
        <f>('Work sheet diff'!E78-AVERAGE('Work sheet diff'!$C78:$T78))/10</f>
        <v>0.0007106379720241435</v>
      </c>
      <c r="G167" s="321">
        <f>('Work sheet diff'!F78-AVERAGE('Work sheet diff'!$C78:$T78))/10</f>
        <v>0.0007016800232300157</v>
      </c>
      <c r="H167" s="321">
        <f>('Work sheet diff'!G78-AVERAGE('Work sheet diff'!$C78:$T78))/10</f>
        <v>0.0004684331102053138</v>
      </c>
      <c r="I167" s="321">
        <f>('Work sheet diff'!H78-AVERAGE('Work sheet diff'!$C78:$T78))/10</f>
        <v>-0.0013233271058020097</v>
      </c>
      <c r="J167" s="321">
        <f>('Work sheet diff'!I78-AVERAGE('Work sheet diff'!$C78:$T78))/10</f>
        <v>-0.0009226931153232618</v>
      </c>
      <c r="K167" s="321">
        <f>('Work sheet diff'!J78-AVERAGE('Work sheet diff'!$C78:$T78))/10</f>
        <v>-0.0003516573078428671</v>
      </c>
      <c r="L167" s="321">
        <f>('Work sheet diff'!K78-AVERAGE('Work sheet diff'!$C78:$T78))/10</f>
        <v>0.0007346293562494797</v>
      </c>
      <c r="M167" s="321">
        <f>('Work sheet diff'!L78-AVERAGE('Work sheet diff'!$C78:$T78))/10</f>
        <v>-0.0009428831203666668</v>
      </c>
      <c r="N167" s="321">
        <f>('Work sheet diff'!M78-AVERAGE('Work sheet diff'!$C78:$T78))/10</f>
        <v>0.00014397088966069623</v>
      </c>
      <c r="O167" s="321">
        <f>('Work sheet diff'!N78-AVERAGE('Work sheet diff'!$C78:$T78))/10</f>
        <v>0.0003973299101538404</v>
      </c>
      <c r="P167" s="321">
        <f>('Work sheet diff'!O78-AVERAGE('Work sheet diff'!$C78:$T78))/10</f>
        <v>0.00044631547110049897</v>
      </c>
      <c r="Q167" s="321">
        <f>('Work sheet diff'!P78-AVERAGE('Work sheet diff'!$C78:$T78))/10</f>
        <v>-0.00020146062026140188</v>
      </c>
      <c r="R167" s="321">
        <f>('Work sheet diff'!Q78-AVERAGE('Work sheet diff'!$C78:$T78))/10</f>
        <v>0.00014948775321367526</v>
      </c>
      <c r="S167" s="321">
        <f>('Work sheet diff'!R78-AVERAGE('Work sheet diff'!$C78:$T78))/10</f>
        <v>0.00013898059747897637</v>
      </c>
      <c r="T167" s="321">
        <f>('Work sheet diff'!S78-AVERAGE('Work sheet diff'!$C78:$T78))/10</f>
        <v>0.0003673373828893423</v>
      </c>
      <c r="U167" s="321">
        <f>('Work sheet diff'!T78-AVERAGE('Work sheet diff'!$C78:$T78))/10</f>
        <v>-0.0007721186868880243</v>
      </c>
      <c r="V167" s="450">
        <f>U78/10</f>
        <v>-0.0052653232969822345</v>
      </c>
      <c r="W167" s="312"/>
    </row>
    <row r="168" spans="1:23" s="302" customFormat="1" ht="15">
      <c r="A168" s="310" t="s">
        <v>245</v>
      </c>
      <c r="B168" s="311">
        <f>AVERAGE('Work sheet diff'!C79:T79)/10</f>
        <v>0.002147357620075546</v>
      </c>
      <c r="C168" s="321">
        <f>'Work sheet diff'!B79/10</f>
        <v>0.002183434796357811</v>
      </c>
      <c r="D168" s="321">
        <f>('Work sheet diff'!C79-AVERAGE('Work sheet diff'!$C79:$T79))/10</f>
        <v>0.00029960704199443226</v>
      </c>
      <c r="E168" s="321">
        <f>('Work sheet diff'!D79-AVERAGE('Work sheet diff'!$C79:$T79))/10</f>
        <v>0.00031031360371449083</v>
      </c>
      <c r="F168" s="321">
        <f>('Work sheet diff'!E79-AVERAGE('Work sheet diff'!$C79:$T79))/10</f>
        <v>0.0006237674616707437</v>
      </c>
      <c r="G168" s="321">
        <f>('Work sheet diff'!F79-AVERAGE('Work sheet diff'!$C79:$T79))/10</f>
        <v>0.00025635656273046185</v>
      </c>
      <c r="H168" s="321">
        <f>('Work sheet diff'!G79-AVERAGE('Work sheet diff'!$C79:$T79))/10</f>
        <v>-0.0003132283957362449</v>
      </c>
      <c r="I168" s="321">
        <f>('Work sheet diff'!H79-AVERAGE('Work sheet diff'!$C79:$T79))/10</f>
        <v>-0.00010684009064623433</v>
      </c>
      <c r="J168" s="321">
        <f>('Work sheet diff'!I79-AVERAGE('Work sheet diff'!$C79:$T79))/10</f>
        <v>-0.0012695906023849316</v>
      </c>
      <c r="K168" s="321">
        <f>('Work sheet diff'!J79-AVERAGE('Work sheet diff'!$C79:$T79))/10</f>
        <v>-0.00033070033221120306</v>
      </c>
      <c r="L168" s="321">
        <f>('Work sheet diff'!K79-AVERAGE('Work sheet diff'!$C79:$T79))/10</f>
        <v>0.00018454783298950706</v>
      </c>
      <c r="M168" s="321">
        <f>('Work sheet diff'!L79-AVERAGE('Work sheet diff'!$C79:$T79))/10</f>
        <v>-0.0005820938650753612</v>
      </c>
      <c r="N168" s="321">
        <f>('Work sheet diff'!M79-AVERAGE('Work sheet diff'!$C79:$T79))/10</f>
        <v>0.0005181297772533403</v>
      </c>
      <c r="O168" s="321">
        <f>('Work sheet diff'!N79-AVERAGE('Work sheet diff'!$C79:$T79))/10</f>
        <v>0.00013800768796714026</v>
      </c>
      <c r="P168" s="321">
        <f>('Work sheet diff'!O79-AVERAGE('Work sheet diff'!$C79:$T79))/10</f>
        <v>0.00021903539476614587</v>
      </c>
      <c r="Q168" s="321">
        <f>('Work sheet diff'!P79-AVERAGE('Work sheet diff'!$C79:$T79))/10</f>
        <v>0.0007786059352608319</v>
      </c>
      <c r="R168" s="321">
        <f>('Work sheet diff'!Q79-AVERAGE('Work sheet diff'!$C79:$T79))/10</f>
        <v>3.665188474577842E-05</v>
      </c>
      <c r="S168" s="321">
        <f>('Work sheet diff'!R79-AVERAGE('Work sheet diff'!$C79:$T79))/10</f>
        <v>-0.00043223203570521803</v>
      </c>
      <c r="T168" s="321">
        <f>('Work sheet diff'!S79-AVERAGE('Work sheet diff'!$C79:$T79))/10</f>
        <v>0.000514165770447678</v>
      </c>
      <c r="U168" s="321">
        <f>('Work sheet diff'!T79-AVERAGE('Work sheet diff'!$C79:$T79))/10</f>
        <v>-0.0008445036317813566</v>
      </c>
      <c r="V168" s="321">
        <f>'Work sheet diff'!U79/10</f>
        <v>0.002456308718096746</v>
      </c>
      <c r="W168" s="312"/>
    </row>
    <row r="169" spans="1:23" s="302" customFormat="1" ht="15">
      <c r="A169" s="310" t="s">
        <v>246</v>
      </c>
      <c r="B169" s="311">
        <f>AVERAGE('Work sheet diff'!C80:T80)/10</f>
        <v>0.0007448551230793162</v>
      </c>
      <c r="C169" s="450">
        <f>B80/10</f>
        <v>0.0024686341531429037</v>
      </c>
      <c r="D169" s="321">
        <f>('Work sheet diff'!C80-AVERAGE('Work sheet diff'!$C80:$T80))/10</f>
        <v>-0.0002809388754519037</v>
      </c>
      <c r="E169" s="321">
        <f>('Work sheet diff'!D80-AVERAGE('Work sheet diff'!$C80:$T80))/10</f>
        <v>-0.00014927140192175174</v>
      </c>
      <c r="F169" s="321">
        <f>('Work sheet diff'!E80-AVERAGE('Work sheet diff'!$C80:$T80))/10</f>
        <v>-0.0005032390207869952</v>
      </c>
      <c r="G169" s="321">
        <f>('Work sheet diff'!F80-AVERAGE('Work sheet diff'!$C80:$T80))/10</f>
        <v>0.00017982675268628373</v>
      </c>
      <c r="H169" s="321">
        <f>('Work sheet diff'!G80-AVERAGE('Work sheet diff'!$C80:$T80))/10</f>
        <v>0.0001272368147584621</v>
      </c>
      <c r="I169" s="321">
        <f>('Work sheet diff'!H80-AVERAGE('Work sheet diff'!$C80:$T80))/10</f>
        <v>5.68667788786217E-05</v>
      </c>
      <c r="J169" s="321">
        <f>('Work sheet diff'!I80-AVERAGE('Work sheet diff'!$C80:$T80))/10</f>
        <v>0.000323552735788335</v>
      </c>
      <c r="K169" s="321">
        <f>('Work sheet diff'!J80-AVERAGE('Work sheet diff'!$C80:$T80))/10</f>
        <v>-0.00035542744574419097</v>
      </c>
      <c r="L169" s="321">
        <f>('Work sheet diff'!K80-AVERAGE('Work sheet diff'!$C80:$T80))/10</f>
        <v>-0.0007057971830962661</v>
      </c>
      <c r="M169" s="321">
        <f>('Work sheet diff'!L80-AVERAGE('Work sheet diff'!$C80:$T80))/10</f>
        <v>0.00019881964342890972</v>
      </c>
      <c r="N169" s="321">
        <f>('Work sheet diff'!M80-AVERAGE('Work sheet diff'!$C80:$T80))/10</f>
        <v>0.0008324724941034921</v>
      </c>
      <c r="O169" s="321">
        <f>('Work sheet diff'!N80-AVERAGE('Work sheet diff'!$C80:$T80))/10</f>
        <v>-0.0007403920436934024</v>
      </c>
      <c r="P169" s="321">
        <f>('Work sheet diff'!O80-AVERAGE('Work sheet diff'!$C80:$T80))/10</f>
        <v>9.496062590958008E-05</v>
      </c>
      <c r="Q169" s="321">
        <f>('Work sheet diff'!P80-AVERAGE('Work sheet diff'!$C80:$T80))/10</f>
        <v>0.00017307659545690596</v>
      </c>
      <c r="R169" s="321">
        <f>('Work sheet diff'!Q80-AVERAGE('Work sheet diff'!$C80:$T80))/10</f>
        <v>0.0006152823944047351</v>
      </c>
      <c r="S169" s="321">
        <f>('Work sheet diff'!R80-AVERAGE('Work sheet diff'!$C80:$T80))/10</f>
        <v>0.0003488482530355832</v>
      </c>
      <c r="T169" s="321">
        <f>('Work sheet diff'!S80-AVERAGE('Work sheet diff'!$C80:$T80))/10</f>
        <v>0.0003595411772757377</v>
      </c>
      <c r="U169" s="321">
        <f>('Work sheet diff'!T80-AVERAGE('Work sheet diff'!$C80:$T80))/10</f>
        <v>-0.000575418295032137</v>
      </c>
      <c r="V169" s="450">
        <f>U80/10</f>
        <v>-0.0037011911475398813</v>
      </c>
      <c r="W169" s="312"/>
    </row>
    <row r="170" spans="1:23" s="302" customFormat="1" ht="15.75" thickBot="1">
      <c r="A170" s="310" t="s">
        <v>247</v>
      </c>
      <c r="B170" s="322">
        <f>AVERAGE('Work sheet diff'!C81:T81)/10</f>
        <v>-0.00027014770244821254</v>
      </c>
      <c r="C170" s="449">
        <f>B81/10</f>
        <v>-0.01198384</v>
      </c>
      <c r="D170" s="323">
        <f>('Work sheet diff'!C81-AVERAGE('Work sheet diff'!$C81:$T81))/10</f>
        <v>-0.00045319551789077886</v>
      </c>
      <c r="E170" s="323">
        <f>('Work sheet diff'!D81-AVERAGE('Work sheet diff'!$C81:$T81))/10</f>
        <v>-0.0007595689077212787</v>
      </c>
      <c r="F170" s="323">
        <f>('Work sheet diff'!E81-AVERAGE('Work sheet diff'!$C81:$T81))/10</f>
        <v>0.0010604710922787197</v>
      </c>
      <c r="G170" s="323">
        <f>('Work sheet diff'!F81-AVERAGE('Work sheet diff'!$C81:$T81))/10</f>
        <v>-0.0010766990772128025</v>
      </c>
      <c r="H170" s="323">
        <f>('Work sheet diff'!G81-AVERAGE('Work sheet diff'!$C81:$T81))/10</f>
        <v>0.0007947770244821073</v>
      </c>
      <c r="I170" s="323">
        <f>('Work sheet diff'!H81-AVERAGE('Work sheet diff'!$C81:$T81))/10</f>
        <v>0.0005847707532956707</v>
      </c>
      <c r="J170" s="323">
        <f>('Work sheet diff'!I81-AVERAGE('Work sheet diff'!$C81:$T81))/10</f>
        <v>0.00044131838041431073</v>
      </c>
      <c r="K170" s="323">
        <f>('Work sheet diff'!J81-AVERAGE('Work sheet diff'!$C81:$T81))/10</f>
        <v>0.0003824193973634635</v>
      </c>
      <c r="L170" s="323">
        <f>('Work sheet diff'!K81-AVERAGE('Work sheet diff'!$C81:$T81))/10</f>
        <v>-0.0003553334839924635</v>
      </c>
      <c r="M170" s="323">
        <f>('Work sheet diff'!L81-AVERAGE('Work sheet diff'!$C81:$T81))/10</f>
        <v>-5.840517890771946E-05</v>
      </c>
      <c r="N170" s="323">
        <f>('Work sheet diff'!M81-AVERAGE('Work sheet diff'!$C81:$T81))/10</f>
        <v>0.0010537888888888895</v>
      </c>
      <c r="O170" s="323">
        <f>('Work sheet diff'!N81-AVERAGE('Work sheet diff'!$C81:$T81))/10</f>
        <v>-0.001356435009416193</v>
      </c>
      <c r="P170" s="323">
        <f>('Work sheet diff'!O81-AVERAGE('Work sheet diff'!$C81:$T81))/10</f>
        <v>0.0001272217702448196</v>
      </c>
      <c r="Q170" s="323">
        <f>('Work sheet diff'!P81-AVERAGE('Work sheet diff'!$C81:$T81))/10</f>
        <v>-0.0012490772128060275</v>
      </c>
      <c r="R170" s="323">
        <f>('Work sheet diff'!Q81-AVERAGE('Work sheet diff'!$C81:$T81))/10</f>
        <v>0.00147750804143126</v>
      </c>
      <c r="S170" s="323">
        <f>('Work sheet diff'!R81-AVERAGE('Work sheet diff'!$C81:$T81))/10</f>
        <v>-0.0005194128060263675</v>
      </c>
      <c r="T170" s="323">
        <f>('Work sheet diff'!S81-AVERAGE('Work sheet diff'!$C81:$T81))/10</f>
        <v>-0.0005729377212806037</v>
      </c>
      <c r="U170" s="323">
        <f>('Work sheet diff'!T81-AVERAGE('Work sheet diff'!$C81:$T81))/10</f>
        <v>0.0004787895668549938</v>
      </c>
      <c r="V170" s="321">
        <f>'Work sheet diff'!U81/10</f>
        <v>0.008669063213345039</v>
      </c>
      <c r="W170" s="305"/>
    </row>
    <row r="171" spans="1:23" s="302" customFormat="1" ht="15">
      <c r="A171" s="324" t="s">
        <v>248</v>
      </c>
      <c r="B171" s="319">
        <f>AVERAGE('Work sheet diff'!C88:T88)</f>
        <v>0.03220162063251618</v>
      </c>
      <c r="C171" s="451">
        <f aca="true" t="shared" si="22" ref="C171:C180">B88</f>
        <v>0.7096232351851588</v>
      </c>
      <c r="D171" s="320">
        <f>'Work sheet diff'!C88-AVERAGE('Work sheet diff'!$C88:$T88)</f>
        <v>-0.01131611626186911</v>
      </c>
      <c r="E171" s="320">
        <f>'Work sheet diff'!D88-AVERAGE('Work sheet diff'!$C88:$T88)</f>
        <v>-0.06845039167906437</v>
      </c>
      <c r="F171" s="320">
        <f>'Work sheet diff'!E88-AVERAGE('Work sheet diff'!$C88:$T88)</f>
        <v>0.008281447733028094</v>
      </c>
      <c r="G171" s="320">
        <f>'Work sheet diff'!F88-AVERAGE('Work sheet diff'!$C88:$T88)</f>
        <v>0.10217171981874242</v>
      </c>
      <c r="H171" s="320">
        <f>'Work sheet diff'!G88-AVERAGE('Work sheet diff'!$C88:$T88)</f>
        <v>0.010988736119177514</v>
      </c>
      <c r="I171" s="320">
        <f>'Work sheet diff'!H88-AVERAGE('Work sheet diff'!$C88:$T88)</f>
        <v>-0.0006894800183596533</v>
      </c>
      <c r="J171" s="320">
        <f>'Work sheet diff'!I88-AVERAGE('Work sheet diff'!$C88:$T88)</f>
        <v>0.04493959192739495</v>
      </c>
      <c r="K171" s="320">
        <f>'Work sheet diff'!J88-AVERAGE('Work sheet diff'!$C88:$T88)</f>
        <v>-0.002282132551488722</v>
      </c>
      <c r="L171" s="320">
        <f>'Work sheet diff'!K88-AVERAGE('Work sheet diff'!$C88:$T88)</f>
        <v>0.00907103276858097</v>
      </c>
      <c r="M171" s="320">
        <f>'Work sheet diff'!L88-AVERAGE('Work sheet diff'!$C88:$T88)</f>
        <v>-0.04364232883220252</v>
      </c>
      <c r="N171" s="320">
        <f>'Work sheet diff'!M88-AVERAGE('Work sheet diff'!$C88:$T88)</f>
        <v>-0.04671637427639462</v>
      </c>
      <c r="O171" s="320">
        <f>'Work sheet diff'!N88-AVERAGE('Work sheet diff'!$C88:$T88)</f>
        <v>-0.09015713005749558</v>
      </c>
      <c r="P171" s="320">
        <f>'Work sheet diff'!O88-AVERAGE('Work sheet diff'!$C88:$T88)</f>
        <v>-0.06673684611296425</v>
      </c>
      <c r="Q171" s="320">
        <f>'Work sheet diff'!P88-AVERAGE('Work sheet diff'!$C88:$T88)</f>
        <v>0.02283582832573372</v>
      </c>
      <c r="R171" s="320">
        <f>'Work sheet diff'!Q88-AVERAGE('Work sheet diff'!$C88:$T88)</f>
        <v>0.05244759002625844</v>
      </c>
      <c r="S171" s="320">
        <f>'Work sheet diff'!R88-AVERAGE('Work sheet diff'!$C88:$T88)</f>
        <v>0.03667429419754466</v>
      </c>
      <c r="T171" s="320">
        <f>'Work sheet diff'!S88-AVERAGE('Work sheet diff'!$C88:$T88)</f>
        <v>0.0017484920130386855</v>
      </c>
      <c r="U171" s="320">
        <f>'Work sheet diff'!T88-AVERAGE('Work sheet diff'!$C88:$T88)</f>
        <v>0.04083206686033948</v>
      </c>
      <c r="V171" s="320">
        <f>'Work sheet diff'!U88</f>
        <v>0.011065171777876248</v>
      </c>
      <c r="W171" s="318"/>
    </row>
    <row r="172" spans="1:23" s="302" customFormat="1" ht="15">
      <c r="A172" s="310" t="s">
        <v>249</v>
      </c>
      <c r="B172" s="311">
        <f>AVERAGE('Work sheet diff'!C89:T89)</f>
        <v>-0.03407826756506607</v>
      </c>
      <c r="C172" s="450">
        <f t="shared" si="22"/>
        <v>-2.080158100266587</v>
      </c>
      <c r="D172" s="321">
        <f>'Work sheet diff'!C89-AVERAGE('Work sheet diff'!$C89:$T89)</f>
        <v>-0.08317085499841927</v>
      </c>
      <c r="E172" s="321">
        <f>'Work sheet diff'!D89-AVERAGE('Work sheet diff'!$C89:$T89)</f>
        <v>-0.1710249787422869</v>
      </c>
      <c r="F172" s="321">
        <f>'Work sheet diff'!E89-AVERAGE('Work sheet diff'!$C89:$T89)</f>
        <v>-0.16913829109055256</v>
      </c>
      <c r="G172" s="321">
        <f>'Work sheet diff'!F89-AVERAGE('Work sheet diff'!$C89:$T89)</f>
        <v>-0.11395140998574324</v>
      </c>
      <c r="H172" s="321">
        <f>'Work sheet diff'!G89-AVERAGE('Work sheet diff'!$C89:$T89)</f>
        <v>-0.12700612570663508</v>
      </c>
      <c r="I172" s="321">
        <f>'Work sheet diff'!H89-AVERAGE('Work sheet diff'!$C89:$T89)</f>
        <v>-0.0314508152525903</v>
      </c>
      <c r="J172" s="321">
        <f>'Work sheet diff'!I89-AVERAGE('Work sheet diff'!$C89:$T89)</f>
        <v>0.041145341197059954</v>
      </c>
      <c r="K172" s="321">
        <f>'Work sheet diff'!J89-AVERAGE('Work sheet diff'!$C89:$T89)</f>
        <v>-0.025512111587309233</v>
      </c>
      <c r="L172" s="321">
        <f>'Work sheet diff'!K89-AVERAGE('Work sheet diff'!$C89:$T89)</f>
        <v>0.01368020790022298</v>
      </c>
      <c r="M172" s="321">
        <f>'Work sheet diff'!L89-AVERAGE('Work sheet diff'!$C89:$T89)</f>
        <v>0.05853098462886355</v>
      </c>
      <c r="N172" s="321">
        <f>'Work sheet diff'!M89-AVERAGE('Work sheet diff'!$C89:$T89)</f>
        <v>0.06600038919487064</v>
      </c>
      <c r="O172" s="321">
        <f>'Work sheet diff'!N89-AVERAGE('Work sheet diff'!$C89:$T89)</f>
        <v>-0.023830651426074018</v>
      </c>
      <c r="P172" s="321">
        <f>'Work sheet diff'!O89-AVERAGE('Work sheet diff'!$C89:$T89)</f>
        <v>0.03308786795367388</v>
      </c>
      <c r="Q172" s="321">
        <f>'Work sheet diff'!P89-AVERAGE('Work sheet diff'!$C89:$T89)</f>
        <v>0.05803403922498854</v>
      </c>
      <c r="R172" s="321">
        <f>'Work sheet diff'!Q89-AVERAGE('Work sheet diff'!$C89:$T89)</f>
        <v>0.04763069176589921</v>
      </c>
      <c r="S172" s="321">
        <f>'Work sheet diff'!R89-AVERAGE('Work sheet diff'!$C89:$T89)</f>
        <v>0.12062598972290042</v>
      </c>
      <c r="T172" s="321">
        <f>'Work sheet diff'!S89-AVERAGE('Work sheet diff'!$C89:$T89)</f>
        <v>0.15057555857722563</v>
      </c>
      <c r="U172" s="321">
        <f>'Work sheet diff'!T89-AVERAGE('Work sheet diff'!$C89:$T89)</f>
        <v>0.1557741686239059</v>
      </c>
      <c r="V172" s="321">
        <f>'Work sheet diff'!U89</f>
        <v>0.0805728572998956</v>
      </c>
      <c r="W172" s="312"/>
    </row>
    <row r="173" spans="1:23" s="302" customFormat="1" ht="15">
      <c r="A173" s="310" t="s">
        <v>250</v>
      </c>
      <c r="B173" s="311">
        <f>AVERAGE('Work sheet diff'!C90:T90)</f>
        <v>-0.0012149534960826259</v>
      </c>
      <c r="C173" s="450">
        <f t="shared" si="22"/>
        <v>-1.278699827176581</v>
      </c>
      <c r="D173" s="321">
        <f>'Work sheet diff'!C90-AVERAGE('Work sheet diff'!$C90:$T90)</f>
        <v>0.014779591893285359</v>
      </c>
      <c r="E173" s="321">
        <f>'Work sheet diff'!D90-AVERAGE('Work sheet diff'!$C90:$T90)</f>
        <v>-0.005990093716191315</v>
      </c>
      <c r="F173" s="321">
        <f>'Work sheet diff'!E90-AVERAGE('Work sheet diff'!$C90:$T90)</f>
        <v>-0.012323782179960064</v>
      </c>
      <c r="G173" s="321">
        <f>'Work sheet diff'!F90-AVERAGE('Work sheet diff'!$C90:$T90)</f>
        <v>-0.004646543542062799</v>
      </c>
      <c r="H173" s="321">
        <f>'Work sheet diff'!G90-AVERAGE('Work sheet diff'!$C90:$T90)</f>
        <v>-0.017652286130409353</v>
      </c>
      <c r="I173" s="321">
        <f>'Work sheet diff'!H90-AVERAGE('Work sheet diff'!$C90:$T90)</f>
        <v>-0.0003469751579668692</v>
      </c>
      <c r="J173" s="321">
        <f>'Work sheet diff'!I90-AVERAGE('Work sheet diff'!$C90:$T90)</f>
        <v>0.013322816682045867</v>
      </c>
      <c r="K173" s="321">
        <f>'Work sheet diff'!J90-AVERAGE('Work sheet diff'!$C90:$T90)</f>
        <v>-0.001937704473247327</v>
      </c>
      <c r="L173" s="321">
        <f>'Work sheet diff'!K90-AVERAGE('Work sheet diff'!$C90:$T90)</f>
        <v>0.0227307837464064</v>
      </c>
      <c r="M173" s="321">
        <f>'Work sheet diff'!L90-AVERAGE('Work sheet diff'!$C90:$T90)</f>
        <v>0.008776389813334106</v>
      </c>
      <c r="N173" s="321">
        <f>'Work sheet diff'!M90-AVERAGE('Work sheet diff'!$C90:$T90)</f>
        <v>0.004778890817994779</v>
      </c>
      <c r="O173" s="321">
        <f>'Work sheet diff'!N90-AVERAGE('Work sheet diff'!$C90:$T90)</f>
        <v>-0.001905664666685859</v>
      </c>
      <c r="P173" s="321">
        <f>'Work sheet diff'!O90-AVERAGE('Work sheet diff'!$C90:$T90)</f>
        <v>-0.010068170096662494</v>
      </c>
      <c r="Q173" s="321">
        <f>'Work sheet diff'!P90-AVERAGE('Work sheet diff'!$C90:$T90)</f>
        <v>-0.0220949726201259</v>
      </c>
      <c r="R173" s="321">
        <f>'Work sheet diff'!Q90-AVERAGE('Work sheet diff'!$C90:$T90)</f>
        <v>-0.003121552680140539</v>
      </c>
      <c r="S173" s="321">
        <f>'Work sheet diff'!R90-AVERAGE('Work sheet diff'!$C90:$T90)</f>
        <v>-0.00916053091344189</v>
      </c>
      <c r="T173" s="321">
        <f>'Work sheet diff'!S90-AVERAGE('Work sheet diff'!$C90:$T90)</f>
        <v>0.015202544255404559</v>
      </c>
      <c r="U173" s="321">
        <f>'Work sheet diff'!T90-AVERAGE('Work sheet diff'!$C90:$T90)</f>
        <v>0.009657258968423328</v>
      </c>
      <c r="V173" s="321">
        <f>'Work sheet diff'!U90</f>
        <v>0.11281047770130964</v>
      </c>
      <c r="W173" s="312"/>
    </row>
    <row r="174" spans="1:23" s="302" customFormat="1" ht="15">
      <c r="A174" s="310" t="s">
        <v>251</v>
      </c>
      <c r="B174" s="311">
        <f>AVERAGE('Work sheet diff'!C91:T91)</f>
        <v>-0.0265333792738988</v>
      </c>
      <c r="C174" s="450">
        <f t="shared" si="22"/>
        <v>1.432397334228301</v>
      </c>
      <c r="D174" s="321">
        <f>'Work sheet diff'!C91-AVERAGE('Work sheet diff'!$C91:$T91)</f>
        <v>-0.014169851802459877</v>
      </c>
      <c r="E174" s="321">
        <f>'Work sheet diff'!D91-AVERAGE('Work sheet diff'!$C91:$T91)</f>
        <v>-0.01606113864207909</v>
      </c>
      <c r="F174" s="321">
        <f>'Work sheet diff'!E91-AVERAGE('Work sheet diff'!$C91:$T91)</f>
        <v>-0.012280602902126393</v>
      </c>
      <c r="G174" s="321">
        <f>'Work sheet diff'!F91-AVERAGE('Work sheet diff'!$C91:$T91)</f>
        <v>-0.011771310674331448</v>
      </c>
      <c r="H174" s="321">
        <f>'Work sheet diff'!G91-AVERAGE('Work sheet diff'!$C91:$T91)</f>
        <v>-0.02106739409577534</v>
      </c>
      <c r="I174" s="321">
        <f>'Work sheet diff'!H91-AVERAGE('Work sheet diff'!$C91:$T91)</f>
        <v>0.002381467654299623</v>
      </c>
      <c r="J174" s="321">
        <f>'Work sheet diff'!I91-AVERAGE('Work sheet diff'!$C91:$T91)</f>
        <v>0.006427981642452511</v>
      </c>
      <c r="K174" s="321">
        <f>'Work sheet diff'!J91-AVERAGE('Work sheet diff'!$C91:$T91)</f>
        <v>-0.00763001225314577</v>
      </c>
      <c r="L174" s="321">
        <f>'Work sheet diff'!K91-AVERAGE('Work sheet diff'!$C91:$T91)</f>
        <v>-0.010088049905591982</v>
      </c>
      <c r="M174" s="321">
        <f>'Work sheet diff'!L91-AVERAGE('Work sheet diff'!$C91:$T91)</f>
        <v>0.003735731311842721</v>
      </c>
      <c r="N174" s="321">
        <f>'Work sheet diff'!M91-AVERAGE('Work sheet diff'!$C91:$T91)</f>
        <v>0.01933458562910571</v>
      </c>
      <c r="O174" s="321">
        <f>'Work sheet diff'!N91-AVERAGE('Work sheet diff'!$C91:$T91)</f>
        <v>-0.0010662268818326139</v>
      </c>
      <c r="P174" s="321">
        <f>'Work sheet diff'!O91-AVERAGE('Work sheet diff'!$C91:$T91)</f>
        <v>0.0007135064094380174</v>
      </c>
      <c r="Q174" s="321">
        <f>'Work sheet diff'!P91-AVERAGE('Work sheet diff'!$C91:$T91)</f>
        <v>0.003495312296316038</v>
      </c>
      <c r="R174" s="321">
        <f>'Work sheet diff'!Q91-AVERAGE('Work sheet diff'!$C91:$T91)</f>
        <v>0.016285419234231362</v>
      </c>
      <c r="S174" s="321">
        <f>'Work sheet diff'!R91-AVERAGE('Work sheet diff'!$C91:$T91)</f>
        <v>0.00435518972087302</v>
      </c>
      <c r="T174" s="321">
        <f>'Work sheet diff'!S91-AVERAGE('Work sheet diff'!$C91:$T91)</f>
        <v>0.016957557494092706</v>
      </c>
      <c r="U174" s="321">
        <f>'Work sheet diff'!T91-AVERAGE('Work sheet diff'!$C91:$T91)</f>
        <v>0.020447835764690805</v>
      </c>
      <c r="V174" s="321">
        <f>'Work sheet diff'!U91</f>
        <v>-0.0011970819501720964</v>
      </c>
      <c r="W174" s="312"/>
    </row>
    <row r="175" spans="1:23" s="302" customFormat="1" ht="15">
      <c r="A175" s="310" t="s">
        <v>252</v>
      </c>
      <c r="B175" s="311">
        <f>AVERAGE('Work sheet diff'!C92:T92)</f>
        <v>0.0011476476395440285</v>
      </c>
      <c r="C175" s="450">
        <f t="shared" si="22"/>
        <v>-0.09142969875695058</v>
      </c>
      <c r="D175" s="321">
        <f>'Work sheet diff'!C92-AVERAGE('Work sheet diff'!$C92:$T92)</f>
        <v>-0.0026462615065940814</v>
      </c>
      <c r="E175" s="321">
        <f>'Work sheet diff'!D92-AVERAGE('Work sheet diff'!$C92:$T92)</f>
        <v>-0.0011894901565440133</v>
      </c>
      <c r="F175" s="321">
        <f>'Work sheet diff'!E92-AVERAGE('Work sheet diff'!$C92:$T92)</f>
        <v>-0.0016699930941612964</v>
      </c>
      <c r="G175" s="321">
        <f>'Work sheet diff'!F92-AVERAGE('Work sheet diff'!$C92:$T92)</f>
        <v>0.0013236603121578336</v>
      </c>
      <c r="H175" s="321">
        <f>'Work sheet diff'!G92-AVERAGE('Work sheet diff'!$C92:$T92)</f>
        <v>0.003623512100382963</v>
      </c>
      <c r="I175" s="321">
        <f>'Work sheet diff'!H92-AVERAGE('Work sheet diff'!$C92:$T92)</f>
        <v>-0.004892357809264029</v>
      </c>
      <c r="J175" s="321">
        <f>'Work sheet diff'!I92-AVERAGE('Work sheet diff'!$C92:$T92)</f>
        <v>-0.0002029337294350128</v>
      </c>
      <c r="K175" s="321">
        <f>'Work sheet diff'!J92-AVERAGE('Work sheet diff'!$C92:$T92)</f>
        <v>-0.00462541639815754</v>
      </c>
      <c r="L175" s="321">
        <f>'Work sheet diff'!K92-AVERAGE('Work sheet diff'!$C92:$T92)</f>
        <v>0.00364926186292683</v>
      </c>
      <c r="M175" s="321">
        <f>'Work sheet diff'!L92-AVERAGE('Work sheet diff'!$C92:$T92)</f>
        <v>0.0003754144359329559</v>
      </c>
      <c r="N175" s="321">
        <f>'Work sheet diff'!M92-AVERAGE('Work sheet diff'!$C92:$T92)</f>
        <v>0.0013123747306886</v>
      </c>
      <c r="O175" s="321">
        <f>'Work sheet diff'!N92-AVERAGE('Work sheet diff'!$C92:$T92)</f>
        <v>-0.0021941480587112008</v>
      </c>
      <c r="P175" s="321">
        <f>'Work sheet diff'!O92-AVERAGE('Work sheet diff'!$C92:$T92)</f>
        <v>-0.0009528835155531137</v>
      </c>
      <c r="Q175" s="321">
        <f>'Work sheet diff'!P92-AVERAGE('Work sheet diff'!$C92:$T92)</f>
        <v>0.0010463031111434746</v>
      </c>
      <c r="R175" s="321">
        <f>'Work sheet diff'!Q92-AVERAGE('Work sheet diff'!$C92:$T92)</f>
        <v>0.002241446776699409</v>
      </c>
      <c r="S175" s="321">
        <f>'Work sheet diff'!R92-AVERAGE('Work sheet diff'!$C92:$T92)</f>
        <v>0.005029586388593176</v>
      </c>
      <c r="T175" s="321">
        <f>'Work sheet diff'!S92-AVERAGE('Work sheet diff'!$C92:$T92)</f>
        <v>0.0030055776578611654</v>
      </c>
      <c r="U175" s="321">
        <f>'Work sheet diff'!T92-AVERAGE('Work sheet diff'!$C92:$T92)</f>
        <v>-0.0032336531079661234</v>
      </c>
      <c r="V175" s="321">
        <f>'Work sheet diff'!U92</f>
        <v>0.0022097994478506855</v>
      </c>
      <c r="W175" s="312"/>
    </row>
    <row r="176" spans="1:23" s="302" customFormat="1" ht="15">
      <c r="A176" s="310" t="s">
        <v>253</v>
      </c>
      <c r="B176" s="311">
        <f>AVERAGE('Work sheet diff'!C93:T93)</f>
        <v>-0.022167251406033255</v>
      </c>
      <c r="C176" s="450">
        <f t="shared" si="22"/>
        <v>1.2424017367721223</v>
      </c>
      <c r="D176" s="321">
        <f>'Work sheet diff'!C93-AVERAGE('Work sheet diff'!$C93:$T93)</f>
        <v>0.007926717829193124</v>
      </c>
      <c r="E176" s="321">
        <f>'Work sheet diff'!D93-AVERAGE('Work sheet diff'!$C93:$T93)</f>
        <v>-0.005426073543377319</v>
      </c>
      <c r="F176" s="321">
        <f>'Work sheet diff'!E93-AVERAGE('Work sheet diff'!$C93:$T93)</f>
        <v>-0.005153199779558207</v>
      </c>
      <c r="G176" s="321">
        <f>'Work sheet diff'!F93-AVERAGE('Work sheet diff'!$C93:$T93)</f>
        <v>-0.006433344357233639</v>
      </c>
      <c r="H176" s="321">
        <f>'Work sheet diff'!G93-AVERAGE('Work sheet diff'!$C93:$T93)</f>
        <v>0.004008969419004631</v>
      </c>
      <c r="I176" s="321">
        <f>'Work sheet diff'!H93-AVERAGE('Work sheet diff'!$C93:$T93)</f>
        <v>0.006620695417360482</v>
      </c>
      <c r="J176" s="321">
        <f>'Work sheet diff'!I93-AVERAGE('Work sheet diff'!$C93:$T93)</f>
        <v>0.002571291983477223</v>
      </c>
      <c r="K176" s="321">
        <f>'Work sheet diff'!J93-AVERAGE('Work sheet diff'!$C93:$T93)</f>
        <v>-0.0045799170203244255</v>
      </c>
      <c r="L176" s="321">
        <f>'Work sheet diff'!K93-AVERAGE('Work sheet diff'!$C93:$T93)</f>
        <v>-0.006840699029300221</v>
      </c>
      <c r="M176" s="321">
        <f>'Work sheet diff'!L93-AVERAGE('Work sheet diff'!$C93:$T93)</f>
        <v>0.0011571577490254586</v>
      </c>
      <c r="N176" s="321">
        <f>'Work sheet diff'!M93-AVERAGE('Work sheet diff'!$C93:$T93)</f>
        <v>-0.002005010464249366</v>
      </c>
      <c r="O176" s="321">
        <f>'Work sheet diff'!N93-AVERAGE('Work sheet diff'!$C93:$T93)</f>
        <v>-0.006797427733849778</v>
      </c>
      <c r="P176" s="321">
        <f>'Work sheet diff'!O93-AVERAGE('Work sheet diff'!$C93:$T93)</f>
        <v>-0.006279003500823249</v>
      </c>
      <c r="Q176" s="321">
        <f>'Work sheet diff'!P93-AVERAGE('Work sheet diff'!$C93:$T93)</f>
        <v>0.004941318501012502</v>
      </c>
      <c r="R176" s="321">
        <f>'Work sheet diff'!Q93-AVERAGE('Work sheet diff'!$C93:$T93)</f>
        <v>0.008019498521203254</v>
      </c>
      <c r="S176" s="321">
        <f>'Work sheet diff'!R93-AVERAGE('Work sheet diff'!$C93:$T93)</f>
        <v>-0.003098537602094359</v>
      </c>
      <c r="T176" s="321">
        <f>'Work sheet diff'!S93-AVERAGE('Work sheet diff'!$C93:$T93)</f>
        <v>0.002286185309876912</v>
      </c>
      <c r="U176" s="321">
        <f>'Work sheet diff'!T93-AVERAGE('Work sheet diff'!$C93:$T93)</f>
        <v>0.009081378300656952</v>
      </c>
      <c r="V176" s="321">
        <f>'Work sheet diff'!U93</f>
        <v>-0.005480393176100162</v>
      </c>
      <c r="W176" s="312"/>
    </row>
    <row r="177" spans="1:23" s="302" customFormat="1" ht="15">
      <c r="A177" s="310" t="s">
        <v>254</v>
      </c>
      <c r="B177" s="311">
        <f>AVERAGE('Work sheet diff'!C94:T94)</f>
        <v>0.0006986348557820165</v>
      </c>
      <c r="C177" s="450">
        <f t="shared" si="22"/>
        <v>-0.004162877794731765</v>
      </c>
      <c r="D177" s="321">
        <f>'Work sheet diff'!C94-AVERAGE('Work sheet diff'!$C94:$T94)</f>
        <v>-0.0006130944689473183</v>
      </c>
      <c r="E177" s="321">
        <f>'Work sheet diff'!D94-AVERAGE('Work sheet diff'!$C94:$T94)</f>
        <v>-0.0019627913896143236</v>
      </c>
      <c r="F177" s="321">
        <f>'Work sheet diff'!E94-AVERAGE('Work sheet diff'!$C94:$T94)</f>
        <v>-0.0014489393648643104</v>
      </c>
      <c r="G177" s="321">
        <f>'Work sheet diff'!F94-AVERAGE('Work sheet diff'!$C94:$T94)</f>
        <v>0.0018578698162256008</v>
      </c>
      <c r="H177" s="321">
        <f>'Work sheet diff'!G94-AVERAGE('Work sheet diff'!$C94:$T94)</f>
        <v>-0.0021432858639852167</v>
      </c>
      <c r="I177" s="321">
        <f>'Work sheet diff'!H94-AVERAGE('Work sheet diff'!$C94:$T94)</f>
        <v>0.000595676303155478</v>
      </c>
      <c r="J177" s="321">
        <f>'Work sheet diff'!I94-AVERAGE('Work sheet diff'!$C94:$T94)</f>
        <v>0.0030009248718792384</v>
      </c>
      <c r="K177" s="321">
        <f>'Work sheet diff'!J94-AVERAGE('Work sheet diff'!$C94:$T94)</f>
        <v>0.0009259079258394382</v>
      </c>
      <c r="L177" s="321">
        <f>'Work sheet diff'!K94-AVERAGE('Work sheet diff'!$C94:$T94)</f>
        <v>-0.0010200492917937145</v>
      </c>
      <c r="M177" s="321">
        <f>'Work sheet diff'!L94-AVERAGE('Work sheet diff'!$C94:$T94)</f>
        <v>0.0028245904754328113</v>
      </c>
      <c r="N177" s="321">
        <f>'Work sheet diff'!M94-AVERAGE('Work sheet diff'!$C94:$T94)</f>
        <v>-0.002175216131899492</v>
      </c>
      <c r="O177" s="321">
        <f>'Work sheet diff'!N94-AVERAGE('Work sheet diff'!$C94:$T94)</f>
        <v>-0.0005436224743263522</v>
      </c>
      <c r="P177" s="321">
        <f>'Work sheet diff'!O94-AVERAGE('Work sheet diff'!$C94:$T94)</f>
        <v>0.0020942899125603372</v>
      </c>
      <c r="Q177" s="321">
        <f>'Work sheet diff'!P94-AVERAGE('Work sheet diff'!$C94:$T94)</f>
        <v>-0.0005113541592030096</v>
      </c>
      <c r="R177" s="321">
        <f>'Work sheet diff'!Q94-AVERAGE('Work sheet diff'!$C94:$T94)</f>
        <v>-0.0009291932834633847</v>
      </c>
      <c r="S177" s="321">
        <f>'Work sheet diff'!R94-AVERAGE('Work sheet diff'!$C94:$T94)</f>
        <v>-0.0008494019135666716</v>
      </c>
      <c r="T177" s="321">
        <f>'Work sheet diff'!S94-AVERAGE('Work sheet diff'!$C94:$T94)</f>
        <v>0.0020172508050897865</v>
      </c>
      <c r="U177" s="321">
        <f>'Work sheet diff'!T94-AVERAGE('Work sheet diff'!$C94:$T94)</f>
        <v>-0.0011195617685188976</v>
      </c>
      <c r="V177" s="321">
        <f>'Work sheet diff'!U94</f>
        <v>0.0004775084671143834</v>
      </c>
      <c r="W177" s="312"/>
    </row>
    <row r="178" spans="1:23" s="302" customFormat="1" ht="15">
      <c r="A178" s="310" t="s">
        <v>255</v>
      </c>
      <c r="B178" s="311">
        <f>AVERAGE('Work sheet diff'!C95:T95)</f>
        <v>-0.011861816031497566</v>
      </c>
      <c r="C178" s="450">
        <f t="shared" si="22"/>
        <v>-0.20621800900068035</v>
      </c>
      <c r="D178" s="321">
        <f>'Work sheet diff'!C95-AVERAGE('Work sheet diff'!$C95:$T95)</f>
        <v>-0.0020286144009804326</v>
      </c>
      <c r="E178" s="321">
        <f>'Work sheet diff'!D95-AVERAGE('Work sheet diff'!$C95:$T95)</f>
        <v>-0.0009365144656007032</v>
      </c>
      <c r="F178" s="321">
        <f>'Work sheet diff'!E95-AVERAGE('Work sheet diff'!$C95:$T95)</f>
        <v>-0.0044169614565070375</v>
      </c>
      <c r="G178" s="321">
        <f>'Work sheet diff'!F95-AVERAGE('Work sheet diff'!$C95:$T95)</f>
        <v>-0.00046877235761169644</v>
      </c>
      <c r="H178" s="321">
        <f>'Work sheet diff'!G95-AVERAGE('Work sheet diff'!$C95:$T95)</f>
        <v>0.0012584173460830472</v>
      </c>
      <c r="I178" s="321">
        <f>'Work sheet diff'!H95-AVERAGE('Work sheet diff'!$C95:$T95)</f>
        <v>0.005618770711071974</v>
      </c>
      <c r="J178" s="321">
        <f>'Work sheet diff'!I95-AVERAGE('Work sheet diff'!$C95:$T95)</f>
        <v>0.0012597580146565049</v>
      </c>
      <c r="K178" s="321">
        <f>'Work sheet diff'!J95-AVERAGE('Work sheet diff'!$C95:$T95)</f>
        <v>-0.0015407645256560847</v>
      </c>
      <c r="L178" s="321">
        <f>'Work sheet diff'!K95-AVERAGE('Work sheet diff'!$C95:$T95)</f>
        <v>-0.0018865396434852508</v>
      </c>
      <c r="M178" s="321">
        <f>'Work sheet diff'!L95-AVERAGE('Work sheet diff'!$C95:$T95)</f>
        <v>-0.003363006991742256</v>
      </c>
      <c r="N178" s="321">
        <f>'Work sheet diff'!M95-AVERAGE('Work sheet diff'!$C95:$T95)</f>
        <v>-0.005594647733560405</v>
      </c>
      <c r="O178" s="321">
        <f>'Work sheet diff'!N95-AVERAGE('Work sheet diff'!$C95:$T95)</f>
        <v>-0.00045244018552252976</v>
      </c>
      <c r="P178" s="321">
        <f>'Work sheet diff'!O95-AVERAGE('Work sheet diff'!$C95:$T95)</f>
        <v>-0.003804494656002702</v>
      </c>
      <c r="Q178" s="321">
        <f>'Work sheet diff'!P95-AVERAGE('Work sheet diff'!$C95:$T95)</f>
        <v>0.001652047543138857</v>
      </c>
      <c r="R178" s="321">
        <f>'Work sheet diff'!Q95-AVERAGE('Work sheet diff'!$C95:$T95)</f>
        <v>0.00416696650937478</v>
      </c>
      <c r="S178" s="321">
        <f>'Work sheet diff'!R95-AVERAGE('Work sheet diff'!$C95:$T95)</f>
        <v>-0.0011156590996709743</v>
      </c>
      <c r="T178" s="321">
        <f>'Work sheet diff'!S95-AVERAGE('Work sheet diff'!$C95:$T95)</f>
        <v>0.0045131118980436605</v>
      </c>
      <c r="U178" s="321">
        <f>'Work sheet diff'!T95-AVERAGE('Work sheet diff'!$C95:$T95)</f>
        <v>0.007139343493971252</v>
      </c>
      <c r="V178" s="450">
        <f>'Work sheet'!U95</f>
        <v>0.07237466683998889</v>
      </c>
      <c r="W178" s="312"/>
    </row>
    <row r="179" spans="1:23" s="302" customFormat="1" ht="15">
      <c r="A179" s="310" t="s">
        <v>256</v>
      </c>
      <c r="B179" s="311">
        <f>AVERAGE('Work sheet diff'!C96:T96)</f>
        <v>-0.00019179918179156098</v>
      </c>
      <c r="C179" s="450">
        <f t="shared" si="22"/>
        <v>-5.539335550586166E-06</v>
      </c>
      <c r="D179" s="321">
        <f>'Work sheet diff'!C96-AVERAGE('Work sheet diff'!$C96:$T96)</f>
        <v>0.00018337178876114954</v>
      </c>
      <c r="E179" s="321">
        <f>'Work sheet diff'!D96-AVERAGE('Work sheet diff'!$C96:$T96)</f>
        <v>0.0005229316917405745</v>
      </c>
      <c r="F179" s="321">
        <f>'Work sheet diff'!E96-AVERAGE('Work sheet diff'!$C96:$T96)</f>
        <v>-0.002828866123391109</v>
      </c>
      <c r="G179" s="321">
        <f>'Work sheet diff'!F96-AVERAGE('Work sheet diff'!$C96:$T96)</f>
        <v>0.00018618030152592276</v>
      </c>
      <c r="H179" s="321">
        <f>'Work sheet diff'!G96-AVERAGE('Work sheet diff'!$C96:$T96)</f>
        <v>0.0001803841128205072</v>
      </c>
      <c r="I179" s="321">
        <f>'Work sheet diff'!H96-AVERAGE('Work sheet diff'!$C96:$T96)</f>
        <v>0.0001899952355736785</v>
      </c>
      <c r="J179" s="321">
        <f>'Work sheet diff'!I96-AVERAGE('Work sheet diff'!$C96:$T96)</f>
        <v>0.00014681666360251655</v>
      </c>
      <c r="K179" s="321">
        <f>'Work sheet diff'!J96-AVERAGE('Work sheet diff'!$C96:$T96)</f>
        <v>0.00019125082259334477</v>
      </c>
      <c r="L179" s="321">
        <f>'Work sheet diff'!K96-AVERAGE('Work sheet diff'!$C96:$T96)</f>
        <v>0.0001884025216051152</v>
      </c>
      <c r="M179" s="321">
        <f>'Work sheet diff'!L96-AVERAGE('Work sheet diff'!$C96:$T96)</f>
        <v>0.0001899631509775837</v>
      </c>
      <c r="N179" s="321">
        <f>'Work sheet diff'!M96-AVERAGE('Work sheet diff'!$C96:$T96)</f>
        <v>0.00020022473435072678</v>
      </c>
      <c r="O179" s="321">
        <f>'Work sheet diff'!N96-AVERAGE('Work sheet diff'!$C96:$T96)</f>
        <v>0.0014341027863150804</v>
      </c>
      <c r="P179" s="321">
        <f>'Work sheet diff'!O96-AVERAGE('Work sheet diff'!$C96:$T96)</f>
        <v>-0.001851732275537672</v>
      </c>
      <c r="Q179" s="321">
        <f>'Work sheet diff'!P96-AVERAGE('Work sheet diff'!$C96:$T96)</f>
        <v>0.00017000042836046113</v>
      </c>
      <c r="R179" s="321">
        <f>'Work sheet diff'!Q96-AVERAGE('Work sheet diff'!$C96:$T96)</f>
        <v>0.0001479704363414368</v>
      </c>
      <c r="S179" s="321">
        <f>'Work sheet diff'!R96-AVERAGE('Work sheet diff'!$C96:$T96)</f>
        <v>0.00014628516252132692</v>
      </c>
      <c r="T179" s="321">
        <f>'Work sheet diff'!S96-AVERAGE('Work sheet diff'!$C96:$T96)</f>
        <v>0.0003998397429782395</v>
      </c>
      <c r="U179" s="321">
        <f>'Work sheet diff'!T96-AVERAGE('Work sheet diff'!$C96:$T96)</f>
        <v>0.00020287881886111694</v>
      </c>
      <c r="V179" s="450">
        <f>'Work sheet'!U96</f>
        <v>-0.0004489236384663531</v>
      </c>
      <c r="W179" s="312"/>
    </row>
    <row r="180" spans="1:23" s="302" customFormat="1" ht="15">
      <c r="A180" s="310" t="s">
        <v>257</v>
      </c>
      <c r="B180" s="311">
        <f>AVERAGE('Work sheet diff'!C97:T97)/10</f>
        <v>-0.002632023578963469</v>
      </c>
      <c r="C180" s="450">
        <f t="shared" si="22"/>
        <v>0.20362677828781117</v>
      </c>
      <c r="D180" s="321">
        <f>'Work sheet diff'!C97-AVERAGE('Work sheet diff'!$C97:$T97)</f>
        <v>-0.0014273982639797997</v>
      </c>
      <c r="E180" s="321">
        <f>'Work sheet diff'!D97-AVERAGE('Work sheet diff'!$C97:$T97)</f>
        <v>-0.00963037909002663</v>
      </c>
      <c r="F180" s="321">
        <f>'Work sheet diff'!E97-AVERAGE('Work sheet diff'!$C97:$T97)</f>
        <v>-0.010342263368561724</v>
      </c>
      <c r="G180" s="321">
        <f>'Work sheet diff'!F97-AVERAGE('Work sheet diff'!$C97:$T97)</f>
        <v>-0.009140283433356645</v>
      </c>
      <c r="H180" s="321">
        <f>'Work sheet diff'!G97-AVERAGE('Work sheet diff'!$C97:$T97)</f>
        <v>-0.0002874414803873439</v>
      </c>
      <c r="I180" s="321">
        <f>'Work sheet diff'!H97-AVERAGE('Work sheet diff'!$C97:$T97)</f>
        <v>0.005277669186185999</v>
      </c>
      <c r="J180" s="321">
        <f>'Work sheet diff'!I97-AVERAGE('Work sheet diff'!$C97:$T97)</f>
        <v>0.0034760560004201725</v>
      </c>
      <c r="K180" s="321">
        <f>'Work sheet diff'!J97-AVERAGE('Work sheet diff'!$C97:$T97)</f>
        <v>-0.0034543793683552843</v>
      </c>
      <c r="L180" s="321">
        <f>'Work sheet diff'!K97-AVERAGE('Work sheet diff'!$C97:$T97)</f>
        <v>-0.0056235095514976345</v>
      </c>
      <c r="M180" s="321">
        <f>'Work sheet diff'!L97-AVERAGE('Work sheet diff'!$C97:$T97)</f>
        <v>-0.0012021299725238146</v>
      </c>
      <c r="N180" s="321">
        <f>'Work sheet diff'!M97-AVERAGE('Work sheet diff'!$C97:$T97)</f>
        <v>0.002617295320000476</v>
      </c>
      <c r="O180" s="321">
        <f>'Work sheet diff'!N97-AVERAGE('Work sheet diff'!$C97:$T97)</f>
        <v>-0.002825993896468069</v>
      </c>
      <c r="P180" s="321">
        <f>'Work sheet diff'!O97-AVERAGE('Work sheet diff'!$C97:$T97)</f>
        <v>-0.0027749697919503755</v>
      </c>
      <c r="Q180" s="321">
        <f>'Work sheet diff'!P97-AVERAGE('Work sheet diff'!$C97:$T97)</f>
        <v>0.0009068818497288342</v>
      </c>
      <c r="R180" s="321">
        <f>'Work sheet diff'!Q97-AVERAGE('Work sheet diff'!$C97:$T97)</f>
        <v>0.005735468249807616</v>
      </c>
      <c r="S180" s="321">
        <f>'Work sheet diff'!R97-AVERAGE('Work sheet diff'!$C97:$T97)</f>
        <v>0.003675560532319457</v>
      </c>
      <c r="T180" s="321">
        <f>'Work sheet diff'!S97-AVERAGE('Work sheet diff'!$C97:$T97)</f>
        <v>0.008638772066005305</v>
      </c>
      <c r="U180" s="321">
        <f>'Work sheet diff'!T97-AVERAGE('Work sheet diff'!$C97:$T97)</f>
        <v>0.016381045012639445</v>
      </c>
      <c r="V180" s="450">
        <f>'Work sheet'!U97</f>
        <v>0.048119557345303814</v>
      </c>
      <c r="W180" s="312"/>
    </row>
    <row r="181" spans="1:23" s="302" customFormat="1" ht="15">
      <c r="A181" s="310" t="s">
        <v>258</v>
      </c>
      <c r="B181" s="311">
        <f>AVERAGE('Work sheet diff'!C98:T98)/10</f>
        <v>0.0008129198632690328</v>
      </c>
      <c r="C181" s="450">
        <f>B98/10</f>
        <v>0.0010447971039586113</v>
      </c>
      <c r="D181" s="321">
        <f>('Work sheet diff'!C98-AVERAGE('Work sheet diff'!$C98:$T98))/10</f>
        <v>-0.0004563679965338365</v>
      </c>
      <c r="E181" s="321">
        <f>('Work sheet diff'!D98-AVERAGE('Work sheet diff'!$C98:$T98))/10</f>
        <v>-0.00015095452798102402</v>
      </c>
      <c r="F181" s="321">
        <f>('Work sheet diff'!E98-AVERAGE('Work sheet diff'!$C98:$T98))/10</f>
        <v>0.000423883293556827</v>
      </c>
      <c r="G181" s="321">
        <f>('Work sheet diff'!F98-AVERAGE('Work sheet diff'!$C98:$T98))/10</f>
        <v>0.0003162401004943681</v>
      </c>
      <c r="H181" s="321">
        <f>('Work sheet diff'!G98-AVERAGE('Work sheet diff'!$C98:$T98))/10</f>
        <v>0.0007941942980951303</v>
      </c>
      <c r="I181" s="321">
        <f>('Work sheet diff'!H98-AVERAGE('Work sheet diff'!$C98:$T98))/10</f>
        <v>-0.00011505739383227981</v>
      </c>
      <c r="J181" s="321">
        <f>('Work sheet diff'!I98-AVERAGE('Work sheet diff'!$C98:$T98))/10</f>
        <v>-0.0016418240663691104</v>
      </c>
      <c r="K181" s="321">
        <f>('Work sheet diff'!J98-AVERAGE('Work sheet diff'!$C98:$T98))/10</f>
        <v>-0.001178079403454433</v>
      </c>
      <c r="L181" s="321">
        <f>('Work sheet diff'!K98-AVERAGE('Work sheet diff'!$C98:$T98))/10</f>
        <v>-0.00026318815333411865</v>
      </c>
      <c r="M181" s="321">
        <f>('Work sheet diff'!L98-AVERAGE('Work sheet diff'!$C98:$T98))/10</f>
        <v>-3.8121228513815065E-05</v>
      </c>
      <c r="N181" s="321">
        <f>('Work sheet diff'!M98-AVERAGE('Work sheet diff'!$C98:$T98))/10</f>
        <v>0.000202946708281033</v>
      </c>
      <c r="O181" s="321">
        <f>('Work sheet diff'!N98-AVERAGE('Work sheet diff'!$C98:$T98))/10</f>
        <v>0.00021953362407559318</v>
      </c>
      <c r="P181" s="321">
        <f>('Work sheet diff'!O98-AVERAGE('Work sheet diff'!$C98:$T98))/10</f>
        <v>0.0006635379464239833</v>
      </c>
      <c r="Q181" s="321">
        <f>('Work sheet diff'!P98-AVERAGE('Work sheet diff'!$C98:$T98))/10</f>
        <v>0.0002158114556920023</v>
      </c>
      <c r="R181" s="321">
        <f>('Work sheet diff'!Q98-AVERAGE('Work sheet diff'!$C98:$T98))/10</f>
        <v>1.0243034242924699E-05</v>
      </c>
      <c r="S181" s="321">
        <f>('Work sheet diff'!R98-AVERAGE('Work sheet diff'!$C98:$T98))/10</f>
        <v>0.00114733248010265</v>
      </c>
      <c r="T181" s="321">
        <f>('Work sheet diff'!S98-AVERAGE('Work sheet diff'!$C98:$T98))/10</f>
        <v>-0.00012928996303740933</v>
      </c>
      <c r="U181" s="321">
        <f>('Work sheet diff'!T98-AVERAGE('Work sheet diff'!$C98:$T98))/10</f>
        <v>-2.0840207908486356E-05</v>
      </c>
      <c r="V181" s="450">
        <f>'Work sheet'!U98/10</f>
        <v>-0.010019937729130712</v>
      </c>
      <c r="W181" s="312"/>
    </row>
    <row r="182" spans="1:23" s="302" customFormat="1" ht="15">
      <c r="A182" s="310" t="s">
        <v>259</v>
      </c>
      <c r="B182" s="452">
        <f>AVERAGE('Work sheet'!C99:T99)/10</f>
        <v>0.005197594843503803</v>
      </c>
      <c r="C182" s="321">
        <f>'Work sheet diff'!B99/10</f>
        <v>-0.006027106394085163</v>
      </c>
      <c r="D182" s="321">
        <f>('Work sheet diff'!C99-AVERAGE('Work sheet diff'!$C99:$T99))/10</f>
        <v>0.00015705415965081848</v>
      </c>
      <c r="E182" s="321">
        <f>('Work sheet diff'!D99-AVERAGE('Work sheet diff'!$C99:$T99))/10</f>
        <v>-0.0021663163421016323</v>
      </c>
      <c r="F182" s="321">
        <f>('Work sheet diff'!E99-AVERAGE('Work sheet diff'!$C99:$T99))/10</f>
        <v>-0.0020113986857437432</v>
      </c>
      <c r="G182" s="321">
        <f>('Work sheet diff'!F99-AVERAGE('Work sheet diff'!$C99:$T99))/10</f>
        <v>-0.00045777743904459325</v>
      </c>
      <c r="H182" s="321">
        <f>('Work sheet diff'!G99-AVERAGE('Work sheet diff'!$C99:$T99))/10</f>
        <v>6.853484129991927E-05</v>
      </c>
      <c r="I182" s="321">
        <f>('Work sheet diff'!H99-AVERAGE('Work sheet diff'!$C99:$T99))/10</f>
        <v>0.0005932377951812777</v>
      </c>
      <c r="J182" s="321">
        <f>('Work sheet diff'!I99-AVERAGE('Work sheet diff'!$C99:$T99))/10</f>
        <v>0.0007403874213496704</v>
      </c>
      <c r="K182" s="321">
        <f>('Work sheet diff'!J99-AVERAGE('Work sheet diff'!$C99:$T99))/10</f>
        <v>-0.00015577345324556126</v>
      </c>
      <c r="L182" s="321">
        <f>('Work sheet diff'!K99-AVERAGE('Work sheet diff'!$C99:$T99))/10</f>
        <v>-0.0008094444001672058</v>
      </c>
      <c r="M182" s="321">
        <f>('Work sheet diff'!L99-AVERAGE('Work sheet diff'!$C99:$T99))/10</f>
        <v>-0.0008375133277286672</v>
      </c>
      <c r="N182" s="321">
        <f>('Work sheet diff'!M99-AVERAGE('Work sheet diff'!$C99:$T99))/10</f>
        <v>0.0003954020604354534</v>
      </c>
      <c r="O182" s="321">
        <f>('Work sheet diff'!N99-AVERAGE('Work sheet diff'!$C99:$T99))/10</f>
        <v>-0.0008045821280336388</v>
      </c>
      <c r="P182" s="321">
        <f>('Work sheet diff'!O99-AVERAGE('Work sheet diff'!$C99:$T99))/10</f>
        <v>-0.0012930123731691354</v>
      </c>
      <c r="Q182" s="321">
        <f>('Work sheet diff'!P99-AVERAGE('Work sheet diff'!$C99:$T99))/10</f>
        <v>0.00032434884770258935</v>
      </c>
      <c r="R182" s="321">
        <f>('Work sheet diff'!Q99-AVERAGE('Work sheet diff'!$C99:$T99))/10</f>
        <v>0.0011796824957604692</v>
      </c>
      <c r="S182" s="321">
        <f>('Work sheet diff'!R99-AVERAGE('Work sheet diff'!$C99:$T99))/10</f>
        <v>0.0011898660700884263</v>
      </c>
      <c r="T182" s="321">
        <f>('Work sheet diff'!S99-AVERAGE('Work sheet diff'!$C99:$T99))/10</f>
        <v>0.0011821405966541483</v>
      </c>
      <c r="U182" s="321">
        <f>('Work sheet diff'!T99-AVERAGE('Work sheet diff'!$C99:$T99))/10</f>
        <v>0.0027051638611114066</v>
      </c>
      <c r="V182" s="321">
        <f>'Work sheet diff'!U99/10</f>
        <v>-0.0008745789620947355</v>
      </c>
      <c r="W182" s="312"/>
    </row>
    <row r="183" spans="1:23" s="302" customFormat="1" ht="15">
      <c r="A183" s="310" t="s">
        <v>260</v>
      </c>
      <c r="B183" s="452">
        <f>AVERAGE('Work sheet'!C100:T100)/10</f>
        <v>-0.008114140303512436</v>
      </c>
      <c r="C183" s="450">
        <f>B100/10</f>
        <v>0.004600345235526791</v>
      </c>
      <c r="D183" s="321">
        <f>('Work sheet diff'!C100-AVERAGE('Work sheet diff'!$C100:$T100))/10</f>
        <v>0.0002996863485598547</v>
      </c>
      <c r="E183" s="321">
        <f>('Work sheet diff'!D100-AVERAGE('Work sheet diff'!$C100:$T100))/10</f>
        <v>2.065966244817691E-05</v>
      </c>
      <c r="F183" s="321">
        <f>('Work sheet diff'!E100-AVERAGE('Work sheet diff'!$C100:$T100))/10</f>
        <v>0.00010426848375559026</v>
      </c>
      <c r="G183" s="321">
        <f>('Work sheet diff'!F100-AVERAGE('Work sheet diff'!$C100:$T100))/10</f>
        <v>0.001461969179558611</v>
      </c>
      <c r="H183" s="321">
        <f>('Work sheet diff'!G100-AVERAGE('Work sheet diff'!$C100:$T100))/10</f>
        <v>-0.0002344143160263725</v>
      </c>
      <c r="I183" s="321">
        <f>('Work sheet diff'!H100-AVERAGE('Work sheet diff'!$C100:$T100))/10</f>
        <v>0.00014870763224227615</v>
      </c>
      <c r="J183" s="321">
        <f>('Work sheet diff'!I100-AVERAGE('Work sheet diff'!$C100:$T100))/10</f>
        <v>-6.022793322972069E-05</v>
      </c>
      <c r="K183" s="321">
        <f>('Work sheet diff'!J100-AVERAGE('Work sheet diff'!$C100:$T100))/10</f>
        <v>-0.00037821580788896726</v>
      </c>
      <c r="L183" s="321">
        <f>('Work sheet diff'!K100-AVERAGE('Work sheet diff'!$C100:$T100))/10</f>
        <v>0.0002827047295449658</v>
      </c>
      <c r="M183" s="321">
        <f>('Work sheet diff'!L100-AVERAGE('Work sheet diff'!$C100:$T100))/10</f>
        <v>0.0005193986665722936</v>
      </c>
      <c r="N183" s="321">
        <f>('Work sheet diff'!M100-AVERAGE('Work sheet diff'!$C100:$T100))/10</f>
        <v>8.298117620059399E-05</v>
      </c>
      <c r="O183" s="321">
        <f>('Work sheet diff'!N100-AVERAGE('Work sheet diff'!$C100:$T100))/10</f>
        <v>-0.0009054517451327429</v>
      </c>
      <c r="P183" s="321">
        <f>('Work sheet diff'!O100-AVERAGE('Work sheet diff'!$C100:$T100))/10</f>
        <v>-0.0007434152515441875</v>
      </c>
      <c r="Q183" s="321">
        <f>('Work sheet diff'!P100-AVERAGE('Work sheet diff'!$C100:$T100))/10</f>
        <v>4.663746178515801E-05</v>
      </c>
      <c r="R183" s="321">
        <f>('Work sheet diff'!Q100-AVERAGE('Work sheet diff'!$C100:$T100))/10</f>
        <v>0.00015274970670755222</v>
      </c>
      <c r="S183" s="321">
        <f>('Work sheet diff'!R100-AVERAGE('Work sheet diff'!$C100:$T100))/10</f>
        <v>-0.00045180435671767833</v>
      </c>
      <c r="T183" s="321">
        <f>('Work sheet diff'!S100-AVERAGE('Work sheet diff'!$C100:$T100))/10</f>
        <v>-0.00016268095643367917</v>
      </c>
      <c r="U183" s="321">
        <f>('Work sheet diff'!T100-AVERAGE('Work sheet diff'!$C100:$T100))/10</f>
        <v>-0.00018355268040172397</v>
      </c>
      <c r="V183" s="450">
        <f>'Work sheet'!U100/10</f>
        <v>0.007208070309259106</v>
      </c>
      <c r="W183" s="312"/>
    </row>
    <row r="184" spans="1:23" s="302" customFormat="1" ht="15.75" thickBot="1">
      <c r="A184" s="325" t="s">
        <v>261</v>
      </c>
      <c r="B184" s="322">
        <f>AVERAGE('Work sheet diff'!C101:T101)/10</f>
        <v>-0.0011767451339981167</v>
      </c>
      <c r="C184" s="449">
        <f>B101/10</f>
        <v>-0.00020171530000000004</v>
      </c>
      <c r="D184" s="323">
        <f>('Work sheet diff'!C101-AVERAGE('Work sheet diff'!$C101:$T101))/10</f>
        <v>-0.00024928745922222237</v>
      </c>
      <c r="E184" s="323">
        <f>('Work sheet diff'!D101-AVERAGE('Work sheet diff'!$C101:$T101))/10</f>
        <v>-0.0038680321880357827</v>
      </c>
      <c r="F184" s="323">
        <f>('Work sheet diff'!E101-AVERAGE('Work sheet diff'!$C101:$T101))/10</f>
        <v>0.000624738456032015</v>
      </c>
      <c r="G184" s="323">
        <f>('Work sheet diff'!F101-AVERAGE('Work sheet diff'!$C101:$T101))/10</f>
        <v>-0.0006934130863408665</v>
      </c>
      <c r="H184" s="323">
        <f>('Work sheet diff'!G101-AVERAGE('Work sheet diff'!$C101:$T101))/10</f>
        <v>-2.0274594815442373E-05</v>
      </c>
      <c r="I184" s="323">
        <f>('Work sheet diff'!H101-AVERAGE('Work sheet diff'!$C101:$T101))/10</f>
        <v>-0.002772684272781545</v>
      </c>
      <c r="J184" s="323">
        <f>('Work sheet diff'!I101-AVERAGE('Work sheet diff'!$C101:$T101))/10</f>
        <v>0.0012529010594218453</v>
      </c>
      <c r="K184" s="323">
        <f>('Work sheet diff'!J101-AVERAGE('Work sheet diff'!$C101:$T101))/10</f>
        <v>-0.0004155962219340864</v>
      </c>
      <c r="L184" s="323">
        <f>('Work sheet diff'!K101-AVERAGE('Work sheet diff'!$C101:$T101))/10</f>
        <v>-0.001291539764306968</v>
      </c>
      <c r="M184" s="323">
        <f>('Work sheet diff'!L101-AVERAGE('Work sheet diff'!$C101:$T101))/10</f>
        <v>-7.262957786629068E-05</v>
      </c>
      <c r="N184" s="323">
        <f>('Work sheet diff'!M101-AVERAGE('Work sheet diff'!$C101:$T101))/10</f>
        <v>0.00411495388993032</v>
      </c>
      <c r="O184" s="323">
        <f>('Work sheet diff'!N101-AVERAGE('Work sheet diff'!$C101:$T101))/10</f>
        <v>-0.0024464543744764596</v>
      </c>
      <c r="P184" s="323">
        <f>('Work sheet diff'!O101-AVERAGE('Work sheet diff'!$C101:$T101))/10</f>
        <v>0.0027822555797608287</v>
      </c>
      <c r="Q184" s="323">
        <f>('Work sheet diff'!P101-AVERAGE('Work sheet diff'!$C101:$T101))/10</f>
        <v>-0.00253366530667985</v>
      </c>
      <c r="R184" s="323">
        <f>('Work sheet diff'!Q101-AVERAGE('Work sheet diff'!$C101:$T101))/10</f>
        <v>-0.0010621221541374764</v>
      </c>
      <c r="S184" s="323">
        <f>('Work sheet diff'!R101-AVERAGE('Work sheet diff'!$C101:$T101))/10</f>
        <v>0.0034069896881337098</v>
      </c>
      <c r="T184" s="323">
        <f>('Work sheet diff'!S101-AVERAGE('Work sheet diff'!$C101:$T101))/10</f>
        <v>-0.0005060586456629001</v>
      </c>
      <c r="U184" s="323">
        <f>('Work sheet diff'!T101-AVERAGE('Work sheet diff'!$C101:$T101))/10</f>
        <v>0.003749918972981168</v>
      </c>
      <c r="V184" s="449">
        <f>'Work sheet'!U101/10</f>
        <v>-0.01165347</v>
      </c>
      <c r="W184" s="305"/>
    </row>
    <row r="185" spans="1:23" s="302" customFormat="1" ht="15.75" thickBot="1">
      <c r="A185" s="567" t="s">
        <v>262</v>
      </c>
      <c r="B185" s="568"/>
      <c r="C185" s="568"/>
      <c r="D185" s="568"/>
      <c r="E185" s="568"/>
      <c r="F185" s="568"/>
      <c r="G185" s="568"/>
      <c r="H185" s="568"/>
      <c r="I185" s="568"/>
      <c r="J185" s="568"/>
      <c r="K185" s="568"/>
      <c r="L185" s="568"/>
      <c r="M185" s="568"/>
      <c r="N185" s="568"/>
      <c r="O185" s="568"/>
      <c r="P185" s="568"/>
      <c r="Q185" s="568"/>
      <c r="R185" s="568"/>
      <c r="S185" s="568"/>
      <c r="T185" s="568"/>
      <c r="U185" s="568"/>
      <c r="V185" s="568"/>
      <c r="W185" s="569"/>
    </row>
    <row r="186" spans="1:23" s="302" customFormat="1" ht="15">
      <c r="A186" s="298" t="s">
        <v>228</v>
      </c>
      <c r="B186" s="299">
        <f>'Work sheet diff'!K63</f>
        <v>-0.057935000000000514</v>
      </c>
      <c r="C186" s="300"/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1"/>
    </row>
    <row r="187" spans="1:23" s="302" customFormat="1" ht="15.75" thickBot="1">
      <c r="A187" s="303" t="s">
        <v>229</v>
      </c>
      <c r="B187" s="449">
        <f>(C189+V189)/2</f>
        <v>-4043.6570176985397</v>
      </c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5"/>
    </row>
    <row r="188" spans="1:23" s="302" customFormat="1" ht="15.75" thickBot="1">
      <c r="A188" s="306"/>
      <c r="B188" s="307" t="s">
        <v>230</v>
      </c>
      <c r="C188" s="308" t="s">
        <v>72</v>
      </c>
      <c r="D188" s="308" t="s">
        <v>73</v>
      </c>
      <c r="E188" s="308" t="s">
        <v>74</v>
      </c>
      <c r="F188" s="308" t="s">
        <v>75</v>
      </c>
      <c r="G188" s="308" t="s">
        <v>76</v>
      </c>
      <c r="H188" s="308" t="s">
        <v>81</v>
      </c>
      <c r="I188" s="308" t="s">
        <v>82</v>
      </c>
      <c r="J188" s="308" t="s">
        <v>83</v>
      </c>
      <c r="K188" s="308" t="s">
        <v>84</v>
      </c>
      <c r="L188" s="308" t="s">
        <v>85</v>
      </c>
      <c r="M188" s="308" t="s">
        <v>86</v>
      </c>
      <c r="N188" s="308" t="s">
        <v>87</v>
      </c>
      <c r="O188" s="308" t="s">
        <v>88</v>
      </c>
      <c r="P188" s="308" t="s">
        <v>89</v>
      </c>
      <c r="Q188" s="308" t="s">
        <v>90</v>
      </c>
      <c r="R188" s="308" t="s">
        <v>91</v>
      </c>
      <c r="S188" s="308" t="s">
        <v>92</v>
      </c>
      <c r="T188" s="308" t="s">
        <v>93</v>
      </c>
      <c r="U188" s="308" t="s">
        <v>94</v>
      </c>
      <c r="V188" s="308" t="s">
        <v>95</v>
      </c>
      <c r="W188" s="309" t="s">
        <v>96</v>
      </c>
    </row>
    <row r="189" spans="1:23" s="302" customFormat="1" ht="15.75" thickBot="1">
      <c r="A189" s="310" t="s">
        <v>231</v>
      </c>
      <c r="B189" s="311">
        <f>AVERAGE('Work sheet diff'!D107:S107)</f>
        <v>108.42647058823528</v>
      </c>
      <c r="C189" s="450">
        <f>('Summary Data'!Y2-AVERAGE('Summary Data'!$Z2:$AQ2))/AVERAGE('Summary Data'!$Z2:$AQ2)*10000</f>
        <v>-4044.4922922718542</v>
      </c>
      <c r="D189" s="450">
        <f>('Summary Data'!Z2-AVERAGE('Summary Data'!$Z2:$AQ2))/AVERAGE('Summary Data'!$Z2:$AQ2)*10000</f>
        <v>-3.433906579178419</v>
      </c>
      <c r="E189" s="450">
        <f>('Summary Data'!AA2-AVERAGE('Summary Data'!$Z2:$AQ2))/AVERAGE('Summary Data'!$Z2:$AQ2)*10000</f>
        <v>-1.7633574325505126</v>
      </c>
      <c r="F189" s="450">
        <f>('Summary Data'!AB2-AVERAGE('Summary Data'!$Z2:$AQ2))/AVERAGE('Summary Data'!$Z2:$AQ2)*10000</f>
        <v>-0.09280828592422098</v>
      </c>
      <c r="G189" s="450">
        <f>('Summary Data'!AC2-AVERAGE('Summary Data'!$Z2:$AQ2))/AVERAGE('Summary Data'!$Z2:$AQ2)*10000</f>
        <v>1.5777408607052994</v>
      </c>
      <c r="H189" s="450">
        <f>('Summary Data'!AD2-AVERAGE('Summary Data'!$Z2:$AQ2))/AVERAGE('Summary Data'!$Z2:$AQ2)*10000</f>
        <v>-0.09280828592422098</v>
      </c>
      <c r="I189" s="450">
        <f>('Summary Data'!AE2-AVERAGE('Summary Data'!$Z2:$AQ2))/AVERAGE('Summary Data'!$Z2:$AQ2)*10000</f>
        <v>-0.09280828592422098</v>
      </c>
      <c r="J189" s="450">
        <f>('Summary Data'!AF2-AVERAGE('Summary Data'!$Z2:$AQ2))/AVERAGE('Summary Data'!$Z2:$AQ2)*10000</f>
        <v>-0.09280828592422098</v>
      </c>
      <c r="K189" s="450">
        <f>('Summary Data'!AG2-AVERAGE('Summary Data'!$Z2:$AQ2))/AVERAGE('Summary Data'!$Z2:$AQ2)*10000</f>
        <v>-0.09280828592422098</v>
      </c>
      <c r="L189" s="450">
        <f>('Summary Data'!AH2-AVERAGE('Summary Data'!$Z2:$AQ2))/AVERAGE('Summary Data'!$Z2:$AQ2)*10000</f>
        <v>-1.7633574325505126</v>
      </c>
      <c r="M189" s="450">
        <f>('Summary Data'!AI2-AVERAGE('Summary Data'!$Z2:$AQ2))/AVERAGE('Summary Data'!$Z2:$AQ2)*10000</f>
        <v>-0.09280828592422098</v>
      </c>
      <c r="N189" s="450">
        <f>('Summary Data'!AJ2-AVERAGE('Summary Data'!$Z2:$AQ2))/AVERAGE('Summary Data'!$Z2:$AQ2)*10000</f>
        <v>-1.7633574325505126</v>
      </c>
      <c r="O189" s="450">
        <f>('Summary Data'!AK2-AVERAGE('Summary Data'!$Z2:$AQ2))/AVERAGE('Summary Data'!$Z2:$AQ2)*10000</f>
        <v>-0.09280828592422098</v>
      </c>
      <c r="P189" s="450">
        <f>('Summary Data'!AL2-AVERAGE('Summary Data'!$Z2:$AQ2))/AVERAGE('Summary Data'!$Z2:$AQ2)*10000</f>
        <v>1.5777408607052994</v>
      </c>
      <c r="Q189" s="450">
        <f>('Summary Data'!AM2-AVERAGE('Summary Data'!$Z2:$AQ2))/AVERAGE('Summary Data'!$Z2:$AQ2)*10000</f>
        <v>3.248290007333205</v>
      </c>
      <c r="R189" s="450">
        <f>('Summary Data'!AN2-AVERAGE('Summary Data'!$Z2:$AQ2))/AVERAGE('Summary Data'!$Z2:$AQ2)*10000</f>
        <v>4.918839153961112</v>
      </c>
      <c r="S189" s="450">
        <f>('Summary Data'!AO2-AVERAGE('Summary Data'!$Z2:$AQ2))/AVERAGE('Summary Data'!$Z2:$AQ2)*10000</f>
        <v>1.5777408607052994</v>
      </c>
      <c r="T189" s="450">
        <f>('Summary Data'!AP2-AVERAGE('Summary Data'!$Z2:$AQ2))/AVERAGE('Summary Data'!$Z2:$AQ2)*10000</f>
        <v>-1.7633574325505126</v>
      </c>
      <c r="U189" s="450">
        <f>('Summary Data'!AQ2-AVERAGE('Summary Data'!$Z2:$AQ2))/AVERAGE('Summary Data'!$Z2:$AQ2)*10000</f>
        <v>-1.7633574325505126</v>
      </c>
      <c r="V189" s="450">
        <f>('Summary Data'!AR2-AVERAGE('Summary Data'!$Z2:$AQ2))/AVERAGE('Summary Data'!$Z2:$AQ2)*10000</f>
        <v>-4042.821743125225</v>
      </c>
      <c r="W189" s="312"/>
    </row>
    <row r="190" spans="1:23" s="302" customFormat="1" ht="15.75" thickBot="1">
      <c r="A190" s="298"/>
      <c r="B190" s="313" t="s">
        <v>232</v>
      </c>
      <c r="C190" s="314" t="s">
        <v>72</v>
      </c>
      <c r="D190" s="314" t="s">
        <v>73</v>
      </c>
      <c r="E190" s="314" t="s">
        <v>74</v>
      </c>
      <c r="F190" s="314" t="s">
        <v>75</v>
      </c>
      <c r="G190" s="314" t="s">
        <v>76</v>
      </c>
      <c r="H190" s="314" t="s">
        <v>81</v>
      </c>
      <c r="I190" s="314" t="s">
        <v>82</v>
      </c>
      <c r="J190" s="314" t="s">
        <v>83</v>
      </c>
      <c r="K190" s="314" t="s">
        <v>84</v>
      </c>
      <c r="L190" s="314" t="s">
        <v>85</v>
      </c>
      <c r="M190" s="314" t="s">
        <v>86</v>
      </c>
      <c r="N190" s="314" t="s">
        <v>87</v>
      </c>
      <c r="O190" s="314" t="s">
        <v>88</v>
      </c>
      <c r="P190" s="314" t="s">
        <v>89</v>
      </c>
      <c r="Q190" s="314" t="s">
        <v>90</v>
      </c>
      <c r="R190" s="314" t="s">
        <v>91</v>
      </c>
      <c r="S190" s="314" t="s">
        <v>92</v>
      </c>
      <c r="T190" s="314" t="s">
        <v>93</v>
      </c>
      <c r="U190" s="314" t="s">
        <v>94</v>
      </c>
      <c r="V190" s="314" t="s">
        <v>95</v>
      </c>
      <c r="W190" s="315" t="s">
        <v>96</v>
      </c>
    </row>
    <row r="191" spans="1:23" s="302" customFormat="1" ht="15.75" thickBot="1">
      <c r="A191" s="316" t="s">
        <v>233</v>
      </c>
      <c r="B191" s="317"/>
      <c r="C191" s="451">
        <f>'Summary Data'!Y3-AVERAGE('Summary Data'!$Z3:$AQ3)</f>
        <v>2.8302824444444443</v>
      </c>
      <c r="D191" s="451">
        <f>'Summary Data'!Z3-AVERAGE('Summary Data'!$Z3:$AQ3)</f>
        <v>-0.13822555555555555</v>
      </c>
      <c r="E191" s="451">
        <f>'Summary Data'!AA3-AVERAGE('Summary Data'!$Z3:$AQ3)</f>
        <v>-1.8295535555555555</v>
      </c>
      <c r="F191" s="451">
        <f>'Summary Data'!AB3-AVERAGE('Summary Data'!$Z3:$AQ3)</f>
        <v>-2.2916355555555556</v>
      </c>
      <c r="G191" s="451">
        <f>'Summary Data'!AC3-AVERAGE('Summary Data'!$Z3:$AQ3)</f>
        <v>-1.0909405555555556</v>
      </c>
      <c r="H191" s="451">
        <f>'Summary Data'!AD3-AVERAGE('Summary Data'!$Z3:$AQ3)</f>
        <v>-0.3605325555555556</v>
      </c>
      <c r="I191" s="451">
        <f>'Summary Data'!AE3-AVERAGE('Summary Data'!$Z3:$AQ3)</f>
        <v>0.2511414444444445</v>
      </c>
      <c r="J191" s="451">
        <f>'Summary Data'!AF3-AVERAGE('Summary Data'!$Z3:$AQ3)</f>
        <v>0.07984644444444447</v>
      </c>
      <c r="K191" s="451">
        <f>'Summary Data'!AG3-AVERAGE('Summary Data'!$Z3:$AQ3)</f>
        <v>-0.9266755555555557</v>
      </c>
      <c r="L191" s="451">
        <f>'Summary Data'!AH3-AVERAGE('Summary Data'!$Z3:$AQ3)</f>
        <v>-0.14928555555555556</v>
      </c>
      <c r="M191" s="451">
        <f>'Summary Data'!AI3-AVERAGE('Summary Data'!$Z3:$AQ3)</f>
        <v>-0.026838555555555532</v>
      </c>
      <c r="N191" s="451">
        <f>'Summary Data'!AJ3-AVERAGE('Summary Data'!$Z3:$AQ3)</f>
        <v>0.35174144444444444</v>
      </c>
      <c r="O191" s="451">
        <f>'Summary Data'!AK3-AVERAGE('Summary Data'!$Z3:$AQ3)</f>
        <v>-0.06561855555555557</v>
      </c>
      <c r="P191" s="451">
        <f>'Summary Data'!AL3-AVERAGE('Summary Data'!$Z3:$AQ3)</f>
        <v>-0.13793455555555556</v>
      </c>
      <c r="Q191" s="451">
        <f>'Summary Data'!AM3-AVERAGE('Summary Data'!$Z3:$AQ3)</f>
        <v>0.20962344444444445</v>
      </c>
      <c r="R191" s="451">
        <f>'Summary Data'!AN3-AVERAGE('Summary Data'!$Z3:$AQ3)</f>
        <v>0.7779984444444445</v>
      </c>
      <c r="S191" s="451">
        <f>'Summary Data'!AO3-AVERAGE('Summary Data'!$Z3:$AQ3)</f>
        <v>1.7666194444444443</v>
      </c>
      <c r="T191" s="451">
        <f>'Summary Data'!AP3-AVERAGE('Summary Data'!$Z3:$AQ3)</f>
        <v>1.8323424444444445</v>
      </c>
      <c r="U191" s="451">
        <f>'Summary Data'!AQ3-AVERAGE('Summary Data'!$Z3:$AQ3)</f>
        <v>1.7479274444444444</v>
      </c>
      <c r="V191" s="451">
        <f>'Summary Data'!AR3-AVERAGE('Summary Data'!$Z3:$AQ3)</f>
        <v>3.8116794444444446</v>
      </c>
      <c r="W191" s="318"/>
    </row>
    <row r="192" spans="1:23" s="302" customFormat="1" ht="15">
      <c r="A192" s="324" t="s">
        <v>234</v>
      </c>
      <c r="B192" s="326">
        <f>-AVERAGE('Work sheet diff'!C108:T108)</f>
        <v>1.5392496468637633</v>
      </c>
      <c r="C192" s="327">
        <f>-'Work sheet diff'!B108</f>
        <v>42.994716698491</v>
      </c>
      <c r="D192" s="327">
        <f>-('Work sheet diff'!C108-AVERAGE('Work sheet diff'!$C108:$T108))</f>
        <v>0.18627049125048467</v>
      </c>
      <c r="E192" s="327">
        <f>-('Work sheet diff'!D108-AVERAGE('Work sheet diff'!$C108:$T108))</f>
        <v>0.0808229048439304</v>
      </c>
      <c r="F192" s="327">
        <f>-('Work sheet diff'!E108-AVERAGE('Work sheet diff'!$C108:$T108))</f>
        <v>-0.03681302488485927</v>
      </c>
      <c r="G192" s="327">
        <f>-('Work sheet diff'!F108-AVERAGE('Work sheet diff'!$C108:$T108))</f>
        <v>0.18822263008925244</v>
      </c>
      <c r="H192" s="327">
        <f>-('Work sheet diff'!G108-AVERAGE('Work sheet diff'!$C108:$T108))</f>
        <v>-0.012188572272690656</v>
      </c>
      <c r="I192" s="327">
        <f>-('Work sheet diff'!H108-AVERAGE('Work sheet diff'!$C108:$T108))</f>
        <v>-0.010179313653988498</v>
      </c>
      <c r="J192" s="327">
        <f>-('Work sheet diff'!I108-AVERAGE('Work sheet diff'!$C108:$T108))</f>
        <v>-0.11623637303838907</v>
      </c>
      <c r="K192" s="327">
        <f>-('Work sheet diff'!J108-AVERAGE('Work sheet diff'!$C108:$T108))</f>
        <v>-0.10286292606209857</v>
      </c>
      <c r="L192" s="327">
        <f>-('Work sheet diff'!K108-AVERAGE('Work sheet diff'!$C108:$T108))</f>
        <v>-0.05016573934868607</v>
      </c>
      <c r="M192" s="327">
        <f>-('Work sheet diff'!L108-AVERAGE('Work sheet diff'!$C108:$T108))</f>
        <v>-0.09920906561022935</v>
      </c>
      <c r="N192" s="327">
        <f>-('Work sheet diff'!M108-AVERAGE('Work sheet diff'!$C108:$T108))</f>
        <v>0.08816200278181086</v>
      </c>
      <c r="O192" s="327">
        <f>-('Work sheet diff'!N108-AVERAGE('Work sheet diff'!$C108:$T108))</f>
        <v>-0.06780510355989078</v>
      </c>
      <c r="P192" s="327">
        <f>-('Work sheet diff'!O108-AVERAGE('Work sheet diff'!$C108:$T108))</f>
        <v>0.17357235439330498</v>
      </c>
      <c r="Q192" s="327">
        <f>-('Work sheet diff'!P108-AVERAGE('Work sheet diff'!$C108:$T108))</f>
        <v>-0.01748682941910351</v>
      </c>
      <c r="R192" s="327">
        <f>-('Work sheet diff'!Q108-AVERAGE('Work sheet diff'!$C108:$T108))</f>
        <v>-0.21686478978079604</v>
      </c>
      <c r="S192" s="327">
        <f>-('Work sheet diff'!R108-AVERAGE('Work sheet diff'!$C108:$T108))</f>
        <v>0.045792212502609564</v>
      </c>
      <c r="T192" s="327">
        <f>-('Work sheet diff'!S108-AVERAGE('Work sheet diff'!$C108:$T108))</f>
        <v>0.0009498371944511863</v>
      </c>
      <c r="U192" s="327">
        <f>-('Work sheet diff'!T108-AVERAGE('Work sheet diff'!$C108:$T108))</f>
        <v>-0.03398069542510651</v>
      </c>
      <c r="V192" s="455">
        <f>-'Work sheet'!U108</f>
        <v>33.05587249158714</v>
      </c>
      <c r="W192" s="328"/>
    </row>
    <row r="193" spans="1:23" s="302" customFormat="1" ht="15">
      <c r="A193" s="310" t="s">
        <v>235</v>
      </c>
      <c r="B193" s="329">
        <f>AVERAGE('Work sheet diff'!C109:T109)</f>
        <v>4.676421038986367</v>
      </c>
      <c r="C193" s="321">
        <f>'Work sheet diff'!B109</f>
        <v>3.0617645669390328</v>
      </c>
      <c r="D193" s="321">
        <f>'Work sheet diff'!C109-AVERAGE('Work sheet diff'!$C109:$T109)</f>
        <v>-0.05710627757657427</v>
      </c>
      <c r="E193" s="321">
        <f>'Work sheet diff'!D109-AVERAGE('Work sheet diff'!$C109:$T109)</f>
        <v>0.02528971519809886</v>
      </c>
      <c r="F193" s="321">
        <f>'Work sheet diff'!E109-AVERAGE('Work sheet diff'!$C109:$T109)</f>
        <v>0.024370054492825588</v>
      </c>
      <c r="G193" s="321">
        <f>'Work sheet diff'!F109-AVERAGE('Work sheet diff'!$C109:$T109)</f>
        <v>-0.004488187597933013</v>
      </c>
      <c r="H193" s="321">
        <f>'Work sheet diff'!G109-AVERAGE('Work sheet diff'!$C109:$T109)</f>
        <v>0.05904835575553058</v>
      </c>
      <c r="I193" s="321">
        <f>'Work sheet diff'!H109-AVERAGE('Work sheet diff'!$C109:$T109)</f>
        <v>-0.01245331224049373</v>
      </c>
      <c r="J193" s="321">
        <f>'Work sheet diff'!I109-AVERAGE('Work sheet diff'!$C109:$T109)</f>
        <v>-0.02510761806261108</v>
      </c>
      <c r="K193" s="321">
        <f>'Work sheet diff'!J109-AVERAGE('Work sheet diff'!$C109:$T109)</f>
        <v>0.04063689299381856</v>
      </c>
      <c r="L193" s="321">
        <f>'Work sheet diff'!K109-AVERAGE('Work sheet diff'!$C109:$T109)</f>
        <v>-0.0072012846998266156</v>
      </c>
      <c r="M193" s="321">
        <f>'Work sheet diff'!L109-AVERAGE('Work sheet diff'!$C109:$T109)</f>
        <v>0.027695469590155675</v>
      </c>
      <c r="N193" s="321">
        <f>'Work sheet diff'!M109-AVERAGE('Work sheet diff'!$C109:$T109)</f>
        <v>0.03727225379348731</v>
      </c>
      <c r="O193" s="321">
        <f>'Work sheet diff'!N109-AVERAGE('Work sheet diff'!$C109:$T109)</f>
        <v>-0.015478529377103811</v>
      </c>
      <c r="P193" s="321">
        <f>'Work sheet diff'!O109-AVERAGE('Work sheet diff'!$C109:$T109)</f>
        <v>0.06429881822987493</v>
      </c>
      <c r="Q193" s="321">
        <f>'Work sheet diff'!P109-AVERAGE('Work sheet diff'!$C109:$T109)</f>
        <v>-0.1518701074584241</v>
      </c>
      <c r="R193" s="321">
        <f>'Work sheet diff'!Q109-AVERAGE('Work sheet diff'!$C109:$T109)</f>
        <v>0.09953468435100987</v>
      </c>
      <c r="S193" s="321">
        <f>'Work sheet diff'!R109-AVERAGE('Work sheet diff'!$C109:$T109)</f>
        <v>-0.031500713388526336</v>
      </c>
      <c r="T193" s="321">
        <f>'Work sheet diff'!S109-AVERAGE('Work sheet diff'!$C109:$T109)</f>
        <v>-0.037328318615170275</v>
      </c>
      <c r="U193" s="321">
        <f>'Work sheet diff'!T109-AVERAGE('Work sheet diff'!$C109:$T109)</f>
        <v>-0.035611895388139914</v>
      </c>
      <c r="V193" s="321">
        <f>'Work sheet diff'!U109</f>
        <v>5.862654150494803</v>
      </c>
      <c r="W193" s="330"/>
    </row>
    <row r="194" spans="1:23" s="302" customFormat="1" ht="15">
      <c r="A194" s="310" t="s">
        <v>236</v>
      </c>
      <c r="B194" s="329">
        <f>-AVERAGE('Work sheet diff'!C110:T110)</f>
        <v>0.09367281039957659</v>
      </c>
      <c r="C194" s="450">
        <f>-'Work sheet'!B110</f>
        <v>0.5280801608423529</v>
      </c>
      <c r="D194" s="321">
        <f>-('Work sheet diff'!C110-AVERAGE('Work sheet diff'!$C110:$T110))</f>
        <v>0.012052689875277384</v>
      </c>
      <c r="E194" s="321">
        <f>-('Work sheet diff'!D110-AVERAGE('Work sheet diff'!$C110:$T110))</f>
        <v>0.005097323566299217</v>
      </c>
      <c r="F194" s="321">
        <f>-('Work sheet diff'!E110-AVERAGE('Work sheet diff'!$C110:$T110))</f>
        <v>0.016925481233371564</v>
      </c>
      <c r="G194" s="321">
        <f>-('Work sheet diff'!F110-AVERAGE('Work sheet diff'!$C110:$T110))</f>
        <v>-0.018617921132753457</v>
      </c>
      <c r="H194" s="321">
        <f>-('Work sheet diff'!G110-AVERAGE('Work sheet diff'!$C110:$T110))</f>
        <v>0.010821357054609737</v>
      </c>
      <c r="I194" s="321">
        <f>-('Work sheet diff'!H110-AVERAGE('Work sheet diff'!$C110:$T110))</f>
        <v>-0.007964290921972289</v>
      </c>
      <c r="J194" s="321">
        <f>-('Work sheet diff'!I110-AVERAGE('Work sheet diff'!$C110:$T110))</f>
        <v>-0.0008991554521384781</v>
      </c>
      <c r="K194" s="321">
        <f>-('Work sheet diff'!J110-AVERAGE('Work sheet diff'!$C110:$T110))</f>
        <v>0.013209995919790662</v>
      </c>
      <c r="L194" s="321">
        <f>-('Work sheet diff'!K110-AVERAGE('Work sheet diff'!$C110:$T110))</f>
        <v>0.006494384559709576</v>
      </c>
      <c r="M194" s="321">
        <f>-('Work sheet diff'!L110-AVERAGE('Work sheet diff'!$C110:$T110))</f>
        <v>0.004946064380531662</v>
      </c>
      <c r="N194" s="321">
        <f>-('Work sheet diff'!M110-AVERAGE('Work sheet diff'!$C110:$T110))</f>
        <v>0.0023287562099605363</v>
      </c>
      <c r="O194" s="321">
        <f>-('Work sheet diff'!N110-AVERAGE('Work sheet diff'!$C110:$T110))</f>
        <v>-0.00389042056985385</v>
      </c>
      <c r="P194" s="321">
        <f>-('Work sheet diff'!O110-AVERAGE('Work sheet diff'!$C110:$T110))</f>
        <v>-0.01300392482303142</v>
      </c>
      <c r="Q194" s="321">
        <f>-('Work sheet diff'!P110-AVERAGE('Work sheet diff'!$C110:$T110))</f>
        <v>-0.02406865306900452</v>
      </c>
      <c r="R194" s="321">
        <f>-('Work sheet diff'!Q110-AVERAGE('Work sheet diff'!$C110:$T110))</f>
        <v>-0.0032540186615695466</v>
      </c>
      <c r="S194" s="321">
        <f>-('Work sheet diff'!R110-AVERAGE('Work sheet diff'!$C110:$T110))</f>
        <v>0.007604598550628172</v>
      </c>
      <c r="T194" s="321">
        <f>-('Work sheet diff'!S110-AVERAGE('Work sheet diff'!$C110:$T110))</f>
        <v>0.00258714838589319</v>
      </c>
      <c r="U194" s="321">
        <f>-('Work sheet diff'!T110-AVERAGE('Work sheet diff'!$C110:$T110))</f>
        <v>-0.01036941510574807</v>
      </c>
      <c r="V194" s="450">
        <f>-'Work sheet'!U110</f>
        <v>0.5577292199165915</v>
      </c>
      <c r="W194" s="330"/>
    </row>
    <row r="195" spans="1:23" s="302" customFormat="1" ht="15">
      <c r="A195" s="310" t="s">
        <v>237</v>
      </c>
      <c r="B195" s="329">
        <f>AVERAGE('Work sheet diff'!C111:T111)</f>
        <v>0.06265169224184618</v>
      </c>
      <c r="C195" s="321">
        <f>'Work sheet diff'!B111</f>
        <v>-0.36297128163027903</v>
      </c>
      <c r="D195" s="321">
        <f>'Work sheet diff'!C111-AVERAGE('Work sheet diff'!$C111:$T111)</f>
        <v>-0.013560303844407082</v>
      </c>
      <c r="E195" s="321">
        <f>'Work sheet diff'!D111-AVERAGE('Work sheet diff'!$C111:$T111)</f>
        <v>-0.00957803669577105</v>
      </c>
      <c r="F195" s="321">
        <f>'Work sheet diff'!E111-AVERAGE('Work sheet diff'!$C111:$T111)</f>
        <v>0.008355798349521174</v>
      </c>
      <c r="G195" s="321">
        <f>'Work sheet diff'!F111-AVERAGE('Work sheet diff'!$C111:$T111)</f>
        <v>0.00138949006857704</v>
      </c>
      <c r="H195" s="321">
        <f>'Work sheet diff'!G111-AVERAGE('Work sheet diff'!$C111:$T111)</f>
        <v>-0.02759594148578591</v>
      </c>
      <c r="I195" s="321">
        <f>'Work sheet diff'!H111-AVERAGE('Work sheet diff'!$C111:$T111)</f>
        <v>0.012489863669783566</v>
      </c>
      <c r="J195" s="321">
        <f>'Work sheet diff'!I111-AVERAGE('Work sheet diff'!$C111:$T111)</f>
        <v>-0.008853406344015866</v>
      </c>
      <c r="K195" s="321">
        <f>'Work sheet diff'!J111-AVERAGE('Work sheet diff'!$C111:$T111)</f>
        <v>0.005853204783756186</v>
      </c>
      <c r="L195" s="321">
        <f>'Work sheet diff'!K111-AVERAGE('Work sheet diff'!$C111:$T111)</f>
        <v>0.010488269036545664</v>
      </c>
      <c r="M195" s="321">
        <f>'Work sheet diff'!L111-AVERAGE('Work sheet diff'!$C111:$T111)</f>
        <v>-0.0002595502946450695</v>
      </c>
      <c r="N195" s="321">
        <f>'Work sheet diff'!M111-AVERAGE('Work sheet diff'!$C111:$T111)</f>
        <v>0.004140148160012638</v>
      </c>
      <c r="O195" s="321">
        <f>'Work sheet diff'!N111-AVERAGE('Work sheet diff'!$C111:$T111)</f>
        <v>0.01227034524288774</v>
      </c>
      <c r="P195" s="321">
        <f>'Work sheet diff'!O111-AVERAGE('Work sheet diff'!$C111:$T111)</f>
        <v>0.00851006204031525</v>
      </c>
      <c r="Q195" s="321">
        <f>'Work sheet diff'!P111-AVERAGE('Work sheet diff'!$C111:$T111)</f>
        <v>0.021101579089990566</v>
      </c>
      <c r="R195" s="321">
        <f>'Work sheet diff'!Q111-AVERAGE('Work sheet diff'!$C111:$T111)</f>
        <v>-0.01192580646418838</v>
      </c>
      <c r="S195" s="321">
        <f>'Work sheet diff'!R111-AVERAGE('Work sheet diff'!$C111:$T111)</f>
        <v>-0.0016924648143904347</v>
      </c>
      <c r="T195" s="321">
        <f>'Work sheet diff'!S111-AVERAGE('Work sheet diff'!$C111:$T111)</f>
        <v>-0.001071677727527573</v>
      </c>
      <c r="U195" s="321">
        <f>'Work sheet diff'!T111-AVERAGE('Work sheet diff'!$C111:$T111)</f>
        <v>-0.01006157277065843</v>
      </c>
      <c r="V195" s="321">
        <f>'Work sheet diff'!U111</f>
        <v>-0.01246513562688012</v>
      </c>
      <c r="W195" s="330"/>
    </row>
    <row r="196" spans="1:23" s="302" customFormat="1" ht="15">
      <c r="A196" s="310" t="s">
        <v>238</v>
      </c>
      <c r="B196" s="329">
        <f>-AVERAGE('Work sheet diff'!C112:T112)</f>
        <v>-0.013960529354605409</v>
      </c>
      <c r="C196" s="450">
        <f>-'Work sheet'!B112</f>
        <v>0.19684486189858824</v>
      </c>
      <c r="D196" s="321">
        <f>-('Work sheet diff'!C112-AVERAGE('Work sheet diff'!$C112:$T112))</f>
        <v>-0.009894612004004382</v>
      </c>
      <c r="E196" s="321">
        <f>-('Work sheet diff'!D112-AVERAGE('Work sheet diff'!$C112:$T112))</f>
        <v>-0.0014880224189223901</v>
      </c>
      <c r="F196" s="321">
        <f>-('Work sheet diff'!E112-AVERAGE('Work sheet diff'!$C112:$T112))</f>
        <v>-0.0010663965379554673</v>
      </c>
      <c r="G196" s="321">
        <f>-('Work sheet diff'!F112-AVERAGE('Work sheet diff'!$C112:$T112))</f>
        <v>0.021387592486765937</v>
      </c>
      <c r="H196" s="321">
        <f>-('Work sheet diff'!G112-AVERAGE('Work sheet diff'!$C112:$T112))</f>
        <v>0.0074380413775647445</v>
      </c>
      <c r="I196" s="321">
        <f>-('Work sheet diff'!H112-AVERAGE('Work sheet diff'!$C112:$T112))</f>
        <v>0.003899287450388809</v>
      </c>
      <c r="J196" s="321">
        <f>-('Work sheet diff'!I112-AVERAGE('Work sheet diff'!$C112:$T112))</f>
        <v>0.005370816018763271</v>
      </c>
      <c r="K196" s="321">
        <f>-('Work sheet diff'!J112-AVERAGE('Work sheet diff'!$C112:$T112))</f>
        <v>-0.00332459883832739</v>
      </c>
      <c r="L196" s="321">
        <f>-('Work sheet diff'!K112-AVERAGE('Work sheet diff'!$C112:$T112))</f>
        <v>0.004966602394264339</v>
      </c>
      <c r="M196" s="321">
        <f>-('Work sheet diff'!L112-AVERAGE('Work sheet diff'!$C112:$T112))</f>
        <v>-0.0032741015346656726</v>
      </c>
      <c r="N196" s="321">
        <f>-('Work sheet diff'!M112-AVERAGE('Work sheet diff'!$C112:$T112))</f>
        <v>-0.0043067309615904045</v>
      </c>
      <c r="O196" s="321">
        <f>-('Work sheet diff'!N112-AVERAGE('Work sheet diff'!$C112:$T112))</f>
        <v>-0.002918648319703473</v>
      </c>
      <c r="P196" s="321">
        <f>-('Work sheet diff'!O112-AVERAGE('Work sheet diff'!$C112:$T112))</f>
        <v>0.0009652156719365691</v>
      </c>
      <c r="Q196" s="321">
        <f>-('Work sheet diff'!P112-AVERAGE('Work sheet diff'!$C112:$T112))</f>
        <v>0.0020573941134739513</v>
      </c>
      <c r="R196" s="321">
        <f>-('Work sheet diff'!Q112-AVERAGE('Work sheet diff'!$C112:$T112))</f>
        <v>0.001217898069197235</v>
      </c>
      <c r="S196" s="321">
        <f>-('Work sheet diff'!R112-AVERAGE('Work sheet diff'!$C112:$T112))</f>
        <v>-0.004116878352454284</v>
      </c>
      <c r="T196" s="321">
        <f>-('Work sheet diff'!S112-AVERAGE('Work sheet diff'!$C112:$T112))</f>
        <v>-0.008557539046331933</v>
      </c>
      <c r="U196" s="321">
        <f>-('Work sheet diff'!T112-AVERAGE('Work sheet diff'!$C112:$T112))</f>
        <v>-0.008355319568399458</v>
      </c>
      <c r="V196" s="321">
        <f>-'Work sheet diff'!U112</f>
        <v>0.018772827451726086</v>
      </c>
      <c r="W196" s="330"/>
    </row>
    <row r="197" spans="1:23" s="302" customFormat="1" ht="15">
      <c r="A197" s="310" t="s">
        <v>239</v>
      </c>
      <c r="B197" s="329">
        <f>AVERAGE('Work sheet diff'!C113:T113)</f>
        <v>-0.0054151556767778365</v>
      </c>
      <c r="C197" s="321">
        <f>'Work sheet diff'!B113</f>
        <v>-0.04979821784337757</v>
      </c>
      <c r="D197" s="321">
        <f>'Work sheet diff'!C113-AVERAGE('Work sheet diff'!$C113:$T113)</f>
        <v>0.0026226732457665693</v>
      </c>
      <c r="E197" s="321">
        <f>'Work sheet diff'!D113-AVERAGE('Work sheet diff'!$C113:$T113)</f>
        <v>-0.0024983509927061463</v>
      </c>
      <c r="F197" s="321">
        <f>'Work sheet diff'!E113-AVERAGE('Work sheet diff'!$C113:$T113)</f>
        <v>-0.004013892673495636</v>
      </c>
      <c r="G197" s="321">
        <f>'Work sheet diff'!F113-AVERAGE('Work sheet diff'!$C113:$T113)</f>
        <v>-0.00386551450078201</v>
      </c>
      <c r="H197" s="321">
        <f>'Work sheet diff'!G113-AVERAGE('Work sheet diff'!$C113:$T113)</f>
        <v>0.007238597813955947</v>
      </c>
      <c r="I197" s="321">
        <f>'Work sheet diff'!H113-AVERAGE('Work sheet diff'!$C113:$T113)</f>
        <v>-0.005991225047616868</v>
      </c>
      <c r="J197" s="321">
        <f>'Work sheet diff'!I113-AVERAGE('Work sheet diff'!$C113:$T113)</f>
        <v>0.0027913411582621596</v>
      </c>
      <c r="K197" s="321">
        <f>'Work sheet diff'!J113-AVERAGE('Work sheet diff'!$C113:$T113)</f>
        <v>-0.0049058313832665255</v>
      </c>
      <c r="L197" s="321">
        <f>'Work sheet diff'!K113-AVERAGE('Work sheet diff'!$C113:$T113)</f>
        <v>-0.0013100101084954317</v>
      </c>
      <c r="M197" s="321">
        <f>'Work sheet diff'!L113-AVERAGE('Work sheet diff'!$C113:$T113)</f>
        <v>0.00458502688313964</v>
      </c>
      <c r="N197" s="321">
        <f>'Work sheet diff'!M113-AVERAGE('Work sheet diff'!$C113:$T113)</f>
        <v>0.0017552381652930805</v>
      </c>
      <c r="O197" s="321">
        <f>'Work sheet diff'!N113-AVERAGE('Work sheet diff'!$C113:$T113)</f>
        <v>0.0033952421934410927</v>
      </c>
      <c r="P197" s="321">
        <f>'Work sheet diff'!O113-AVERAGE('Work sheet diff'!$C113:$T113)</f>
        <v>-0.0005663230783040894</v>
      </c>
      <c r="Q197" s="321">
        <f>'Work sheet diff'!P113-AVERAGE('Work sheet diff'!$C113:$T113)</f>
        <v>0.006288864779881196</v>
      </c>
      <c r="R197" s="321">
        <f>'Work sheet diff'!Q113-AVERAGE('Work sheet diff'!$C113:$T113)</f>
        <v>-0.0011371293894913113</v>
      </c>
      <c r="S197" s="321">
        <f>'Work sheet diff'!R113-AVERAGE('Work sheet diff'!$C113:$T113)</f>
        <v>0.0015651811057431943</v>
      </c>
      <c r="T197" s="321">
        <f>'Work sheet diff'!S113-AVERAGE('Work sheet diff'!$C113:$T113)</f>
        <v>-0.003788729289689565</v>
      </c>
      <c r="U197" s="321">
        <f>'Work sheet diff'!T113-AVERAGE('Work sheet diff'!$C113:$T113)</f>
        <v>-0.0021651588816352894</v>
      </c>
      <c r="V197" s="321">
        <f>'Work sheet diff'!U113</f>
        <v>0.013561871741148201</v>
      </c>
      <c r="W197" s="330"/>
    </row>
    <row r="198" spans="1:23" s="302" customFormat="1" ht="15">
      <c r="A198" s="310" t="s">
        <v>240</v>
      </c>
      <c r="B198" s="329">
        <f>-AVERAGE('Work sheet diff'!C114:T114)</f>
        <v>-0.0037038124024906557</v>
      </c>
      <c r="C198" s="450">
        <f>-'Work sheet'!B114</f>
        <v>-0.013173765843105888</v>
      </c>
      <c r="D198" s="321">
        <f>-('Work sheet diff'!C114-AVERAGE('Work sheet diff'!$C114:$T114))</f>
        <v>-0.003826496465299038</v>
      </c>
      <c r="E198" s="321">
        <f>-('Work sheet diff'!D114-AVERAGE('Work sheet diff'!$C114:$T114))</f>
        <v>0.0017630317332500453</v>
      </c>
      <c r="F198" s="321">
        <f>-('Work sheet diff'!E114-AVERAGE('Work sheet diff'!$C114:$T114))</f>
        <v>-0.004957039321685619</v>
      </c>
      <c r="G198" s="321">
        <f>-('Work sheet diff'!F114-AVERAGE('Work sheet diff'!$C114:$T114))</f>
        <v>0.009965584100016082</v>
      </c>
      <c r="H198" s="321">
        <f>-('Work sheet diff'!G114-AVERAGE('Work sheet diff'!$C114:$T114))</f>
        <v>0.0009047540091431309</v>
      </c>
      <c r="I198" s="321">
        <f>-('Work sheet diff'!H114-AVERAGE('Work sheet diff'!$C114:$T114))</f>
        <v>-0.0015646520774331174</v>
      </c>
      <c r="J198" s="321">
        <f>-('Work sheet diff'!I114-AVERAGE('Work sheet diff'!$C114:$T114))</f>
        <v>-0.0015153961184961443</v>
      </c>
      <c r="K198" s="321">
        <f>-('Work sheet diff'!J114-AVERAGE('Work sheet diff'!$C114:$T114))</f>
        <v>-0.00030648611797055034</v>
      </c>
      <c r="L198" s="321">
        <f>-('Work sheet diff'!K114-AVERAGE('Work sheet diff'!$C114:$T114))</f>
        <v>-0.0005013088555585539</v>
      </c>
      <c r="M198" s="321">
        <f>-('Work sheet diff'!L114-AVERAGE('Work sheet diff'!$C114:$T114))</f>
        <v>-0.002907216672792736</v>
      </c>
      <c r="N198" s="321">
        <f>-('Work sheet diff'!M114-AVERAGE('Work sheet diff'!$C114:$T114))</f>
        <v>-0.0013472410195453162</v>
      </c>
      <c r="O198" s="321">
        <f>-('Work sheet diff'!N114-AVERAGE('Work sheet diff'!$C114:$T114))</f>
        <v>-0.0032847865281038437</v>
      </c>
      <c r="P198" s="321">
        <f>-('Work sheet diff'!O114-AVERAGE('Work sheet diff'!$C114:$T114))</f>
        <v>0.002113133225968417</v>
      </c>
      <c r="Q198" s="321">
        <f>-('Work sheet diff'!P114-AVERAGE('Work sheet diff'!$C114:$T114))</f>
        <v>0.0011626522030372985</v>
      </c>
      <c r="R198" s="321">
        <f>-('Work sheet diff'!Q114-AVERAGE('Work sheet diff'!$C114:$T114))</f>
        <v>0.0031164513835308136</v>
      </c>
      <c r="S198" s="321">
        <f>-('Work sheet diff'!R114-AVERAGE('Work sheet diff'!$C114:$T114))</f>
        <v>0.003116594726672611</v>
      </c>
      <c r="T198" s="321">
        <f>-('Work sheet diff'!S114-AVERAGE('Work sheet diff'!$C114:$T114))</f>
        <v>-0.0014924122087215945</v>
      </c>
      <c r="U198" s="321">
        <f>-('Work sheet diff'!T114-AVERAGE('Work sheet diff'!$C114:$T114))</f>
        <v>-0.0004391659960118828</v>
      </c>
      <c r="V198" s="321">
        <f>-'Work sheet diff'!U114</f>
        <v>-0.0055725900773304984</v>
      </c>
      <c r="W198" s="330"/>
    </row>
    <row r="199" spans="1:23" s="302" customFormat="1" ht="15">
      <c r="A199" s="310" t="s">
        <v>241</v>
      </c>
      <c r="B199" s="329">
        <f>AVERAGE('Work sheet diff'!C115:T115)</f>
        <v>0.021111622845958213</v>
      </c>
      <c r="C199" s="321">
        <f>'Work sheet diff'!B115</f>
        <v>0.0011300384148282272</v>
      </c>
      <c r="D199" s="321">
        <f>'Work sheet diff'!C115-AVERAGE('Work sheet diff'!$C115:$T115)</f>
        <v>0.0005161609151997683</v>
      </c>
      <c r="E199" s="321">
        <f>'Work sheet diff'!D115-AVERAGE('Work sheet diff'!$C115:$T115)</f>
        <v>0.0011623940602637252</v>
      </c>
      <c r="F199" s="321">
        <f>'Work sheet diff'!E115-AVERAGE('Work sheet diff'!$C115:$T115)</f>
        <v>-0.0018699511266695688</v>
      </c>
      <c r="G199" s="321">
        <f>'Work sheet diff'!F115-AVERAGE('Work sheet diff'!$C115:$T115)</f>
        <v>0.010886962778491025</v>
      </c>
      <c r="H199" s="321">
        <f>'Work sheet diff'!G115-AVERAGE('Work sheet diff'!$C115:$T115)</f>
        <v>0.0019000806191420173</v>
      </c>
      <c r="I199" s="321">
        <f>'Work sheet diff'!H115-AVERAGE('Work sheet diff'!$C115:$T115)</f>
        <v>0.004018453397934971</v>
      </c>
      <c r="J199" s="321">
        <f>'Work sheet diff'!I115-AVERAGE('Work sheet diff'!$C115:$T115)</f>
        <v>-0.003751349067780043</v>
      </c>
      <c r="K199" s="321">
        <f>'Work sheet diff'!J115-AVERAGE('Work sheet diff'!$C115:$T115)</f>
        <v>0.0031164801883250305</v>
      </c>
      <c r="L199" s="321">
        <f>'Work sheet diff'!K115-AVERAGE('Work sheet diff'!$C115:$T115)</f>
        <v>-0.0024111744158440106</v>
      </c>
      <c r="M199" s="321">
        <f>'Work sheet diff'!L115-AVERAGE('Work sheet diff'!$C115:$T115)</f>
        <v>-0.0026880336674874016</v>
      </c>
      <c r="N199" s="321">
        <f>'Work sheet diff'!M115-AVERAGE('Work sheet diff'!$C115:$T115)</f>
        <v>0.005272932520401594</v>
      </c>
      <c r="O199" s="321">
        <f>'Work sheet diff'!N115-AVERAGE('Work sheet diff'!$C115:$T115)</f>
        <v>-0.0007184626119033054</v>
      </c>
      <c r="P199" s="321">
        <f>'Work sheet diff'!O115-AVERAGE('Work sheet diff'!$C115:$T115)</f>
        <v>0.0016473148754166146</v>
      </c>
      <c r="Q199" s="321">
        <f>'Work sheet diff'!P115-AVERAGE('Work sheet diff'!$C115:$T115)</f>
        <v>-0.0015067941825683238</v>
      </c>
      <c r="R199" s="321">
        <f>'Work sheet diff'!Q115-AVERAGE('Work sheet diff'!$C115:$T115)</f>
        <v>-0.009665567008854067</v>
      </c>
      <c r="S199" s="321">
        <f>'Work sheet diff'!R115-AVERAGE('Work sheet diff'!$C115:$T115)</f>
        <v>-0.005640611347525772</v>
      </c>
      <c r="T199" s="321">
        <f>'Work sheet diff'!S115-AVERAGE('Work sheet diff'!$C115:$T115)</f>
        <v>-0.00013552515736211732</v>
      </c>
      <c r="U199" s="321">
        <f>'Work sheet diff'!T115-AVERAGE('Work sheet diff'!$C115:$T115)</f>
        <v>-0.00013331076918007487</v>
      </c>
      <c r="V199" s="321">
        <f>'Work sheet diff'!U115</f>
        <v>0.04042144020579069</v>
      </c>
      <c r="W199" s="330"/>
    </row>
    <row r="200" spans="1:23" s="302" customFormat="1" ht="15">
      <c r="A200" s="310" t="s">
        <v>242</v>
      </c>
      <c r="B200" s="329">
        <f>-AVERAGE('Work sheet diff'!C116:T116)</f>
        <v>-0.00023287361557723267</v>
      </c>
      <c r="C200" s="450">
        <f>-'Work sheet'!B116</f>
        <v>6.811875811763707E-05</v>
      </c>
      <c r="D200" s="321">
        <f>-('Work sheet diff'!C116-AVERAGE('Work sheet diff'!$C116:$T116))</f>
        <v>0.00025281889496655657</v>
      </c>
      <c r="E200" s="321">
        <f>-('Work sheet diff'!D116-AVERAGE('Work sheet diff'!$C116:$T116))</f>
        <v>0.0005026334076483586</v>
      </c>
      <c r="F200" s="321">
        <f>-('Work sheet diff'!E116-AVERAGE('Work sheet diff'!$C116:$T116))</f>
        <v>0.00020181450858012263</v>
      </c>
      <c r="G200" s="321">
        <f>-('Work sheet diff'!F116-AVERAGE('Work sheet diff'!$C116:$T116))</f>
        <v>0.0003040054053710388</v>
      </c>
      <c r="H200" s="321">
        <f>-('Work sheet diff'!G116-AVERAGE('Work sheet diff'!$C116:$T116))</f>
        <v>0.00023550842558225745</v>
      </c>
      <c r="I200" s="321">
        <f>-('Work sheet diff'!H116-AVERAGE('Work sheet diff'!$C116:$T116))</f>
        <v>-0.002838959309385803</v>
      </c>
      <c r="J200" s="321">
        <f>-('Work sheet diff'!I116-AVERAGE('Work sheet diff'!$C116:$T116))</f>
        <v>0.00024836992954965504</v>
      </c>
      <c r="K200" s="321">
        <f>-('Work sheet diff'!J116-AVERAGE('Work sheet diff'!$C116:$T116))</f>
        <v>0.00023341331455779227</v>
      </c>
      <c r="L200" s="321">
        <f>-('Work sheet diff'!K116-AVERAGE('Work sheet diff'!$C116:$T116))</f>
        <v>0.00023429246068743797</v>
      </c>
      <c r="M200" s="321">
        <f>-('Work sheet diff'!L116-AVERAGE('Work sheet diff'!$C116:$T116))</f>
        <v>0.00020729408061216133</v>
      </c>
      <c r="N200" s="321">
        <f>-('Work sheet diff'!M116-AVERAGE('Work sheet diff'!$C116:$T116))</f>
        <v>0.00036812325287711826</v>
      </c>
      <c r="O200" s="321">
        <f>-('Work sheet diff'!N116-AVERAGE('Work sheet diff'!$C116:$T116))</f>
        <v>0.000361234008975542</v>
      </c>
      <c r="P200" s="321">
        <f>-('Work sheet diff'!O116-AVERAGE('Work sheet diff'!$C116:$T116))</f>
        <v>0.00019466049731896298</v>
      </c>
      <c r="Q200" s="321">
        <f>-('Work sheet diff'!P116-AVERAGE('Work sheet diff'!$C116:$T116))</f>
        <v>0.0002503513994313729</v>
      </c>
      <c r="R200" s="321">
        <f>-('Work sheet diff'!Q116-AVERAGE('Work sheet diff'!$C116:$T116))</f>
        <v>0.00025640530515884657</v>
      </c>
      <c r="S200" s="321">
        <f>-('Work sheet diff'!R116-AVERAGE('Work sheet diff'!$C116:$T116))</f>
        <v>-0.001428029972144203</v>
      </c>
      <c r="T200" s="321">
        <f>-('Work sheet diff'!S116-AVERAGE('Work sheet diff'!$C116:$T116))</f>
        <v>0.00020609830169617186</v>
      </c>
      <c r="U200" s="321">
        <f>-('Work sheet diff'!T116-AVERAGE('Work sheet diff'!$C116:$T116))</f>
        <v>0.0002099660885166101</v>
      </c>
      <c r="V200" s="450">
        <f>-'Work sheet'!U116</f>
        <v>-0.00023604784897482411</v>
      </c>
      <c r="W200" s="330"/>
    </row>
    <row r="201" spans="1:23" s="302" customFormat="1" ht="15">
      <c r="A201" s="310" t="s">
        <v>243</v>
      </c>
      <c r="B201" s="329">
        <f>AVERAGE('Work sheet diff'!C117:T117)</f>
        <v>0.010947777535237149</v>
      </c>
      <c r="C201" s="321">
        <f>'Work sheet diff'!B117</f>
        <v>0.017634826016676985</v>
      </c>
      <c r="D201" s="321">
        <f>'Work sheet diff'!C117-AVERAGE('Work sheet diff'!$C117:$T117)</f>
        <v>0.0015943496926738888</v>
      </c>
      <c r="E201" s="321">
        <f>'Work sheet diff'!D117-AVERAGE('Work sheet diff'!$C117:$T117)</f>
        <v>-0.0012202447383367308</v>
      </c>
      <c r="F201" s="321">
        <f>'Work sheet diff'!E117-AVERAGE('Work sheet diff'!$C117:$T117)</f>
        <v>0.00010322059943532538</v>
      </c>
      <c r="G201" s="321">
        <f>'Work sheet diff'!F117-AVERAGE('Work sheet diff'!$C117:$T117)</f>
        <v>-0.0018639969022853607</v>
      </c>
      <c r="H201" s="321">
        <f>'Work sheet diff'!G117-AVERAGE('Work sheet diff'!$C117:$T117)</f>
        <v>-0.000177829647074048</v>
      </c>
      <c r="I201" s="321">
        <f>'Work sheet diff'!H117-AVERAGE('Work sheet diff'!$C117:$T117)</f>
        <v>0.0023358950668401525</v>
      </c>
      <c r="J201" s="321">
        <f>'Work sheet diff'!I117-AVERAGE('Work sheet diff'!$C117:$T117)</f>
        <v>-0.0022489705687261073</v>
      </c>
      <c r="K201" s="321">
        <f>'Work sheet diff'!J117-AVERAGE('Work sheet diff'!$C117:$T117)</f>
        <v>0.00165190657996259</v>
      </c>
      <c r="L201" s="321">
        <f>'Work sheet diff'!K117-AVERAGE('Work sheet diff'!$C117:$T117)</f>
        <v>0.0007573133827625013</v>
      </c>
      <c r="M201" s="321">
        <f>'Work sheet diff'!L117-AVERAGE('Work sheet diff'!$C117:$T117)</f>
        <v>0.001553401857273793</v>
      </c>
      <c r="N201" s="321">
        <f>'Work sheet diff'!M117-AVERAGE('Work sheet diff'!$C117:$T117)</f>
        <v>-0.0009673862892032557</v>
      </c>
      <c r="O201" s="321">
        <f>'Work sheet diff'!N117-AVERAGE('Work sheet diff'!$C117:$T117)</f>
        <v>0.0005351952578286114</v>
      </c>
      <c r="P201" s="321">
        <f>'Work sheet diff'!O117-AVERAGE('Work sheet diff'!$C117:$T117)</f>
        <v>0.001056524660973366</v>
      </c>
      <c r="Q201" s="321">
        <f>'Work sheet diff'!P117-AVERAGE('Work sheet diff'!$C117:$T117)</f>
        <v>-0.0010602589939800143</v>
      </c>
      <c r="R201" s="321">
        <f>'Work sheet diff'!Q117-AVERAGE('Work sheet diff'!$C117:$T117)</f>
        <v>0.0009042742599853805</v>
      </c>
      <c r="S201" s="321">
        <f>'Work sheet diff'!R117-AVERAGE('Work sheet diff'!$C117:$T117)</f>
        <v>-0.0033384618800185416</v>
      </c>
      <c r="T201" s="321">
        <f>'Work sheet diff'!S117-AVERAGE('Work sheet diff'!$C117:$T117)</f>
        <v>0.00046528202554993806</v>
      </c>
      <c r="U201" s="321">
        <f>'Work sheet diff'!T117-AVERAGE('Work sheet diff'!$C117:$T117)</f>
        <v>-8.021436366148146E-05</v>
      </c>
      <c r="V201" s="321">
        <f>'Work sheet diff'!U117</f>
        <v>0.027235368680153194</v>
      </c>
      <c r="W201" s="330"/>
    </row>
    <row r="202" spans="1:23" s="302" customFormat="1" ht="15">
      <c r="A202" s="310" t="s">
        <v>244</v>
      </c>
      <c r="B202" s="329">
        <f>-AVERAGE('Work sheet diff'!C118:T118)/10</f>
        <v>0.001261454557469449</v>
      </c>
      <c r="C202" s="450">
        <f>-'Work sheet'!B118/10</f>
        <v>0.0024517072472809414</v>
      </c>
      <c r="D202" s="321">
        <f>-('Work sheet diff'!C118-AVERAGE('Work sheet diff'!$C118:$T118))/10</f>
        <v>0.0002074700407718901</v>
      </c>
      <c r="E202" s="321">
        <f>-('Work sheet diff'!D118-AVERAGE('Work sheet diff'!$C118:$T118))/10</f>
        <v>0.0012263508876430018</v>
      </c>
      <c r="F202" s="321">
        <f>-('Work sheet diff'!E118-AVERAGE('Work sheet diff'!$C118:$T118))/10</f>
        <v>0.0005162777873838148</v>
      </c>
      <c r="G202" s="321">
        <f>-('Work sheet diff'!F118-AVERAGE('Work sheet diff'!$C118:$T118))/10</f>
        <v>0.0025986970655241374</v>
      </c>
      <c r="H202" s="321">
        <f>-('Work sheet diff'!G118-AVERAGE('Work sheet diff'!$C118:$T118))/10</f>
        <v>-0.0004344060087137109</v>
      </c>
      <c r="I202" s="321">
        <f>-('Work sheet diff'!H118-AVERAGE('Work sheet diff'!$C118:$T118))/10</f>
        <v>0.00038764489680186175</v>
      </c>
      <c r="J202" s="321">
        <f>-('Work sheet diff'!I118-AVERAGE('Work sheet diff'!$C118:$T118))/10</f>
        <v>-0.0003937607289885386</v>
      </c>
      <c r="K202" s="321">
        <f>-('Work sheet diff'!J118-AVERAGE('Work sheet diff'!$C118:$T118))/10</f>
        <v>-0.0008666277538696497</v>
      </c>
      <c r="L202" s="321">
        <f>-('Work sheet diff'!K118-AVERAGE('Work sheet diff'!$C118:$T118))/10</f>
        <v>-0.0011170547917051625</v>
      </c>
      <c r="M202" s="321">
        <f>-('Work sheet diff'!L118-AVERAGE('Work sheet diff'!$C118:$T118))/10</f>
        <v>0.0004258603452875709</v>
      </c>
      <c r="N202" s="321">
        <f>-('Work sheet diff'!M118-AVERAGE('Work sheet diff'!$C118:$T118))/10</f>
        <v>0.00032041686600305997</v>
      </c>
      <c r="O202" s="321">
        <f>-('Work sheet diff'!N118-AVERAGE('Work sheet diff'!$C118:$T118))/10</f>
        <v>9.825178956302875E-05</v>
      </c>
      <c r="P202" s="321">
        <f>-('Work sheet diff'!O118-AVERAGE('Work sheet diff'!$C118:$T118))/10</f>
        <v>-0.0014862639861982579</v>
      </c>
      <c r="Q202" s="321">
        <f>-('Work sheet diff'!P118-AVERAGE('Work sheet diff'!$C118:$T118))/10</f>
        <v>-0.0004555211674190535</v>
      </c>
      <c r="R202" s="321">
        <f>-('Work sheet diff'!Q118-AVERAGE('Work sheet diff'!$C118:$T118))/10</f>
        <v>0.00022745332866891608</v>
      </c>
      <c r="S202" s="321">
        <f>-('Work sheet diff'!R118-AVERAGE('Work sheet diff'!$C118:$T118))/10</f>
        <v>-0.0006678686434761313</v>
      </c>
      <c r="T202" s="321">
        <f>-('Work sheet diff'!S118-AVERAGE('Work sheet diff'!$C118:$T118))/10</f>
        <v>-0.0005782673034428716</v>
      </c>
      <c r="U202" s="321">
        <f>-('Work sheet diff'!T118-AVERAGE('Work sheet diff'!$C118:$T118))/10</f>
        <v>-8.652623833900474E-06</v>
      </c>
      <c r="V202" s="450">
        <f>-'Work sheet'!U118/10</f>
        <v>0.00279196135938245</v>
      </c>
      <c r="W202" s="330"/>
    </row>
    <row r="203" spans="1:23" s="302" customFormat="1" ht="15">
      <c r="A203" s="310" t="s">
        <v>245</v>
      </c>
      <c r="B203" s="329">
        <f>AVERAGE('Work sheet diff'!C119:T119)/10</f>
        <v>0.00212259889340695</v>
      </c>
      <c r="C203" s="321">
        <f>'Work sheet diff'!B119/10</f>
        <v>-0.0004151396825908954</v>
      </c>
      <c r="D203" s="321">
        <f>('Work sheet diff'!C119-AVERAGE('Work sheet diff'!$C119:$T119))/10</f>
        <v>0.00017966604144543827</v>
      </c>
      <c r="E203" s="321">
        <f>('Work sheet diff'!D119-AVERAGE('Work sheet diff'!$C119:$T119))/10</f>
        <v>0.0002578066749662201</v>
      </c>
      <c r="F203" s="321">
        <f>('Work sheet diff'!E119-AVERAGE('Work sheet diff'!$C119:$T119))/10</f>
        <v>7.460304941593505E-05</v>
      </c>
      <c r="G203" s="321">
        <f>('Work sheet diff'!F119-AVERAGE('Work sheet diff'!$C119:$T119))/10</f>
        <v>0.00220773260014799</v>
      </c>
      <c r="H203" s="321">
        <f>('Work sheet diff'!G119-AVERAGE('Work sheet diff'!$C119:$T119))/10</f>
        <v>0.0007858868461137192</v>
      </c>
      <c r="I203" s="321">
        <f>('Work sheet diff'!H119-AVERAGE('Work sheet diff'!$C119:$T119))/10</f>
        <v>-0.00043655580926235774</v>
      </c>
      <c r="J203" s="321">
        <f>('Work sheet diff'!I119-AVERAGE('Work sheet diff'!$C119:$T119))/10</f>
        <v>-0.00012108705694129189</v>
      </c>
      <c r="K203" s="321">
        <f>('Work sheet diff'!J119-AVERAGE('Work sheet diff'!$C119:$T119))/10</f>
        <v>-0.0013445201849552207</v>
      </c>
      <c r="L203" s="321">
        <f>('Work sheet diff'!K119-AVERAGE('Work sheet diff'!$C119:$T119))/10</f>
        <v>-0.0004373369834248946</v>
      </c>
      <c r="M203" s="321">
        <f>('Work sheet diff'!L119-AVERAGE('Work sheet diff'!$C119:$T119))/10</f>
        <v>0.00010083211270457588</v>
      </c>
      <c r="N203" s="321">
        <f>('Work sheet diff'!M119-AVERAGE('Work sheet diff'!$C119:$T119))/10</f>
        <v>1.8167233493042793E-05</v>
      </c>
      <c r="O203" s="321">
        <f>('Work sheet diff'!N119-AVERAGE('Work sheet diff'!$C119:$T119))/10</f>
        <v>-0.00046286281761230666</v>
      </c>
      <c r="P203" s="321">
        <f>('Work sheet diff'!O119-AVERAGE('Work sheet diff'!$C119:$T119))/10</f>
        <v>0.0006844655847437614</v>
      </c>
      <c r="Q203" s="321">
        <f>('Work sheet diff'!P119-AVERAGE('Work sheet diff'!$C119:$T119))/10</f>
        <v>-1.9092187780457223E-05</v>
      </c>
      <c r="R203" s="321">
        <f>('Work sheet diff'!Q119-AVERAGE('Work sheet diff'!$C119:$T119))/10</f>
        <v>0.000658407826341827</v>
      </c>
      <c r="S203" s="321">
        <f>('Work sheet diff'!R119-AVERAGE('Work sheet diff'!$C119:$T119))/10</f>
        <v>-0.00033310346610598943</v>
      </c>
      <c r="T203" s="321">
        <f>('Work sheet diff'!S119-AVERAGE('Work sheet diff'!$C119:$T119))/10</f>
        <v>-0.001244209695769689</v>
      </c>
      <c r="U203" s="321">
        <f>('Work sheet diff'!T119-AVERAGE('Work sheet diff'!$C119:$T119))/10</f>
        <v>-0.0005687997675203071</v>
      </c>
      <c r="V203" s="321">
        <f>'Work sheet diff'!U119/10</f>
        <v>0.002591721373253107</v>
      </c>
      <c r="W203" s="330"/>
    </row>
    <row r="204" spans="1:23" s="302" customFormat="1" ht="15">
      <c r="A204" s="310" t="s">
        <v>246</v>
      </c>
      <c r="B204" s="329">
        <f>-AVERAGE('Work sheet diff'!C120:T120)/10</f>
        <v>0.0018421513052523778</v>
      </c>
      <c r="C204" s="450">
        <f>-'Work sheet'!B120/10</f>
        <v>-0.004290570863429552</v>
      </c>
      <c r="D204" s="321">
        <f>-('Work sheet diff'!C120-AVERAGE('Work sheet diff'!$C120:$T120))/10</f>
        <v>0.000204300930827047</v>
      </c>
      <c r="E204" s="321">
        <f>-('Work sheet diff'!D120-AVERAGE('Work sheet diff'!$C120:$T120))/10</f>
        <v>9.631509810562669E-05</v>
      </c>
      <c r="F204" s="321">
        <f>-('Work sheet diff'!E120-AVERAGE('Work sheet diff'!$C120:$T120))/10</f>
        <v>0.0004704193532141486</v>
      </c>
      <c r="G204" s="321">
        <f>-('Work sheet diff'!F120-AVERAGE('Work sheet diff'!$C120:$T120))/10</f>
        <v>-0.0003965765938037019</v>
      </c>
      <c r="H204" s="321">
        <f>-('Work sheet diff'!G120-AVERAGE('Work sheet diff'!$C120:$T120))/10</f>
        <v>-0.00022444437821670797</v>
      </c>
      <c r="I204" s="321">
        <f>-('Work sheet diff'!H120-AVERAGE('Work sheet diff'!$C120:$T120))/10</f>
        <v>-0.00021616375080329222</v>
      </c>
      <c r="J204" s="321">
        <f>-('Work sheet diff'!I120-AVERAGE('Work sheet diff'!$C120:$T120))/10</f>
        <v>0.0005754843712231526</v>
      </c>
      <c r="K204" s="321">
        <f>-('Work sheet diff'!J120-AVERAGE('Work sheet diff'!$C120:$T120))/10</f>
        <v>8.360229569814166E-06</v>
      </c>
      <c r="L204" s="321">
        <f>-('Work sheet diff'!K120-AVERAGE('Work sheet diff'!$C120:$T120))/10</f>
        <v>0.00016977585423224028</v>
      </c>
      <c r="M204" s="321">
        <f>-('Work sheet diff'!L120-AVERAGE('Work sheet diff'!$C120:$T120))/10</f>
        <v>1.3520130517950813E-05</v>
      </c>
      <c r="N204" s="321">
        <f>-('Work sheet diff'!M120-AVERAGE('Work sheet diff'!$C120:$T120))/10</f>
        <v>0.0006192540199269466</v>
      </c>
      <c r="O204" s="321">
        <f>-('Work sheet diff'!N120-AVERAGE('Work sheet diff'!$C120:$T120))/10</f>
        <v>0.00041686021171213514</v>
      </c>
      <c r="P204" s="321">
        <f>-('Work sheet diff'!O120-AVERAGE('Work sheet diff'!$C120:$T120))/10</f>
        <v>-4.6487806517485355E-05</v>
      </c>
      <c r="Q204" s="321">
        <f>-('Work sheet diff'!P120-AVERAGE('Work sheet diff'!$C120:$T120))/10</f>
        <v>-4.877278368704031E-05</v>
      </c>
      <c r="R204" s="321">
        <f>-('Work sheet diff'!Q120-AVERAGE('Work sheet diff'!$C120:$T120))/10</f>
        <v>-0.0006432856010800816</v>
      </c>
      <c r="S204" s="321">
        <f>-('Work sheet diff'!R120-AVERAGE('Work sheet diff'!$C120:$T120))/10</f>
        <v>0.0002080149381562011</v>
      </c>
      <c r="T204" s="321">
        <f>-('Work sheet diff'!S120-AVERAGE('Work sheet diff'!$C120:$T120))/10</f>
        <v>-0.0005029105544851611</v>
      </c>
      <c r="U204" s="321">
        <f>-('Work sheet diff'!T120-AVERAGE('Work sheet diff'!$C120:$T120))/10</f>
        <v>-0.0007036636688917862</v>
      </c>
      <c r="V204" s="450">
        <f>-'Work sheet'!U120/10</f>
        <v>-0.0012257290902937291</v>
      </c>
      <c r="W204" s="330"/>
    </row>
    <row r="205" spans="1:23" s="302" customFormat="1" ht="15.75" thickBot="1">
      <c r="A205" s="310" t="s">
        <v>247</v>
      </c>
      <c r="B205" s="331">
        <f>AVERAGE('Work sheet diff'!C121:T121)/10</f>
        <v>0.0025022126741996225</v>
      </c>
      <c r="C205" s="453">
        <f>'Work sheet'!B121/10</f>
        <v>-0.01398961</v>
      </c>
      <c r="D205" s="332">
        <f>('Work sheet diff'!C121-AVERAGE('Work sheet diff'!$C121:$T121))/10</f>
        <v>-0.0014565892843691152</v>
      </c>
      <c r="E205" s="332">
        <f>('Work sheet diff'!D121-AVERAGE('Work sheet diff'!$C121:$T121))/10</f>
        <v>0.0001443951224105431</v>
      </c>
      <c r="F205" s="332">
        <f>('Work sheet diff'!E121-AVERAGE('Work sheet diff'!$C121:$T121))/10</f>
        <v>-4.2138436911485705E-05</v>
      </c>
      <c r="G205" s="332">
        <f>('Work sheet diff'!F121-AVERAGE('Work sheet diff'!$C121:$T121))/10</f>
        <v>-0.00047193589453860854</v>
      </c>
      <c r="H205" s="332">
        <f>('Work sheet diff'!G121-AVERAGE('Work sheet diff'!$C121:$T121))/10</f>
        <v>0.00043872885122410546</v>
      </c>
      <c r="I205" s="332">
        <f>('Work sheet diff'!H121-AVERAGE('Work sheet diff'!$C121:$T121))/10</f>
        <v>-0.0006121711487758915</v>
      </c>
      <c r="J205" s="332">
        <f>('Work sheet diff'!I121-AVERAGE('Work sheet diff'!$C121:$T121))/10</f>
        <v>0.0007233385122410532</v>
      </c>
      <c r="K205" s="332">
        <f>('Work sheet diff'!J121-AVERAGE('Work sheet diff'!$C121:$T121))/10</f>
        <v>-0.0013502674199623369</v>
      </c>
      <c r="L205" s="332">
        <f>('Work sheet diff'!K121-AVERAGE('Work sheet diff'!$C121:$T121))/10</f>
        <v>0.0007312486817325746</v>
      </c>
      <c r="M205" s="332">
        <f>('Work sheet diff'!L121-AVERAGE('Work sheet diff'!$C121:$T121))/10</f>
        <v>0.0009160469868173236</v>
      </c>
      <c r="N205" s="332">
        <f>('Work sheet diff'!M121-AVERAGE('Work sheet diff'!$C121:$T121))/10</f>
        <v>-0.00027709386064030014</v>
      </c>
      <c r="O205" s="332">
        <f>('Work sheet diff'!N121-AVERAGE('Work sheet diff'!$C121:$T121))/10</f>
        <v>0.0027788176647834265</v>
      </c>
      <c r="P205" s="332">
        <f>('Work sheet diff'!O121-AVERAGE('Work sheet diff'!$C121:$T121))/10</f>
        <v>0.0008987154613935993</v>
      </c>
      <c r="Q205" s="332">
        <f>('Work sheet diff'!P121-AVERAGE('Work sheet diff'!$C121:$T121))/10</f>
        <v>-0.003358491148775895</v>
      </c>
      <c r="R205" s="332">
        <f>('Work sheet diff'!Q121-AVERAGE('Work sheet diff'!$C121:$T121))/10</f>
        <v>0.000465348681732582</v>
      </c>
      <c r="S205" s="332">
        <f>('Work sheet diff'!R121-AVERAGE('Work sheet diff'!$C121:$T121))/10</f>
        <v>-0.0011004489453860639</v>
      </c>
      <c r="T205" s="332">
        <f>('Work sheet diff'!S121-AVERAGE('Work sheet diff'!$C121:$T121))/10</f>
        <v>-0.0023620748775894504</v>
      </c>
      <c r="U205" s="332">
        <f>('Work sheet diff'!T121-AVERAGE('Work sheet diff'!$C121:$T121))/10</f>
        <v>0.003934571054613934</v>
      </c>
      <c r="V205" s="332">
        <f>'Work sheet diff'!U121/10</f>
        <v>0.004285788362598771</v>
      </c>
      <c r="W205" s="333"/>
    </row>
    <row r="206" spans="1:23" s="302" customFormat="1" ht="15">
      <c r="A206" s="324" t="s">
        <v>248</v>
      </c>
      <c r="B206" s="311">
        <f>AVERAGE('Work sheet diff'!C128:T128)</f>
        <v>-0.10945567962280625</v>
      </c>
      <c r="C206" s="450">
        <f>'Work sheet'!B128</f>
        <v>-1.4618754004516705</v>
      </c>
      <c r="D206" s="321">
        <f>'Work sheet diff'!C128-AVERAGE('Work sheet diff'!$C128:$T128)</f>
        <v>0.0939071284499752</v>
      </c>
      <c r="E206" s="321">
        <f>'Work sheet diff'!D128-AVERAGE('Work sheet diff'!$C128:$T128)</f>
        <v>-0.04925169034802476</v>
      </c>
      <c r="F206" s="321">
        <f>'Work sheet diff'!E128-AVERAGE('Work sheet diff'!$C128:$T128)</f>
        <v>0.025513619861495945</v>
      </c>
      <c r="G206" s="321">
        <f>'Work sheet diff'!F128-AVERAGE('Work sheet diff'!$C128:$T128)</f>
        <v>-0.10128519785667786</v>
      </c>
      <c r="H206" s="321">
        <f>'Work sheet diff'!G128-AVERAGE('Work sheet diff'!$C128:$T128)</f>
        <v>0.08176296199174318</v>
      </c>
      <c r="I206" s="321">
        <f>'Work sheet diff'!H128-AVERAGE('Work sheet diff'!$C128:$T128)</f>
        <v>-0.0015837624548084295</v>
      </c>
      <c r="J206" s="321">
        <f>'Work sheet diff'!I128-AVERAGE('Work sheet diff'!$C128:$T128)</f>
        <v>0.10615968259946854</v>
      </c>
      <c r="K206" s="321">
        <f>'Work sheet diff'!J128-AVERAGE('Work sheet diff'!$C128:$T128)</f>
        <v>0.057872870104398816</v>
      </c>
      <c r="L206" s="321">
        <f>'Work sheet diff'!K128-AVERAGE('Work sheet diff'!$C128:$T128)</f>
        <v>-0.03418374222916429</v>
      </c>
      <c r="M206" s="321">
        <f>'Work sheet diff'!L128-AVERAGE('Work sheet diff'!$C128:$T128)</f>
        <v>0.02222082034636233</v>
      </c>
      <c r="N206" s="321">
        <f>'Work sheet diff'!M128-AVERAGE('Work sheet diff'!$C128:$T128)</f>
        <v>0.02374412238039439</v>
      </c>
      <c r="O206" s="321">
        <f>'Work sheet diff'!N128-AVERAGE('Work sheet diff'!$C128:$T128)</f>
        <v>-0.0822429578087718</v>
      </c>
      <c r="P206" s="321">
        <f>'Work sheet diff'!O128-AVERAGE('Work sheet diff'!$C128:$T128)</f>
        <v>-0.05958170437345242</v>
      </c>
      <c r="Q206" s="321">
        <f>'Work sheet diff'!P128-AVERAGE('Work sheet diff'!$C128:$T128)</f>
        <v>-0.04412597879297295</v>
      </c>
      <c r="R206" s="321">
        <f>'Work sheet diff'!Q128-AVERAGE('Work sheet diff'!$C128:$T128)</f>
        <v>0.03658848248255411</v>
      </c>
      <c r="S206" s="321">
        <f>'Work sheet diff'!R128-AVERAGE('Work sheet diff'!$C128:$T128)</f>
        <v>-0.03753413447959594</v>
      </c>
      <c r="T206" s="321">
        <f>'Work sheet diff'!S128-AVERAGE('Work sheet diff'!$C128:$T128)</f>
        <v>0.020804914347789444</v>
      </c>
      <c r="U206" s="321">
        <f>'Work sheet diff'!T128-AVERAGE('Work sheet diff'!$C128:$T128)</f>
        <v>-0.058785434220713556</v>
      </c>
      <c r="V206" s="321">
        <f>'Work sheet diff'!U128</f>
        <v>-0.9383068248657263</v>
      </c>
      <c r="W206" s="312"/>
    </row>
    <row r="207" spans="1:23" s="302" customFormat="1" ht="15">
      <c r="A207" s="310" t="s">
        <v>249</v>
      </c>
      <c r="B207" s="311">
        <f>AVERAGE('Work sheet diff'!C129:T129)</f>
        <v>-0.010264215959830514</v>
      </c>
      <c r="C207" s="450">
        <f>'Work sheet'!B129</f>
        <v>-0.926093310313953</v>
      </c>
      <c r="D207" s="321">
        <f>'Work sheet diff'!C129-AVERAGE('Work sheet diff'!$C129:$T129)</f>
        <v>0.10036755195415215</v>
      </c>
      <c r="E207" s="321">
        <f>'Work sheet diff'!D129-AVERAGE('Work sheet diff'!$C129:$T129)</f>
        <v>0.019511624903973457</v>
      </c>
      <c r="F207" s="321">
        <f>'Work sheet diff'!E129-AVERAGE('Work sheet diff'!$C129:$T129)</f>
        <v>-0.013009279194847456</v>
      </c>
      <c r="G207" s="321">
        <f>'Work sheet diff'!F129-AVERAGE('Work sheet diff'!$C129:$T129)</f>
        <v>-0.0068423132078239135</v>
      </c>
      <c r="H207" s="321">
        <f>'Work sheet diff'!G129-AVERAGE('Work sheet diff'!$C129:$T129)</f>
        <v>0.004730894686364007</v>
      </c>
      <c r="I207" s="321">
        <f>'Work sheet diff'!H129-AVERAGE('Work sheet diff'!$C129:$T129)</f>
        <v>-0.01866861545322729</v>
      </c>
      <c r="J207" s="321">
        <f>'Work sheet diff'!I129-AVERAGE('Work sheet diff'!$C129:$T129)</f>
        <v>0.01794699370641914</v>
      </c>
      <c r="K207" s="321">
        <f>'Work sheet diff'!J129-AVERAGE('Work sheet diff'!$C129:$T129)</f>
        <v>-0.029799194961082853</v>
      </c>
      <c r="L207" s="321">
        <f>'Work sheet diff'!K129-AVERAGE('Work sheet diff'!$C129:$T129)</f>
        <v>-0.016153057686861483</v>
      </c>
      <c r="M207" s="321">
        <f>'Work sheet diff'!L129-AVERAGE('Work sheet diff'!$C129:$T129)</f>
        <v>0.0177885324025584</v>
      </c>
      <c r="N207" s="321">
        <f>'Work sheet diff'!M129-AVERAGE('Work sheet diff'!$C129:$T129)</f>
        <v>-0.028059107394211635</v>
      </c>
      <c r="O207" s="321">
        <f>'Work sheet diff'!N129-AVERAGE('Work sheet diff'!$C129:$T129)</f>
        <v>-0.12060301767928036</v>
      </c>
      <c r="P207" s="321">
        <f>'Work sheet diff'!O129-AVERAGE('Work sheet diff'!$C129:$T129)</f>
        <v>-0.01154264320894971</v>
      </c>
      <c r="Q207" s="321">
        <f>'Work sheet diff'!P129-AVERAGE('Work sheet diff'!$C129:$T129)</f>
        <v>0.03623426235968241</v>
      </c>
      <c r="R207" s="321">
        <f>'Work sheet diff'!Q129-AVERAGE('Work sheet diff'!$C129:$T129)</f>
        <v>0.03413782582208369</v>
      </c>
      <c r="S207" s="321">
        <f>'Work sheet diff'!R129-AVERAGE('Work sheet diff'!$C129:$T129)</f>
        <v>0.02301294162457654</v>
      </c>
      <c r="T207" s="321">
        <f>'Work sheet diff'!S129-AVERAGE('Work sheet diff'!$C129:$T129)</f>
        <v>0.02300943217099452</v>
      </c>
      <c r="U207" s="321">
        <f>'Work sheet diff'!T129-AVERAGE('Work sheet diff'!$C129:$T129)</f>
        <v>-0.03206283084451961</v>
      </c>
      <c r="V207" s="321">
        <f>'Work sheet diff'!U129</f>
        <v>0.09258167442379991</v>
      </c>
      <c r="W207" s="312"/>
    </row>
    <row r="208" spans="1:23" s="302" customFormat="1" ht="15">
      <c r="A208" s="310" t="s">
        <v>250</v>
      </c>
      <c r="B208" s="311">
        <f>AVERAGE('Work sheet diff'!C130:T130)</f>
        <v>-0.008528990529422643</v>
      </c>
      <c r="C208" s="450">
        <f>'Work sheet'!B130</f>
        <v>-0.06998685559858822</v>
      </c>
      <c r="D208" s="321">
        <f>'Work sheet diff'!C130-AVERAGE('Work sheet diff'!$C130:$T130)</f>
        <v>0.027607113589074264</v>
      </c>
      <c r="E208" s="321">
        <f>'Work sheet diff'!D130-AVERAGE('Work sheet diff'!$C130:$T130)</f>
        <v>0.007364840098479776</v>
      </c>
      <c r="F208" s="321">
        <f>'Work sheet diff'!E130-AVERAGE('Work sheet diff'!$C130:$T130)</f>
        <v>0.0006787210995756309</v>
      </c>
      <c r="G208" s="321">
        <f>'Work sheet diff'!F130-AVERAGE('Work sheet diff'!$C130:$T130)</f>
        <v>0.02825165058208763</v>
      </c>
      <c r="H208" s="321">
        <f>'Work sheet diff'!G130-AVERAGE('Work sheet diff'!$C130:$T130)</f>
        <v>-0.02078810139041158</v>
      </c>
      <c r="I208" s="321">
        <f>'Work sheet diff'!H130-AVERAGE('Work sheet diff'!$C130:$T130)</f>
        <v>0.016301691554046704</v>
      </c>
      <c r="J208" s="321">
        <f>'Work sheet diff'!I130-AVERAGE('Work sheet diff'!$C130:$T130)</f>
        <v>-0.007196431367113095</v>
      </c>
      <c r="K208" s="321">
        <f>'Work sheet diff'!J130-AVERAGE('Work sheet diff'!$C130:$T130)</f>
        <v>0.013355800004079167</v>
      </c>
      <c r="L208" s="321">
        <f>'Work sheet diff'!K130-AVERAGE('Work sheet diff'!$C130:$T130)</f>
        <v>-0.010365702795753983</v>
      </c>
      <c r="M208" s="321">
        <f>'Work sheet diff'!L130-AVERAGE('Work sheet diff'!$C130:$T130)</f>
        <v>-0.004496842515984827</v>
      </c>
      <c r="N208" s="321">
        <f>'Work sheet diff'!M130-AVERAGE('Work sheet diff'!$C130:$T130)</f>
        <v>0.0006740407530329961</v>
      </c>
      <c r="O208" s="321">
        <f>'Work sheet diff'!N130-AVERAGE('Work sheet diff'!$C130:$T130)</f>
        <v>0.0023887752608715406</v>
      </c>
      <c r="P208" s="321">
        <f>'Work sheet diff'!O130-AVERAGE('Work sheet diff'!$C130:$T130)</f>
        <v>-0.02695479939638927</v>
      </c>
      <c r="Q208" s="321">
        <f>'Work sheet diff'!P130-AVERAGE('Work sheet diff'!$C130:$T130)</f>
        <v>0.03309360594997275</v>
      </c>
      <c r="R208" s="321">
        <f>'Work sheet diff'!Q130-AVERAGE('Work sheet diff'!$C130:$T130)</f>
        <v>-0.03835438098607395</v>
      </c>
      <c r="S208" s="321">
        <f>'Work sheet diff'!R130-AVERAGE('Work sheet diff'!$C130:$T130)</f>
        <v>-0.010473725679119182</v>
      </c>
      <c r="T208" s="321">
        <f>'Work sheet diff'!S130-AVERAGE('Work sheet diff'!$C130:$T130)</f>
        <v>-0.0028113115151976887</v>
      </c>
      <c r="U208" s="321">
        <f>'Work sheet diff'!T130-AVERAGE('Work sheet diff'!$C130:$T130)</f>
        <v>-0.00827494324517686</v>
      </c>
      <c r="V208" s="321">
        <f>'Work sheet diff'!U130</f>
        <v>-0.15243124249619056</v>
      </c>
      <c r="W208" s="312"/>
    </row>
    <row r="209" spans="1:23" s="302" customFormat="1" ht="15">
      <c r="A209" s="310" t="s">
        <v>251</v>
      </c>
      <c r="B209" s="311">
        <f>AVERAGE('Work sheet diff'!C131:T131)</f>
        <v>-0.03272693279236816</v>
      </c>
      <c r="C209" s="450">
        <f>'Work sheet'!B131</f>
        <v>2.198519176201882</v>
      </c>
      <c r="D209" s="321">
        <f>'Work sheet diff'!C131-AVERAGE('Work sheet diff'!$C131:$T131)</f>
        <v>0.011843043580290591</v>
      </c>
      <c r="E209" s="321">
        <f>'Work sheet diff'!D131-AVERAGE('Work sheet diff'!$C131:$T131)</f>
        <v>0.006925597052669798</v>
      </c>
      <c r="F209" s="321">
        <f>'Work sheet diff'!E131-AVERAGE('Work sheet diff'!$C131:$T131)</f>
        <v>0.002241047008145182</v>
      </c>
      <c r="G209" s="321">
        <f>'Work sheet diff'!F131-AVERAGE('Work sheet diff'!$C131:$T131)</f>
        <v>-0.03371550575107257</v>
      </c>
      <c r="H209" s="321">
        <f>'Work sheet diff'!G131-AVERAGE('Work sheet diff'!$C131:$T131)</f>
        <v>-0.026496530285921735</v>
      </c>
      <c r="I209" s="321">
        <f>'Work sheet diff'!H131-AVERAGE('Work sheet diff'!$C131:$T131)</f>
        <v>0.0013568311399674293</v>
      </c>
      <c r="J209" s="321">
        <f>'Work sheet diff'!I131-AVERAGE('Work sheet diff'!$C131:$T131)</f>
        <v>0.011636662581010135</v>
      </c>
      <c r="K209" s="321">
        <f>'Work sheet diff'!J131-AVERAGE('Work sheet diff'!$C131:$T131)</f>
        <v>0.003912918858325128</v>
      </c>
      <c r="L209" s="321">
        <f>'Work sheet diff'!K131-AVERAGE('Work sheet diff'!$C131:$T131)</f>
        <v>-0.014442461815317394</v>
      </c>
      <c r="M209" s="321">
        <f>'Work sheet diff'!L131-AVERAGE('Work sheet diff'!$C131:$T131)</f>
        <v>0.007153558563694561</v>
      </c>
      <c r="N209" s="321">
        <f>'Work sheet diff'!M131-AVERAGE('Work sheet diff'!$C131:$T131)</f>
        <v>0.0013685181968774995</v>
      </c>
      <c r="O209" s="321">
        <f>'Work sheet diff'!N131-AVERAGE('Work sheet diff'!$C131:$T131)</f>
        <v>-0.003019130129375658</v>
      </c>
      <c r="P209" s="321">
        <f>'Work sheet diff'!O131-AVERAGE('Work sheet diff'!$C131:$T131)</f>
        <v>-0.004698472003069068</v>
      </c>
      <c r="Q209" s="321">
        <f>'Work sheet diff'!P131-AVERAGE('Work sheet diff'!$C131:$T131)</f>
        <v>-0.007225247662360268</v>
      </c>
      <c r="R209" s="321">
        <f>'Work sheet diff'!Q131-AVERAGE('Work sheet diff'!$C131:$T131)</f>
        <v>0.011720465920414647</v>
      </c>
      <c r="S209" s="321">
        <f>'Work sheet diff'!R131-AVERAGE('Work sheet diff'!$C131:$T131)</f>
        <v>0.009649798015248845</v>
      </c>
      <c r="T209" s="321">
        <f>'Work sheet diff'!S131-AVERAGE('Work sheet diff'!$C131:$T131)</f>
        <v>0.013688084842476578</v>
      </c>
      <c r="U209" s="321">
        <f>'Work sheet diff'!T131-AVERAGE('Work sheet diff'!$C131:$T131)</f>
        <v>0.008100821887996268</v>
      </c>
      <c r="V209" s="321">
        <f>'Work sheet diff'!U131</f>
        <v>-0.012531841633674934</v>
      </c>
      <c r="W209" s="312"/>
    </row>
    <row r="210" spans="1:23" s="302" customFormat="1" ht="15">
      <c r="A210" s="310" t="s">
        <v>252</v>
      </c>
      <c r="B210" s="311">
        <f>AVERAGE('Work sheet diff'!C132:T132)</f>
        <v>0.0032420524070996357</v>
      </c>
      <c r="C210" s="450">
        <f>'Work sheet'!B132</f>
        <v>0.31919915195835297</v>
      </c>
      <c r="D210" s="321">
        <f>'Work sheet diff'!C132-AVERAGE('Work sheet diff'!$C132:$T132)</f>
        <v>0.003211552926352673</v>
      </c>
      <c r="E210" s="321">
        <f>'Work sheet diff'!D132-AVERAGE('Work sheet diff'!$C132:$T132)</f>
        <v>0.003825014196992797</v>
      </c>
      <c r="F210" s="321">
        <f>'Work sheet diff'!E132-AVERAGE('Work sheet diff'!$C132:$T132)</f>
        <v>-0.003424228839425206</v>
      </c>
      <c r="G210" s="321">
        <f>'Work sheet diff'!F132-AVERAGE('Work sheet diff'!$C132:$T132)</f>
        <v>-0.0018675300255877134</v>
      </c>
      <c r="H210" s="321">
        <f>'Work sheet diff'!G132-AVERAGE('Work sheet diff'!$C132:$T132)</f>
        <v>0.007621335729431458</v>
      </c>
      <c r="I210" s="321">
        <f>'Work sheet diff'!H132-AVERAGE('Work sheet diff'!$C132:$T132)</f>
        <v>-0.0033748509645817135</v>
      </c>
      <c r="J210" s="321">
        <f>'Work sheet diff'!I132-AVERAGE('Work sheet diff'!$C132:$T132)</f>
        <v>0.007888858642999754</v>
      </c>
      <c r="K210" s="321">
        <f>'Work sheet diff'!J132-AVERAGE('Work sheet diff'!$C132:$T132)</f>
        <v>-0.0018652007932706376</v>
      </c>
      <c r="L210" s="321">
        <f>'Work sheet diff'!K132-AVERAGE('Work sheet diff'!$C132:$T132)</f>
        <v>-0.002345395497152356</v>
      </c>
      <c r="M210" s="321">
        <f>'Work sheet diff'!L132-AVERAGE('Work sheet diff'!$C132:$T132)</f>
        <v>0.004028614794216708</v>
      </c>
      <c r="N210" s="321">
        <f>'Work sheet diff'!M132-AVERAGE('Work sheet diff'!$C132:$T132)</f>
        <v>0.001392319028922907</v>
      </c>
      <c r="O210" s="321">
        <f>'Work sheet diff'!N132-AVERAGE('Work sheet diff'!$C132:$T132)</f>
        <v>-0.0017696934357211511</v>
      </c>
      <c r="P210" s="321">
        <f>'Work sheet diff'!O132-AVERAGE('Work sheet diff'!$C132:$T132)</f>
        <v>-0.005535839304067399</v>
      </c>
      <c r="Q210" s="321">
        <f>'Work sheet diff'!P132-AVERAGE('Work sheet diff'!$C132:$T132)</f>
        <v>-0.0041315766294797805</v>
      </c>
      <c r="R210" s="321">
        <f>'Work sheet diff'!Q132-AVERAGE('Work sheet diff'!$C132:$T132)</f>
        <v>-0.00022903648001893796</v>
      </c>
      <c r="S210" s="321">
        <f>'Work sheet diff'!R132-AVERAGE('Work sheet diff'!$C132:$T132)</f>
        <v>-0.004444647103671562</v>
      </c>
      <c r="T210" s="321">
        <f>'Work sheet diff'!S132-AVERAGE('Work sheet diff'!$C132:$T132)</f>
        <v>-0.000593363146330423</v>
      </c>
      <c r="U210" s="321">
        <f>'Work sheet diff'!T132-AVERAGE('Work sheet diff'!$C132:$T132)</f>
        <v>0.0016136669003905865</v>
      </c>
      <c r="V210" s="321">
        <f>'Work sheet diff'!U132</f>
        <v>-0.0068432713583537474</v>
      </c>
      <c r="W210" s="312"/>
    </row>
    <row r="211" spans="1:23" s="302" customFormat="1" ht="15">
      <c r="A211" s="310" t="s">
        <v>253</v>
      </c>
      <c r="B211" s="311">
        <f>AVERAGE('Work sheet diff'!C133:T133)</f>
        <v>-0.018746537735044075</v>
      </c>
      <c r="C211" s="450">
        <f>'Work sheet'!B133</f>
        <v>1.5079298463731965</v>
      </c>
      <c r="D211" s="321">
        <f>'Work sheet diff'!C133-AVERAGE('Work sheet diff'!$C133:$T133)</f>
        <v>0.0018554317894179106</v>
      </c>
      <c r="E211" s="321">
        <f>'Work sheet diff'!D133-AVERAGE('Work sheet diff'!$C133:$T133)</f>
        <v>-0.01007665214265618</v>
      </c>
      <c r="F211" s="321">
        <f>'Work sheet diff'!E133-AVERAGE('Work sheet diff'!$C133:$T133)</f>
        <v>-0.009106434655578595</v>
      </c>
      <c r="G211" s="321">
        <f>'Work sheet diff'!F133-AVERAGE('Work sheet diff'!$C133:$T133)</f>
        <v>0.004231218776432663</v>
      </c>
      <c r="H211" s="321">
        <f>'Work sheet diff'!G133-AVERAGE('Work sheet diff'!$C133:$T133)</f>
        <v>0.0026042696622850525</v>
      </c>
      <c r="I211" s="321">
        <f>'Work sheet diff'!H133-AVERAGE('Work sheet diff'!$C133:$T133)</f>
        <v>0.008325130695168922</v>
      </c>
      <c r="J211" s="321">
        <f>'Work sheet diff'!I133-AVERAGE('Work sheet diff'!$C133:$T133)</f>
        <v>0.004260454017437652</v>
      </c>
      <c r="K211" s="321">
        <f>'Work sheet diff'!J133-AVERAGE('Work sheet diff'!$C133:$T133)</f>
        <v>-0.008732148325935572</v>
      </c>
      <c r="L211" s="321">
        <f>'Work sheet diff'!K133-AVERAGE('Work sheet diff'!$C133:$T133)</f>
        <v>-0.0029614178335516106</v>
      </c>
      <c r="M211" s="321">
        <f>'Work sheet diff'!L133-AVERAGE('Work sheet diff'!$C133:$T133)</f>
        <v>-0.003999059962345425</v>
      </c>
      <c r="N211" s="321">
        <f>'Work sheet diff'!M133-AVERAGE('Work sheet diff'!$C133:$T133)</f>
        <v>0.0038216891041606346</v>
      </c>
      <c r="O211" s="321">
        <f>'Work sheet diff'!N133-AVERAGE('Work sheet diff'!$C133:$T133)</f>
        <v>-0.005353307610164254</v>
      </c>
      <c r="P211" s="321">
        <f>'Work sheet diff'!O133-AVERAGE('Work sheet diff'!$C133:$T133)</f>
        <v>-0.004142220589459206</v>
      </c>
      <c r="Q211" s="321">
        <f>'Work sheet diff'!P133-AVERAGE('Work sheet diff'!$C133:$T133)</f>
        <v>0.0012177724403699824</v>
      </c>
      <c r="R211" s="321">
        <f>'Work sheet diff'!Q133-AVERAGE('Work sheet diff'!$C133:$T133)</f>
        <v>-0.005862674954764627</v>
      </c>
      <c r="S211" s="321">
        <f>'Work sheet diff'!R133-AVERAGE('Work sheet diff'!$C133:$T133)</f>
        <v>0.0029215588248237556</v>
      </c>
      <c r="T211" s="321">
        <f>'Work sheet diff'!S133-AVERAGE('Work sheet diff'!$C133:$T133)</f>
        <v>0.009487762986552947</v>
      </c>
      <c r="U211" s="321">
        <f>'Work sheet diff'!T133-AVERAGE('Work sheet diff'!$C133:$T133)</f>
        <v>0.011508627777805903</v>
      </c>
      <c r="V211" s="321">
        <f>'Work sheet diff'!U133</f>
        <v>0.015769042233145292</v>
      </c>
      <c r="W211" s="312"/>
    </row>
    <row r="212" spans="1:23" s="302" customFormat="1" ht="15">
      <c r="A212" s="310" t="s">
        <v>254</v>
      </c>
      <c r="B212" s="311">
        <f>AVERAGE('Work sheet diff'!C134:T134)</f>
        <v>0.0002943163764640506</v>
      </c>
      <c r="C212" s="450">
        <f>'Work sheet'!B134</f>
        <v>-0.036023980537223534</v>
      </c>
      <c r="D212" s="321">
        <f>'Work sheet diff'!C134-AVERAGE('Work sheet diff'!$C134:$T134)</f>
        <v>0.002096002539654244</v>
      </c>
      <c r="E212" s="321">
        <f>'Work sheet diff'!D134-AVERAGE('Work sheet diff'!$C134:$T134)</f>
        <v>3.9416559352620825E-05</v>
      </c>
      <c r="F212" s="321">
        <f>'Work sheet diff'!E134-AVERAGE('Work sheet diff'!$C134:$T134)</f>
        <v>-0.00488488451797589</v>
      </c>
      <c r="G212" s="321">
        <f>'Work sheet diff'!F134-AVERAGE('Work sheet diff'!$C134:$T134)</f>
        <v>0.004760819059905962</v>
      </c>
      <c r="H212" s="321">
        <f>'Work sheet diff'!G134-AVERAGE('Work sheet diff'!$C134:$T134)</f>
        <v>-0.0026410659605342617</v>
      </c>
      <c r="I212" s="321">
        <f>'Work sheet diff'!H134-AVERAGE('Work sheet diff'!$C134:$T134)</f>
        <v>0.000750463151213215</v>
      </c>
      <c r="J212" s="321">
        <f>'Work sheet diff'!I134-AVERAGE('Work sheet diff'!$C134:$T134)</f>
        <v>0.0005322427931389938</v>
      </c>
      <c r="K212" s="321">
        <f>'Work sheet diff'!J134-AVERAGE('Work sheet diff'!$C134:$T134)</f>
        <v>1.2374274283309986E-05</v>
      </c>
      <c r="L212" s="321">
        <f>'Work sheet diff'!K134-AVERAGE('Work sheet diff'!$C134:$T134)</f>
        <v>0.00019466130928886025</v>
      </c>
      <c r="M212" s="321">
        <f>'Work sheet diff'!L134-AVERAGE('Work sheet diff'!$C134:$T134)</f>
        <v>0.00028398992281856436</v>
      </c>
      <c r="N212" s="321">
        <f>'Work sheet diff'!M134-AVERAGE('Work sheet diff'!$C134:$T134)</f>
        <v>0.004490047604753129</v>
      </c>
      <c r="O212" s="321">
        <f>'Work sheet diff'!N134-AVERAGE('Work sheet diff'!$C134:$T134)</f>
        <v>-0.0014141187208446993</v>
      </c>
      <c r="P212" s="321">
        <f>'Work sheet diff'!O134-AVERAGE('Work sheet diff'!$C134:$T134)</f>
        <v>-0.004734774197138612</v>
      </c>
      <c r="Q212" s="321">
        <f>'Work sheet diff'!P134-AVERAGE('Work sheet diff'!$C134:$T134)</f>
        <v>-0.0017674106439198732</v>
      </c>
      <c r="R212" s="321">
        <f>'Work sheet diff'!Q134-AVERAGE('Work sheet diff'!$C134:$T134)</f>
        <v>-0.00030955463034409075</v>
      </c>
      <c r="S212" s="321">
        <f>'Work sheet diff'!R134-AVERAGE('Work sheet diff'!$C134:$T134)</f>
        <v>0.0017960805191642652</v>
      </c>
      <c r="T212" s="321">
        <f>'Work sheet diff'!S134-AVERAGE('Work sheet diff'!$C134:$T134)</f>
        <v>0.0020076995629501244</v>
      </c>
      <c r="U212" s="321">
        <f>'Work sheet diff'!T134-AVERAGE('Work sheet diff'!$C134:$T134)</f>
        <v>-0.0012119886257658604</v>
      </c>
      <c r="V212" s="321">
        <f>'Work sheet diff'!U134</f>
        <v>0.0020856329504037453</v>
      </c>
      <c r="W212" s="312"/>
    </row>
    <row r="213" spans="1:23" s="302" customFormat="1" ht="15">
      <c r="A213" s="310" t="s">
        <v>255</v>
      </c>
      <c r="B213" s="311">
        <f>AVERAGE('Work sheet diff'!C135:T135)</f>
        <v>-0.010081317178317676</v>
      </c>
      <c r="C213" s="450">
        <f>'Work sheet'!B135</f>
        <v>-0.17171779016560001</v>
      </c>
      <c r="D213" s="321">
        <f>'Work sheet diff'!C135-AVERAGE('Work sheet diff'!$C135:$T135)</f>
        <v>-0.00441224811989408</v>
      </c>
      <c r="E213" s="321">
        <f>'Work sheet diff'!D135-AVERAGE('Work sheet diff'!$C135:$T135)</f>
        <v>-0.00899526635417585</v>
      </c>
      <c r="F213" s="321">
        <f>'Work sheet diff'!E135-AVERAGE('Work sheet diff'!$C135:$T135)</f>
        <v>-0.011251124179784022</v>
      </c>
      <c r="G213" s="321">
        <f>'Work sheet diff'!F135-AVERAGE('Work sheet diff'!$C135:$T135)</f>
        <v>-0.002449179290917255</v>
      </c>
      <c r="H213" s="321">
        <f>'Work sheet diff'!G135-AVERAGE('Work sheet diff'!$C135:$T135)</f>
        <v>-0.00483570160257232</v>
      </c>
      <c r="I213" s="321">
        <f>'Work sheet diff'!H135-AVERAGE('Work sheet diff'!$C135:$T135)</f>
        <v>0.008097607940324318</v>
      </c>
      <c r="J213" s="321">
        <f>'Work sheet diff'!I135-AVERAGE('Work sheet diff'!$C135:$T135)</f>
        <v>-0.0013269360050412148</v>
      </c>
      <c r="K213" s="321">
        <f>'Work sheet diff'!J135-AVERAGE('Work sheet diff'!$C135:$T135)</f>
        <v>-0.004807042924610292</v>
      </c>
      <c r="L213" s="321">
        <f>'Work sheet diff'!K135-AVERAGE('Work sheet diff'!$C135:$T135)</f>
        <v>0.0008804536243575585</v>
      </c>
      <c r="M213" s="321">
        <f>'Work sheet diff'!L135-AVERAGE('Work sheet diff'!$C135:$T135)</f>
        <v>-0.004283420553138701</v>
      </c>
      <c r="N213" s="321">
        <f>'Work sheet diff'!M135-AVERAGE('Work sheet diff'!$C135:$T135)</f>
        <v>0.0027755147451585284</v>
      </c>
      <c r="O213" s="321">
        <f>'Work sheet diff'!N135-AVERAGE('Work sheet diff'!$C135:$T135)</f>
        <v>-0.005578720503361039</v>
      </c>
      <c r="P213" s="321">
        <f>'Work sheet diff'!O135-AVERAGE('Work sheet diff'!$C135:$T135)</f>
        <v>-0.0007681220721050992</v>
      </c>
      <c r="Q213" s="321">
        <f>'Work sheet diff'!P135-AVERAGE('Work sheet diff'!$C135:$T135)</f>
        <v>0.005702541494738693</v>
      </c>
      <c r="R213" s="321">
        <f>'Work sheet diff'!Q135-AVERAGE('Work sheet diff'!$C135:$T135)</f>
        <v>0.010685105945584032</v>
      </c>
      <c r="S213" s="321">
        <f>'Work sheet diff'!R135-AVERAGE('Work sheet diff'!$C135:$T135)</f>
        <v>0.005381956242406087</v>
      </c>
      <c r="T213" s="321">
        <f>'Work sheet diff'!S135-AVERAGE('Work sheet diff'!$C135:$T135)</f>
        <v>0.012825495600698272</v>
      </c>
      <c r="U213" s="321">
        <f>'Work sheet diff'!T135-AVERAGE('Work sheet diff'!$C135:$T135)</f>
        <v>0.002359086012332399</v>
      </c>
      <c r="V213" s="450">
        <f>'Work sheet'!U135</f>
        <v>0.00506203963631318</v>
      </c>
      <c r="W213" s="312"/>
    </row>
    <row r="214" spans="1:23" s="302" customFormat="1" ht="15">
      <c r="A214" s="310" t="s">
        <v>256</v>
      </c>
      <c r="B214" s="311">
        <f>AVERAGE('Work sheet diff'!C136:T136)</f>
        <v>0.00021745655036357921</v>
      </c>
      <c r="C214" s="450">
        <f>'Work sheet'!B136</f>
        <v>-3.695546752940926E-05</v>
      </c>
      <c r="D214" s="321">
        <f>'Work sheet diff'!C136-AVERAGE('Work sheet diff'!$C136:$T136)</f>
        <v>-0.00018877128479464345</v>
      </c>
      <c r="E214" s="321">
        <f>'Work sheet diff'!D136-AVERAGE('Work sheet diff'!$C136:$T136)</f>
        <v>0.0029002653721289843</v>
      </c>
      <c r="F214" s="321">
        <f>'Work sheet diff'!E136-AVERAGE('Work sheet diff'!$C136:$T136)</f>
        <v>-0.00213505338243024</v>
      </c>
      <c r="G214" s="321">
        <f>'Work sheet diff'!F136-AVERAGE('Work sheet diff'!$C136:$T136)</f>
        <v>-0.0002568826898391183</v>
      </c>
      <c r="H214" s="321">
        <f>'Work sheet diff'!G136-AVERAGE('Work sheet diff'!$C136:$T136)</f>
        <v>-0.0001874965773575198</v>
      </c>
      <c r="I214" s="321">
        <f>'Work sheet diff'!H136-AVERAGE('Work sheet diff'!$C136:$T136)</f>
        <v>-5.5761003646867866E-05</v>
      </c>
      <c r="J214" s="321">
        <f>'Work sheet diff'!I136-AVERAGE('Work sheet diff'!$C136:$T136)</f>
        <v>-0.0002066063772634951</v>
      </c>
      <c r="K214" s="321">
        <f>'Work sheet diff'!J136-AVERAGE('Work sheet diff'!$C136:$T136)</f>
        <v>-0.00023409718041694072</v>
      </c>
      <c r="L214" s="321">
        <f>'Work sheet diff'!K136-AVERAGE('Work sheet diff'!$C136:$T136)</f>
        <v>-0.0002186132320197781</v>
      </c>
      <c r="M214" s="321">
        <f>'Work sheet diff'!L136-AVERAGE('Work sheet diff'!$C136:$T136)</f>
        <v>-0.00020737446978944083</v>
      </c>
      <c r="N214" s="321">
        <f>'Work sheet diff'!M136-AVERAGE('Work sheet diff'!$C136:$T136)</f>
        <v>0.0021494173676495807</v>
      </c>
      <c r="O214" s="321">
        <f>'Work sheet diff'!N136-AVERAGE('Work sheet diff'!$C136:$T136)</f>
        <v>-0.00024221113852768532</v>
      </c>
      <c r="P214" s="321">
        <f>'Work sheet diff'!O136-AVERAGE('Work sheet diff'!$C136:$T136)</f>
        <v>-0.00022478857755916517</v>
      </c>
      <c r="Q214" s="321">
        <f>'Work sheet diff'!P136-AVERAGE('Work sheet diff'!$C136:$T136)</f>
        <v>-0.00023290242593483943</v>
      </c>
      <c r="R214" s="321">
        <f>'Work sheet diff'!Q136-AVERAGE('Work sheet diff'!$C136:$T136)</f>
        <v>-0.00017043633955097452</v>
      </c>
      <c r="S214" s="321">
        <f>'Work sheet diff'!R136-AVERAGE('Work sheet diff'!$C136:$T136)</f>
        <v>-1.8524882573447607E-05</v>
      </c>
      <c r="T214" s="321">
        <f>'Work sheet diff'!S136-AVERAGE('Work sheet diff'!$C136:$T136)</f>
        <v>-0.00024905798123370633</v>
      </c>
      <c r="U214" s="321">
        <f>'Work sheet diff'!T136-AVERAGE('Work sheet diff'!$C136:$T136)</f>
        <v>-0.00022110519684070298</v>
      </c>
      <c r="V214" s="450">
        <f>'Work sheet'!U136</f>
        <v>0.000121589612968237</v>
      </c>
      <c r="W214" s="312"/>
    </row>
    <row r="215" spans="1:23" s="302" customFormat="1" ht="15">
      <c r="A215" s="310" t="s">
        <v>257</v>
      </c>
      <c r="B215" s="452">
        <f>AVERAGE('Work sheet'!C137:T137)</f>
        <v>0.02515569970649658</v>
      </c>
      <c r="C215" s="450">
        <f>'Work sheet'!B137</f>
        <v>0.20486131690342682</v>
      </c>
      <c r="D215" s="321">
        <f>'Work sheet diff'!C137-AVERAGE('Work sheet diff'!$C137:$T137)</f>
        <v>-0.0040668558683268664</v>
      </c>
      <c r="E215" s="321">
        <f>'Work sheet diff'!D137-AVERAGE('Work sheet diff'!$C137:$T137)</f>
        <v>-0.0125415859192071</v>
      </c>
      <c r="F215" s="321">
        <f>'Work sheet diff'!E137-AVERAGE('Work sheet diff'!$C137:$T137)</f>
        <v>-0.013578795416185216</v>
      </c>
      <c r="G215" s="321">
        <f>'Work sheet diff'!F137-AVERAGE('Work sheet diff'!$C137:$T137)</f>
        <v>-0.007153578617060119</v>
      </c>
      <c r="H215" s="321">
        <f>'Work sheet diff'!G137-AVERAGE('Work sheet diff'!$C137:$T137)</f>
        <v>-0.0061499594907762495</v>
      </c>
      <c r="I215" s="321">
        <f>'Work sheet diff'!H137-AVERAGE('Work sheet diff'!$C137:$T137)</f>
        <v>0.002703338894514795</v>
      </c>
      <c r="J215" s="321">
        <f>'Work sheet diff'!I137-AVERAGE('Work sheet diff'!$C137:$T137)</f>
        <v>0.0038728807779458523</v>
      </c>
      <c r="K215" s="321">
        <f>'Work sheet diff'!J137-AVERAGE('Work sheet diff'!$C137:$T137)</f>
        <v>-0.0058607316455019445</v>
      </c>
      <c r="L215" s="321">
        <f>'Work sheet diff'!K137-AVERAGE('Work sheet diff'!$C137:$T137)</f>
        <v>-0.002814306171587424</v>
      </c>
      <c r="M215" s="321">
        <f>'Work sheet diff'!L137-AVERAGE('Work sheet diff'!$C137:$T137)</f>
        <v>-0.003699133485834734</v>
      </c>
      <c r="N215" s="321">
        <f>'Work sheet diff'!M137-AVERAGE('Work sheet diff'!$C137:$T137)</f>
        <v>0.0020359446005585834</v>
      </c>
      <c r="O215" s="321">
        <f>'Work sheet diff'!N137-AVERAGE('Work sheet diff'!$C137:$T137)</f>
        <v>-0.005120459447455684</v>
      </c>
      <c r="P215" s="321">
        <f>'Work sheet diff'!O137-AVERAGE('Work sheet diff'!$C137:$T137)</f>
        <v>-0.002273761569579775</v>
      </c>
      <c r="Q215" s="321">
        <f>'Work sheet diff'!P137-AVERAGE('Work sheet diff'!$C137:$T137)</f>
        <v>0.005262680684966124</v>
      </c>
      <c r="R215" s="321">
        <f>'Work sheet diff'!Q137-AVERAGE('Work sheet diff'!$C137:$T137)</f>
        <v>0.009148628533686538</v>
      </c>
      <c r="S215" s="321">
        <f>'Work sheet diff'!R137-AVERAGE('Work sheet diff'!$C137:$T137)</f>
        <v>0.012056989442657609</v>
      </c>
      <c r="T215" s="321">
        <f>'Work sheet diff'!S137-AVERAGE('Work sheet diff'!$C137:$T137)</f>
        <v>0.014223196005503556</v>
      </c>
      <c r="U215" s="321">
        <f>'Work sheet diff'!T137-AVERAGE('Work sheet diff'!$C137:$T137)</f>
        <v>0.013955508691682071</v>
      </c>
      <c r="V215" s="450">
        <f>'Work sheet'!U137</f>
        <v>0.03573093433911235</v>
      </c>
      <c r="W215" s="312"/>
    </row>
    <row r="216" spans="1:23" s="302" customFormat="1" ht="15">
      <c r="A216" s="310" t="s">
        <v>258</v>
      </c>
      <c r="B216" s="311">
        <f>AVERAGE('Work sheet diff'!C138:T138)/10</f>
        <v>0.0006534209678987121</v>
      </c>
      <c r="C216" s="450">
        <f>'Work sheet'!B138/10</f>
        <v>0.0034807390658037653</v>
      </c>
      <c r="D216" s="321">
        <f>('Work sheet diff'!C138-AVERAGE('Work sheet diff'!$C138:$T138))/10</f>
        <v>-0.0005186457874996151</v>
      </c>
      <c r="E216" s="321">
        <f>('Work sheet diff'!D138-AVERAGE('Work sheet diff'!$C138:$T138))/10</f>
        <v>0.000786482528645765</v>
      </c>
      <c r="F216" s="321">
        <f>('Work sheet diff'!E138-AVERAGE('Work sheet diff'!$C138:$T138))/10</f>
        <v>6.039792079695766E-05</v>
      </c>
      <c r="G216" s="321">
        <f>('Work sheet diff'!F138-AVERAGE('Work sheet diff'!$C138:$T138))/10</f>
        <v>0.0006922856825577929</v>
      </c>
      <c r="H216" s="321">
        <f>('Work sheet diff'!G138-AVERAGE('Work sheet diff'!$C138:$T138))/10</f>
        <v>7.689546597642333E-05</v>
      </c>
      <c r="I216" s="321">
        <f>('Work sheet diff'!H138-AVERAGE('Work sheet diff'!$C138:$T138))/10</f>
        <v>-0.0005957860224633302</v>
      </c>
      <c r="J216" s="321">
        <f>('Work sheet diff'!I138-AVERAGE('Work sheet diff'!$C138:$T138))/10</f>
        <v>0.0012560931169250786</v>
      </c>
      <c r="K216" s="321">
        <f>('Work sheet diff'!J138-AVERAGE('Work sheet diff'!$C138:$T138))/10</f>
        <v>-0.001229003669554907</v>
      </c>
      <c r="L216" s="321">
        <f>('Work sheet diff'!K138-AVERAGE('Work sheet diff'!$C138:$T138))/10</f>
        <v>-0.0003067532295321331</v>
      </c>
      <c r="M216" s="321">
        <f>('Work sheet diff'!L138-AVERAGE('Work sheet diff'!$C138:$T138))/10</f>
        <v>0.001194974217300161</v>
      </c>
      <c r="N216" s="321">
        <f>('Work sheet diff'!M138-AVERAGE('Work sheet diff'!$C138:$T138))/10</f>
        <v>-0.0010152661850319391</v>
      </c>
      <c r="O216" s="321">
        <f>('Work sheet diff'!N138-AVERAGE('Work sheet diff'!$C138:$T138))/10</f>
        <v>0.00031795479502602696</v>
      </c>
      <c r="P216" s="321">
        <f>('Work sheet diff'!O138-AVERAGE('Work sheet diff'!$C138:$T138))/10</f>
        <v>-0.00028310417392106294</v>
      </c>
      <c r="Q216" s="321">
        <f>('Work sheet diff'!P138-AVERAGE('Work sheet diff'!$C138:$T138))/10</f>
        <v>0.0004475871962740399</v>
      </c>
      <c r="R216" s="321">
        <f>('Work sheet diff'!Q138-AVERAGE('Work sheet diff'!$C138:$T138))/10</f>
        <v>-0.001028236654993632</v>
      </c>
      <c r="S216" s="321">
        <f>('Work sheet diff'!R138-AVERAGE('Work sheet diff'!$C138:$T138))/10</f>
        <v>-0.0002616603452673203</v>
      </c>
      <c r="T216" s="321">
        <f>('Work sheet diff'!S138-AVERAGE('Work sheet diff'!$C138:$T138))/10</f>
        <v>0.0007771197776219594</v>
      </c>
      <c r="U216" s="321">
        <f>('Work sheet diff'!T138-AVERAGE('Work sheet diff'!$C138:$T138))/10</f>
        <v>-0.00037133463286026335</v>
      </c>
      <c r="V216" s="450">
        <f>'Work sheet'!U138/10</f>
        <v>0.0028402850921397174</v>
      </c>
      <c r="W216" s="312"/>
    </row>
    <row r="217" spans="1:23" s="302" customFormat="1" ht="15">
      <c r="A217" s="310" t="s">
        <v>259</v>
      </c>
      <c r="B217" s="452">
        <f>AVERAGE('Work sheet'!C139:T139)/10</f>
        <v>0.004911401865115065</v>
      </c>
      <c r="C217" s="321">
        <f>'Work sheet diff'!B139/10</f>
        <v>-0.008312752088246151</v>
      </c>
      <c r="D217" s="321">
        <f>('Work sheet diff'!C139-AVERAGE('Work sheet diff'!$C139:$T139))/10</f>
        <v>0.0006039928160294021</v>
      </c>
      <c r="E217" s="321">
        <f>('Work sheet diff'!D139-AVERAGE('Work sheet diff'!$C139:$T139))/10</f>
        <v>-0.001987757796094445</v>
      </c>
      <c r="F217" s="321">
        <f>('Work sheet diff'!E139-AVERAGE('Work sheet diff'!$C139:$T139))/10</f>
        <v>-0.0015746900235218172</v>
      </c>
      <c r="G217" s="321">
        <f>('Work sheet diff'!F139-AVERAGE('Work sheet diff'!$C139:$T139))/10</f>
        <v>-0.000144291079885598</v>
      </c>
      <c r="H217" s="321">
        <f>('Work sheet diff'!G139-AVERAGE('Work sheet diff'!$C139:$T139))/10</f>
        <v>-0.0006769862577740475</v>
      </c>
      <c r="I217" s="321">
        <f>('Work sheet diff'!H139-AVERAGE('Work sheet diff'!$C139:$T139))/10</f>
        <v>0.0011742188705022492</v>
      </c>
      <c r="J217" s="321">
        <f>('Work sheet diff'!I139-AVERAGE('Work sheet diff'!$C139:$T139))/10</f>
        <v>0.0014632847435947656</v>
      </c>
      <c r="K217" s="321">
        <f>('Work sheet diff'!J139-AVERAGE('Work sheet diff'!$C139:$T139))/10</f>
        <v>-0.0011165790345119947</v>
      </c>
      <c r="L217" s="321">
        <f>('Work sheet diff'!K139-AVERAGE('Work sheet diff'!$C139:$T139))/10</f>
        <v>-0.0009030750299851079</v>
      </c>
      <c r="M217" s="321">
        <f>('Work sheet diff'!L139-AVERAGE('Work sheet diff'!$C139:$T139))/10</f>
        <v>-0.0004086119702654989</v>
      </c>
      <c r="N217" s="321">
        <f>('Work sheet diff'!M139-AVERAGE('Work sheet diff'!$C139:$T139))/10</f>
        <v>0.0009627654214763647</v>
      </c>
      <c r="O217" s="321">
        <f>('Work sheet diff'!N139-AVERAGE('Work sheet diff'!$C139:$T139))/10</f>
        <v>-0.0014334379319093696</v>
      </c>
      <c r="P217" s="321">
        <f>('Work sheet diff'!O139-AVERAGE('Work sheet diff'!$C139:$T139))/10</f>
        <v>-0.0010902722462631687</v>
      </c>
      <c r="Q217" s="321">
        <f>('Work sheet diff'!P139-AVERAGE('Work sheet diff'!$C139:$T139))/10</f>
        <v>0.0005632319616775333</v>
      </c>
      <c r="R217" s="321">
        <f>('Work sheet diff'!Q139-AVERAGE('Work sheet diff'!$C139:$T139))/10</f>
        <v>-0.00014515618542938064</v>
      </c>
      <c r="S217" s="321">
        <f>('Work sheet diff'!R139-AVERAGE('Work sheet diff'!$C139:$T139))/10</f>
        <v>0.0013318399613919704</v>
      </c>
      <c r="T217" s="321">
        <f>('Work sheet diff'!S139-AVERAGE('Work sheet diff'!$C139:$T139))/10</f>
        <v>0.0019304265643940778</v>
      </c>
      <c r="U217" s="321">
        <f>('Work sheet diff'!T139-AVERAGE('Work sheet diff'!$C139:$T139))/10</f>
        <v>0.0014510972165740414</v>
      </c>
      <c r="V217" s="321">
        <f>'Work sheet diff'!U139/10</f>
        <v>0.0015207972581214573</v>
      </c>
      <c r="W217" s="312"/>
    </row>
    <row r="218" spans="1:23" s="302" customFormat="1" ht="15">
      <c r="A218" s="310" t="s">
        <v>260</v>
      </c>
      <c r="B218" s="452">
        <f>AVERAGE('Work sheet'!C140:T140)/10</f>
        <v>-0.008307475434260176</v>
      </c>
      <c r="C218" s="450">
        <f>'Work sheet'!B140/10</f>
        <v>0.0041112452220977876</v>
      </c>
      <c r="D218" s="321">
        <f>('Work sheet diff'!C140-AVERAGE('Work sheet diff'!$C140:$T140))/10</f>
        <v>9.898173929192358E-05</v>
      </c>
      <c r="E218" s="321">
        <f>('Work sheet diff'!D140-AVERAGE('Work sheet diff'!$C140:$T140))/10</f>
        <v>6.471820118832059E-05</v>
      </c>
      <c r="F218" s="321">
        <f>('Work sheet diff'!E140-AVERAGE('Work sheet diff'!$C140:$T140))/10</f>
        <v>0.00023376962208275856</v>
      </c>
      <c r="G218" s="321">
        <f>('Work sheet diff'!F140-AVERAGE('Work sheet diff'!$C140:$T140))/10</f>
        <v>0.0008363792511315506</v>
      </c>
      <c r="H218" s="321">
        <f>('Work sheet diff'!G140-AVERAGE('Work sheet diff'!$C140:$T140))/10</f>
        <v>-0.0005778824863585067</v>
      </c>
      <c r="I218" s="321">
        <f>('Work sheet diff'!H140-AVERAGE('Work sheet diff'!$C140:$T140))/10</f>
        <v>0.00019211087341444166</v>
      </c>
      <c r="J218" s="321">
        <f>('Work sheet diff'!I140-AVERAGE('Work sheet diff'!$C140:$T140))/10</f>
        <v>-0.0009263019481965451</v>
      </c>
      <c r="K218" s="321">
        <f>('Work sheet diff'!J140-AVERAGE('Work sheet diff'!$C140:$T140))/10</f>
        <v>0.0007790878692047326</v>
      </c>
      <c r="L218" s="321">
        <f>('Work sheet diff'!K140-AVERAGE('Work sheet diff'!$C140:$T140))/10</f>
        <v>-0.0002703110794372514</v>
      </c>
      <c r="M218" s="321">
        <f>('Work sheet diff'!L140-AVERAGE('Work sheet diff'!$C140:$T140))/10</f>
        <v>-0.00039968652448602526</v>
      </c>
      <c r="N218" s="321">
        <f>('Work sheet diff'!M140-AVERAGE('Work sheet diff'!$C140:$T140))/10</f>
        <v>0.00045216210943897913</v>
      </c>
      <c r="O218" s="321">
        <f>('Work sheet diff'!N140-AVERAGE('Work sheet diff'!$C140:$T140))/10</f>
        <v>0.00031653849842449915</v>
      </c>
      <c r="P218" s="321">
        <f>('Work sheet diff'!O140-AVERAGE('Work sheet diff'!$C140:$T140))/10</f>
        <v>2.8239197098157977E-05</v>
      </c>
      <c r="Q218" s="321">
        <f>('Work sheet diff'!P140-AVERAGE('Work sheet diff'!$C140:$T140))/10</f>
        <v>0.0006182807359892143</v>
      </c>
      <c r="R218" s="321">
        <f>('Work sheet diff'!Q140-AVERAGE('Work sheet diff'!$C140:$T140))/10</f>
        <v>-0.0009330910645526734</v>
      </c>
      <c r="S218" s="321">
        <f>('Work sheet diff'!R140-AVERAGE('Work sheet diff'!$C140:$T140))/10</f>
        <v>-0.0006624345509225367</v>
      </c>
      <c r="T218" s="321">
        <f>('Work sheet diff'!S140-AVERAGE('Work sheet diff'!$C140:$T140))/10</f>
        <v>0.00012931562625499092</v>
      </c>
      <c r="U218" s="321">
        <f>('Work sheet diff'!T140-AVERAGE('Work sheet diff'!$C140:$T140))/10</f>
        <v>2.012393043398092E-05</v>
      </c>
      <c r="V218" s="450">
        <f>'Work sheet'!U140/10</f>
        <v>-0.002832953925261682</v>
      </c>
      <c r="W218" s="312"/>
    </row>
    <row r="219" spans="1:23" s="302" customFormat="1" ht="15.75" thickBot="1">
      <c r="A219" s="325" t="s">
        <v>261</v>
      </c>
      <c r="B219" s="322">
        <f>AVERAGE('Work sheet diff'!C141:T141)/10</f>
        <v>-0.003922731978154426</v>
      </c>
      <c r="C219" s="449">
        <f>'Work sheet'!B141/10</f>
        <v>0.0003705028</v>
      </c>
      <c r="D219" s="323">
        <f>('Work sheet diff'!C141-AVERAGE('Work sheet diff'!$C141:$T141))/10</f>
        <v>-0.0004826516998116752</v>
      </c>
      <c r="E219" s="323">
        <f>('Work sheet diff'!D141-AVERAGE('Work sheet diff'!$C141:$T141))/10</f>
        <v>-0.0046572803608286245</v>
      </c>
      <c r="F219" s="323">
        <f>('Work sheet diff'!E141-AVERAGE('Work sheet diff'!$C141:$T141))/10</f>
        <v>0.0012950279612052736</v>
      </c>
      <c r="G219" s="323">
        <f>('Work sheet diff'!F141-AVERAGE('Work sheet diff'!$C141:$T141))/10</f>
        <v>-0.003419313309981167</v>
      </c>
      <c r="H219" s="323">
        <f>('Work sheet diff'!G141-AVERAGE('Work sheet diff'!$C141:$T141))/10</f>
        <v>-0.0015730334625235396</v>
      </c>
      <c r="I219" s="323">
        <f>('Work sheet diff'!H141-AVERAGE('Work sheet diff'!$C141:$T141))/10</f>
        <v>-0.0016188436659133713</v>
      </c>
      <c r="J219" s="323">
        <f>('Work sheet diff'!I141-AVERAGE('Work sheet diff'!$C141:$T141))/10</f>
        <v>0.0031322696408662906</v>
      </c>
      <c r="K219" s="323">
        <f>('Work sheet diff'!J141-AVERAGE('Work sheet diff'!$C141:$T141))/10</f>
        <v>0.0017807313137476466</v>
      </c>
      <c r="L219" s="323">
        <f>('Work sheet diff'!K141-AVERAGE('Work sheet diff'!$C141:$T141))/10</f>
        <v>-0.002278115869303201</v>
      </c>
      <c r="M219" s="323">
        <f>('Work sheet diff'!L141-AVERAGE('Work sheet diff'!$C141:$T141))/10</f>
        <v>-0.0015056131574387934</v>
      </c>
      <c r="N219" s="323">
        <f>('Work sheet diff'!M141-AVERAGE('Work sheet diff'!$C141:$T141))/10</f>
        <v>0.006265822961205274</v>
      </c>
      <c r="O219" s="323">
        <f>('Work sheet diff'!N141-AVERAGE('Work sheet diff'!$C141:$T141))/10</f>
        <v>-0.0048307938523540475</v>
      </c>
      <c r="P219" s="323">
        <f>('Work sheet diff'!O141-AVERAGE('Work sheet diff'!$C141:$T141))/10</f>
        <v>0.003177640430696799</v>
      </c>
      <c r="Q219" s="323">
        <f>('Work sheet diff'!P141-AVERAGE('Work sheet diff'!$C141:$T141))/10</f>
        <v>-0.002748428733709981</v>
      </c>
      <c r="R219" s="323">
        <f>('Work sheet diff'!Q141-AVERAGE('Work sheet diff'!$C141:$T141))/10</f>
        <v>5.225979171374837E-05</v>
      </c>
      <c r="S219" s="323">
        <f>('Work sheet diff'!R141-AVERAGE('Work sheet diff'!$C141:$T141))/10</f>
        <v>0.006073591961205274</v>
      </c>
      <c r="T219" s="323">
        <f>('Work sheet diff'!S141-AVERAGE('Work sheet diff'!$C141:$T141))/10</f>
        <v>-0.0017366488354048962</v>
      </c>
      <c r="U219" s="323">
        <f>('Work sheet diff'!T141-AVERAGE('Work sheet diff'!$C141:$T141))/10</f>
        <v>0.0030733788866290023</v>
      </c>
      <c r="V219" s="449">
        <f>'Work sheet'!U141/10</f>
        <v>-0.01032843</v>
      </c>
      <c r="W219" s="305"/>
    </row>
    <row r="220" s="302" customFormat="1" ht="15.75" thickBot="1">
      <c r="A220" s="334"/>
    </row>
    <row r="221" spans="1:5" s="302" customFormat="1" ht="15.75" thickBot="1">
      <c r="A221" s="335" t="s">
        <v>174</v>
      </c>
      <c r="B221" s="454">
        <f>'Summary Data'!V3-'Summary Data'!AS3</f>
        <v>-0.04855700000000063</v>
      </c>
      <c r="D221" s="336"/>
      <c r="E221" s="336"/>
    </row>
    <row r="222" ht="11.25">
      <c r="A222" s="189"/>
    </row>
    <row r="223" spans="1:12" s="273" customFormat="1" ht="11.2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1:12" s="273" customFormat="1" ht="11.25">
      <c r="A224" s="287"/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</row>
    <row r="225" spans="1:12" s="273" customFormat="1" ht="11.25">
      <c r="A225" s="288"/>
      <c r="B225" s="288"/>
      <c r="C225" s="288"/>
      <c r="D225" s="288"/>
      <c r="E225" s="288"/>
      <c r="F225" s="288"/>
      <c r="G225" s="288"/>
      <c r="H225" s="288"/>
      <c r="I225" s="288"/>
      <c r="J225" s="288"/>
      <c r="K225" s="288"/>
      <c r="L225" s="288"/>
    </row>
    <row r="226" spans="1:12" s="273" customFormat="1" ht="11.2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="289" customFormat="1" ht="11.25"/>
    <row r="228" s="289" customFormat="1" ht="11.25"/>
    <row r="229" s="289" customFormat="1" ht="12" thickBot="1"/>
    <row r="230" spans="1:21" s="289" customFormat="1" ht="11.25">
      <c r="A230" s="557" t="s">
        <v>306</v>
      </c>
      <c r="B230" s="558"/>
      <c r="C230" s="558"/>
      <c r="D230" s="558"/>
      <c r="E230" s="558"/>
      <c r="F230" s="558"/>
      <c r="G230" s="558"/>
      <c r="H230" s="558"/>
      <c r="I230" s="558"/>
      <c r="J230" s="558"/>
      <c r="K230" s="558"/>
      <c r="L230" s="558"/>
      <c r="M230" s="558"/>
      <c r="N230" s="558"/>
      <c r="O230" s="558"/>
      <c r="P230" s="558"/>
      <c r="Q230" s="558"/>
      <c r="R230" s="558"/>
      <c r="S230" s="558"/>
      <c r="T230" s="558"/>
      <c r="U230" s="559"/>
    </row>
    <row r="231" spans="1:21" ht="11.25">
      <c r="A231" s="83" t="s">
        <v>307</v>
      </c>
      <c r="B231" s="37">
        <v>15</v>
      </c>
      <c r="C231" s="37">
        <v>14.25</v>
      </c>
      <c r="D231" s="37">
        <v>13.5</v>
      </c>
      <c r="E231" s="37">
        <v>12.75</v>
      </c>
      <c r="F231" s="37">
        <v>12</v>
      </c>
      <c r="G231" s="37">
        <v>11.25</v>
      </c>
      <c r="H231" s="37">
        <v>10.5</v>
      </c>
      <c r="I231" s="37">
        <v>9.75</v>
      </c>
      <c r="J231" s="37">
        <v>9</v>
      </c>
      <c r="K231" s="37">
        <v>8.25</v>
      </c>
      <c r="L231" s="37">
        <v>7.5</v>
      </c>
      <c r="M231" s="37">
        <v>6.75</v>
      </c>
      <c r="N231" s="37">
        <v>6</v>
      </c>
      <c r="O231" s="37">
        <v>5.25</v>
      </c>
      <c r="P231" s="37">
        <v>4.5</v>
      </c>
      <c r="Q231" s="37">
        <v>3.75</v>
      </c>
      <c r="R231" s="37">
        <v>3</v>
      </c>
      <c r="S231" s="37">
        <v>2.25</v>
      </c>
      <c r="T231" s="37">
        <v>1.5</v>
      </c>
      <c r="U231" s="58">
        <v>0.75</v>
      </c>
    </row>
    <row r="232" spans="1:21" ht="11.25">
      <c r="A232" s="83" t="s">
        <v>308</v>
      </c>
      <c r="B232" s="37">
        <f>'Summary Data'!B3</f>
        <v>3.662038</v>
      </c>
      <c r="C232" s="37">
        <f>'Summary Data'!C3</f>
        <v>-0.157737</v>
      </c>
      <c r="D232" s="37">
        <f>'Summary Data'!D3</f>
        <v>-1.2686</v>
      </c>
      <c r="E232" s="37">
        <f>'Summary Data'!E3</f>
        <v>-1.769958</v>
      </c>
      <c r="F232" s="37">
        <f>'Summary Data'!F3</f>
        <v>-0.810823</v>
      </c>
      <c r="G232" s="37">
        <f>'Summary Data'!G3</f>
        <v>0.16437</v>
      </c>
      <c r="H232" s="37">
        <f>'Summary Data'!H3</f>
        <v>0.682253</v>
      </c>
      <c r="I232" s="37">
        <f>'Summary Data'!I3</f>
        <v>0.511651</v>
      </c>
      <c r="J232" s="37">
        <f>'Summary Data'!J3</f>
        <v>-0.638155</v>
      </c>
      <c r="K232" s="37">
        <f>'Summary Data'!K3</f>
        <v>-1.135086</v>
      </c>
      <c r="L232" s="37">
        <f>'Summary Data'!L3</f>
        <v>-0.088917</v>
      </c>
      <c r="M232" s="37">
        <f>'Summary Data'!M3</f>
        <v>-0.070429</v>
      </c>
      <c r="N232" s="37">
        <f>'Summary Data'!N3</f>
        <v>-0.782471</v>
      </c>
      <c r="O232" s="37">
        <f>'Summary Data'!O3</f>
        <v>-0.927197</v>
      </c>
      <c r="P232" s="37">
        <f>'Summary Data'!P3</f>
        <v>-0.180634</v>
      </c>
      <c r="Q232" s="37">
        <f>'Summary Data'!Q3</f>
        <v>0.355552</v>
      </c>
      <c r="R232" s="37">
        <f>'Summary Data'!R3</f>
        <v>0.234921</v>
      </c>
      <c r="S232" s="37">
        <f>'Summary Data'!S3</f>
        <v>0.690663</v>
      </c>
      <c r="T232" s="37">
        <f>'Summary Data'!T3</f>
        <v>1.565319</v>
      </c>
      <c r="U232" s="58">
        <f>'Summary Data'!U3</f>
        <v>2.515316</v>
      </c>
    </row>
    <row r="233" spans="1:21" ht="11.25">
      <c r="A233" s="83" t="s">
        <v>309</v>
      </c>
      <c r="B233" s="37">
        <f>B231*B232/2</f>
        <v>27.465284999999998</v>
      </c>
      <c r="C233" s="37">
        <f aca="true" t="shared" si="23" ref="C233:T233">C231*C232</f>
        <v>-2.24775225</v>
      </c>
      <c r="D233" s="37">
        <f t="shared" si="23"/>
        <v>-17.1261</v>
      </c>
      <c r="E233" s="37">
        <f t="shared" si="23"/>
        <v>-22.566964499999997</v>
      </c>
      <c r="F233" s="37">
        <f t="shared" si="23"/>
        <v>-9.729875999999999</v>
      </c>
      <c r="G233" s="37">
        <f t="shared" si="23"/>
        <v>1.8491624999999998</v>
      </c>
      <c r="H233" s="37">
        <f t="shared" si="23"/>
        <v>7.1636565</v>
      </c>
      <c r="I233" s="37">
        <f t="shared" si="23"/>
        <v>4.98859725</v>
      </c>
      <c r="J233" s="37">
        <f t="shared" si="23"/>
        <v>-5.7433950000000005</v>
      </c>
      <c r="K233" s="37">
        <f t="shared" si="23"/>
        <v>-9.3644595</v>
      </c>
      <c r="L233" s="37">
        <f t="shared" si="23"/>
        <v>-0.6668775</v>
      </c>
      <c r="M233" s="37">
        <f t="shared" si="23"/>
        <v>-0.47539575000000006</v>
      </c>
      <c r="N233" s="37">
        <f t="shared" si="23"/>
        <v>-4.694826</v>
      </c>
      <c r="O233" s="37">
        <f t="shared" si="23"/>
        <v>-4.867784250000001</v>
      </c>
      <c r="P233" s="37">
        <f t="shared" si="23"/>
        <v>-0.8128529999999999</v>
      </c>
      <c r="Q233" s="37">
        <f t="shared" si="23"/>
        <v>1.3333199999999998</v>
      </c>
      <c r="R233" s="37">
        <f t="shared" si="23"/>
        <v>0.704763</v>
      </c>
      <c r="S233" s="37">
        <f t="shared" si="23"/>
        <v>1.55399175</v>
      </c>
      <c r="T233" s="37">
        <f t="shared" si="23"/>
        <v>2.3479785</v>
      </c>
      <c r="U233" s="58">
        <f>U231*U232/2</f>
        <v>0.9432434999999999</v>
      </c>
    </row>
    <row r="234" spans="1:21" ht="12" thickBot="1">
      <c r="A234" s="482" t="s">
        <v>310</v>
      </c>
      <c r="B234" s="66">
        <f>SUM(B233:U233)*0.75/1000</f>
        <v>-0.022459714312499997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7"/>
    </row>
    <row r="236" ht="12" thickBot="1"/>
    <row r="237" spans="1:21" ht="11.25">
      <c r="A237" s="557" t="s">
        <v>311</v>
      </c>
      <c r="B237" s="558"/>
      <c r="C237" s="558"/>
      <c r="D237" s="558"/>
      <c r="E237" s="558"/>
      <c r="F237" s="558"/>
      <c r="G237" s="558"/>
      <c r="H237" s="558"/>
      <c r="I237" s="558"/>
      <c r="J237" s="558"/>
      <c r="K237" s="558"/>
      <c r="L237" s="558"/>
      <c r="M237" s="558"/>
      <c r="N237" s="558"/>
      <c r="O237" s="558"/>
      <c r="P237" s="558"/>
      <c r="Q237" s="558"/>
      <c r="R237" s="558"/>
      <c r="S237" s="558"/>
      <c r="T237" s="558"/>
      <c r="U237" s="559"/>
    </row>
    <row r="238" spans="1:21" ht="11.25">
      <c r="A238" s="83" t="s">
        <v>307</v>
      </c>
      <c r="B238" s="37">
        <v>15</v>
      </c>
      <c r="C238" s="37">
        <v>14.25</v>
      </c>
      <c r="D238" s="37">
        <v>13.5</v>
      </c>
      <c r="E238" s="37">
        <v>12.75</v>
      </c>
      <c r="F238" s="37">
        <v>12</v>
      </c>
      <c r="G238" s="37">
        <v>11.25</v>
      </c>
      <c r="H238" s="37">
        <v>10.5</v>
      </c>
      <c r="I238" s="37">
        <v>9.75</v>
      </c>
      <c r="J238" s="37">
        <v>9</v>
      </c>
      <c r="K238" s="37">
        <v>8.25</v>
      </c>
      <c r="L238" s="37">
        <v>7.5</v>
      </c>
      <c r="M238" s="37">
        <v>6.75</v>
      </c>
      <c r="N238" s="37">
        <v>6</v>
      </c>
      <c r="O238" s="37">
        <v>5.25</v>
      </c>
      <c r="P238" s="37">
        <v>4.5</v>
      </c>
      <c r="Q238" s="37">
        <v>3.75</v>
      </c>
      <c r="R238" s="37">
        <v>3</v>
      </c>
      <c r="S238" s="37">
        <v>2.25</v>
      </c>
      <c r="T238" s="37">
        <v>1.5</v>
      </c>
      <c r="U238" s="58">
        <v>0.75</v>
      </c>
    </row>
    <row r="239" spans="1:21" ht="11.25">
      <c r="A239" s="83" t="s">
        <v>308</v>
      </c>
      <c r="B239" s="37">
        <f>'Summary Data'!Y3</f>
        <v>2.611268</v>
      </c>
      <c r="C239" s="37">
        <f>'Summary Data'!Z3</f>
        <v>-0.35724</v>
      </c>
      <c r="D239" s="37">
        <f>'Summary Data'!AA3</f>
        <v>-2.048568</v>
      </c>
      <c r="E239" s="37">
        <f>'Summary Data'!AB3</f>
        <v>-2.51065</v>
      </c>
      <c r="F239" s="37">
        <f>'Summary Data'!AC3</f>
        <v>-1.309955</v>
      </c>
      <c r="G239" s="37">
        <f>'Summary Data'!AD3</f>
        <v>-0.579547</v>
      </c>
      <c r="H239" s="37">
        <f>'Summary Data'!AE3</f>
        <v>0.032127</v>
      </c>
      <c r="I239" s="37">
        <f>'Summary Data'!AF3</f>
        <v>-0.139168</v>
      </c>
      <c r="J239" s="37">
        <f>'Summary Data'!AG3</f>
        <v>-1.14569</v>
      </c>
      <c r="K239" s="37">
        <f>'Summary Data'!AH3</f>
        <v>-0.3683</v>
      </c>
      <c r="L239" s="37">
        <f>'Summary Data'!AI3</f>
        <v>-0.245853</v>
      </c>
      <c r="M239" s="37">
        <f>'Summary Data'!AJ3</f>
        <v>0.132727</v>
      </c>
      <c r="N239" s="37">
        <f>'Summary Data'!AK3</f>
        <v>-0.284633</v>
      </c>
      <c r="O239" s="37">
        <f>'Summary Data'!AL3</f>
        <v>-0.356949</v>
      </c>
      <c r="P239" s="37">
        <f>'Summary Data'!AM3</f>
        <v>-0.009391</v>
      </c>
      <c r="Q239" s="37">
        <f>'Summary Data'!AN3</f>
        <v>0.558984</v>
      </c>
      <c r="R239" s="37">
        <f>'Summary Data'!AO3</f>
        <v>1.547605</v>
      </c>
      <c r="S239" s="37">
        <f>'Summary Data'!AP3</f>
        <v>1.613328</v>
      </c>
      <c r="T239" s="37">
        <f>'Summary Data'!AQ3</f>
        <v>1.528913</v>
      </c>
      <c r="U239" s="58">
        <f>'Summary Data'!AR3</f>
        <v>3.592665</v>
      </c>
    </row>
    <row r="240" spans="1:21" ht="11.25">
      <c r="A240" s="83" t="s">
        <v>309</v>
      </c>
      <c r="B240" s="37">
        <f>B238*B239/2</f>
        <v>19.584509999999998</v>
      </c>
      <c r="C240" s="37">
        <f aca="true" t="shared" si="24" ref="C240:T240">C238*C239</f>
        <v>-5.09067</v>
      </c>
      <c r="D240" s="37">
        <f t="shared" si="24"/>
        <v>-27.655668</v>
      </c>
      <c r="E240" s="37">
        <f t="shared" si="24"/>
        <v>-32.0107875</v>
      </c>
      <c r="F240" s="37">
        <f t="shared" si="24"/>
        <v>-15.71946</v>
      </c>
      <c r="G240" s="37">
        <f t="shared" si="24"/>
        <v>-6.51990375</v>
      </c>
      <c r="H240" s="37">
        <f t="shared" si="24"/>
        <v>0.3373335</v>
      </c>
      <c r="I240" s="37">
        <f t="shared" si="24"/>
        <v>-1.3568879999999999</v>
      </c>
      <c r="J240" s="37">
        <f t="shared" si="24"/>
        <v>-10.31121</v>
      </c>
      <c r="K240" s="37">
        <f t="shared" si="24"/>
        <v>-3.038475</v>
      </c>
      <c r="L240" s="37">
        <f t="shared" si="24"/>
        <v>-1.8438975</v>
      </c>
      <c r="M240" s="37">
        <f t="shared" si="24"/>
        <v>0.89590725</v>
      </c>
      <c r="N240" s="37">
        <f t="shared" si="24"/>
        <v>-1.7077980000000001</v>
      </c>
      <c r="O240" s="37">
        <f t="shared" si="24"/>
        <v>-1.87398225</v>
      </c>
      <c r="P240" s="37">
        <f t="shared" si="24"/>
        <v>-0.0422595</v>
      </c>
      <c r="Q240" s="37">
        <f t="shared" si="24"/>
        <v>2.09619</v>
      </c>
      <c r="R240" s="37">
        <f t="shared" si="24"/>
        <v>4.642815</v>
      </c>
      <c r="S240" s="37">
        <f t="shared" si="24"/>
        <v>3.629988</v>
      </c>
      <c r="T240" s="37">
        <f t="shared" si="24"/>
        <v>2.2933695</v>
      </c>
      <c r="U240" s="58">
        <f>U238*U239/2</f>
        <v>1.347249375</v>
      </c>
    </row>
    <row r="241" spans="1:21" ht="12" thickBot="1">
      <c r="A241" s="482" t="s">
        <v>310</v>
      </c>
      <c r="B241" s="66">
        <f>SUM(B240:U240)*0.75/1000</f>
        <v>-0.05425772765625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7"/>
    </row>
  </sheetData>
  <sheetProtection sheet="1" objects="1" scenarios="1"/>
  <mergeCells count="34">
    <mergeCell ref="A185:W185"/>
    <mergeCell ref="A145:V145"/>
    <mergeCell ref="A65:V65"/>
    <mergeCell ref="A85:V85"/>
    <mergeCell ref="A105:V105"/>
    <mergeCell ref="A125:V125"/>
    <mergeCell ref="F47:G47"/>
    <mergeCell ref="B45:D45"/>
    <mergeCell ref="F45:G45"/>
    <mergeCell ref="A150:W150"/>
    <mergeCell ref="B44:G44"/>
    <mergeCell ref="I44:O44"/>
    <mergeCell ref="N25:Q25"/>
    <mergeCell ref="I45:K45"/>
    <mergeCell ref="L45:N45"/>
    <mergeCell ref="N3:O3"/>
    <mergeCell ref="P3:Q3"/>
    <mergeCell ref="B23:K23"/>
    <mergeCell ref="B24:F24"/>
    <mergeCell ref="G24:K24"/>
    <mergeCell ref="F3:G3"/>
    <mergeCell ref="H3:I3"/>
    <mergeCell ref="J3:K3"/>
    <mergeCell ref="L3:M3"/>
    <mergeCell ref="A230:U230"/>
    <mergeCell ref="A237:U237"/>
    <mergeCell ref="B1:I1"/>
    <mergeCell ref="J1:Q1"/>
    <mergeCell ref="B2:E2"/>
    <mergeCell ref="F2:I2"/>
    <mergeCell ref="J2:M2"/>
    <mergeCell ref="N2:Q2"/>
    <mergeCell ref="B3:C3"/>
    <mergeCell ref="D3:E3"/>
  </mergeCells>
  <printOptions/>
  <pageMargins left="0.75" right="0.75" top="1" bottom="1" header="0.5" footer="0.5"/>
  <pageSetup fitToHeight="1" fitToWidth="1" horizontalDpi="300" verticalDpi="3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D226"/>
  <sheetViews>
    <sheetView zoomScale="75" zoomScaleNormal="75" workbookViewId="0" topLeftCell="A1">
      <selection activeCell="F2" sqref="F2:I2"/>
    </sheetView>
  </sheetViews>
  <sheetFormatPr defaultColWidth="9.140625" defaultRowHeight="12.75"/>
  <cols>
    <col min="1" max="1" width="16.28125" style="35" bestFit="1" customWidth="1"/>
    <col min="2" max="22" width="12.28125" style="35" bestFit="1" customWidth="1"/>
    <col min="23" max="23" width="8.28125" style="35" bestFit="1" customWidth="1"/>
    <col min="24" max="25" width="7.421875" style="35" customWidth="1"/>
    <col min="26" max="16384" width="9.140625" style="35" customWidth="1"/>
  </cols>
  <sheetData>
    <row r="1" spans="1:186" ht="11.25">
      <c r="A1" s="34"/>
      <c r="B1" s="462" t="s">
        <v>300</v>
      </c>
      <c r="C1" s="467"/>
      <c r="D1" s="467"/>
      <c r="E1" s="467"/>
      <c r="F1" s="467"/>
      <c r="G1" s="467"/>
      <c r="H1" s="467"/>
      <c r="I1" s="468"/>
      <c r="J1" s="462" t="s">
        <v>60</v>
      </c>
      <c r="K1" s="467"/>
      <c r="L1" s="467"/>
      <c r="M1" s="467"/>
      <c r="N1" s="467"/>
      <c r="O1" s="467"/>
      <c r="P1" s="467"/>
      <c r="Q1" s="468"/>
      <c r="S1" s="36" t="s">
        <v>61</v>
      </c>
      <c r="EU1" s="249"/>
      <c r="GD1" s="249"/>
    </row>
    <row r="2" spans="1:19" ht="11.25">
      <c r="A2" s="37"/>
      <c r="B2" s="560" t="s">
        <v>62</v>
      </c>
      <c r="C2" s="561"/>
      <c r="D2" s="561"/>
      <c r="E2" s="561"/>
      <c r="F2" s="562" t="s">
        <v>63</v>
      </c>
      <c r="G2" s="561"/>
      <c r="H2" s="561"/>
      <c r="I2" s="563"/>
      <c r="J2" s="560" t="s">
        <v>62</v>
      </c>
      <c r="K2" s="561"/>
      <c r="L2" s="561"/>
      <c r="M2" s="564"/>
      <c r="N2" s="561" t="s">
        <v>63</v>
      </c>
      <c r="O2" s="561"/>
      <c r="P2" s="561"/>
      <c r="Q2" s="563"/>
      <c r="S2" s="38"/>
    </row>
    <row r="3" spans="1:19" ht="11.25">
      <c r="A3" s="37"/>
      <c r="B3" s="560" t="s">
        <v>79</v>
      </c>
      <c r="C3" s="561"/>
      <c r="D3" s="561" t="s">
        <v>78</v>
      </c>
      <c r="E3" s="561"/>
      <c r="F3" s="562" t="s">
        <v>79</v>
      </c>
      <c r="G3" s="561"/>
      <c r="H3" s="561" t="s">
        <v>78</v>
      </c>
      <c r="I3" s="563"/>
      <c r="J3" s="560" t="s">
        <v>79</v>
      </c>
      <c r="K3" s="561"/>
      <c r="L3" s="561" t="s">
        <v>78</v>
      </c>
      <c r="M3" s="564"/>
      <c r="N3" s="561" t="s">
        <v>79</v>
      </c>
      <c r="O3" s="561"/>
      <c r="P3" s="561" t="s">
        <v>78</v>
      </c>
      <c r="Q3" s="563"/>
      <c r="S3" s="38"/>
    </row>
    <row r="4" spans="1:19" ht="11.25">
      <c r="A4" s="37"/>
      <c r="B4" s="39" t="s">
        <v>64</v>
      </c>
      <c r="C4" s="40" t="s">
        <v>65</v>
      </c>
      <c r="D4" s="40" t="s">
        <v>64</v>
      </c>
      <c r="E4" s="40" t="s">
        <v>65</v>
      </c>
      <c r="F4" s="41" t="s">
        <v>64</v>
      </c>
      <c r="G4" s="40" t="s">
        <v>65</v>
      </c>
      <c r="H4" s="40" t="s">
        <v>64</v>
      </c>
      <c r="I4" s="42" t="s">
        <v>65</v>
      </c>
      <c r="J4" s="39" t="s">
        <v>64</v>
      </c>
      <c r="K4" s="40" t="s">
        <v>65</v>
      </c>
      <c r="L4" s="40" t="s">
        <v>64</v>
      </c>
      <c r="M4" s="43" t="s">
        <v>65</v>
      </c>
      <c r="N4" s="40" t="s">
        <v>64</v>
      </c>
      <c r="O4" s="40" t="s">
        <v>65</v>
      </c>
      <c r="P4" s="40" t="s">
        <v>64</v>
      </c>
      <c r="Q4" s="42" t="s">
        <v>65</v>
      </c>
      <c r="S4" s="38"/>
    </row>
    <row r="5" spans="1:19" ht="11.25">
      <c r="A5" s="37">
        <v>1</v>
      </c>
      <c r="B5" s="44"/>
      <c r="C5" s="45"/>
      <c r="D5" s="46"/>
      <c r="E5" s="45"/>
      <c r="F5" s="47"/>
      <c r="G5" s="45"/>
      <c r="H5" s="45"/>
      <c r="I5" s="48"/>
      <c r="J5" s="69"/>
      <c r="K5" s="70"/>
      <c r="L5" s="71"/>
      <c r="M5" s="72"/>
      <c r="N5" s="45"/>
      <c r="O5" s="45"/>
      <c r="P5" s="45"/>
      <c r="Q5" s="48"/>
      <c r="S5" s="38">
        <v>0</v>
      </c>
    </row>
    <row r="6" spans="1:19" ht="11.25">
      <c r="A6" s="37">
        <v>2</v>
      </c>
      <c r="B6" s="50">
        <f>'Summary Data'!V6</f>
        <v>2.411237</v>
      </c>
      <c r="C6" s="45">
        <f>STDEV('Summary Data'!B6:U6)</f>
        <v>10.46293813046142</v>
      </c>
      <c r="D6" s="45">
        <f>AVERAGE(C68:T68)</f>
        <v>1.3142250394615271</v>
      </c>
      <c r="E6" s="45">
        <f>STDEV(C68:T68)</f>
        <v>0.09375215127871712</v>
      </c>
      <c r="F6" s="47">
        <f>'Summary Data'!V23</f>
        <v>0.1120937</v>
      </c>
      <c r="G6" s="45">
        <f>STDEV('Summary Data'!B23:U23)</f>
        <v>1.166195869778651</v>
      </c>
      <c r="H6" s="45">
        <f>AVERAGE(C88:T88)</f>
        <v>0.03220162063251618</v>
      </c>
      <c r="I6" s="48">
        <f>STDEV(C88:T88)</f>
        <v>0.04881307108318689</v>
      </c>
      <c r="J6" s="50">
        <f>'Summary Data'!AS6</f>
        <v>-2.239787</v>
      </c>
      <c r="K6" s="45">
        <f>STDEV('Summary Data'!Y6:AR6)</f>
        <v>11.455088844611046</v>
      </c>
      <c r="L6" s="45">
        <f>AVERAGE(C108:T108)</f>
        <v>-1.5392496468637633</v>
      </c>
      <c r="M6" s="49">
        <f>STDEV(C108:T108)</f>
        <v>0.11056032869439646</v>
      </c>
      <c r="N6" s="45">
        <f>'Summary Data'!AS23</f>
        <v>-1.669042</v>
      </c>
      <c r="O6" s="45">
        <f>STDEV('Summary Data'!Y23:AR23)</f>
        <v>1.284860019580015</v>
      </c>
      <c r="P6" s="45">
        <f>AVERAGE(C128:T128)</f>
        <v>-0.10945567962280625</v>
      </c>
      <c r="Q6" s="48">
        <f>STDEV(C128:T128)</f>
        <v>0.06163646434396014</v>
      </c>
      <c r="S6" s="38">
        <v>0</v>
      </c>
    </row>
    <row r="7" spans="1:19" ht="11.25">
      <c r="A7" s="37">
        <v>3</v>
      </c>
      <c r="B7" s="50">
        <f>'Summary Data'!V7</f>
        <v>8.099976</v>
      </c>
      <c r="C7" s="45">
        <f>STDEV('Summary Data'!B7:U7)</f>
        <v>6.608302421296462</v>
      </c>
      <c r="D7" s="45">
        <f aca="true" t="shared" si="0" ref="D7:D15">AVERAGE(C69:T69)</f>
        <v>4.57051257051605</v>
      </c>
      <c r="E7" s="45">
        <f aca="true" t="shared" si="1" ref="E7:E15">STDEV(C69:T69)</f>
        <v>0.05264931300972189</v>
      </c>
      <c r="F7" s="47">
        <f>'Summary Data'!V24</f>
        <v>-0.3576948</v>
      </c>
      <c r="G7" s="45">
        <f>STDEV('Summary Data'!B24:U24)</f>
        <v>0.610746504499533</v>
      </c>
      <c r="H7" s="45">
        <f aca="true" t="shared" si="2" ref="H7:H15">AVERAGE(C89:T89)</f>
        <v>-0.03407826756506607</v>
      </c>
      <c r="I7" s="48">
        <f aca="true" t="shared" si="3" ref="I7:I15">STDEV(C89:T89)</f>
        <v>0.10116404018293242</v>
      </c>
      <c r="J7" s="50">
        <f>'Summary Data'!AS7</f>
        <v>7.480648</v>
      </c>
      <c r="K7" s="45">
        <f>STDEV('Summary Data'!Y7:AR7)</f>
        <v>6.807199179547986</v>
      </c>
      <c r="L7" s="45">
        <f aca="true" t="shared" si="4" ref="L7:L15">AVERAGE(C109:T109)</f>
        <v>4.676421038986367</v>
      </c>
      <c r="M7" s="49">
        <f aca="true" t="shared" si="5" ref="M7:M15">STDEV(C109:T109)</f>
        <v>0.056175100487307936</v>
      </c>
      <c r="N7" s="45">
        <f>'Summary Data'!AS24</f>
        <v>-0.2602142</v>
      </c>
      <c r="O7" s="45">
        <f>STDEV('Summary Data'!Y24:AR24)</f>
        <v>0.4519695751526994</v>
      </c>
      <c r="P7" s="45">
        <f aca="true" t="shared" si="6" ref="P7:P15">AVERAGE(C129:T129)</f>
        <v>-0.010264215959830514</v>
      </c>
      <c r="Q7" s="48">
        <f aca="true" t="shared" si="7" ref="Q7:Q15">STDEV(C129:T129)</f>
        <v>0.0439650579185054</v>
      </c>
      <c r="S7" s="38">
        <v>0</v>
      </c>
    </row>
    <row r="8" spans="1:19" ht="11.25">
      <c r="A8" s="37">
        <v>4</v>
      </c>
      <c r="B8" s="50">
        <f>'Summary Data'!V8</f>
        <v>-0.08637021</v>
      </c>
      <c r="C8" s="45">
        <f>STDEV('Summary Data'!B8:U8)</f>
        <v>0.17209254350147138</v>
      </c>
      <c r="D8" s="45">
        <f t="shared" si="0"/>
        <v>0.05866005215686514</v>
      </c>
      <c r="E8" s="45">
        <f t="shared" si="1"/>
        <v>0.008655161679198593</v>
      </c>
      <c r="F8" s="47">
        <f>'Summary Data'!V25</f>
        <v>-0.2927461</v>
      </c>
      <c r="G8" s="45">
        <f>STDEV('Summary Data'!B25:U25)</f>
        <v>0.3931084667500053</v>
      </c>
      <c r="H8" s="45">
        <f t="shared" si="2"/>
        <v>-0.0012149534960826259</v>
      </c>
      <c r="I8" s="48">
        <f t="shared" si="3"/>
        <v>0.012243935981519183</v>
      </c>
      <c r="J8" s="50">
        <f>'Summary Data'!AS8</f>
        <v>0.1665632</v>
      </c>
      <c r="K8" s="45">
        <f>STDEV('Summary Data'!Y8:AR8)</f>
        <v>0.3257057081461775</v>
      </c>
      <c r="L8" s="45">
        <f t="shared" si="4"/>
        <v>-0.09367281039957659</v>
      </c>
      <c r="M8" s="49">
        <f t="shared" si="5"/>
        <v>0.011320026397468942</v>
      </c>
      <c r="N8" s="45">
        <f>'Summary Data'!AS25</f>
        <v>0.09910255</v>
      </c>
      <c r="O8" s="45">
        <f>STDEV('Summary Data'!Y25:AR25)</f>
        <v>0.4505633530021361</v>
      </c>
      <c r="P8" s="45">
        <f t="shared" si="6"/>
        <v>-0.008528990529422643</v>
      </c>
      <c r="Q8" s="48">
        <f t="shared" si="7"/>
        <v>0.01902904884263717</v>
      </c>
      <c r="S8" s="38">
        <v>0</v>
      </c>
    </row>
    <row r="9" spans="1:19" ht="11.25">
      <c r="A9" s="37">
        <v>5</v>
      </c>
      <c r="B9" s="50">
        <f>'Summary Data'!V9</f>
        <v>0.9874958</v>
      </c>
      <c r="C9" s="45">
        <f>STDEV('Summary Data'!B9:U9)</f>
        <v>1.2554990302148237</v>
      </c>
      <c r="D9" s="45">
        <f t="shared" si="0"/>
        <v>0.06407616206729973</v>
      </c>
      <c r="E9" s="45">
        <f t="shared" si="1"/>
        <v>0.0087576874766569</v>
      </c>
      <c r="F9" s="47">
        <f>'Summary Data'!V26</f>
        <v>0.03503627</v>
      </c>
      <c r="G9" s="45">
        <f>STDEV('Summary Data'!B26:U26)</f>
        <v>0.39825670197468904</v>
      </c>
      <c r="H9" s="45">
        <f t="shared" si="2"/>
        <v>-0.0265333792738988</v>
      </c>
      <c r="I9" s="48">
        <f t="shared" si="3"/>
        <v>0.012811836060556294</v>
      </c>
      <c r="J9" s="50">
        <f>'Summary Data'!AS9</f>
        <v>1.306847</v>
      </c>
      <c r="K9" s="45">
        <f>STDEV('Summary Data'!Y9:AR9)</f>
        <v>1.4186842921501108</v>
      </c>
      <c r="L9" s="45">
        <f t="shared" si="4"/>
        <v>0.06265169224184618</v>
      </c>
      <c r="M9" s="49">
        <f t="shared" si="5"/>
        <v>0.011932383896681947</v>
      </c>
      <c r="N9" s="45">
        <f>'Summary Data'!AS26</f>
        <v>0.1222446</v>
      </c>
      <c r="O9" s="45">
        <f>STDEV('Summary Data'!Y26:AR26)</f>
        <v>0.5380942082850491</v>
      </c>
      <c r="P9" s="45">
        <f t="shared" si="6"/>
        <v>-0.03272693279236816</v>
      </c>
      <c r="Q9" s="48">
        <f t="shared" si="7"/>
        <v>0.013313217655151078</v>
      </c>
      <c r="S9" s="38">
        <v>0</v>
      </c>
    </row>
    <row r="10" spans="1:19" ht="11.25">
      <c r="A10" s="37">
        <v>6</v>
      </c>
      <c r="B10" s="50">
        <f>'Summary Data'!V10</f>
        <v>-0.05565621</v>
      </c>
      <c r="C10" s="45">
        <f>STDEV('Summary Data'!B10:U10)</f>
        <v>0.07721862157024789</v>
      </c>
      <c r="D10" s="45">
        <f t="shared" si="0"/>
        <v>-0.020888925862015507</v>
      </c>
      <c r="E10" s="45">
        <f t="shared" si="1"/>
        <v>0.0031866472318426388</v>
      </c>
      <c r="F10" s="47">
        <f>'Summary Data'!V27</f>
        <v>-0.06070307</v>
      </c>
      <c r="G10" s="45">
        <f>STDEV('Summary Data'!B27:U27)</f>
        <v>0.09412516404515908</v>
      </c>
      <c r="H10" s="45">
        <f t="shared" si="2"/>
        <v>0.0011476476395440285</v>
      </c>
      <c r="I10" s="48">
        <f t="shared" si="3"/>
        <v>0.0029030150151453395</v>
      </c>
      <c r="J10" s="50">
        <f>'Summary Data'!AS10</f>
        <v>0.009281412</v>
      </c>
      <c r="K10" s="45">
        <f>STDEV('Summary Data'!Y10:AR10)</f>
        <v>0.10974262940783683</v>
      </c>
      <c r="L10" s="45">
        <f t="shared" si="4"/>
        <v>0.013960529354605409</v>
      </c>
      <c r="M10" s="49">
        <f t="shared" si="5"/>
        <v>0.007268805347276234</v>
      </c>
      <c r="N10" s="45">
        <f>'Summary Data'!AS27</f>
        <v>-0.1160011</v>
      </c>
      <c r="O10" s="45">
        <f>STDEV('Summary Data'!Y27:AR27)</f>
        <v>0.23085487385224684</v>
      </c>
      <c r="P10" s="45">
        <f t="shared" si="6"/>
        <v>0.0032420524070996357</v>
      </c>
      <c r="Q10" s="48">
        <f t="shared" si="7"/>
        <v>0.00400459318799253</v>
      </c>
      <c r="S10" s="38">
        <v>0</v>
      </c>
    </row>
    <row r="11" spans="1:19" ht="11.25">
      <c r="A11" s="37">
        <v>7</v>
      </c>
      <c r="B11" s="50">
        <f>'Summary Data'!V11</f>
        <v>0.7894104</v>
      </c>
      <c r="C11" s="45">
        <f>STDEV('Summary Data'!B11:U11)</f>
        <v>0.24002951040540974</v>
      </c>
      <c r="D11" s="45">
        <f t="shared" si="0"/>
        <v>-0.005635223532357088</v>
      </c>
      <c r="E11" s="45">
        <f t="shared" si="1"/>
        <v>0.004485897739357067</v>
      </c>
      <c r="F11" s="47">
        <f>'Summary Data'!V28</f>
        <v>0.02646964</v>
      </c>
      <c r="G11" s="45">
        <f>STDEV('Summary Data'!B28:U28)</f>
        <v>0.28704710426586044</v>
      </c>
      <c r="H11" s="45">
        <f t="shared" si="2"/>
        <v>-0.022167251406033255</v>
      </c>
      <c r="I11" s="48">
        <f t="shared" si="3"/>
        <v>0.005798195924534332</v>
      </c>
      <c r="J11" s="50">
        <f>'Summary Data'!AS11</f>
        <v>0.7330312</v>
      </c>
      <c r="K11" s="45">
        <f>STDEV('Summary Data'!Y11:AR11)</f>
        <v>0.3243792687374663</v>
      </c>
      <c r="L11" s="45">
        <f t="shared" si="4"/>
        <v>-0.0054151556767778365</v>
      </c>
      <c r="M11" s="49">
        <f t="shared" si="5"/>
        <v>0.0039431807157480755</v>
      </c>
      <c r="N11" s="45">
        <f>'Summary Data'!AS28</f>
        <v>0.05837854</v>
      </c>
      <c r="O11" s="45">
        <f>STDEV('Summary Data'!Y28:AR28)</f>
        <v>0.33860702303152923</v>
      </c>
      <c r="P11" s="45">
        <f t="shared" si="6"/>
        <v>-0.018746537735044075</v>
      </c>
      <c r="Q11" s="48">
        <f t="shared" si="7"/>
        <v>0.006545510742974552</v>
      </c>
      <c r="S11" s="38">
        <v>0</v>
      </c>
    </row>
    <row r="12" spans="1:19" ht="11.25">
      <c r="A12" s="37">
        <v>8</v>
      </c>
      <c r="B12" s="50">
        <f>'Summary Data'!V12</f>
        <v>-0.004881422</v>
      </c>
      <c r="C12" s="45">
        <f>STDEV('Summary Data'!B12:U12)</f>
        <v>0.0309674422794964</v>
      </c>
      <c r="D12" s="45">
        <f t="shared" si="0"/>
        <v>-0.005304010561604497</v>
      </c>
      <c r="E12" s="45">
        <f t="shared" si="1"/>
        <v>0.0020075259775298943</v>
      </c>
      <c r="F12" s="47">
        <f>'Summary Data'!V29</f>
        <v>-0.01501792</v>
      </c>
      <c r="G12" s="45">
        <f>STDEV('Summary Data'!B29:U29)</f>
        <v>0.026389980357382464</v>
      </c>
      <c r="H12" s="45">
        <f t="shared" si="2"/>
        <v>0.0006986348557820165</v>
      </c>
      <c r="I12" s="48">
        <f t="shared" si="3"/>
        <v>0.001718274433747707</v>
      </c>
      <c r="J12" s="50">
        <f>'Summary Data'!AS12</f>
        <v>0.014063</v>
      </c>
      <c r="K12" s="45">
        <f>STDEV('Summary Data'!Y12:AR12)</f>
        <v>0.045546493917264036</v>
      </c>
      <c r="L12" s="45">
        <f t="shared" si="4"/>
        <v>0.0037038124024906557</v>
      </c>
      <c r="M12" s="49">
        <f t="shared" si="5"/>
        <v>0.0033977788746360673</v>
      </c>
      <c r="N12" s="45">
        <f>'Summary Data'!AS29</f>
        <v>-0.009967159</v>
      </c>
      <c r="O12" s="45">
        <f>STDEV('Summary Data'!Y29:AR29)</f>
        <v>0.03646237950815665</v>
      </c>
      <c r="P12" s="45">
        <f t="shared" si="6"/>
        <v>0.0002943163764640506</v>
      </c>
      <c r="Q12" s="48">
        <f t="shared" si="7"/>
        <v>0.002605269184998104</v>
      </c>
      <c r="S12" s="38">
        <v>0</v>
      </c>
    </row>
    <row r="13" spans="1:19" ht="11.25">
      <c r="A13" s="37">
        <v>9</v>
      </c>
      <c r="B13" s="50">
        <f>'Summary Data'!V13</f>
        <v>0.3295013</v>
      </c>
      <c r="C13" s="45">
        <f>STDEV('Summary Data'!B13:U13)</f>
        <v>0.03638653025631622</v>
      </c>
      <c r="D13" s="45">
        <f t="shared" si="0"/>
        <v>0.020202975684147962</v>
      </c>
      <c r="E13" s="45">
        <f>STDEV(C75:T75)</f>
        <v>0.003689756698270153</v>
      </c>
      <c r="F13" s="47">
        <f>'Summary Data'!V30</f>
        <v>0.00607644</v>
      </c>
      <c r="G13" s="45">
        <f>STDEV('Summary Data'!B30:U30)</f>
        <v>0.05650307067694986</v>
      </c>
      <c r="H13" s="45">
        <f t="shared" si="2"/>
        <v>-0.011861816031497566</v>
      </c>
      <c r="I13" s="48">
        <f t="shared" si="3"/>
        <v>0.0035592510730630884</v>
      </c>
      <c r="J13" s="50">
        <f>'Summary Data'!AS13</f>
        <v>0.3229041</v>
      </c>
      <c r="K13" s="45">
        <f>STDEV('Summary Data'!Y13:AR13)</f>
        <v>0.04318468043953614</v>
      </c>
      <c r="L13" s="45">
        <f t="shared" si="4"/>
        <v>0.021111622845958213</v>
      </c>
      <c r="M13" s="49">
        <f t="shared" si="5"/>
        <v>0.0044642553507584495</v>
      </c>
      <c r="N13" s="45">
        <f>'Summary Data'!AS30</f>
        <v>0.01126647</v>
      </c>
      <c r="O13" s="45">
        <f>STDEV('Summary Data'!Y30:AR30)</f>
        <v>0.06376316618951249</v>
      </c>
      <c r="P13" s="45">
        <f t="shared" si="6"/>
        <v>-0.010081317178317676</v>
      </c>
      <c r="Q13" s="48">
        <f t="shared" si="7"/>
        <v>0.006646740740522746</v>
      </c>
      <c r="S13" s="38">
        <v>0</v>
      </c>
    </row>
    <row r="14" spans="1:19" ht="11.25">
      <c r="A14" s="37">
        <v>10</v>
      </c>
      <c r="B14" s="50">
        <f>'Summary Data'!V14</f>
        <v>0</v>
      </c>
      <c r="C14" s="45">
        <f>STDEV('Summary Data'!B14:U14)</f>
        <v>0.04449875622955725</v>
      </c>
      <c r="D14" s="45">
        <f t="shared" si="0"/>
        <v>0.0002975677505758828</v>
      </c>
      <c r="E14" s="45">
        <f t="shared" si="1"/>
        <v>0.001017723383555843</v>
      </c>
      <c r="F14" s="47">
        <f>'Summary Data'!V31</f>
        <v>0</v>
      </c>
      <c r="G14" s="45">
        <f>STDEV('Summary Data'!B31:U31)</f>
        <v>0.03968021829865205</v>
      </c>
      <c r="H14" s="45">
        <f t="shared" si="2"/>
        <v>-0.00019179918179156098</v>
      </c>
      <c r="I14" s="48">
        <f t="shared" si="3"/>
        <v>0.0009184852971445145</v>
      </c>
      <c r="J14" s="50">
        <f>'Summary Data'!AS14</f>
        <v>0</v>
      </c>
      <c r="K14" s="45">
        <f>STDEV('Summary Data'!Y14:AR14)</f>
        <v>0.05026489435983217</v>
      </c>
      <c r="L14" s="45">
        <f t="shared" si="4"/>
        <v>0.00023287361557723267</v>
      </c>
      <c r="M14" s="49">
        <f t="shared" si="5"/>
        <v>0.0008166301743712009</v>
      </c>
      <c r="N14" s="45">
        <f>'Summary Data'!AS31</f>
        <v>0</v>
      </c>
      <c r="O14" s="45">
        <f>STDEV('Summary Data'!Y31:AR31)</f>
        <v>0.03128590702627933</v>
      </c>
      <c r="P14" s="45">
        <f t="shared" si="6"/>
        <v>0.00021745655036357921</v>
      </c>
      <c r="Q14" s="48">
        <f t="shared" si="7"/>
        <v>0.0010353148753675769</v>
      </c>
      <c r="S14" s="38">
        <v>0</v>
      </c>
    </row>
    <row r="15" spans="1:19" ht="11.25">
      <c r="A15" s="37">
        <v>11</v>
      </c>
      <c r="B15" s="50">
        <f>'Summary Data'!V15</f>
        <v>0.6193344</v>
      </c>
      <c r="C15" s="45">
        <f>STDEV('Summary Data'!B15:U15)</f>
        <v>0.017039985185197778</v>
      </c>
      <c r="D15" s="45">
        <f t="shared" si="0"/>
        <v>0.010781268021906844</v>
      </c>
      <c r="E15" s="45">
        <f t="shared" si="1"/>
        <v>0.0012178173916968116</v>
      </c>
      <c r="F15" s="47">
        <f>'Summary Data'!V32</f>
        <v>0.0328227</v>
      </c>
      <c r="G15" s="45">
        <f>STDEV('Summary Data'!B32:U32)</f>
        <v>0.04107605425277288</v>
      </c>
      <c r="H15" s="45">
        <f t="shared" si="2"/>
        <v>-0.026320235789634692</v>
      </c>
      <c r="I15" s="48">
        <f t="shared" si="3"/>
        <v>0.006786845759146107</v>
      </c>
      <c r="J15" s="50">
        <f>'Summary Data'!AS15</f>
        <v>0.6227526</v>
      </c>
      <c r="K15" s="45">
        <f>STDEV('Summary Data'!Y15:AR15)</f>
        <v>0.02352793687101501</v>
      </c>
      <c r="L15" s="45">
        <f t="shared" si="4"/>
        <v>0.010947777535237149</v>
      </c>
      <c r="M15" s="49">
        <f t="shared" si="5"/>
        <v>0.0015228839933315423</v>
      </c>
      <c r="N15" s="45">
        <f>'Summary Data'!AS32</f>
        <v>0.03108911</v>
      </c>
      <c r="O15" s="45">
        <f>STDEV('Summary Data'!Y32:AR32)</f>
        <v>0.043073137797557635</v>
      </c>
      <c r="P15" s="45">
        <f t="shared" si="6"/>
        <v>-0.027166510594802316</v>
      </c>
      <c r="Q15" s="48">
        <f t="shared" si="7"/>
        <v>0.008453413158905992</v>
      </c>
      <c r="S15" s="38">
        <v>0</v>
      </c>
    </row>
    <row r="16" spans="1:19" ht="11.25">
      <c r="A16" s="37">
        <v>12</v>
      </c>
      <c r="B16" s="50">
        <f>'Summary Data'!V16</f>
        <v>-0.002937042</v>
      </c>
      <c r="C16" s="45">
        <f>STDEV('Summary Data'!B16:U16)</f>
        <v>0.005840722733551188</v>
      </c>
      <c r="D16" s="45">
        <f aca="true" t="shared" si="8" ref="D16:D21">AVERAGE(C78:T78)/10</f>
        <v>-0.0003910222962776721</v>
      </c>
      <c r="E16" s="45">
        <f aca="true" t="shared" si="9" ref="E16:E21">STDEV(C78:T78)/10</f>
        <v>0.0006249085891196388</v>
      </c>
      <c r="F16" s="47">
        <f>'Summary Data'!V33</f>
        <v>-0.002321733</v>
      </c>
      <c r="G16" s="45">
        <f>STDEV('Summary Data'!B33:U33)</f>
        <v>0.006699914659825081</v>
      </c>
      <c r="H16" s="45">
        <f aca="true" t="shared" si="10" ref="H16:H21">AVERAGE(C98:T98)/10</f>
        <v>0.0008129198632690328</v>
      </c>
      <c r="I16" s="48">
        <f aca="true" t="shared" si="11" ref="I16:I21">STDEV(C98:T98)/10</f>
        <v>0.0006516391886926489</v>
      </c>
      <c r="J16" s="50">
        <f>'Summary Data'!AS16</f>
        <v>0.0003685937</v>
      </c>
      <c r="K16" s="45">
        <f>STDEV('Summary Data'!Y16:AR16)</f>
        <v>0.008165393890393233</v>
      </c>
      <c r="L16" s="45">
        <f aca="true" t="shared" si="12" ref="L16:L21">AVERAGE(C118:T118)/10</f>
        <v>-0.001261454557469449</v>
      </c>
      <c r="M16" s="49">
        <f aca="true" t="shared" si="13" ref="M16:M21">STDEV(C118:T118)/10</f>
        <v>0.0009267920100890703</v>
      </c>
      <c r="N16" s="45">
        <f>'Summary Data'!AS33</f>
        <v>-0.00257678</v>
      </c>
      <c r="O16" s="45">
        <f>STDEV('Summary Data'!Y33:AR33)</f>
        <v>0.0075813776264558605</v>
      </c>
      <c r="P16" s="45">
        <f aca="true" t="shared" si="14" ref="P16:P21">AVERAGE(C138:T138)/10</f>
        <v>0.0006534209678987121</v>
      </c>
      <c r="Q16" s="48">
        <f aca="true" t="shared" si="15" ref="Q16:Q21">STDEV(C138:T138)/10</f>
        <v>0.0007523099571681588</v>
      </c>
      <c r="S16" s="38">
        <v>0</v>
      </c>
    </row>
    <row r="17" spans="1:19" ht="11.25">
      <c r="A17" s="37">
        <v>13</v>
      </c>
      <c r="B17" s="50">
        <f>'Summary Data'!V17</f>
        <v>0.0759112</v>
      </c>
      <c r="C17" s="45">
        <f>STDEV('Summary Data'!B17:U17)</f>
        <v>0.0055375687229862565</v>
      </c>
      <c r="D17" s="45">
        <f t="shared" si="8"/>
        <v>0.002147357620075546</v>
      </c>
      <c r="E17" s="45">
        <f t="shared" si="9"/>
        <v>0.0005397130756225789</v>
      </c>
      <c r="F17" s="47">
        <f>'Summary Data'!V34</f>
        <v>0.004875487</v>
      </c>
      <c r="G17" s="45">
        <f>STDEV('Summary Data'!B34:U34)</f>
        <v>0.003957450009949265</v>
      </c>
      <c r="H17" s="45">
        <f t="shared" si="10"/>
        <v>-0.004259791495863351</v>
      </c>
      <c r="I17" s="48">
        <f t="shared" si="11"/>
        <v>0.001221430008180921</v>
      </c>
      <c r="J17" s="50">
        <f>'Summary Data'!AS17</f>
        <v>0.07345324</v>
      </c>
      <c r="K17" s="45">
        <f>STDEV('Summary Data'!Y17:AR17)</f>
        <v>0.008039866145933178</v>
      </c>
      <c r="L17" s="45">
        <f t="shared" si="12"/>
        <v>0.00212259889340695</v>
      </c>
      <c r="M17" s="49">
        <f t="shared" si="13"/>
        <v>0.0008010984698820784</v>
      </c>
      <c r="N17" s="45">
        <f>'Summary Data'!AS34</f>
        <v>0.004749748</v>
      </c>
      <c r="O17" s="45">
        <f>STDEV('Summary Data'!Y34:AR34)</f>
        <v>0.003716512540379439</v>
      </c>
      <c r="P17" s="45">
        <f t="shared" si="14"/>
        <v>-0.003298965877574675</v>
      </c>
      <c r="Q17" s="48">
        <f t="shared" si="15"/>
        <v>0.0012160374359162908</v>
      </c>
      <c r="S17" s="38">
        <v>0</v>
      </c>
    </row>
    <row r="18" spans="1:19" ht="11.25">
      <c r="A18" s="37">
        <v>14</v>
      </c>
      <c r="B18" s="50">
        <f>'Summary Data'!V18</f>
        <v>-0.00240235</v>
      </c>
      <c r="C18" s="45">
        <f>STDEV('Summary Data'!B18:U18)</f>
        <v>0.0028515564756742065</v>
      </c>
      <c r="D18" s="45">
        <f t="shared" si="8"/>
        <v>0.0007448551230793162</v>
      </c>
      <c r="E18" s="45">
        <f t="shared" si="9"/>
        <v>0.0004482462710167186</v>
      </c>
      <c r="F18" s="47">
        <f>'Summary Data'!V35</f>
        <v>-0.006938737</v>
      </c>
      <c r="G18" s="45">
        <f>STDEV('Summary Data'!B35:U35)</f>
        <v>0.004124344070173675</v>
      </c>
      <c r="H18" s="45">
        <f t="shared" si="10"/>
        <v>-0.0002630046617572987</v>
      </c>
      <c r="I18" s="48">
        <f t="shared" si="11"/>
        <v>0.0005134134016372346</v>
      </c>
      <c r="J18" s="50">
        <f>'Summary Data'!AS18</f>
        <v>-0.003606936</v>
      </c>
      <c r="K18" s="45">
        <f>STDEV('Summary Data'!Y18:AR18)</f>
        <v>0.0035647138051186585</v>
      </c>
      <c r="L18" s="45">
        <f t="shared" si="12"/>
        <v>-0.0018421513052523778</v>
      </c>
      <c r="M18" s="49">
        <f t="shared" si="13"/>
        <v>0.00039510830297880456</v>
      </c>
      <c r="N18" s="45">
        <f>'Summary Data'!AS35</f>
        <v>-0.007694812</v>
      </c>
      <c r="O18" s="45">
        <f>STDEV('Summary Data'!Y35:AR35)</f>
        <v>0.003773181796967127</v>
      </c>
      <c r="P18" s="45">
        <f t="shared" si="14"/>
        <v>-0.0033779300137980273</v>
      </c>
      <c r="Q18" s="48">
        <f t="shared" si="15"/>
        <v>0.00053419380523366</v>
      </c>
      <c r="S18" s="38">
        <v>0</v>
      </c>
    </row>
    <row r="19" spans="1:19" ht="11.25">
      <c r="A19" s="37">
        <v>15</v>
      </c>
      <c r="B19" s="50">
        <f>'Summary Data'!V19</f>
        <v>0.02022001</v>
      </c>
      <c r="C19" s="45">
        <f>STDEV('Summary Data'!B19:U19)</f>
        <v>0.007988324328241017</v>
      </c>
      <c r="D19" s="45">
        <f t="shared" si="8"/>
        <v>-0.00027014770244821254</v>
      </c>
      <c r="E19" s="45">
        <f t="shared" si="9"/>
        <v>0.0008418327635715615</v>
      </c>
      <c r="F19" s="47">
        <f>'Summary Data'!V36</f>
        <v>-0.002321847</v>
      </c>
      <c r="G19" s="45">
        <f>STDEV('Summary Data'!B36:U36)</f>
        <v>0.0029702810510009873</v>
      </c>
      <c r="H19" s="45">
        <f t="shared" si="10"/>
        <v>-0.0011767451339981167</v>
      </c>
      <c r="I19" s="48">
        <f t="shared" si="11"/>
        <v>0.0023153073473071153</v>
      </c>
      <c r="J19" s="50">
        <f>'Summary Data'!AS19</f>
        <v>0.02589564</v>
      </c>
      <c r="K19" s="45">
        <f>STDEV('Summary Data'!Y19:AR19)</f>
        <v>0.011127999223029638</v>
      </c>
      <c r="L19" s="45">
        <f t="shared" si="12"/>
        <v>0.0025022126741996225</v>
      </c>
      <c r="M19" s="49">
        <f t="shared" si="13"/>
        <v>0.0016982359474315284</v>
      </c>
      <c r="N19" s="45">
        <f>'Summary Data'!AS36</f>
        <v>-0.002813493</v>
      </c>
      <c r="O19" s="45">
        <f>STDEV('Summary Data'!Y36:AR36)</f>
        <v>0.0032764350743397313</v>
      </c>
      <c r="P19" s="45">
        <f t="shared" si="14"/>
        <v>-0.003922731978154426</v>
      </c>
      <c r="Q19" s="48">
        <f t="shared" si="15"/>
        <v>0.0033468784951661995</v>
      </c>
      <c r="S19" s="38">
        <v>0</v>
      </c>
    </row>
    <row r="20" spans="1:19" ht="11.25">
      <c r="A20" s="37">
        <v>16</v>
      </c>
      <c r="B20" s="50">
        <f>'Summary Data'!V20</f>
        <v>0</v>
      </c>
      <c r="C20" s="45">
        <f>STDEV('Summary Data'!B20:U20)</f>
        <v>0</v>
      </c>
      <c r="D20" s="45">
        <f t="shared" si="8"/>
        <v>0</v>
      </c>
      <c r="E20" s="45">
        <f t="shared" si="9"/>
        <v>0</v>
      </c>
      <c r="F20" s="47">
        <f>'Summary Data'!V37</f>
        <v>0</v>
      </c>
      <c r="G20" s="45">
        <f>STDEV('Summary Data'!B37:U37)</f>
        <v>0</v>
      </c>
      <c r="H20" s="45">
        <f t="shared" si="10"/>
        <v>0</v>
      </c>
      <c r="I20" s="48">
        <f t="shared" si="11"/>
        <v>0</v>
      </c>
      <c r="J20" s="50">
        <f>'Summary Data'!AS20</f>
        <v>0</v>
      </c>
      <c r="K20" s="45">
        <f>STDEV('Summary Data'!Y20:AR20)</f>
        <v>0</v>
      </c>
      <c r="L20" s="45">
        <f t="shared" si="12"/>
        <v>0</v>
      </c>
      <c r="M20" s="49">
        <f t="shared" si="13"/>
        <v>0</v>
      </c>
      <c r="N20" s="45">
        <f>'Summary Data'!AS37</f>
        <v>0</v>
      </c>
      <c r="O20" s="45">
        <f>STDEV('Summary Data'!Y37:AR37)</f>
        <v>0</v>
      </c>
      <c r="P20" s="45">
        <f t="shared" si="14"/>
        <v>0</v>
      </c>
      <c r="Q20" s="48">
        <f t="shared" si="15"/>
        <v>0</v>
      </c>
      <c r="S20" s="38">
        <v>0</v>
      </c>
    </row>
    <row r="21" spans="1:19" ht="12" thickBot="1">
      <c r="A21" s="37">
        <v>17</v>
      </c>
      <c r="B21" s="51">
        <f>'Summary Data'!V21</f>
        <v>0</v>
      </c>
      <c r="C21" s="52">
        <f>STDEV('Summary Data'!B21:U21)</f>
        <v>0</v>
      </c>
      <c r="D21" s="52">
        <f t="shared" si="8"/>
        <v>0</v>
      </c>
      <c r="E21" s="52">
        <f t="shared" si="9"/>
        <v>0</v>
      </c>
      <c r="F21" s="53">
        <f>'Summary Data'!V38</f>
        <v>0</v>
      </c>
      <c r="G21" s="52">
        <f>STDEV('Summary Data'!B38:U38)</f>
        <v>0</v>
      </c>
      <c r="H21" s="52">
        <f t="shared" si="10"/>
        <v>0</v>
      </c>
      <c r="I21" s="54">
        <f t="shared" si="11"/>
        <v>0</v>
      </c>
      <c r="J21" s="51">
        <f>'Summary Data'!AS21</f>
        <v>0</v>
      </c>
      <c r="K21" s="52">
        <f>STDEV('Summary Data'!Y21:AR21)</f>
        <v>0</v>
      </c>
      <c r="L21" s="52">
        <f t="shared" si="12"/>
        <v>0</v>
      </c>
      <c r="M21" s="55">
        <f t="shared" si="13"/>
        <v>0</v>
      </c>
      <c r="N21" s="52">
        <f>'Summary Data'!AS38</f>
        <v>0</v>
      </c>
      <c r="O21" s="52">
        <f>STDEV('Summary Data'!Y38:AR38)</f>
        <v>0</v>
      </c>
      <c r="P21" s="52">
        <f t="shared" si="14"/>
        <v>0</v>
      </c>
      <c r="Q21" s="54">
        <f t="shared" si="15"/>
        <v>0</v>
      </c>
      <c r="S21" s="56">
        <v>0</v>
      </c>
    </row>
    <row r="23" spans="1:11" ht="11.25">
      <c r="A23" s="57"/>
      <c r="B23" s="561"/>
      <c r="C23" s="561"/>
      <c r="D23" s="561"/>
      <c r="E23" s="561"/>
      <c r="F23" s="561"/>
      <c r="G23" s="561"/>
      <c r="H23" s="561"/>
      <c r="I23" s="561"/>
      <c r="J23" s="561"/>
      <c r="K23" s="561"/>
    </row>
    <row r="24" spans="1:11" ht="12" thickBot="1">
      <c r="A24" s="57"/>
      <c r="B24" s="561"/>
      <c r="C24" s="561"/>
      <c r="D24" s="561"/>
      <c r="E24" s="561"/>
      <c r="F24" s="561"/>
      <c r="G24" s="561"/>
      <c r="H24" s="561"/>
      <c r="I24" s="561"/>
      <c r="J24" s="561"/>
      <c r="K24" s="561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565" t="s">
        <v>137</v>
      </c>
      <c r="O25" s="558"/>
      <c r="P25" s="558"/>
      <c r="Q25" s="559"/>
    </row>
    <row r="26" spans="1:17" ht="11.25">
      <c r="A26" s="35">
        <v>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N26" s="92" t="s">
        <v>131</v>
      </c>
      <c r="O26" s="34" t="s">
        <v>132</v>
      </c>
      <c r="P26" s="34" t="s">
        <v>133</v>
      </c>
      <c r="Q26" s="93" t="s">
        <v>134</v>
      </c>
    </row>
    <row r="27" spans="1:17" ht="11.25">
      <c r="A27" s="35">
        <v>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N27" s="92">
        <v>2</v>
      </c>
      <c r="O27" s="94">
        <f>N27*N27</f>
        <v>4</v>
      </c>
      <c r="P27" s="63">
        <f>((LN(E6)+LN(I6))/2)</f>
        <v>-2.6934289096725337</v>
      </c>
      <c r="Q27" s="95">
        <f>((LN(M6)+LN(Q6))/2)</f>
        <v>-2.494347787956979</v>
      </c>
    </row>
    <row r="28" spans="1:17" ht="11.25">
      <c r="A28" s="35">
        <v>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92">
        <v>3</v>
      </c>
      <c r="O28" s="94">
        <f aca="true" t="shared" si="16" ref="O28:O34">N28*N28</f>
        <v>9</v>
      </c>
      <c r="P28" s="63">
        <f aca="true" t="shared" si="17" ref="P28:P34">((LN(E7)+LN(I7))/2)</f>
        <v>-2.6175570040856697</v>
      </c>
      <c r="Q28" s="95">
        <f aca="true" t="shared" si="18" ref="Q28:Q34">((LN(M7)+LN(Q7))/2)</f>
        <v>-3.0018208854303348</v>
      </c>
    </row>
    <row r="29" spans="1:17" ht="11.25">
      <c r="A29" s="35">
        <v>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N29" s="92">
        <v>4</v>
      </c>
      <c r="O29" s="94">
        <f t="shared" si="16"/>
        <v>16</v>
      </c>
      <c r="P29" s="63">
        <f t="shared" si="17"/>
        <v>-4.5761619482807765</v>
      </c>
      <c r="Q29" s="95">
        <f t="shared" si="18"/>
        <v>-4.221485227598024</v>
      </c>
    </row>
    <row r="30" spans="1:17" ht="11.25">
      <c r="A30" s="35">
        <v>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N30" s="92">
        <v>5</v>
      </c>
      <c r="O30" s="94">
        <f t="shared" si="16"/>
        <v>25</v>
      </c>
      <c r="P30" s="63">
        <f t="shared" si="17"/>
        <v>-4.5476046193287765</v>
      </c>
      <c r="Q30" s="95">
        <f t="shared" si="18"/>
        <v>-4.373748583868349</v>
      </c>
    </row>
    <row r="31" spans="1:17" ht="11.25">
      <c r="A31" s="35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N31" s="92">
        <v>6</v>
      </c>
      <c r="O31" s="94">
        <f t="shared" si="16"/>
        <v>36</v>
      </c>
      <c r="P31" s="63">
        <f>((LN(E10)+LN(I10))/2)</f>
        <v>-5.795395680533511</v>
      </c>
      <c r="Q31" s="95">
        <f>((LN(M10)+LN(Q10))/2)</f>
        <v>-5.222238303482255</v>
      </c>
    </row>
    <row r="32" spans="1:17" ht="11.25">
      <c r="A32" s="35">
        <v>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N32" s="92">
        <v>7</v>
      </c>
      <c r="O32" s="94">
        <f t="shared" si="16"/>
        <v>49</v>
      </c>
      <c r="P32" s="63">
        <f t="shared" si="17"/>
        <v>-5.278512547979882</v>
      </c>
      <c r="Q32" s="95">
        <f t="shared" si="18"/>
        <v>-5.282371720081175</v>
      </c>
    </row>
    <row r="33" spans="1:17" ht="11.25">
      <c r="A33" s="35">
        <v>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N33" s="92">
        <v>8</v>
      </c>
      <c r="O33" s="94">
        <f t="shared" si="16"/>
        <v>64</v>
      </c>
      <c r="P33" s="63">
        <f t="shared" si="17"/>
        <v>-6.288643449958132</v>
      </c>
      <c r="Q33" s="95">
        <f t="shared" si="18"/>
        <v>-5.8174263040720575</v>
      </c>
    </row>
    <row r="34" spans="1:17" ht="11.25">
      <c r="A34" s="35">
        <v>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N34" s="92">
        <v>9</v>
      </c>
      <c r="O34" s="94">
        <f t="shared" si="16"/>
        <v>81</v>
      </c>
      <c r="P34" s="63">
        <f t="shared" si="17"/>
        <v>-5.620199943758207</v>
      </c>
      <c r="Q34" s="95">
        <f t="shared" si="18"/>
        <v>-5.212640755987492</v>
      </c>
    </row>
    <row r="35" spans="1:17" ht="12" thickBot="1">
      <c r="A35" s="35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N35" s="85" t="s">
        <v>135</v>
      </c>
      <c r="O35" s="66"/>
      <c r="P35" s="445">
        <f>EXP((SUM(P27:P34)-LN($G$49)*SUM($N27:$N34)-LN($G$50)*SUM($O27:$O34))/8)/$G$48</f>
        <v>0.002046284206869357</v>
      </c>
      <c r="Q35" s="446">
        <f>EXP((SUM(Q27:Q34)-LN($G$49)*SUM($N27:$N34)-LN($G$50)*SUM($O27:$O34))/8)/$G$48</f>
        <v>0.0025598627232186135</v>
      </c>
    </row>
    <row r="36" spans="1:14" ht="11.25">
      <c r="A36" s="35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N36" s="35" t="s">
        <v>109</v>
      </c>
    </row>
    <row r="37" spans="1:11" ht="11.25">
      <c r="A37" s="35">
        <v>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ht="11.25">
      <c r="A38" s="35">
        <v>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ht="11.25">
      <c r="A39" s="35">
        <v>14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1.25">
      <c r="A40" s="35">
        <v>15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11.25">
      <c r="A41" s="35">
        <v>16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11.25">
      <c r="A42" s="35">
        <v>17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ht="12" thickBot="1"/>
    <row r="44" spans="1:15" ht="11.25">
      <c r="A44" s="57"/>
      <c r="B44" s="565" t="s">
        <v>66</v>
      </c>
      <c r="C44" s="558"/>
      <c r="D44" s="558"/>
      <c r="E44" s="558"/>
      <c r="F44" s="558"/>
      <c r="G44" s="559"/>
      <c r="I44" s="561"/>
      <c r="J44" s="561"/>
      <c r="K44" s="561"/>
      <c r="L44" s="561"/>
      <c r="M44" s="561"/>
      <c r="N44" s="561"/>
      <c r="O44" s="561"/>
    </row>
    <row r="45" spans="1:15" ht="11.25">
      <c r="A45" s="57"/>
      <c r="B45" s="560" t="s">
        <v>67</v>
      </c>
      <c r="C45" s="561"/>
      <c r="D45" s="561"/>
      <c r="E45" s="37"/>
      <c r="F45" s="561" t="s">
        <v>68</v>
      </c>
      <c r="G45" s="563"/>
      <c r="H45" s="57"/>
      <c r="I45" s="561"/>
      <c r="J45" s="561"/>
      <c r="K45" s="561"/>
      <c r="L45" s="561"/>
      <c r="M45" s="561"/>
      <c r="N45" s="561"/>
      <c r="O45" s="37"/>
    </row>
    <row r="46" spans="1:15" ht="11.25">
      <c r="A46" s="57"/>
      <c r="B46" s="59">
        <v>0.1</v>
      </c>
      <c r="C46" s="60">
        <v>0.025</v>
      </c>
      <c r="D46" s="61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2">
        <f>$B$46*$G$48*$G$49^A47*$G$50^(A47*A47)</f>
        <v>4.602327498600001</v>
      </c>
      <c r="C47" s="63">
        <f>$C$46*$G$48*$G$49^A47*$G$50^(A47*A47)</f>
        <v>1.1505818746500003</v>
      </c>
      <c r="D47" s="63">
        <f>$D$46*$G$48*$G$49^A47*$G$50^(A47*A47)</f>
        <v>0.27613964991600004</v>
      </c>
      <c r="E47" s="37"/>
      <c r="F47" s="561" t="s">
        <v>69</v>
      </c>
      <c r="G47" s="563"/>
      <c r="I47" s="45"/>
      <c r="J47" s="45"/>
      <c r="K47" s="45"/>
      <c r="L47" s="45"/>
      <c r="M47" s="81"/>
      <c r="N47" s="81"/>
      <c r="O47" s="37"/>
    </row>
    <row r="48" spans="1:15" ht="11.25">
      <c r="A48" s="35">
        <v>2</v>
      </c>
      <c r="B48" s="62">
        <f aca="true" t="shared" si="19" ref="B48:B63">$B$46*$G$48*$G$49^A48*$G$50^(A48*A48)</f>
        <v>2.831365799785555</v>
      </c>
      <c r="C48" s="63">
        <f aca="true" t="shared" si="20" ref="C48:C63">$C$46*$G$48*$G$49^A48*$G$50^(A48*A48)</f>
        <v>0.7078414499463888</v>
      </c>
      <c r="D48" s="63">
        <f aca="true" t="shared" si="21" ref="D48:D63">$D$46*$G$48*$G$49^A48*$G$50^(A48*A48)</f>
        <v>0.1698819479871333</v>
      </c>
      <c r="E48" s="37"/>
      <c r="F48" s="37" t="s">
        <v>70</v>
      </c>
      <c r="G48" s="58">
        <v>73.9</v>
      </c>
      <c r="I48" s="45"/>
      <c r="J48" s="45"/>
      <c r="K48" s="45"/>
      <c r="L48" s="45"/>
      <c r="M48" s="81"/>
      <c r="N48" s="81"/>
      <c r="O48" s="37"/>
    </row>
    <row r="49" spans="1:15" ht="11.25">
      <c r="A49" s="35">
        <v>3</v>
      </c>
      <c r="B49" s="62">
        <f t="shared" si="19"/>
        <v>1.7206788694474822</v>
      </c>
      <c r="C49" s="63">
        <f t="shared" si="20"/>
        <v>0.43016971736187054</v>
      </c>
      <c r="D49" s="63">
        <f t="shared" si="21"/>
        <v>0.10324073216684893</v>
      </c>
      <c r="E49" s="37"/>
      <c r="F49" s="37" t="s">
        <v>71</v>
      </c>
      <c r="G49" s="58">
        <v>0.6266</v>
      </c>
      <c r="I49" s="45"/>
      <c r="J49" s="45"/>
      <c r="K49" s="45"/>
      <c r="L49" s="45"/>
      <c r="M49" s="81"/>
      <c r="N49" s="81"/>
      <c r="O49" s="37"/>
    </row>
    <row r="50" spans="1:15" ht="11.25">
      <c r="A50" s="35">
        <v>4</v>
      </c>
      <c r="B50" s="62">
        <f t="shared" si="19"/>
        <v>1.0329731907290605</v>
      </c>
      <c r="C50" s="63">
        <f t="shared" si="20"/>
        <v>0.2582432976822651</v>
      </c>
      <c r="D50" s="63">
        <f t="shared" si="21"/>
        <v>0.06197839144374362</v>
      </c>
      <c r="E50" s="37"/>
      <c r="F50" s="37" t="s">
        <v>80</v>
      </c>
      <c r="G50" s="58">
        <v>0.9939</v>
      </c>
      <c r="I50" s="45"/>
      <c r="J50" s="45"/>
      <c r="K50" s="45"/>
      <c r="L50" s="45"/>
      <c r="M50" s="81"/>
      <c r="N50" s="81"/>
      <c r="O50" s="37"/>
    </row>
    <row r="51" spans="1:15" ht="11.25">
      <c r="A51" s="35">
        <v>5</v>
      </c>
      <c r="B51" s="62">
        <f t="shared" si="19"/>
        <v>0.6125811885796193</v>
      </c>
      <c r="C51" s="63">
        <f t="shared" si="20"/>
        <v>0.15314529714490482</v>
      </c>
      <c r="D51" s="63">
        <f t="shared" si="21"/>
        <v>0.03675487131477716</v>
      </c>
      <c r="E51" s="37"/>
      <c r="F51" s="37"/>
      <c r="G51" s="58"/>
      <c r="I51" s="45"/>
      <c r="J51" s="45"/>
      <c r="K51" s="45"/>
      <c r="L51" s="45"/>
      <c r="M51" s="81"/>
      <c r="N51" s="81"/>
      <c r="O51" s="37"/>
    </row>
    <row r="52" spans="1:15" ht="11.25">
      <c r="A52" s="35">
        <v>6</v>
      </c>
      <c r="B52" s="62">
        <f t="shared" si="19"/>
        <v>0.3588588353501367</v>
      </c>
      <c r="C52" s="63">
        <f t="shared" si="20"/>
        <v>0.08971470883753417</v>
      </c>
      <c r="D52" s="63">
        <f t="shared" si="21"/>
        <v>0.0215315301210082</v>
      </c>
      <c r="E52" s="37"/>
      <c r="F52" s="37"/>
      <c r="G52" s="58"/>
      <c r="I52" s="45"/>
      <c r="J52" s="45"/>
      <c r="K52" s="45"/>
      <c r="L52" s="45"/>
      <c r="M52" s="81"/>
      <c r="N52" s="81"/>
      <c r="O52" s="37"/>
    </row>
    <row r="53" spans="1:15" ht="11.25">
      <c r="A53" s="35">
        <v>7</v>
      </c>
      <c r="B53" s="62">
        <f t="shared" si="19"/>
        <v>0.20766772808982645</v>
      </c>
      <c r="C53" s="63">
        <f t="shared" si="20"/>
        <v>0.05191693202245661</v>
      </c>
      <c r="D53" s="63">
        <f t="shared" si="21"/>
        <v>0.012460063685389586</v>
      </c>
      <c r="E53" s="37"/>
      <c r="F53" s="37"/>
      <c r="G53" s="58"/>
      <c r="I53" s="45"/>
      <c r="J53" s="45"/>
      <c r="K53" s="45"/>
      <c r="L53" s="45"/>
      <c r="M53" s="81"/>
      <c r="N53" s="81"/>
      <c r="O53" s="37"/>
    </row>
    <row r="54" spans="1:15" ht="11.25">
      <c r="A54" s="35">
        <v>8</v>
      </c>
      <c r="B54" s="62">
        <f t="shared" si="19"/>
        <v>0.11871340484644312</v>
      </c>
      <c r="C54" s="63">
        <f t="shared" si="20"/>
        <v>0.02967835121161078</v>
      </c>
      <c r="D54" s="63">
        <f t="shared" si="21"/>
        <v>0.0071228042907865875</v>
      </c>
      <c r="E54" s="37"/>
      <c r="F54" s="37"/>
      <c r="G54" s="58"/>
      <c r="I54" s="45"/>
      <c r="J54" s="45"/>
      <c r="K54" s="45"/>
      <c r="L54" s="45"/>
      <c r="M54" s="81"/>
      <c r="N54" s="81"/>
      <c r="O54" s="37"/>
    </row>
    <row r="55" spans="1:15" ht="11.25">
      <c r="A55" s="35">
        <v>9</v>
      </c>
      <c r="B55" s="62">
        <f t="shared" si="19"/>
        <v>0.06703720394927364</v>
      </c>
      <c r="C55" s="63">
        <f t="shared" si="20"/>
        <v>0.01675930098731841</v>
      </c>
      <c r="D55" s="63">
        <f t="shared" si="21"/>
        <v>0.004022232236956418</v>
      </c>
      <c r="E55" s="37"/>
      <c r="F55" s="37"/>
      <c r="G55" s="58"/>
      <c r="I55" s="45"/>
      <c r="J55" s="45"/>
      <c r="K55" s="45"/>
      <c r="L55" s="45"/>
      <c r="M55" s="81"/>
      <c r="N55" s="81"/>
      <c r="O55" s="37"/>
    </row>
    <row r="56" spans="1:15" ht="11.25">
      <c r="A56" s="35">
        <v>10</v>
      </c>
      <c r="B56" s="62">
        <f t="shared" si="19"/>
        <v>0.03739533292320034</v>
      </c>
      <c r="C56" s="63">
        <f t="shared" si="20"/>
        <v>0.009348833230800085</v>
      </c>
      <c r="D56" s="63">
        <f t="shared" si="21"/>
        <v>0.00224371997539202</v>
      </c>
      <c r="E56" s="37"/>
      <c r="F56" s="37"/>
      <c r="G56" s="58"/>
      <c r="I56" s="45"/>
      <c r="J56" s="45"/>
      <c r="K56" s="45"/>
      <c r="L56" s="45"/>
      <c r="M56" s="81"/>
      <c r="N56" s="81"/>
      <c r="O56" s="37"/>
    </row>
    <row r="57" spans="1:15" ht="11.25">
      <c r="A57" s="35">
        <v>11</v>
      </c>
      <c r="B57" s="62">
        <f t="shared" si="19"/>
        <v>0.020606503025911577</v>
      </c>
      <c r="C57" s="63">
        <f t="shared" si="20"/>
        <v>0.005151625756477894</v>
      </c>
      <c r="D57" s="63">
        <f t="shared" si="21"/>
        <v>0.0012363901815546946</v>
      </c>
      <c r="E57" s="37"/>
      <c r="F57" s="37"/>
      <c r="G57" s="58"/>
      <c r="I57" s="45"/>
      <c r="J57" s="45"/>
      <c r="K57" s="45"/>
      <c r="L57" s="45"/>
      <c r="M57" s="81"/>
      <c r="N57" s="81"/>
      <c r="O57" s="37"/>
    </row>
    <row r="58" spans="1:15" ht="11.25">
      <c r="A58" s="35">
        <v>12</v>
      </c>
      <c r="B58" s="62">
        <f t="shared" si="19"/>
        <v>0.011216996169766442</v>
      </c>
      <c r="C58" s="63">
        <f t="shared" si="20"/>
        <v>0.0028042490424416105</v>
      </c>
      <c r="D58" s="63">
        <f t="shared" si="21"/>
        <v>0.0006730197701859866</v>
      </c>
      <c r="E58" s="37"/>
      <c r="F58" s="37"/>
      <c r="G58" s="58"/>
      <c r="I58" s="45"/>
      <c r="J58" s="45"/>
      <c r="K58" s="45"/>
      <c r="L58" s="45"/>
      <c r="M58" s="81"/>
      <c r="N58" s="81"/>
      <c r="O58" s="37"/>
    </row>
    <row r="59" spans="1:15" ht="11.25">
      <c r="A59" s="35">
        <v>13</v>
      </c>
      <c r="B59" s="62">
        <f t="shared" si="19"/>
        <v>0.006031623535458944</v>
      </c>
      <c r="C59" s="63">
        <f t="shared" si="20"/>
        <v>0.001507905883864736</v>
      </c>
      <c r="D59" s="63">
        <f t="shared" si="21"/>
        <v>0.0003618974121275366</v>
      </c>
      <c r="E59" s="37"/>
      <c r="F59" s="37"/>
      <c r="G59" s="58"/>
      <c r="I59" s="45"/>
      <c r="J59" s="45"/>
      <c r="K59" s="45"/>
      <c r="L59" s="45"/>
      <c r="M59" s="81"/>
      <c r="N59" s="81"/>
      <c r="O59" s="37"/>
    </row>
    <row r="60" spans="1:15" ht="11.25">
      <c r="A60" s="35">
        <v>14</v>
      </c>
      <c r="B60" s="62">
        <f t="shared" si="19"/>
        <v>0.0032038875436137954</v>
      </c>
      <c r="C60" s="63">
        <f t="shared" si="20"/>
        <v>0.0008009718859034488</v>
      </c>
      <c r="D60" s="63">
        <f t="shared" si="21"/>
        <v>0.00019223325261682773</v>
      </c>
      <c r="E60" s="37"/>
      <c r="F60" s="37"/>
      <c r="G60" s="58"/>
      <c r="I60" s="45"/>
      <c r="J60" s="45"/>
      <c r="K60" s="45"/>
      <c r="L60" s="45"/>
      <c r="M60" s="81"/>
      <c r="N60" s="81"/>
      <c r="O60" s="37"/>
    </row>
    <row r="61" spans="1:15" ht="12" thickBot="1">
      <c r="A61" s="35">
        <v>15</v>
      </c>
      <c r="B61" s="62">
        <f t="shared" si="19"/>
        <v>0.001681146969051629</v>
      </c>
      <c r="C61" s="63">
        <f t="shared" si="20"/>
        <v>0.00042028674226290725</v>
      </c>
      <c r="D61" s="63">
        <f t="shared" si="21"/>
        <v>0.00010086881814309774</v>
      </c>
      <c r="E61" s="37"/>
      <c r="F61" s="37"/>
      <c r="G61" s="58"/>
      <c r="I61" s="45"/>
      <c r="J61" s="45"/>
      <c r="K61" s="45"/>
      <c r="L61" s="45"/>
      <c r="M61" s="81"/>
      <c r="N61" s="81"/>
      <c r="O61" s="37"/>
    </row>
    <row r="62" spans="1:15" ht="11.25">
      <c r="A62" s="35">
        <v>16</v>
      </c>
      <c r="B62" s="62">
        <f t="shared" si="19"/>
        <v>0.000871403863554749</v>
      </c>
      <c r="C62" s="63">
        <f t="shared" si="20"/>
        <v>0.00021785096588868724</v>
      </c>
      <c r="D62" s="63">
        <f t="shared" si="21"/>
        <v>5.2284231813284933E-05</v>
      </c>
      <c r="E62" s="37"/>
      <c r="F62" s="37"/>
      <c r="G62" s="58"/>
      <c r="I62" s="439"/>
      <c r="J62" s="440" t="s">
        <v>128</v>
      </c>
      <c r="K62" s="441" t="s">
        <v>129</v>
      </c>
      <c r="L62" s="45"/>
      <c r="M62" s="81"/>
      <c r="N62" s="81"/>
      <c r="O62" s="37"/>
    </row>
    <row r="63" spans="1:26" ht="12" thickBot="1">
      <c r="A63" s="35">
        <v>17</v>
      </c>
      <c r="B63" s="64">
        <f t="shared" si="19"/>
        <v>0.00044618879680557424</v>
      </c>
      <c r="C63" s="65">
        <f t="shared" si="20"/>
        <v>0.00011154719920139356</v>
      </c>
      <c r="D63" s="65">
        <f t="shared" si="21"/>
        <v>2.677132780833445E-05</v>
      </c>
      <c r="E63" s="66"/>
      <c r="F63" s="66"/>
      <c r="G63" s="67"/>
      <c r="I63" s="51" t="s">
        <v>126</v>
      </c>
      <c r="J63" s="52">
        <v>-0.059193000000000495</v>
      </c>
      <c r="K63" s="54">
        <v>-0.057935000000000514</v>
      </c>
      <c r="L63" s="45"/>
      <c r="M63" s="81"/>
      <c r="N63" s="81"/>
      <c r="O63" s="37"/>
      <c r="W63" s="37"/>
      <c r="X63" s="37"/>
      <c r="Y63" s="37"/>
      <c r="Z63" s="37"/>
    </row>
    <row r="64" spans="23:26" ht="12" thickBot="1">
      <c r="W64" s="37"/>
      <c r="X64" s="37"/>
      <c r="Y64" s="37"/>
      <c r="Z64" s="37"/>
    </row>
    <row r="65" spans="1:26" ht="11.25">
      <c r="A65" s="462" t="s">
        <v>110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8"/>
      <c r="W65" s="34"/>
      <c r="X65" s="34"/>
      <c r="Y65" s="34"/>
      <c r="Z65" s="37"/>
    </row>
    <row r="66" spans="1:26" ht="11.25">
      <c r="A66" s="73"/>
      <c r="B66" s="74" t="s">
        <v>72</v>
      </c>
      <c r="C66" s="74" t="s">
        <v>73</v>
      </c>
      <c r="D66" s="74" t="s">
        <v>74</v>
      </c>
      <c r="E66" s="74" t="s">
        <v>75</v>
      </c>
      <c r="F66" s="74" t="s">
        <v>76</v>
      </c>
      <c r="G66" s="74" t="s">
        <v>81</v>
      </c>
      <c r="H66" s="74" t="s">
        <v>82</v>
      </c>
      <c r="I66" s="74" t="s">
        <v>83</v>
      </c>
      <c r="J66" s="74" t="s">
        <v>84</v>
      </c>
      <c r="K66" s="74" t="s">
        <v>85</v>
      </c>
      <c r="L66" s="74" t="s">
        <v>86</v>
      </c>
      <c r="M66" s="74" t="s">
        <v>87</v>
      </c>
      <c r="N66" s="74" t="s">
        <v>88</v>
      </c>
      <c r="O66" s="74" t="s">
        <v>89</v>
      </c>
      <c r="P66" s="74" t="s">
        <v>90</v>
      </c>
      <c r="Q66" s="74" t="s">
        <v>91</v>
      </c>
      <c r="R66" s="74" t="s">
        <v>92</v>
      </c>
      <c r="S66" s="74" t="s">
        <v>93</v>
      </c>
      <c r="T66" s="74" t="s">
        <v>94</v>
      </c>
      <c r="U66" s="74" t="s">
        <v>95</v>
      </c>
      <c r="V66" s="13" t="s">
        <v>96</v>
      </c>
      <c r="W66" s="37"/>
      <c r="X66" s="37"/>
      <c r="Y66" s="37"/>
      <c r="Z66" s="37"/>
    </row>
    <row r="67" spans="1:22" ht="11.25">
      <c r="A67" s="76">
        <v>1</v>
      </c>
      <c r="B67" s="12">
        <v>45.176470588235304</v>
      </c>
      <c r="C67" s="12">
        <v>107.76470588235293</v>
      </c>
      <c r="D67" s="12">
        <v>108.35294117647061</v>
      </c>
      <c r="E67" s="12">
        <v>108.47058823529414</v>
      </c>
      <c r="F67" s="12">
        <v>108.35294117647061</v>
      </c>
      <c r="G67" s="12">
        <v>108.47058823529414</v>
      </c>
      <c r="H67" s="12">
        <v>108.47058823529414</v>
      </c>
      <c r="I67" s="12">
        <v>108.47058823529414</v>
      </c>
      <c r="J67" s="12">
        <v>108.47058823529426</v>
      </c>
      <c r="K67" s="12">
        <v>108.47058823529403</v>
      </c>
      <c r="L67" s="12">
        <v>108.47058823529403</v>
      </c>
      <c r="M67" s="12">
        <v>108.47058823529403</v>
      </c>
      <c r="N67" s="12">
        <v>108.47058823529426</v>
      </c>
      <c r="O67" s="12">
        <v>108.47058823529414</v>
      </c>
      <c r="P67" s="12">
        <v>108.47058823529414</v>
      </c>
      <c r="Q67" s="12">
        <v>108.47058823529414</v>
      </c>
      <c r="R67" s="12">
        <v>108.47058823529414</v>
      </c>
      <c r="S67" s="12">
        <v>108.47058823529403</v>
      </c>
      <c r="T67" s="12">
        <v>107.76470588235304</v>
      </c>
      <c r="U67" s="12">
        <v>37.29411764705884</v>
      </c>
      <c r="V67" s="79"/>
    </row>
    <row r="68" spans="1:22" ht="11.25">
      <c r="A68" s="76">
        <v>2</v>
      </c>
      <c r="B68" s="12">
        <v>35.0668090053768</v>
      </c>
      <c r="C68" s="12">
        <v>1.518144636942611</v>
      </c>
      <c r="D68" s="12">
        <v>1.3022197500943062</v>
      </c>
      <c r="E68" s="12">
        <v>1.3685282106992318</v>
      </c>
      <c r="F68" s="12">
        <v>1.3329769420657966</v>
      </c>
      <c r="G68" s="12">
        <v>1.3593460911252964</v>
      </c>
      <c r="H68" s="12">
        <v>1.2385959161656286</v>
      </c>
      <c r="I68" s="12">
        <v>1.1587135278540015</v>
      </c>
      <c r="J68" s="12">
        <v>1.2672399295069323</v>
      </c>
      <c r="K68" s="12">
        <v>1.2323313605014699</v>
      </c>
      <c r="L68" s="12">
        <v>1.2646109539476933</v>
      </c>
      <c r="M68" s="12">
        <v>1.2856376739562212</v>
      </c>
      <c r="N68" s="12">
        <v>1.41494380842993</v>
      </c>
      <c r="O68" s="12">
        <v>1.2964594696995835</v>
      </c>
      <c r="P68" s="12">
        <v>1.4422509697625046</v>
      </c>
      <c r="Q68" s="12">
        <v>1.3044308880360123</v>
      </c>
      <c r="R68" s="12">
        <v>1.181287563764586</v>
      </c>
      <c r="S68" s="12">
        <v>1.2609534012334487</v>
      </c>
      <c r="T68" s="12">
        <v>1.4273796165222368</v>
      </c>
      <c r="U68" s="12">
        <v>36.70748278780941</v>
      </c>
      <c r="V68" s="75">
        <f>'Summary Data'!V6</f>
        <v>2.411237</v>
      </c>
    </row>
    <row r="69" spans="1:22" ht="11.25">
      <c r="A69" s="76">
        <v>3</v>
      </c>
      <c r="B69" s="12">
        <v>3.006502192762291</v>
      </c>
      <c r="C69" s="12">
        <v>4.530896090108945</v>
      </c>
      <c r="D69" s="12">
        <v>4.6407805922876015</v>
      </c>
      <c r="E69" s="12">
        <v>4.587738008591421</v>
      </c>
      <c r="F69" s="12">
        <v>4.555544999597814</v>
      </c>
      <c r="G69" s="12">
        <v>4.593112809987347</v>
      </c>
      <c r="H69" s="12">
        <v>4.637431488110611</v>
      </c>
      <c r="I69" s="12">
        <v>4.510473027929633</v>
      </c>
      <c r="J69" s="12">
        <v>4.589550431033125</v>
      </c>
      <c r="K69" s="12">
        <v>4.619098293449852</v>
      </c>
      <c r="L69" s="12">
        <v>4.5760466440684535</v>
      </c>
      <c r="M69" s="12">
        <v>4.628246716164138</v>
      </c>
      <c r="N69" s="12">
        <v>4.570385893159899</v>
      </c>
      <c r="O69" s="12">
        <v>4.582362777000239</v>
      </c>
      <c r="P69" s="12">
        <v>4.531862956063989</v>
      </c>
      <c r="Q69" s="12">
        <v>4.63494752879405</v>
      </c>
      <c r="R69" s="12">
        <v>4.518431374423322</v>
      </c>
      <c r="S69" s="12">
        <v>4.459387882438707</v>
      </c>
      <c r="T69" s="12">
        <v>4.502928756079774</v>
      </c>
      <c r="U69" s="12">
        <v>5.657414421727536</v>
      </c>
      <c r="V69" s="75">
        <f>'Summary Data'!V7</f>
        <v>8.099976</v>
      </c>
    </row>
    <row r="70" spans="1:22" ht="11.25">
      <c r="A70" s="76">
        <v>4</v>
      </c>
      <c r="B70" s="12">
        <v>-0.6037279241500486</v>
      </c>
      <c r="C70" s="12">
        <v>0.06182226175096306</v>
      </c>
      <c r="D70" s="12">
        <v>0.06537297543120424</v>
      </c>
      <c r="E70" s="12">
        <v>0.05312994084587794</v>
      </c>
      <c r="F70" s="12">
        <v>0.06458655459979368</v>
      </c>
      <c r="G70" s="12">
        <v>0.07209346068574511</v>
      </c>
      <c r="H70" s="12">
        <v>0.053512774506095206</v>
      </c>
      <c r="I70" s="12">
        <v>0.05700389319136781</v>
      </c>
      <c r="J70" s="12">
        <v>0.0450550067099367</v>
      </c>
      <c r="K70" s="12">
        <v>0.06529747304566921</v>
      </c>
      <c r="L70" s="12">
        <v>0.06674070271006807</v>
      </c>
      <c r="M70" s="12">
        <v>0.06461507323838639</v>
      </c>
      <c r="N70" s="12">
        <v>0.06402553098208191</v>
      </c>
      <c r="O70" s="12">
        <v>0.06743824959734118</v>
      </c>
      <c r="P70" s="12">
        <v>0.05806478476946994</v>
      </c>
      <c r="Q70" s="12">
        <v>0.040907824349082356</v>
      </c>
      <c r="R70" s="12">
        <v>0.04767617314566574</v>
      </c>
      <c r="S70" s="12">
        <v>0.050233049701541306</v>
      </c>
      <c r="T70" s="12">
        <v>0.058305209563282834</v>
      </c>
      <c r="U70" s="12">
        <v>0.34028832909641316</v>
      </c>
      <c r="V70" s="75">
        <f>'Summary Data'!V8</f>
        <v>-0.08637021</v>
      </c>
    </row>
    <row r="71" spans="1:22" ht="11.25">
      <c r="A71" s="76">
        <v>5</v>
      </c>
      <c r="B71" s="12">
        <v>-0.37343668149895315</v>
      </c>
      <c r="C71" s="12">
        <v>0.043787922522992906</v>
      </c>
      <c r="D71" s="12">
        <v>0.06541598535386606</v>
      </c>
      <c r="E71" s="12">
        <v>0.06826854785075243</v>
      </c>
      <c r="F71" s="12">
        <v>0.05411537522625842</v>
      </c>
      <c r="G71" s="12">
        <v>0.05533391704197976</v>
      </c>
      <c r="H71" s="12">
        <v>0.06499267893324823</v>
      </c>
      <c r="I71" s="12">
        <v>0.06568509762368269</v>
      </c>
      <c r="J71" s="12">
        <v>0.0736000651888058</v>
      </c>
      <c r="K71" s="12">
        <v>0.07859232956521889</v>
      </c>
      <c r="L71" s="12">
        <v>0.06631769012497446</v>
      </c>
      <c r="M71" s="12">
        <v>0.058865941043099834</v>
      </c>
      <c r="N71" s="12">
        <v>0.07546493288255118</v>
      </c>
      <c r="O71" s="12">
        <v>0.06795468595814391</v>
      </c>
      <c r="P71" s="12">
        <v>0.07276451850766752</v>
      </c>
      <c r="Q71" s="12">
        <v>0.06763753077806822</v>
      </c>
      <c r="R71" s="12">
        <v>0.059133868393500766</v>
      </c>
      <c r="S71" s="12">
        <v>0.06104039621736623</v>
      </c>
      <c r="T71" s="12">
        <v>0.05439943399921776</v>
      </c>
      <c r="U71" s="12">
        <v>0.02177962980406356</v>
      </c>
      <c r="V71" s="75">
        <f>'Summary Data'!V9</f>
        <v>0.9874958</v>
      </c>
    </row>
    <row r="72" spans="1:22" ht="11.25">
      <c r="A72" s="76">
        <v>6</v>
      </c>
      <c r="B72" s="12">
        <v>-0.07290378278189853</v>
      </c>
      <c r="C72" s="12">
        <v>-0.02565507087902466</v>
      </c>
      <c r="D72" s="12">
        <v>-0.02115955222069402</v>
      </c>
      <c r="E72" s="12">
        <v>-0.02179212567217599</v>
      </c>
      <c r="F72" s="12">
        <v>-0.028117685424104033</v>
      </c>
      <c r="G72" s="12">
        <v>-0.017185516831893108</v>
      </c>
      <c r="H72" s="12">
        <v>-0.018482371690880066</v>
      </c>
      <c r="I72" s="12">
        <v>-0.01714507167964175</v>
      </c>
      <c r="J72" s="12">
        <v>-0.022690540516316332</v>
      </c>
      <c r="K72" s="12">
        <v>-0.022700450563230508</v>
      </c>
      <c r="L72" s="12">
        <v>-0.022830540364701668</v>
      </c>
      <c r="M72" s="12">
        <v>-0.018969190305140528</v>
      </c>
      <c r="N72" s="12">
        <v>-0.017208478767173695</v>
      </c>
      <c r="O72" s="12">
        <v>-0.01699036879797415</v>
      </c>
      <c r="P72" s="12">
        <v>-0.02231603121459208</v>
      </c>
      <c r="Q72" s="12">
        <v>-0.01704274125852631</v>
      </c>
      <c r="R72" s="12">
        <v>-0.022243349612392285</v>
      </c>
      <c r="S72" s="12">
        <v>-0.021276856632365504</v>
      </c>
      <c r="T72" s="12">
        <v>-0.02219472308545245</v>
      </c>
      <c r="U72" s="12">
        <v>0.02952677022783548</v>
      </c>
      <c r="V72" s="75">
        <f>'Summary Data'!V10</f>
        <v>-0.05565621</v>
      </c>
    </row>
    <row r="73" spans="1:22" ht="11.25">
      <c r="A73" s="76">
        <v>7</v>
      </c>
      <c r="B73" s="12">
        <v>-0.014764593285004901</v>
      </c>
      <c r="C73" s="12">
        <v>-0.003278801290474087</v>
      </c>
      <c r="D73" s="12">
        <v>-0.004666486118601876</v>
      </c>
      <c r="E73" s="12">
        <v>-0.002887782180030163</v>
      </c>
      <c r="F73" s="12">
        <v>-0.008854991434268267</v>
      </c>
      <c r="G73" s="12">
        <v>0.0035593351278270235</v>
      </c>
      <c r="H73" s="12">
        <v>-0.004698569688846188</v>
      </c>
      <c r="I73" s="12">
        <v>-0.006798895771539248</v>
      </c>
      <c r="J73" s="12">
        <v>-0.009108512272921976</v>
      </c>
      <c r="K73" s="12">
        <v>-0.005733936607921319</v>
      </c>
      <c r="L73" s="12">
        <v>-0.008398797655168377</v>
      </c>
      <c r="M73" s="12">
        <v>0.001989909219906938</v>
      </c>
      <c r="N73" s="12">
        <v>-0.007080890918513938</v>
      </c>
      <c r="O73" s="12">
        <v>-0.01332560530907767</v>
      </c>
      <c r="P73" s="12">
        <v>-0.005723981926857635</v>
      </c>
      <c r="Q73" s="12">
        <v>-0.005183736200262357</v>
      </c>
      <c r="R73" s="12">
        <v>0.00045987901969146705</v>
      </c>
      <c r="S73" s="12">
        <v>-0.011024503926467144</v>
      </c>
      <c r="T73" s="12">
        <v>-0.010677655648902773</v>
      </c>
      <c r="U73" s="12">
        <v>0.015208237959520088</v>
      </c>
      <c r="V73" s="75">
        <f>'Summary Data'!V11</f>
        <v>0.7894104</v>
      </c>
    </row>
    <row r="74" spans="1:22" ht="11.25">
      <c r="A74" s="76">
        <v>8</v>
      </c>
      <c r="B74" s="12">
        <v>0.022798443589303025</v>
      </c>
      <c r="C74" s="12">
        <v>-0.00838128528965073</v>
      </c>
      <c r="D74" s="12">
        <v>-0.004335902551267286</v>
      </c>
      <c r="E74" s="12">
        <v>-0.002448771202448404</v>
      </c>
      <c r="F74" s="12">
        <v>-0.005306888179421928</v>
      </c>
      <c r="G74" s="12">
        <v>-0.0037464944204651032</v>
      </c>
      <c r="H74" s="12">
        <v>-0.00473840045550704</v>
      </c>
      <c r="I74" s="12">
        <v>-0.004158456177691788</v>
      </c>
      <c r="J74" s="12">
        <v>-0.010277679642361898</v>
      </c>
      <c r="K74" s="12">
        <v>-0.006472632289759949</v>
      </c>
      <c r="L74" s="12">
        <v>-0.0050968015613207535</v>
      </c>
      <c r="M74" s="12">
        <v>-0.00528907163242519</v>
      </c>
      <c r="N74" s="12">
        <v>-0.004005893194402005</v>
      </c>
      <c r="O74" s="12">
        <v>-0.00512712872726208</v>
      </c>
      <c r="P74" s="12">
        <v>-0.002750371243790614</v>
      </c>
      <c r="Q74" s="12">
        <v>-0.0037667881696404407</v>
      </c>
      <c r="R74" s="12">
        <v>-0.007261088503004873</v>
      </c>
      <c r="S74" s="12">
        <v>-0.004762751756231712</v>
      </c>
      <c r="T74" s="12">
        <v>-0.00754578511222917</v>
      </c>
      <c r="U74" s="12">
        <v>-0.006212333542835943</v>
      </c>
      <c r="V74" s="75">
        <f>'Summary Data'!V12</f>
        <v>-0.004881422</v>
      </c>
    </row>
    <row r="75" spans="1:22" ht="11.25">
      <c r="A75" s="76">
        <v>9</v>
      </c>
      <c r="B75" s="12">
        <v>-0.00766479262793146</v>
      </c>
      <c r="C75" s="12">
        <v>0.01658919874602982</v>
      </c>
      <c r="D75" s="12">
        <v>0.020125641334748257</v>
      </c>
      <c r="E75" s="12">
        <v>0.022226379384890582</v>
      </c>
      <c r="F75" s="12">
        <v>0.023165492698599577</v>
      </c>
      <c r="G75" s="12">
        <v>0.020030403003612085</v>
      </c>
      <c r="H75" s="12">
        <v>0.026320378846839187</v>
      </c>
      <c r="I75" s="12">
        <v>0.019195387667915287</v>
      </c>
      <c r="J75" s="12">
        <v>0.02289757944261428</v>
      </c>
      <c r="K75" s="12">
        <v>0.019876679991461588</v>
      </c>
      <c r="L75" s="12">
        <v>0.0221753680714602</v>
      </c>
      <c r="M75" s="12">
        <v>0.019864257140666475</v>
      </c>
      <c r="N75" s="12">
        <v>0.017202571337088912</v>
      </c>
      <c r="O75" s="12">
        <v>0.016572583637242844</v>
      </c>
      <c r="P75" s="12">
        <v>0.025369263758072358</v>
      </c>
      <c r="Q75" s="12">
        <v>0.023455842261660698</v>
      </c>
      <c r="R75" s="12">
        <v>0.010619330674509986</v>
      </c>
      <c r="S75" s="12">
        <v>0.019818241119216373</v>
      </c>
      <c r="T75" s="12">
        <v>0.01814896319803483</v>
      </c>
      <c r="U75" s="12">
        <v>0.02941896945313796</v>
      </c>
      <c r="V75" s="75">
        <f>'Summary Data'!V13</f>
        <v>0.3295013</v>
      </c>
    </row>
    <row r="76" spans="1:22" ht="11.25">
      <c r="A76" s="76">
        <v>10</v>
      </c>
      <c r="B76" s="12">
        <v>0.0002497020761685721</v>
      </c>
      <c r="C76" s="12">
        <v>-4.502834137174741E-06</v>
      </c>
      <c r="D76" s="12">
        <v>0.003505688200174903</v>
      </c>
      <c r="E76" s="12">
        <v>8.535683573733533E-05</v>
      </c>
      <c r="F76" s="12">
        <v>1.0808398476678776E-05</v>
      </c>
      <c r="G76" s="12">
        <v>-8.759451696039522E-06</v>
      </c>
      <c r="H76" s="12">
        <v>-3.881155093863434E-06</v>
      </c>
      <c r="I76" s="12">
        <v>-0.0008999785890700731</v>
      </c>
      <c r="J76" s="12">
        <v>8.183564308280366E-07</v>
      </c>
      <c r="K76" s="12">
        <v>-3.4449602367183396E-06</v>
      </c>
      <c r="L76" s="12">
        <v>1.0807947438427302E-05</v>
      </c>
      <c r="M76" s="12">
        <v>-2.6429848831681038E-05</v>
      </c>
      <c r="N76" s="12">
        <v>-2.852022801959625E-05</v>
      </c>
      <c r="O76" s="12">
        <v>0.00014865554517849477</v>
      </c>
      <c r="P76" s="12">
        <v>2.7028891570391407E-05</v>
      </c>
      <c r="Q76" s="12">
        <v>2.2756047435708976E-05</v>
      </c>
      <c r="R76" s="12">
        <v>5.179250618711989E-05</v>
      </c>
      <c r="S76" s="12">
        <v>0.002463077802660951</v>
      </c>
      <c r="T76" s="12">
        <v>4.946046160197627E-06</v>
      </c>
      <c r="U76" s="12">
        <v>-0.00042757202962652094</v>
      </c>
      <c r="V76" s="75">
        <f>'Summary Data'!V14</f>
        <v>0</v>
      </c>
    </row>
    <row r="77" spans="1:22" ht="11.25">
      <c r="A77" s="76">
        <v>11</v>
      </c>
      <c r="B77" s="12">
        <v>0.016542417156172884</v>
      </c>
      <c r="C77" s="12">
        <v>0.009998439843354467</v>
      </c>
      <c r="D77" s="12">
        <v>0.009150025174745391</v>
      </c>
      <c r="E77" s="12">
        <v>0.010169736308151989</v>
      </c>
      <c r="F77" s="12">
        <v>0.009524021794413251</v>
      </c>
      <c r="G77" s="12">
        <v>0.01091372126627732</v>
      </c>
      <c r="H77" s="12">
        <v>0.01257658062053868</v>
      </c>
      <c r="I77" s="12">
        <v>0.009457246441083589</v>
      </c>
      <c r="J77" s="12">
        <v>0.01096026678122708</v>
      </c>
      <c r="K77" s="12">
        <v>0.011469161883817414</v>
      </c>
      <c r="L77" s="12">
        <v>0.01244318574705161</v>
      </c>
      <c r="M77" s="12">
        <v>0.012672239668257035</v>
      </c>
      <c r="N77" s="12">
        <v>0.010808064195601319</v>
      </c>
      <c r="O77" s="12">
        <v>0.008923517468656939</v>
      </c>
      <c r="P77" s="12">
        <v>0.012212064920716137</v>
      </c>
      <c r="Q77" s="12">
        <v>0.011870288657383266</v>
      </c>
      <c r="R77" s="12">
        <v>0.009655411063356434</v>
      </c>
      <c r="S77" s="12">
        <v>0.010356974116631168</v>
      </c>
      <c r="T77" s="12">
        <v>0.01090187844306012</v>
      </c>
      <c r="U77" s="12">
        <v>0.02910266399560557</v>
      </c>
      <c r="V77" s="75">
        <f>'Summary Data'!V15</f>
        <v>0.6193344</v>
      </c>
    </row>
    <row r="78" spans="1:23" ht="11.25">
      <c r="A78" s="76">
        <v>12</v>
      </c>
      <c r="B78" s="12">
        <v>0.029925380181456407</v>
      </c>
      <c r="C78" s="12">
        <v>-0.00410349412924553</v>
      </c>
      <c r="D78" s="12">
        <v>-0.0011635768935254155</v>
      </c>
      <c r="E78" s="12">
        <v>0.0031961567574647146</v>
      </c>
      <c r="F78" s="12">
        <v>0.003106577269523436</v>
      </c>
      <c r="G78" s="12">
        <v>0.0007741081392764179</v>
      </c>
      <c r="H78" s="12">
        <v>-0.017143494020796818</v>
      </c>
      <c r="I78" s="12">
        <v>-0.01313715411600934</v>
      </c>
      <c r="J78" s="12">
        <v>-0.007426796041205392</v>
      </c>
      <c r="K78" s="12">
        <v>0.003436070599718076</v>
      </c>
      <c r="L78" s="12">
        <v>-0.013339054166443388</v>
      </c>
      <c r="M78" s="12">
        <v>-0.0024705140661697585</v>
      </c>
      <c r="N78" s="12">
        <v>6.307613876168315E-05</v>
      </c>
      <c r="O78" s="12">
        <v>0.0005529317482282688</v>
      </c>
      <c r="P78" s="12">
        <v>-0.00592482916539074</v>
      </c>
      <c r="Q78" s="12">
        <v>-0.0024153454306399683</v>
      </c>
      <c r="R78" s="12">
        <v>-0.002520416987986957</v>
      </c>
      <c r="S78" s="12">
        <v>-0.0002368491338832976</v>
      </c>
      <c r="T78" s="12">
        <v>-0.011631409831656964</v>
      </c>
      <c r="U78" s="12">
        <v>0.004830064019704658</v>
      </c>
      <c r="V78" s="75">
        <f>'Summary Data'!V16*10</f>
        <v>-0.02937042</v>
      </c>
      <c r="W78" s="35" t="s">
        <v>77</v>
      </c>
    </row>
    <row r="79" spans="1:23" ht="11.25">
      <c r="A79" s="76">
        <v>13</v>
      </c>
      <c r="B79" s="12">
        <v>0.02183434796357811</v>
      </c>
      <c r="C79" s="12">
        <v>0.02446964662069978</v>
      </c>
      <c r="D79" s="12">
        <v>0.024576712237900367</v>
      </c>
      <c r="E79" s="12">
        <v>0.027711250817462896</v>
      </c>
      <c r="F79" s="12">
        <v>0.024037141828060077</v>
      </c>
      <c r="G79" s="12">
        <v>0.01834129224339301</v>
      </c>
      <c r="H79" s="12">
        <v>0.020405175294293115</v>
      </c>
      <c r="I79" s="12">
        <v>0.008777670176906144</v>
      </c>
      <c r="J79" s="12">
        <v>0.018166572878643428</v>
      </c>
      <c r="K79" s="12">
        <v>0.02331905453065053</v>
      </c>
      <c r="L79" s="12">
        <v>0.015652637550001847</v>
      </c>
      <c r="M79" s="12">
        <v>0.026654873973288862</v>
      </c>
      <c r="N79" s="12">
        <v>0.02285365308042686</v>
      </c>
      <c r="O79" s="12">
        <v>0.023663930148416917</v>
      </c>
      <c r="P79" s="12">
        <v>0.029259635553363778</v>
      </c>
      <c r="Q79" s="12">
        <v>0.021840095048213243</v>
      </c>
      <c r="R79" s="12">
        <v>0.017151255843703278</v>
      </c>
      <c r="S79" s="12">
        <v>0.02661523390523224</v>
      </c>
      <c r="T79" s="12">
        <v>0.013028539882941892</v>
      </c>
      <c r="U79" s="12">
        <v>0.02456308718096746</v>
      </c>
      <c r="V79" s="75">
        <f>'Summary Data'!V17*10</f>
        <v>0.759112</v>
      </c>
      <c r="W79" s="35" t="s">
        <v>77</v>
      </c>
    </row>
    <row r="80" spans="1:23" ht="11.25">
      <c r="A80" s="76">
        <v>14</v>
      </c>
      <c r="B80" s="12">
        <v>-0.012031546382047327</v>
      </c>
      <c r="C80" s="12">
        <v>0.004639162476274125</v>
      </c>
      <c r="D80" s="12">
        <v>0.0059558372115756444</v>
      </c>
      <c r="E80" s="12">
        <v>0.0024161610229232093</v>
      </c>
      <c r="F80" s="12">
        <v>0.009246818757655999</v>
      </c>
      <c r="G80" s="12">
        <v>0.008720919378377783</v>
      </c>
      <c r="H80" s="12">
        <v>0.008017219019579379</v>
      </c>
      <c r="I80" s="12">
        <v>0.010684078588676512</v>
      </c>
      <c r="J80" s="12">
        <v>0.003894276773351252</v>
      </c>
      <c r="K80" s="12">
        <v>0.0003905793998305006</v>
      </c>
      <c r="L80" s="12">
        <v>0.009436747665082259</v>
      </c>
      <c r="M80" s="12">
        <v>0.015773276171828082</v>
      </c>
      <c r="N80" s="12">
        <v>4.4630793859137645E-05</v>
      </c>
      <c r="O80" s="12">
        <v>0.008398157489888963</v>
      </c>
      <c r="P80" s="12">
        <v>0.009179317185362221</v>
      </c>
      <c r="Q80" s="12">
        <v>0.013601375174840512</v>
      </c>
      <c r="R80" s="12">
        <v>0.010937033761148993</v>
      </c>
      <c r="S80" s="12">
        <v>0.011043963003550539</v>
      </c>
      <c r="T80" s="12">
        <v>0.0016943682804717915</v>
      </c>
      <c r="U80" s="12">
        <v>0.03932838273254169</v>
      </c>
      <c r="V80" s="75">
        <f>'Summary Data'!V18*10</f>
        <v>-0.024023500000000003</v>
      </c>
      <c r="W80" s="35" t="s">
        <v>77</v>
      </c>
    </row>
    <row r="81" spans="1:23" ht="11.25">
      <c r="A81" s="76">
        <v>15</v>
      </c>
      <c r="B81" s="12">
        <v>-0.09136728492417485</v>
      </c>
      <c r="C81" s="12">
        <v>-0.007233432203389914</v>
      </c>
      <c r="D81" s="12">
        <v>-0.010297166101694913</v>
      </c>
      <c r="E81" s="12">
        <v>0.007903233898305072</v>
      </c>
      <c r="F81" s="12">
        <v>-0.01346846779661015</v>
      </c>
      <c r="G81" s="12">
        <v>0.005246293220338948</v>
      </c>
      <c r="H81" s="12">
        <v>0.0031462305084745817</v>
      </c>
      <c r="I81" s="12">
        <v>0.001711706779660982</v>
      </c>
      <c r="J81" s="12">
        <v>0.0011227169491525094</v>
      </c>
      <c r="K81" s="12">
        <v>-0.0062548118644067605</v>
      </c>
      <c r="L81" s="12">
        <v>-0.00328552881355932</v>
      </c>
      <c r="M81" s="12">
        <v>0.00783641186440677</v>
      </c>
      <c r="N81" s="12">
        <v>-0.016265827118644056</v>
      </c>
      <c r="O81" s="12">
        <v>-0.0014292593220339295</v>
      </c>
      <c r="P81" s="12">
        <v>-0.0151922491525424</v>
      </c>
      <c r="Q81" s="12">
        <v>0.012073603389830476</v>
      </c>
      <c r="R81" s="12">
        <v>-0.0078956050847458</v>
      </c>
      <c r="S81" s="12">
        <v>-0.008430854237288163</v>
      </c>
      <c r="T81" s="12">
        <v>0.0020864186440678126</v>
      </c>
      <c r="U81" s="12">
        <v>0.0866906321334504</v>
      </c>
      <c r="V81" s="75">
        <f>'Summary Data'!V19*10</f>
        <v>0.2022001</v>
      </c>
      <c r="W81" s="35" t="s">
        <v>77</v>
      </c>
    </row>
    <row r="82" spans="1:23" ht="11.25">
      <c r="A82" s="76">
        <v>16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75">
        <f>'Summary Data'!V20*10</f>
        <v>0</v>
      </c>
      <c r="W82" s="35" t="s">
        <v>77</v>
      </c>
    </row>
    <row r="83" spans="1:23" ht="12" thickBot="1">
      <c r="A83" s="77">
        <v>17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75">
        <f>'Summary Data'!V21*10</f>
        <v>0</v>
      </c>
      <c r="W83" s="35" t="s">
        <v>77</v>
      </c>
    </row>
    <row r="84" spans="15:16" ht="12" thickBot="1">
      <c r="O84" s="68"/>
      <c r="P84" s="68"/>
    </row>
    <row r="85" spans="1:22" ht="11.25">
      <c r="A85" s="462" t="s">
        <v>111</v>
      </c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8"/>
    </row>
    <row r="86" spans="1:22" ht="11.25">
      <c r="A86" s="73"/>
      <c r="B86" s="74" t="s">
        <v>72</v>
      </c>
      <c r="C86" s="74" t="s">
        <v>73</v>
      </c>
      <c r="D86" s="74" t="s">
        <v>74</v>
      </c>
      <c r="E86" s="74" t="s">
        <v>75</v>
      </c>
      <c r="F86" s="74" t="s">
        <v>76</v>
      </c>
      <c r="G86" s="74" t="s">
        <v>81</v>
      </c>
      <c r="H86" s="74" t="s">
        <v>82</v>
      </c>
      <c r="I86" s="74" t="s">
        <v>83</v>
      </c>
      <c r="J86" s="74" t="s">
        <v>84</v>
      </c>
      <c r="K86" s="74" t="s">
        <v>85</v>
      </c>
      <c r="L86" s="74" t="s">
        <v>86</v>
      </c>
      <c r="M86" s="74" t="s">
        <v>87</v>
      </c>
      <c r="N86" s="74" t="s">
        <v>88</v>
      </c>
      <c r="O86" s="74" t="s">
        <v>89</v>
      </c>
      <c r="P86" s="74" t="s">
        <v>90</v>
      </c>
      <c r="Q86" s="74" t="s">
        <v>91</v>
      </c>
      <c r="R86" s="74" t="s">
        <v>92</v>
      </c>
      <c r="S86" s="74" t="s">
        <v>93</v>
      </c>
      <c r="T86" s="74" t="s">
        <v>94</v>
      </c>
      <c r="U86" s="74" t="s">
        <v>95</v>
      </c>
      <c r="V86" s="13" t="s">
        <v>96</v>
      </c>
    </row>
    <row r="87" spans="1:22" ht="11.25">
      <c r="A87" s="76">
        <v>1</v>
      </c>
      <c r="B87" s="12">
        <v>-0.3913789999999997</v>
      </c>
      <c r="C87" s="12">
        <v>-0.37926099999999996</v>
      </c>
      <c r="D87" s="12">
        <v>-1.47458</v>
      </c>
      <c r="E87" s="12">
        <v>-1.622914</v>
      </c>
      <c r="F87" s="12">
        <v>-1.305178</v>
      </c>
      <c r="G87" s="12">
        <v>-0.202975</v>
      </c>
      <c r="H87" s="12">
        <v>0.624002</v>
      </c>
      <c r="I87" s="12">
        <v>0.6626029999999999</v>
      </c>
      <c r="J87" s="12">
        <v>-0.46972100000000006</v>
      </c>
      <c r="K87" s="12">
        <v>-1.040601</v>
      </c>
      <c r="L87" s="12">
        <v>-0.15867900000000001</v>
      </c>
      <c r="M87" s="12">
        <v>0.10851499999999999</v>
      </c>
      <c r="N87" s="12">
        <v>-0.5992310000000001</v>
      </c>
      <c r="O87" s="12">
        <v>-0.460114</v>
      </c>
      <c r="P87" s="12">
        <v>0.319203</v>
      </c>
      <c r="Q87" s="12">
        <v>0.8033809999999999</v>
      </c>
      <c r="R87" s="12">
        <v>0.469165</v>
      </c>
      <c r="S87" s="12">
        <v>1.13331</v>
      </c>
      <c r="T87" s="12">
        <v>2.417477</v>
      </c>
      <c r="U87" s="12">
        <v>2.711547</v>
      </c>
      <c r="V87" s="75"/>
    </row>
    <row r="88" spans="1:22" ht="11.25">
      <c r="A88" s="76">
        <v>2</v>
      </c>
      <c r="B88" s="12">
        <v>-2.1193827411464667</v>
      </c>
      <c r="C88" s="12">
        <v>0.020885504370647068</v>
      </c>
      <c r="D88" s="12">
        <v>-0.036248771046548195</v>
      </c>
      <c r="E88" s="12">
        <v>0.04048306836554427</v>
      </c>
      <c r="F88" s="12">
        <v>0.1343733404512586</v>
      </c>
      <c r="G88" s="12">
        <v>0.04319035675169369</v>
      </c>
      <c r="H88" s="12">
        <v>0.031512140614156525</v>
      </c>
      <c r="I88" s="12">
        <v>0.07714121255991113</v>
      </c>
      <c r="J88" s="12">
        <v>0.029919488081027457</v>
      </c>
      <c r="K88" s="12">
        <v>0.04127265340109715</v>
      </c>
      <c r="L88" s="12">
        <v>-0.011440708199686345</v>
      </c>
      <c r="M88" s="12">
        <v>-0.014514753643878442</v>
      </c>
      <c r="N88" s="12">
        <v>-0.0579555094249794</v>
      </c>
      <c r="O88" s="12">
        <v>-0.03453522548044807</v>
      </c>
      <c r="P88" s="12">
        <v>0.0550374489582499</v>
      </c>
      <c r="Q88" s="12">
        <v>0.08464921065877462</v>
      </c>
      <c r="R88" s="12">
        <v>0.06887591483006084</v>
      </c>
      <c r="S88" s="12">
        <v>0.033950112645554864</v>
      </c>
      <c r="T88" s="12">
        <v>0.07303368749285566</v>
      </c>
      <c r="U88" s="12">
        <v>0.011065171777876248</v>
      </c>
      <c r="V88" s="75">
        <f>'Summary Data'!V23</f>
        <v>0.1120937</v>
      </c>
    </row>
    <row r="89" spans="1:22" ht="11.25">
      <c r="A89" s="76">
        <v>3</v>
      </c>
      <c r="B89" s="12">
        <v>-1.5969017607851894</v>
      </c>
      <c r="C89" s="12">
        <v>-0.11724912256348534</v>
      </c>
      <c r="D89" s="12">
        <v>-0.20510324630735297</v>
      </c>
      <c r="E89" s="12">
        <v>-0.20321655865561863</v>
      </c>
      <c r="F89" s="12">
        <v>-0.1480296775508093</v>
      </c>
      <c r="G89" s="12">
        <v>-0.16108439327170115</v>
      </c>
      <c r="H89" s="12">
        <v>-0.06552908281765638</v>
      </c>
      <c r="I89" s="12">
        <v>0.007067073631993881</v>
      </c>
      <c r="J89" s="12">
        <v>-0.059590379152375306</v>
      </c>
      <c r="K89" s="12">
        <v>-0.020398059664843093</v>
      </c>
      <c r="L89" s="12">
        <v>0.02445271706379748</v>
      </c>
      <c r="M89" s="12">
        <v>0.03192212162980457</v>
      </c>
      <c r="N89" s="12">
        <v>-0.05790891899114009</v>
      </c>
      <c r="O89" s="12">
        <v>-0.0009903996113921898</v>
      </c>
      <c r="P89" s="12">
        <v>0.023955771659922465</v>
      </c>
      <c r="Q89" s="12">
        <v>0.013552424200833135</v>
      </c>
      <c r="R89" s="12">
        <v>0.08654772215783435</v>
      </c>
      <c r="S89" s="12">
        <v>0.11649729101215955</v>
      </c>
      <c r="T89" s="12">
        <v>0.12169590105883982</v>
      </c>
      <c r="U89" s="12">
        <v>0.0805728572998956</v>
      </c>
      <c r="V89" s="75">
        <f>'Summary Data'!V24</f>
        <v>-0.3576948</v>
      </c>
    </row>
    <row r="90" spans="1:22" ht="11.25">
      <c r="A90" s="76">
        <v>4</v>
      </c>
      <c r="B90" s="12">
        <v>-1.2265033581638802</v>
      </c>
      <c r="C90" s="12">
        <v>0.013564638397202733</v>
      </c>
      <c r="D90" s="12">
        <v>-0.007205047212273941</v>
      </c>
      <c r="E90" s="12">
        <v>-0.01353873567604269</v>
      </c>
      <c r="F90" s="12">
        <v>-0.0058614970381454246</v>
      </c>
      <c r="G90" s="12">
        <v>-0.018867239626491977</v>
      </c>
      <c r="H90" s="12">
        <v>-0.001561928654049495</v>
      </c>
      <c r="I90" s="12">
        <v>0.012107863185963241</v>
      </c>
      <c r="J90" s="12">
        <v>-0.003152657969329953</v>
      </c>
      <c r="K90" s="12">
        <v>0.021515830250323775</v>
      </c>
      <c r="L90" s="12">
        <v>0.00756143631725148</v>
      </c>
      <c r="M90" s="12">
        <v>0.003563937321912153</v>
      </c>
      <c r="N90" s="12">
        <v>-0.003120618162768485</v>
      </c>
      <c r="O90" s="12">
        <v>-0.01128312359274512</v>
      </c>
      <c r="P90" s="12">
        <v>-0.023309926116208524</v>
      </c>
      <c r="Q90" s="12">
        <v>-0.004336506176223165</v>
      </c>
      <c r="R90" s="12">
        <v>-0.010375484409524516</v>
      </c>
      <c r="S90" s="12">
        <v>0.013987590759321933</v>
      </c>
      <c r="T90" s="12">
        <v>0.008442305472340702</v>
      </c>
      <c r="U90" s="12">
        <v>0.11281047770130964</v>
      </c>
      <c r="V90" s="75">
        <f>'Summary Data'!V25</f>
        <v>-0.2927461</v>
      </c>
    </row>
    <row r="91" spans="1:22" ht="11.25">
      <c r="A91" s="76">
        <v>5</v>
      </c>
      <c r="B91" s="12">
        <v>-0.42455875096805706</v>
      </c>
      <c r="C91" s="12">
        <v>-0.040703231076358676</v>
      </c>
      <c r="D91" s="12">
        <v>-0.04259451791597789</v>
      </c>
      <c r="E91" s="12">
        <v>-0.03881398217602519</v>
      </c>
      <c r="F91" s="12">
        <v>-0.03830468994823025</v>
      </c>
      <c r="G91" s="12">
        <v>-0.04760077336967414</v>
      </c>
      <c r="H91" s="12">
        <v>-0.024151911619599176</v>
      </c>
      <c r="I91" s="12">
        <v>-0.020105397631446288</v>
      </c>
      <c r="J91" s="12">
        <v>-0.03416339152704457</v>
      </c>
      <c r="K91" s="12">
        <v>-0.03662142917949078</v>
      </c>
      <c r="L91" s="12">
        <v>-0.022797647962056078</v>
      </c>
      <c r="M91" s="12">
        <v>-0.007198793644793089</v>
      </c>
      <c r="N91" s="12">
        <v>-0.027599606155731413</v>
      </c>
      <c r="O91" s="12">
        <v>-0.02581987286446078</v>
      </c>
      <c r="P91" s="12">
        <v>-0.02303806697758276</v>
      </c>
      <c r="Q91" s="12">
        <v>-0.010247960039667436</v>
      </c>
      <c r="R91" s="12">
        <v>-0.02217818955302578</v>
      </c>
      <c r="S91" s="12">
        <v>-0.009575821779806093</v>
      </c>
      <c r="T91" s="12">
        <v>-0.006085543509207994</v>
      </c>
      <c r="U91" s="12">
        <v>-0.0011970819501720964</v>
      </c>
      <c r="V91" s="75">
        <f>'Summary Data'!V26</f>
        <v>0.03503627</v>
      </c>
    </row>
    <row r="92" spans="1:22" ht="11.25">
      <c r="A92" s="76">
        <v>6</v>
      </c>
      <c r="B92" s="12">
        <v>-0.21739108875651608</v>
      </c>
      <c r="C92" s="12">
        <v>-0.0014986138670500528</v>
      </c>
      <c r="D92" s="12">
        <v>-4.184251699998476E-05</v>
      </c>
      <c r="E92" s="12">
        <v>-0.0005223454546172679</v>
      </c>
      <c r="F92" s="12">
        <v>0.002471307951701862</v>
      </c>
      <c r="G92" s="12">
        <v>0.004771159739926992</v>
      </c>
      <c r="H92" s="12">
        <v>-0.0037447101697200003</v>
      </c>
      <c r="I92" s="12">
        <v>0.0009447139101090157</v>
      </c>
      <c r="J92" s="12">
        <v>-0.0034777687586135114</v>
      </c>
      <c r="K92" s="12">
        <v>0.0047969095024708586</v>
      </c>
      <c r="L92" s="12">
        <v>0.0015230620754769844</v>
      </c>
      <c r="M92" s="12">
        <v>0.0024600223702326285</v>
      </c>
      <c r="N92" s="12">
        <v>-0.001046500419167172</v>
      </c>
      <c r="O92" s="12">
        <v>0.0001947641239909148</v>
      </c>
      <c r="P92" s="12">
        <v>0.002193950750687503</v>
      </c>
      <c r="Q92" s="12">
        <v>0.0033890944162434378</v>
      </c>
      <c r="R92" s="12">
        <v>0.006177234028137205</v>
      </c>
      <c r="S92" s="12">
        <v>0.004153225297405194</v>
      </c>
      <c r="T92" s="12">
        <v>-0.0020860054684220947</v>
      </c>
      <c r="U92" s="12">
        <v>0.0022097994478506855</v>
      </c>
      <c r="V92" s="75">
        <f>'Summary Data'!V27</f>
        <v>-0.06070307</v>
      </c>
    </row>
    <row r="93" spans="1:22" ht="11.25">
      <c r="A93" s="76">
        <v>7</v>
      </c>
      <c r="B93" s="12">
        <v>-0.22625523947938708</v>
      </c>
      <c r="C93" s="12">
        <v>-0.014240533576840131</v>
      </c>
      <c r="D93" s="12">
        <v>-0.027593324949410573</v>
      </c>
      <c r="E93" s="12">
        <v>-0.02732045118559146</v>
      </c>
      <c r="F93" s="12">
        <v>-0.028600595763266894</v>
      </c>
      <c r="G93" s="12">
        <v>-0.018158281987028624</v>
      </c>
      <c r="H93" s="12">
        <v>-0.015546555988672772</v>
      </c>
      <c r="I93" s="12">
        <v>-0.01959595942255603</v>
      </c>
      <c r="J93" s="12">
        <v>-0.02674716842635768</v>
      </c>
      <c r="K93" s="12">
        <v>-0.029007950435333475</v>
      </c>
      <c r="L93" s="12">
        <v>-0.021010093657007796</v>
      </c>
      <c r="M93" s="12">
        <v>-0.02417226187028262</v>
      </c>
      <c r="N93" s="12">
        <v>-0.028964679139883032</v>
      </c>
      <c r="O93" s="12">
        <v>-0.028446254906856504</v>
      </c>
      <c r="P93" s="12">
        <v>-0.017225932905020752</v>
      </c>
      <c r="Q93" s="12">
        <v>-0.01414775288483</v>
      </c>
      <c r="R93" s="12">
        <v>-0.025265789008127613</v>
      </c>
      <c r="S93" s="12">
        <v>-0.019881066096156343</v>
      </c>
      <c r="T93" s="12">
        <v>-0.013085873105376303</v>
      </c>
      <c r="U93" s="12">
        <v>-0.005480393176100162</v>
      </c>
      <c r="V93" s="75">
        <f>'Summary Data'!V28</f>
        <v>0.02646964</v>
      </c>
    </row>
    <row r="94" spans="1:22" ht="11.25">
      <c r="A94" s="76">
        <v>8</v>
      </c>
      <c r="B94" s="12">
        <v>-0.06556992802052763</v>
      </c>
      <c r="C94" s="12">
        <v>8.554038683469822E-05</v>
      </c>
      <c r="D94" s="12">
        <v>-0.0012641565338323071</v>
      </c>
      <c r="E94" s="12">
        <v>-0.0007503045090822939</v>
      </c>
      <c r="F94" s="12">
        <v>0.0025565046720076173</v>
      </c>
      <c r="G94" s="12">
        <v>-0.0014446510082032002</v>
      </c>
      <c r="H94" s="12">
        <v>0.0012943111589374945</v>
      </c>
      <c r="I94" s="12">
        <v>0.003699559727661255</v>
      </c>
      <c r="J94" s="12">
        <v>0.0016245427816214547</v>
      </c>
      <c r="K94" s="12">
        <v>-0.000321414436011698</v>
      </c>
      <c r="L94" s="12">
        <v>0.0035232253312148278</v>
      </c>
      <c r="M94" s="12">
        <v>-0.0014765812761174755</v>
      </c>
      <c r="N94" s="12">
        <v>0.0001550123814556643</v>
      </c>
      <c r="O94" s="12">
        <v>0.0027929247683423537</v>
      </c>
      <c r="P94" s="12">
        <v>0.0001872806965790069</v>
      </c>
      <c r="Q94" s="12">
        <v>-0.00023055842768136825</v>
      </c>
      <c r="R94" s="12">
        <v>-0.0001507670577846551</v>
      </c>
      <c r="S94" s="12">
        <v>0.002715885660871803</v>
      </c>
      <c r="T94" s="12">
        <v>-0.00042092691273688115</v>
      </c>
      <c r="U94" s="12">
        <v>0.0004775084671143834</v>
      </c>
      <c r="V94" s="75">
        <f>'Summary Data'!V29</f>
        <v>-0.01501792</v>
      </c>
    </row>
    <row r="95" spans="1:22" ht="11.25">
      <c r="A95" s="76">
        <v>9</v>
      </c>
      <c r="B95" s="12">
        <v>-0.07607799038145452</v>
      </c>
      <c r="C95" s="12">
        <v>-0.013890430432477998</v>
      </c>
      <c r="D95" s="12">
        <v>-0.012798330497098269</v>
      </c>
      <c r="E95" s="12">
        <v>-0.016278777488004603</v>
      </c>
      <c r="F95" s="12">
        <v>-0.012330588389109262</v>
      </c>
      <c r="G95" s="12">
        <v>-0.010603398685414519</v>
      </c>
      <c r="H95" s="12">
        <v>-0.0062430453204255915</v>
      </c>
      <c r="I95" s="12">
        <v>-0.01060205801684106</v>
      </c>
      <c r="J95" s="12">
        <v>-0.01340258055715365</v>
      </c>
      <c r="K95" s="12">
        <v>-0.013748355674982816</v>
      </c>
      <c r="L95" s="12">
        <v>-0.015224823023239822</v>
      </c>
      <c r="M95" s="12">
        <v>-0.01745646376505797</v>
      </c>
      <c r="N95" s="12">
        <v>-0.012314256217020095</v>
      </c>
      <c r="O95" s="12">
        <v>-0.015666310687500268</v>
      </c>
      <c r="P95" s="12">
        <v>-0.010209768488358709</v>
      </c>
      <c r="Q95" s="12">
        <v>-0.007694849522122786</v>
      </c>
      <c r="R95" s="12">
        <v>-0.01297747513116854</v>
      </c>
      <c r="S95" s="12">
        <v>-0.007348704133453905</v>
      </c>
      <c r="T95" s="12">
        <v>-0.0047224725375263135</v>
      </c>
      <c r="U95" s="12">
        <v>-0.0042205855645116586</v>
      </c>
      <c r="V95" s="75">
        <f>'Summary Data'!V30</f>
        <v>0.00607644</v>
      </c>
    </row>
    <row r="96" spans="1:22" ht="11.25">
      <c r="A96" s="76">
        <v>10</v>
      </c>
      <c r="B96" s="12">
        <v>0.0003551597459973891</v>
      </c>
      <c r="C96" s="12">
        <v>-8.427393030411448E-06</v>
      </c>
      <c r="D96" s="12">
        <v>0.00033113250994901345</v>
      </c>
      <c r="E96" s="12">
        <v>-0.00302066530518267</v>
      </c>
      <c r="F96" s="12">
        <v>-5.618880265638222E-06</v>
      </c>
      <c r="G96" s="12">
        <v>-1.1415068971053764E-05</v>
      </c>
      <c r="H96" s="12">
        <v>-1.803946217882494E-06</v>
      </c>
      <c r="I96" s="12">
        <v>-4.498251818904443E-05</v>
      </c>
      <c r="J96" s="12">
        <v>-5.483591982162131E-07</v>
      </c>
      <c r="K96" s="12">
        <v>-3.396660186445791E-06</v>
      </c>
      <c r="L96" s="12">
        <v>-1.8360308139772661E-06</v>
      </c>
      <c r="M96" s="12">
        <v>8.42555255916579E-06</v>
      </c>
      <c r="N96" s="12">
        <v>0.0012423036045235193</v>
      </c>
      <c r="O96" s="12">
        <v>-0.002043531457329233</v>
      </c>
      <c r="P96" s="12">
        <v>-2.1798753431099865E-05</v>
      </c>
      <c r="Q96" s="12">
        <v>-4.382874545012417E-05</v>
      </c>
      <c r="R96" s="12">
        <v>-4.551401927023407E-05</v>
      </c>
      <c r="S96" s="12">
        <v>0.00020804056118667856</v>
      </c>
      <c r="T96" s="12">
        <v>1.1079637069555946E-05</v>
      </c>
      <c r="U96" s="12">
        <v>-0.00043909963860683406</v>
      </c>
      <c r="V96" s="75">
        <f>'Summary Data'!V31</f>
        <v>0</v>
      </c>
    </row>
    <row r="97" spans="1:23" ht="11.25">
      <c r="A97" s="76">
        <v>11</v>
      </c>
      <c r="B97" s="12">
        <v>-0.03478844674498141</v>
      </c>
      <c r="C97" s="12">
        <v>-0.02774763405361449</v>
      </c>
      <c r="D97" s="12">
        <v>-0.03595061487966132</v>
      </c>
      <c r="E97" s="12">
        <v>-0.036662499158196415</v>
      </c>
      <c r="F97" s="12">
        <v>-0.03546051922299134</v>
      </c>
      <c r="G97" s="12">
        <v>-0.026607677270022036</v>
      </c>
      <c r="H97" s="12">
        <v>-0.021042566603448692</v>
      </c>
      <c r="I97" s="12">
        <v>-0.02284417978921452</v>
      </c>
      <c r="J97" s="12">
        <v>-0.029774615157989976</v>
      </c>
      <c r="K97" s="12">
        <v>-0.031943745341132326</v>
      </c>
      <c r="L97" s="12">
        <v>-0.027522365762158506</v>
      </c>
      <c r="M97" s="12">
        <v>-0.023702940469634216</v>
      </c>
      <c r="N97" s="12">
        <v>-0.02914622968610276</v>
      </c>
      <c r="O97" s="12">
        <v>-0.029095205581585067</v>
      </c>
      <c r="P97" s="12">
        <v>-0.025413353939905858</v>
      </c>
      <c r="Q97" s="12">
        <v>-0.020584767539827076</v>
      </c>
      <c r="R97" s="12">
        <v>-0.022644675257315235</v>
      </c>
      <c r="S97" s="12">
        <v>-0.017681463723629387</v>
      </c>
      <c r="T97" s="12">
        <v>-0.009939190776995246</v>
      </c>
      <c r="U97" s="12">
        <v>-0.00022841889129395637</v>
      </c>
      <c r="V97" s="75">
        <f>'Summary Data'!V32</f>
        <v>0.0328227</v>
      </c>
      <c r="W97" s="35" t="s">
        <v>77</v>
      </c>
    </row>
    <row r="98" spans="1:23" ht="11.25">
      <c r="A98" s="76">
        <v>12</v>
      </c>
      <c r="B98" s="12">
        <v>-0.007004637109652358</v>
      </c>
      <c r="C98" s="12">
        <v>0.003565518667351963</v>
      </c>
      <c r="D98" s="12">
        <v>0.006619653352880088</v>
      </c>
      <c r="E98" s="12">
        <v>0.012368031568258598</v>
      </c>
      <c r="F98" s="12">
        <v>0.01129159963763401</v>
      </c>
      <c r="G98" s="12">
        <v>0.01607114161364163</v>
      </c>
      <c r="H98" s="12">
        <v>0.00697862469436753</v>
      </c>
      <c r="I98" s="12">
        <v>-0.008289042031000777</v>
      </c>
      <c r="J98" s="12">
        <v>-0.003651595401854002</v>
      </c>
      <c r="K98" s="12">
        <v>0.005497317099349142</v>
      </c>
      <c r="L98" s="12">
        <v>0.007747986347552177</v>
      </c>
      <c r="M98" s="12">
        <v>0.010158665715500658</v>
      </c>
      <c r="N98" s="12">
        <v>0.01032453487344626</v>
      </c>
      <c r="O98" s="12">
        <v>0.01476457809693016</v>
      </c>
      <c r="P98" s="12">
        <v>0.010287313189610351</v>
      </c>
      <c r="Q98" s="12">
        <v>0.008231628975119575</v>
      </c>
      <c r="R98" s="12">
        <v>0.019602523433716827</v>
      </c>
      <c r="S98" s="12">
        <v>0.0068362990023162346</v>
      </c>
      <c r="T98" s="12">
        <v>0.007920796553605464</v>
      </c>
      <c r="U98" s="12">
        <v>0.01820945836171357</v>
      </c>
      <c r="V98" s="75">
        <f>'Summary Data'!V33*10</f>
        <v>-0.023217329999999998</v>
      </c>
      <c r="W98" s="35" t="s">
        <v>77</v>
      </c>
    </row>
    <row r="99" spans="1:23" ht="11.25">
      <c r="A99" s="76">
        <v>13</v>
      </c>
      <c r="B99" s="12">
        <v>-0.06027106394085163</v>
      </c>
      <c r="C99" s="12">
        <v>-0.04102737336212533</v>
      </c>
      <c r="D99" s="12">
        <v>-0.06426107837964984</v>
      </c>
      <c r="E99" s="12">
        <v>-0.06271190181607095</v>
      </c>
      <c r="F99" s="12">
        <v>-0.047175689349079446</v>
      </c>
      <c r="G99" s="12">
        <v>-0.04191256654563432</v>
      </c>
      <c r="H99" s="12">
        <v>-0.036665537006820736</v>
      </c>
      <c r="I99" s="12">
        <v>-0.03519404074513681</v>
      </c>
      <c r="J99" s="12">
        <v>-0.044155649491089126</v>
      </c>
      <c r="K99" s="12">
        <v>-0.05069235896030557</v>
      </c>
      <c r="L99" s="12">
        <v>-0.050973048235920186</v>
      </c>
      <c r="M99" s="12">
        <v>-0.03864389435427898</v>
      </c>
      <c r="N99" s="12">
        <v>-0.0506437362389699</v>
      </c>
      <c r="O99" s="12">
        <v>-0.05552803869032487</v>
      </c>
      <c r="P99" s="12">
        <v>-0.03935442648160762</v>
      </c>
      <c r="Q99" s="12">
        <v>-0.030801090001028823</v>
      </c>
      <c r="R99" s="12">
        <v>-0.03069925425774925</v>
      </c>
      <c r="S99" s="12">
        <v>-0.03077650899209203</v>
      </c>
      <c r="T99" s="12">
        <v>-0.015546276347519448</v>
      </c>
      <c r="U99" s="12">
        <v>-0.008745789620947355</v>
      </c>
      <c r="V99" s="75">
        <f>'Summary Data'!V34*10</f>
        <v>0.048754870000000006</v>
      </c>
      <c r="W99" s="35" t="s">
        <v>77</v>
      </c>
    </row>
    <row r="100" spans="1:23" ht="11.25">
      <c r="A100" s="76">
        <v>14</v>
      </c>
      <c r="B100" s="12">
        <v>-0.0427296237615828</v>
      </c>
      <c r="C100" s="12">
        <v>0.00036681686802556013</v>
      </c>
      <c r="D100" s="12">
        <v>-0.002423449993091218</v>
      </c>
      <c r="E100" s="12">
        <v>-0.0015873617800170846</v>
      </c>
      <c r="F100" s="12">
        <v>0.011989645178013125</v>
      </c>
      <c r="G100" s="12">
        <v>-0.004974189777836712</v>
      </c>
      <c r="H100" s="12">
        <v>-0.0011429702951502255</v>
      </c>
      <c r="I100" s="12">
        <v>-0.003232325949870194</v>
      </c>
      <c r="J100" s="12">
        <v>-0.00641220469646266</v>
      </c>
      <c r="K100" s="12">
        <v>0.00019700067787667072</v>
      </c>
      <c r="L100" s="12">
        <v>0.0025639400481499482</v>
      </c>
      <c r="M100" s="12">
        <v>-0.0018002348555670473</v>
      </c>
      <c r="N100" s="12">
        <v>-0.011684564068900416</v>
      </c>
      <c r="O100" s="12">
        <v>-0.010064199133014862</v>
      </c>
      <c r="P100" s="12">
        <v>-0.002163671999721407</v>
      </c>
      <c r="Q100" s="12">
        <v>-0.0011025495504974649</v>
      </c>
      <c r="R100" s="12">
        <v>-0.00714809018474977</v>
      </c>
      <c r="S100" s="12">
        <v>-0.004256856181909779</v>
      </c>
      <c r="T100" s="12">
        <v>-0.004465573421590227</v>
      </c>
      <c r="U100" s="12">
        <v>0.03662765659868213</v>
      </c>
      <c r="V100" s="75">
        <f>'Summary Data'!V35*10</f>
        <v>-0.06938737</v>
      </c>
      <c r="W100" s="35" t="s">
        <v>77</v>
      </c>
    </row>
    <row r="101" spans="1:23" ht="11.25">
      <c r="A101" s="76">
        <v>15</v>
      </c>
      <c r="B101" s="12">
        <v>0.05847624575111508</v>
      </c>
      <c r="C101" s="12">
        <v>-0.01426032593220339</v>
      </c>
      <c r="D101" s="12">
        <v>-0.05044777322033899</v>
      </c>
      <c r="E101" s="12">
        <v>-0.005520066779661017</v>
      </c>
      <c r="F101" s="12">
        <v>-0.01870158220338983</v>
      </c>
      <c r="G101" s="12">
        <v>-0.01197019728813559</v>
      </c>
      <c r="H101" s="12">
        <v>-0.039494294067796615</v>
      </c>
      <c r="I101" s="12">
        <v>0.0007615592542372881</v>
      </c>
      <c r="J101" s="12">
        <v>-0.01592341355932203</v>
      </c>
      <c r="K101" s="12">
        <v>-0.024682848983050846</v>
      </c>
      <c r="L101" s="12">
        <v>-0.012493747118644073</v>
      </c>
      <c r="M101" s="12">
        <v>0.029382087559322034</v>
      </c>
      <c r="N101" s="12">
        <v>-0.03623199508474576</v>
      </c>
      <c r="O101" s="12">
        <v>0.01605510445762712</v>
      </c>
      <c r="P101" s="12">
        <v>-0.037104104406779664</v>
      </c>
      <c r="Q101" s="12">
        <v>-0.02238867288135593</v>
      </c>
      <c r="R101" s="12">
        <v>0.02230244554135593</v>
      </c>
      <c r="S101" s="12">
        <v>-0.016828037796610167</v>
      </c>
      <c r="T101" s="12">
        <v>0.025731738389830512</v>
      </c>
      <c r="U101" s="12">
        <v>-0.04391705294117648</v>
      </c>
      <c r="V101" s="75">
        <f>'Summary Data'!V36*10</f>
        <v>-0.02321847</v>
      </c>
      <c r="W101" s="35" t="s">
        <v>77</v>
      </c>
    </row>
    <row r="102" spans="1:23" ht="11.25">
      <c r="A102" s="76">
        <v>16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75">
        <f>'Summary Data'!V37*10</f>
        <v>0</v>
      </c>
      <c r="W102" s="35" t="s">
        <v>77</v>
      </c>
    </row>
    <row r="103" spans="1:23" ht="12" thickBot="1">
      <c r="A103" s="77">
        <v>17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28">
        <f>'Summary Data'!V38*10</f>
        <v>0</v>
      </c>
      <c r="W103" s="35" t="s">
        <v>77</v>
      </c>
    </row>
    <row r="104" ht="12" thickBot="1"/>
    <row r="105" spans="1:22" ht="11.25">
      <c r="A105" s="462" t="s">
        <v>112</v>
      </c>
      <c r="B105" s="467"/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8"/>
    </row>
    <row r="106" spans="1:22" ht="11.25">
      <c r="A106" s="76"/>
      <c r="B106" s="74" t="s">
        <v>72</v>
      </c>
      <c r="C106" s="74" t="s">
        <v>73</v>
      </c>
      <c r="D106" s="74" t="s">
        <v>74</v>
      </c>
      <c r="E106" s="74" t="s">
        <v>75</v>
      </c>
      <c r="F106" s="74" t="s">
        <v>76</v>
      </c>
      <c r="G106" s="74" t="s">
        <v>81</v>
      </c>
      <c r="H106" s="74" t="s">
        <v>82</v>
      </c>
      <c r="I106" s="74" t="s">
        <v>83</v>
      </c>
      <c r="J106" s="74" t="s">
        <v>84</v>
      </c>
      <c r="K106" s="74" t="s">
        <v>85</v>
      </c>
      <c r="L106" s="74" t="s">
        <v>86</v>
      </c>
      <c r="M106" s="74" t="s">
        <v>87</v>
      </c>
      <c r="N106" s="74" t="s">
        <v>88</v>
      </c>
      <c r="O106" s="74" t="s">
        <v>89</v>
      </c>
      <c r="P106" s="74" t="s">
        <v>90</v>
      </c>
      <c r="Q106" s="74" t="s">
        <v>91</v>
      </c>
      <c r="R106" s="74" t="s">
        <v>92</v>
      </c>
      <c r="S106" s="74" t="s">
        <v>93</v>
      </c>
      <c r="T106" s="74" t="s">
        <v>94</v>
      </c>
      <c r="U106" s="74" t="s">
        <v>95</v>
      </c>
      <c r="V106" s="13" t="s">
        <v>96</v>
      </c>
    </row>
    <row r="107" spans="1:22" ht="11.25">
      <c r="A107" s="76">
        <v>1</v>
      </c>
      <c r="B107" s="12">
        <v>48.70588235294116</v>
      </c>
      <c r="C107" s="12">
        <v>107.64705882352939</v>
      </c>
      <c r="D107" s="12">
        <v>108.23529411764707</v>
      </c>
      <c r="E107" s="12">
        <v>108.3529411764705</v>
      </c>
      <c r="F107" s="12">
        <v>108.3529411764705</v>
      </c>
      <c r="G107" s="12">
        <v>108.3529411764705</v>
      </c>
      <c r="H107" s="12">
        <v>108.47058823529403</v>
      </c>
      <c r="I107" s="12">
        <v>108.3529411764705</v>
      </c>
      <c r="J107" s="12">
        <v>108.47058823529403</v>
      </c>
      <c r="K107" s="12">
        <v>108.47058823529414</v>
      </c>
      <c r="L107" s="12">
        <v>108.58823529411757</v>
      </c>
      <c r="M107" s="12">
        <v>108.47058823529414</v>
      </c>
      <c r="N107" s="12">
        <v>108.47058823529403</v>
      </c>
      <c r="O107" s="12">
        <v>108.47058823529414</v>
      </c>
      <c r="P107" s="12">
        <v>108.47058823529403</v>
      </c>
      <c r="Q107" s="12">
        <v>108.47058823529414</v>
      </c>
      <c r="R107" s="12">
        <v>108.47058823529414</v>
      </c>
      <c r="S107" s="12">
        <v>108.35294117647061</v>
      </c>
      <c r="T107" s="12">
        <v>107.76470588235293</v>
      </c>
      <c r="U107" s="12">
        <v>34.23529411764707</v>
      </c>
      <c r="V107" s="79"/>
    </row>
    <row r="108" spans="1:22" ht="11.25">
      <c r="A108" s="76">
        <v>2</v>
      </c>
      <c r="B108" s="12">
        <v>-42.994716698491</v>
      </c>
      <c r="C108" s="12">
        <v>-1.725520138114248</v>
      </c>
      <c r="D108" s="12">
        <v>-1.6200725517076937</v>
      </c>
      <c r="E108" s="12">
        <v>-1.502436621978904</v>
      </c>
      <c r="F108" s="12">
        <v>-1.7274722769530158</v>
      </c>
      <c r="G108" s="12">
        <v>-1.5270610745910727</v>
      </c>
      <c r="H108" s="12">
        <v>-1.5290703332097748</v>
      </c>
      <c r="I108" s="12">
        <v>-1.4230132738253742</v>
      </c>
      <c r="J108" s="12">
        <v>-1.4363867208016647</v>
      </c>
      <c r="K108" s="12">
        <v>-1.4890839075150772</v>
      </c>
      <c r="L108" s="12">
        <v>-1.440040581253534</v>
      </c>
      <c r="M108" s="12">
        <v>-1.6274116496455742</v>
      </c>
      <c r="N108" s="12">
        <v>-1.4714445433038725</v>
      </c>
      <c r="O108" s="12">
        <v>-1.7128220012570683</v>
      </c>
      <c r="P108" s="12">
        <v>-1.5217628174446598</v>
      </c>
      <c r="Q108" s="12">
        <v>-1.3223848570829673</v>
      </c>
      <c r="R108" s="12">
        <v>-1.5850418593663729</v>
      </c>
      <c r="S108" s="12">
        <v>-1.5401994840582145</v>
      </c>
      <c r="T108" s="12">
        <v>-1.5052689514386568</v>
      </c>
      <c r="U108" s="12">
        <v>-36.57077133205245</v>
      </c>
      <c r="V108" s="75">
        <f>'Summary Data'!AS6</f>
        <v>-2.239787</v>
      </c>
    </row>
    <row r="109" spans="1:22" ht="11.25">
      <c r="A109" s="76">
        <v>3</v>
      </c>
      <c r="B109" s="12">
        <v>3.0617645669390328</v>
      </c>
      <c r="C109" s="12">
        <v>4.619314761409793</v>
      </c>
      <c r="D109" s="12">
        <v>4.701710754184466</v>
      </c>
      <c r="E109" s="12">
        <v>4.700791093479193</v>
      </c>
      <c r="F109" s="12">
        <v>4.671932851388434</v>
      </c>
      <c r="G109" s="12">
        <v>4.735469394741898</v>
      </c>
      <c r="H109" s="12">
        <v>4.663967726745874</v>
      </c>
      <c r="I109" s="12">
        <v>4.651313420923756</v>
      </c>
      <c r="J109" s="12">
        <v>4.717057931980186</v>
      </c>
      <c r="K109" s="12">
        <v>4.669219754286541</v>
      </c>
      <c r="L109" s="12">
        <v>4.704116508576523</v>
      </c>
      <c r="M109" s="12">
        <v>4.713693292779855</v>
      </c>
      <c r="N109" s="12">
        <v>4.660942509609264</v>
      </c>
      <c r="O109" s="12">
        <v>4.740719857216242</v>
      </c>
      <c r="P109" s="12">
        <v>4.524550931527943</v>
      </c>
      <c r="Q109" s="12">
        <v>4.775955723337377</v>
      </c>
      <c r="R109" s="12">
        <v>4.644920325597841</v>
      </c>
      <c r="S109" s="12">
        <v>4.639092720371197</v>
      </c>
      <c r="T109" s="12">
        <v>4.6408091435982275</v>
      </c>
      <c r="U109" s="12">
        <v>5.862654150494803</v>
      </c>
      <c r="V109" s="75">
        <f>'Summary Data'!AS7</f>
        <v>7.480648</v>
      </c>
    </row>
    <row r="110" spans="1:22" ht="11.25">
      <c r="A110" s="76">
        <v>4</v>
      </c>
      <c r="B110" s="12">
        <v>-0.9612538604462779</v>
      </c>
      <c r="C110" s="12">
        <v>-0.10572550027485397</v>
      </c>
      <c r="D110" s="12">
        <v>-0.0987701339658758</v>
      </c>
      <c r="E110" s="12">
        <v>-0.11059829163294815</v>
      </c>
      <c r="F110" s="12">
        <v>-0.07505488926682313</v>
      </c>
      <c r="G110" s="12">
        <v>-0.10449416745418633</v>
      </c>
      <c r="H110" s="12">
        <v>-0.0857085194776043</v>
      </c>
      <c r="I110" s="12">
        <v>-0.09277365494743811</v>
      </c>
      <c r="J110" s="12">
        <v>-0.10688280631936725</v>
      </c>
      <c r="K110" s="12">
        <v>-0.10016719495928617</v>
      </c>
      <c r="L110" s="12">
        <v>-0.09861887478010825</v>
      </c>
      <c r="M110" s="12">
        <v>-0.09600156660953713</v>
      </c>
      <c r="N110" s="12">
        <v>-0.08978238982972274</v>
      </c>
      <c r="O110" s="12">
        <v>-0.08066888557654517</v>
      </c>
      <c r="P110" s="12">
        <v>-0.06960415733057207</v>
      </c>
      <c r="Q110" s="12">
        <v>-0.09041879173800704</v>
      </c>
      <c r="R110" s="12">
        <v>-0.10127740895020476</v>
      </c>
      <c r="S110" s="12">
        <v>-0.09625995878546978</v>
      </c>
      <c r="T110" s="12">
        <v>-0.08330339529382852</v>
      </c>
      <c r="U110" s="12">
        <v>-0.13024753407470951</v>
      </c>
      <c r="V110" s="75">
        <f>'Summary Data'!AS8</f>
        <v>0.1665632</v>
      </c>
    </row>
    <row r="111" spans="1:22" ht="11.25">
      <c r="A111" s="76">
        <v>5</v>
      </c>
      <c r="B111" s="12">
        <v>-0.36297128163027903</v>
      </c>
      <c r="C111" s="12">
        <v>0.049091388397439095</v>
      </c>
      <c r="D111" s="12">
        <v>0.05307365554607513</v>
      </c>
      <c r="E111" s="12">
        <v>0.07100749059136735</v>
      </c>
      <c r="F111" s="12">
        <v>0.06404118231042322</v>
      </c>
      <c r="G111" s="12">
        <v>0.03505575075606027</v>
      </c>
      <c r="H111" s="12">
        <v>0.07514155591162974</v>
      </c>
      <c r="I111" s="12">
        <v>0.05379828589783031</v>
      </c>
      <c r="J111" s="12">
        <v>0.06850489702560236</v>
      </c>
      <c r="K111" s="12">
        <v>0.07313996127839184</v>
      </c>
      <c r="L111" s="12">
        <v>0.06239214194720111</v>
      </c>
      <c r="M111" s="12">
        <v>0.06679184040185882</v>
      </c>
      <c r="N111" s="12">
        <v>0.07492203748473392</v>
      </c>
      <c r="O111" s="12">
        <v>0.07116175428216143</v>
      </c>
      <c r="P111" s="12">
        <v>0.08375327133183674</v>
      </c>
      <c r="Q111" s="12">
        <v>0.0507258857776578</v>
      </c>
      <c r="R111" s="12">
        <v>0.06095922742745574</v>
      </c>
      <c r="S111" s="12">
        <v>0.061580014514318604</v>
      </c>
      <c r="T111" s="12">
        <v>0.052590119471187746</v>
      </c>
      <c r="U111" s="12">
        <v>-0.01246513562688012</v>
      </c>
      <c r="V111" s="75">
        <f>'Summary Data'!AS9</f>
        <v>1.306847</v>
      </c>
    </row>
    <row r="112" spans="1:22" ht="11.25">
      <c r="A112" s="76">
        <v>6</v>
      </c>
      <c r="B112" s="12">
        <v>-0.25323270636955425</v>
      </c>
      <c r="C112" s="12">
        <v>0.02385514135860979</v>
      </c>
      <c r="D112" s="12">
        <v>0.015448551773527799</v>
      </c>
      <c r="E112" s="12">
        <v>0.015026925892560876</v>
      </c>
      <c r="F112" s="12">
        <v>-0.00742706313216053</v>
      </c>
      <c r="G112" s="12">
        <v>0.006522487977040664</v>
      </c>
      <c r="H112" s="12">
        <v>0.0100612419042166</v>
      </c>
      <c r="I112" s="12">
        <v>0.008589713335842138</v>
      </c>
      <c r="J112" s="12">
        <v>0.0172851281929328</v>
      </c>
      <c r="K112" s="12">
        <v>0.00899392696034107</v>
      </c>
      <c r="L112" s="12">
        <v>0.01723463088927108</v>
      </c>
      <c r="M112" s="12">
        <v>0.018267260316195813</v>
      </c>
      <c r="N112" s="12">
        <v>0.01687917767430888</v>
      </c>
      <c r="O112" s="12">
        <v>0.01299531368266884</v>
      </c>
      <c r="P112" s="12">
        <v>0.011903135241131457</v>
      </c>
      <c r="Q112" s="12">
        <v>0.012742631285408174</v>
      </c>
      <c r="R112" s="12">
        <v>0.018077407707059692</v>
      </c>
      <c r="S112" s="12">
        <v>0.02251806840093734</v>
      </c>
      <c r="T112" s="12">
        <v>0.022315848923004866</v>
      </c>
      <c r="U112" s="12">
        <v>-0.018772827451726086</v>
      </c>
      <c r="V112" s="75">
        <f>'Summary Data'!AS10</f>
        <v>0.009281412</v>
      </c>
    </row>
    <row r="113" spans="1:22" ht="11.25">
      <c r="A113" s="76">
        <v>7</v>
      </c>
      <c r="B113" s="12">
        <v>-0.04979821784337757</v>
      </c>
      <c r="C113" s="12">
        <v>-0.0027924824310112673</v>
      </c>
      <c r="D113" s="12">
        <v>-0.007913506669483983</v>
      </c>
      <c r="E113" s="12">
        <v>-0.009429048350273472</v>
      </c>
      <c r="F113" s="12">
        <v>-0.009280670177559847</v>
      </c>
      <c r="G113" s="12">
        <v>0.0018234421371781107</v>
      </c>
      <c r="H113" s="12">
        <v>-0.011406380724394705</v>
      </c>
      <c r="I113" s="12">
        <v>-0.002623814518515677</v>
      </c>
      <c r="J113" s="12">
        <v>-0.010320987060044362</v>
      </c>
      <c r="K113" s="12">
        <v>-0.006725165785273268</v>
      </c>
      <c r="L113" s="12">
        <v>-0.0008301287936381962</v>
      </c>
      <c r="M113" s="12">
        <v>-0.003659917511484756</v>
      </c>
      <c r="N113" s="12">
        <v>-0.002019913483336744</v>
      </c>
      <c r="O113" s="12">
        <v>-0.005981478755081926</v>
      </c>
      <c r="P113" s="12">
        <v>0.0008737091031033595</v>
      </c>
      <c r="Q113" s="12">
        <v>-0.006552285066269148</v>
      </c>
      <c r="R113" s="12">
        <v>-0.0038499745710346422</v>
      </c>
      <c r="S113" s="12">
        <v>-0.009203884966467402</v>
      </c>
      <c r="T113" s="12">
        <v>-0.007580314558413126</v>
      </c>
      <c r="U113" s="12">
        <v>0.013561871741148201</v>
      </c>
      <c r="V113" s="75">
        <f>'Summary Data'!AS11</f>
        <v>0.7330312</v>
      </c>
    </row>
    <row r="114" spans="1:22" ht="11.25">
      <c r="A114" s="76">
        <v>8</v>
      </c>
      <c r="B114" s="12">
        <v>-0.004353274115796352</v>
      </c>
      <c r="C114" s="12">
        <v>0.007530308867789694</v>
      </c>
      <c r="D114" s="12">
        <v>0.0019407806692406104</v>
      </c>
      <c r="E114" s="12">
        <v>0.008660851724176275</v>
      </c>
      <c r="F114" s="12">
        <v>-0.006261771697525426</v>
      </c>
      <c r="G114" s="12">
        <v>0.002799058393347525</v>
      </c>
      <c r="H114" s="12">
        <v>0.005268464479923773</v>
      </c>
      <c r="I114" s="12">
        <v>0.0052192085209868</v>
      </c>
      <c r="J114" s="12">
        <v>0.004010298520461206</v>
      </c>
      <c r="K114" s="12">
        <v>0.00420512125804921</v>
      </c>
      <c r="L114" s="12">
        <v>0.0066110290752833915</v>
      </c>
      <c r="M114" s="12">
        <v>0.005051053422035972</v>
      </c>
      <c r="N114" s="12">
        <v>0.006988598930594499</v>
      </c>
      <c r="O114" s="12">
        <v>0.0015906791765222389</v>
      </c>
      <c r="P114" s="12">
        <v>0.0025411601994533572</v>
      </c>
      <c r="Q114" s="12">
        <v>0.0005873610189598422</v>
      </c>
      <c r="R114" s="12">
        <v>0.0005872176758180449</v>
      </c>
      <c r="S114" s="12">
        <v>0.00519622461121225</v>
      </c>
      <c r="T114" s="12">
        <v>0.0041429783985025385</v>
      </c>
      <c r="U114" s="12">
        <v>0.0055725900773304984</v>
      </c>
      <c r="V114" s="75">
        <f>'Summary Data'!AS12</f>
        <v>0.014063</v>
      </c>
    </row>
    <row r="115" spans="1:22" ht="11.25">
      <c r="A115" s="76">
        <v>9</v>
      </c>
      <c r="B115" s="12">
        <v>0.0011300384148282272</v>
      </c>
      <c r="C115" s="12">
        <v>0.02162778376115798</v>
      </c>
      <c r="D115" s="12">
        <v>0.02227401690622194</v>
      </c>
      <c r="E115" s="12">
        <v>0.019241671719288644</v>
      </c>
      <c r="F115" s="12">
        <v>0.03199858562444924</v>
      </c>
      <c r="G115" s="12">
        <v>0.02301170346510023</v>
      </c>
      <c r="H115" s="12">
        <v>0.025130076243893185</v>
      </c>
      <c r="I115" s="12">
        <v>0.01736027377817817</v>
      </c>
      <c r="J115" s="12">
        <v>0.024228103034283244</v>
      </c>
      <c r="K115" s="12">
        <v>0.018700448430114203</v>
      </c>
      <c r="L115" s="12">
        <v>0.01842358917847081</v>
      </c>
      <c r="M115" s="12">
        <v>0.026384555366359808</v>
      </c>
      <c r="N115" s="12">
        <v>0.020393160234054908</v>
      </c>
      <c r="O115" s="12">
        <v>0.022758937721374828</v>
      </c>
      <c r="P115" s="12">
        <v>0.01960482866338989</v>
      </c>
      <c r="Q115" s="12">
        <v>0.011446055837104147</v>
      </c>
      <c r="R115" s="12">
        <v>0.015471011498432441</v>
      </c>
      <c r="S115" s="12">
        <v>0.020976097688596096</v>
      </c>
      <c r="T115" s="12">
        <v>0.02097831207677814</v>
      </c>
      <c r="U115" s="12">
        <v>0.04042144020579069</v>
      </c>
      <c r="V115" s="75">
        <f>'Summary Data'!AS13</f>
        <v>0.3229041</v>
      </c>
    </row>
    <row r="116" spans="1:22" ht="11.25">
      <c r="A116" s="76">
        <v>10</v>
      </c>
      <c r="B116" s="12">
        <v>-6.841605386723239E-05</v>
      </c>
      <c r="C116" s="12">
        <v>-1.9945279389323908E-05</v>
      </c>
      <c r="D116" s="12">
        <v>-0.00026975979207112587</v>
      </c>
      <c r="E116" s="12">
        <v>3.105910699711004E-05</v>
      </c>
      <c r="F116" s="12">
        <v>-7.113178979380611E-05</v>
      </c>
      <c r="G116" s="12">
        <v>-2.634810005024777E-06</v>
      </c>
      <c r="H116" s="12">
        <v>0.0030718329249630355</v>
      </c>
      <c r="I116" s="12">
        <v>-1.5496313972422357E-05</v>
      </c>
      <c r="J116" s="12">
        <v>-5.396989805596027E-07</v>
      </c>
      <c r="K116" s="12">
        <v>-1.4188451102053037E-06</v>
      </c>
      <c r="L116" s="12">
        <v>2.5579534965071333E-05</v>
      </c>
      <c r="M116" s="12">
        <v>-0.0001352496372998856</v>
      </c>
      <c r="N116" s="12">
        <v>-0.00012836039339830931</v>
      </c>
      <c r="O116" s="12">
        <v>3.821311825826969E-05</v>
      </c>
      <c r="P116" s="12">
        <v>-1.747778385414023E-05</v>
      </c>
      <c r="Q116" s="12">
        <v>-2.3531689581613927E-05</v>
      </c>
      <c r="R116" s="12">
        <v>0.0016609035877214356</v>
      </c>
      <c r="S116" s="12">
        <v>2.6775313881060805E-05</v>
      </c>
      <c r="T116" s="12">
        <v>2.2907527060622556E-05</v>
      </c>
      <c r="U116" s="12">
        <v>-0.0004092348579373686</v>
      </c>
      <c r="V116" s="75">
        <f>'Summary Data'!AS14</f>
        <v>0</v>
      </c>
    </row>
    <row r="117" spans="1:22" ht="11.25">
      <c r="A117" s="76">
        <v>11</v>
      </c>
      <c r="B117" s="12">
        <v>0.017634826016676985</v>
      </c>
      <c r="C117" s="12">
        <v>0.012542127227911037</v>
      </c>
      <c r="D117" s="12">
        <v>0.009727532796900418</v>
      </c>
      <c r="E117" s="12">
        <v>0.011050998134672474</v>
      </c>
      <c r="F117" s="12">
        <v>0.009083780632951788</v>
      </c>
      <c r="G117" s="12">
        <v>0.0107699478881631</v>
      </c>
      <c r="H117" s="12">
        <v>0.013283672602077301</v>
      </c>
      <c r="I117" s="12">
        <v>0.008698806966511041</v>
      </c>
      <c r="J117" s="12">
        <v>0.012599684115199739</v>
      </c>
      <c r="K117" s="12">
        <v>0.01170509091799965</v>
      </c>
      <c r="L117" s="12">
        <v>0.012501179392510942</v>
      </c>
      <c r="M117" s="12">
        <v>0.009980391246033893</v>
      </c>
      <c r="N117" s="12">
        <v>0.01148297279306576</v>
      </c>
      <c r="O117" s="12">
        <v>0.012004302196210515</v>
      </c>
      <c r="P117" s="12">
        <v>0.009887518541257134</v>
      </c>
      <c r="Q117" s="12">
        <v>0.011852051795222529</v>
      </c>
      <c r="R117" s="12">
        <v>0.007609315655218607</v>
      </c>
      <c r="S117" s="12">
        <v>0.011413059560787087</v>
      </c>
      <c r="T117" s="12">
        <v>0.010867563171575667</v>
      </c>
      <c r="U117" s="12">
        <v>0.027235368680153194</v>
      </c>
      <c r="V117" s="75">
        <f>'Summary Data'!AS15</f>
        <v>0.6227526</v>
      </c>
    </row>
    <row r="118" spans="1:23" ht="11.25">
      <c r="A118" s="76">
        <v>12</v>
      </c>
      <c r="B118" s="12">
        <v>0.06906911691504386</v>
      </c>
      <c r="C118" s="12">
        <v>-0.014689245982413392</v>
      </c>
      <c r="D118" s="12">
        <v>-0.02487805445112451</v>
      </c>
      <c r="E118" s="12">
        <v>-0.01777732344853264</v>
      </c>
      <c r="F118" s="12">
        <v>-0.038601516229935864</v>
      </c>
      <c r="G118" s="12">
        <v>-0.008270485487557383</v>
      </c>
      <c r="H118" s="12">
        <v>-0.01649099454271311</v>
      </c>
      <c r="I118" s="12">
        <v>-0.008676938284809105</v>
      </c>
      <c r="J118" s="12">
        <v>-0.003948268035997994</v>
      </c>
      <c r="K118" s="12">
        <v>-0.0014439976576428653</v>
      </c>
      <c r="L118" s="12">
        <v>-0.0168731490275702</v>
      </c>
      <c r="M118" s="12">
        <v>-0.01581871423472509</v>
      </c>
      <c r="N118" s="12">
        <v>-0.013597063470324779</v>
      </c>
      <c r="O118" s="12">
        <v>0.0022480942872880882</v>
      </c>
      <c r="P118" s="12">
        <v>-0.008059333900503956</v>
      </c>
      <c r="Q118" s="12">
        <v>-0.014889078861383652</v>
      </c>
      <c r="R118" s="12">
        <v>-0.005935859139933179</v>
      </c>
      <c r="S118" s="12">
        <v>-0.006831872540265776</v>
      </c>
      <c r="T118" s="12">
        <v>-0.012528019336355486</v>
      </c>
      <c r="U118" s="12">
        <v>-0.014225856905524165</v>
      </c>
      <c r="V118" s="75">
        <f>'Summary Data'!AS16*10</f>
        <v>0.003685937</v>
      </c>
      <c r="W118" s="35" t="s">
        <v>77</v>
      </c>
    </row>
    <row r="119" spans="1:23" ht="11.25">
      <c r="A119" s="76">
        <v>13</v>
      </c>
      <c r="B119" s="12">
        <v>-0.004151396825908954</v>
      </c>
      <c r="C119" s="12">
        <v>0.023022649348523883</v>
      </c>
      <c r="D119" s="12">
        <v>0.0238040556837317</v>
      </c>
      <c r="E119" s="12">
        <v>0.02197201942822885</v>
      </c>
      <c r="F119" s="12">
        <v>0.0433033149355494</v>
      </c>
      <c r="G119" s="12">
        <v>0.029084857395206692</v>
      </c>
      <c r="H119" s="12">
        <v>0.016860430841445923</v>
      </c>
      <c r="I119" s="12">
        <v>0.02001511836465658</v>
      </c>
      <c r="J119" s="12">
        <v>0.007780787084517293</v>
      </c>
      <c r="K119" s="12">
        <v>0.016852619099820554</v>
      </c>
      <c r="L119" s="12">
        <v>0.02223431006111526</v>
      </c>
      <c r="M119" s="12">
        <v>0.021407661268999928</v>
      </c>
      <c r="N119" s="12">
        <v>0.016597360757946433</v>
      </c>
      <c r="O119" s="12">
        <v>0.028070644781507115</v>
      </c>
      <c r="P119" s="12">
        <v>0.021035067056264928</v>
      </c>
      <c r="Q119" s="12">
        <v>0.02781006719748777</v>
      </c>
      <c r="R119" s="12">
        <v>0.017894954273009606</v>
      </c>
      <c r="S119" s="12">
        <v>0.00878389197637261</v>
      </c>
      <c r="T119" s="12">
        <v>0.01553799125886643</v>
      </c>
      <c r="U119" s="12">
        <v>0.025917213732531072</v>
      </c>
      <c r="V119" s="75">
        <f>'Summary Data'!AS17*10</f>
        <v>0.7345324</v>
      </c>
      <c r="W119" s="35" t="s">
        <v>77</v>
      </c>
    </row>
    <row r="120" spans="1:23" ht="11.25">
      <c r="A120" s="76">
        <v>14</v>
      </c>
      <c r="B120" s="12">
        <v>0.06399731031342981</v>
      </c>
      <c r="C120" s="12">
        <v>-0.020464522360794248</v>
      </c>
      <c r="D120" s="12">
        <v>-0.019384664033580044</v>
      </c>
      <c r="E120" s="12">
        <v>-0.023125706584665263</v>
      </c>
      <c r="F120" s="12">
        <v>-0.014455747114486758</v>
      </c>
      <c r="G120" s="12">
        <v>-0.016177069270356698</v>
      </c>
      <c r="H120" s="12">
        <v>-0.016259875544490855</v>
      </c>
      <c r="I120" s="12">
        <v>-0.024176356764755304</v>
      </c>
      <c r="J120" s="12">
        <v>-0.01850511534822192</v>
      </c>
      <c r="K120" s="12">
        <v>-0.02011927159484618</v>
      </c>
      <c r="L120" s="12">
        <v>-0.018556714357703286</v>
      </c>
      <c r="M120" s="12">
        <v>-0.024614053251793243</v>
      </c>
      <c r="N120" s="12">
        <v>-0.02259011516964513</v>
      </c>
      <c r="O120" s="12">
        <v>-0.017956634987348924</v>
      </c>
      <c r="P120" s="12">
        <v>-0.017933785215653374</v>
      </c>
      <c r="Q120" s="12">
        <v>-0.011988657041722962</v>
      </c>
      <c r="R120" s="12">
        <v>-0.02050166243408579</v>
      </c>
      <c r="S120" s="12">
        <v>-0.013392407507672167</v>
      </c>
      <c r="T120" s="12">
        <v>-0.011384876363605915</v>
      </c>
      <c r="U120" s="12">
        <v>0.02292396670253983</v>
      </c>
      <c r="V120" s="75">
        <f>'Summary Data'!AS18*10</f>
        <v>-0.036069359999999995</v>
      </c>
      <c r="W120" s="35" t="s">
        <v>77</v>
      </c>
    </row>
    <row r="121" spans="1:23" ht="11.25">
      <c r="A121" s="76">
        <v>15</v>
      </c>
      <c r="B121" s="12">
        <v>-0.0733632721677074</v>
      </c>
      <c r="C121" s="12">
        <v>0.010456233898305071</v>
      </c>
      <c r="D121" s="12">
        <v>0.026466077966101655</v>
      </c>
      <c r="E121" s="12">
        <v>0.024600742372881367</v>
      </c>
      <c r="F121" s="12">
        <v>0.02030276779661014</v>
      </c>
      <c r="G121" s="12">
        <v>0.02940941525423728</v>
      </c>
      <c r="H121" s="12">
        <v>0.01890041525423731</v>
      </c>
      <c r="I121" s="12">
        <v>0.032255511864406755</v>
      </c>
      <c r="J121" s="12">
        <v>0.011519452542372854</v>
      </c>
      <c r="K121" s="12">
        <v>0.03233461355932197</v>
      </c>
      <c r="L121" s="12">
        <v>0.03418259661016946</v>
      </c>
      <c r="M121" s="12">
        <v>0.022251188135593222</v>
      </c>
      <c r="N121" s="12">
        <v>0.05281030338983049</v>
      </c>
      <c r="O121" s="12">
        <v>0.03400928135593222</v>
      </c>
      <c r="P121" s="12">
        <v>-0.008562784745762726</v>
      </c>
      <c r="Q121" s="12">
        <v>0.029675613559322044</v>
      </c>
      <c r="R121" s="12">
        <v>0.014017637288135584</v>
      </c>
      <c r="S121" s="12">
        <v>0.0014013779661017217</v>
      </c>
      <c r="T121" s="12">
        <v>0.06436783728813555</v>
      </c>
      <c r="U121" s="12">
        <v>0.042857883625987706</v>
      </c>
      <c r="V121" s="75">
        <f>'Summary Data'!AS19*10</f>
        <v>0.25895640000000003</v>
      </c>
      <c r="W121" s="35" t="s">
        <v>77</v>
      </c>
    </row>
    <row r="122" spans="1:23" ht="11.25">
      <c r="A122" s="76">
        <v>16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75">
        <f>'Summary Data'!AS20*10</f>
        <v>0</v>
      </c>
      <c r="W122" s="35" t="s">
        <v>77</v>
      </c>
    </row>
    <row r="123" spans="1:23" ht="12" thickBot="1">
      <c r="A123" s="77">
        <v>17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28">
        <f>'Summary Data'!AS21*10</f>
        <v>0</v>
      </c>
      <c r="W123" s="35" t="s">
        <v>77</v>
      </c>
    </row>
    <row r="124" ht="12" thickBot="1"/>
    <row r="125" spans="1:22" ht="11.25">
      <c r="A125" s="462" t="s">
        <v>113</v>
      </c>
      <c r="B125" s="467"/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8"/>
    </row>
    <row r="126" spans="1:22" ht="11.25">
      <c r="A126" s="76"/>
      <c r="B126" s="74" t="s">
        <v>72</v>
      </c>
      <c r="C126" s="74" t="s">
        <v>73</v>
      </c>
      <c r="D126" s="74" t="s">
        <v>74</v>
      </c>
      <c r="E126" s="74" t="s">
        <v>75</v>
      </c>
      <c r="F126" s="74" t="s">
        <v>76</v>
      </c>
      <c r="G126" s="74" t="s">
        <v>81</v>
      </c>
      <c r="H126" s="74" t="s">
        <v>82</v>
      </c>
      <c r="I126" s="74" t="s">
        <v>83</v>
      </c>
      <c r="J126" s="74" t="s">
        <v>84</v>
      </c>
      <c r="K126" s="74" t="s">
        <v>85</v>
      </c>
      <c r="L126" s="74" t="s">
        <v>86</v>
      </c>
      <c r="M126" s="74" t="s">
        <v>87</v>
      </c>
      <c r="N126" s="74" t="s">
        <v>88</v>
      </c>
      <c r="O126" s="74" t="s">
        <v>89</v>
      </c>
      <c r="P126" s="74" t="s">
        <v>90</v>
      </c>
      <c r="Q126" s="74" t="s">
        <v>91</v>
      </c>
      <c r="R126" s="74" t="s">
        <v>92</v>
      </c>
      <c r="S126" s="74" t="s">
        <v>93</v>
      </c>
      <c r="T126" s="74" t="s">
        <v>94</v>
      </c>
      <c r="U126" s="74" t="s">
        <v>95</v>
      </c>
      <c r="V126" s="13" t="s">
        <v>96</v>
      </c>
    </row>
    <row r="127" spans="1:22" ht="11.25">
      <c r="A127" s="76">
        <v>1</v>
      </c>
      <c r="B127" s="12">
        <v>-0.926733</v>
      </c>
      <c r="C127" s="12">
        <v>-0.885086</v>
      </c>
      <c r="D127" s="12">
        <v>-1.9052179999999999</v>
      </c>
      <c r="E127" s="12">
        <v>-2.117658</v>
      </c>
      <c r="F127" s="12">
        <v>-0.9537629999999999</v>
      </c>
      <c r="G127" s="12">
        <v>-1.100913</v>
      </c>
      <c r="H127" s="12">
        <v>0.219426</v>
      </c>
      <c r="I127" s="12">
        <v>0.628811</v>
      </c>
      <c r="J127" s="12">
        <v>-0.98882</v>
      </c>
      <c r="K127" s="12">
        <v>-0.568748</v>
      </c>
      <c r="L127" s="12">
        <v>-0.5523929999999999</v>
      </c>
      <c r="M127" s="12">
        <v>0.102469</v>
      </c>
      <c r="N127" s="12">
        <v>-0.84261</v>
      </c>
      <c r="O127" s="12">
        <v>-0.266224</v>
      </c>
      <c r="P127" s="12">
        <v>0.605776</v>
      </c>
      <c r="Q127" s="12">
        <v>0.908769</v>
      </c>
      <c r="R127" s="12">
        <v>1.790107</v>
      </c>
      <c r="S127" s="12">
        <v>1.896678</v>
      </c>
      <c r="T127" s="12">
        <v>2.135796</v>
      </c>
      <c r="U127" s="12">
        <v>3.7212970000000003</v>
      </c>
      <c r="V127" s="75"/>
    </row>
    <row r="128" spans="1:22" ht="11.25">
      <c r="A128" s="76">
        <v>2</v>
      </c>
      <c r="B128" s="12">
        <v>-1.0234480337236902</v>
      </c>
      <c r="C128" s="12">
        <v>-0.015548551172831049</v>
      </c>
      <c r="D128" s="12">
        <v>-0.158707369970831</v>
      </c>
      <c r="E128" s="12">
        <v>-0.0839420597613103</v>
      </c>
      <c r="F128" s="12">
        <v>-0.2107408774794841</v>
      </c>
      <c r="G128" s="12">
        <v>-0.02769271763106307</v>
      </c>
      <c r="H128" s="12">
        <v>-0.11103944207761468</v>
      </c>
      <c r="I128" s="12">
        <v>-0.0032959970233377156</v>
      </c>
      <c r="J128" s="12">
        <v>-0.051582809518407435</v>
      </c>
      <c r="K128" s="12">
        <v>-0.14363942185197054</v>
      </c>
      <c r="L128" s="12">
        <v>-0.08723485927644392</v>
      </c>
      <c r="M128" s="12">
        <v>-0.08571155724241186</v>
      </c>
      <c r="N128" s="12">
        <v>-0.19169863743157806</v>
      </c>
      <c r="O128" s="12">
        <v>-0.16903738399625867</v>
      </c>
      <c r="P128" s="12">
        <v>-0.1535816584157792</v>
      </c>
      <c r="Q128" s="12">
        <v>-0.07286719714025214</v>
      </c>
      <c r="R128" s="12">
        <v>-0.1469898141024022</v>
      </c>
      <c r="S128" s="12">
        <v>-0.08865076527501681</v>
      </c>
      <c r="T128" s="12">
        <v>-0.1682411138435198</v>
      </c>
      <c r="U128" s="12">
        <v>-0.9383068248657263</v>
      </c>
      <c r="V128" s="75">
        <f>'Summary Data'!AS23</f>
        <v>-1.669042</v>
      </c>
    </row>
    <row r="129" spans="1:22" ht="11.25">
      <c r="A129" s="76">
        <v>3</v>
      </c>
      <c r="B129" s="12">
        <v>-1.0055831614211337</v>
      </c>
      <c r="C129" s="12">
        <v>0.09010333599432163</v>
      </c>
      <c r="D129" s="12">
        <v>0.009247408944142943</v>
      </c>
      <c r="E129" s="12">
        <v>-0.02327349515467797</v>
      </c>
      <c r="F129" s="12">
        <v>-0.017106529167654427</v>
      </c>
      <c r="G129" s="12">
        <v>-0.005533321273466507</v>
      </c>
      <c r="H129" s="12">
        <v>-0.028932831413057802</v>
      </c>
      <c r="I129" s="12">
        <v>0.007682777746588626</v>
      </c>
      <c r="J129" s="12">
        <v>-0.04006341092091337</v>
      </c>
      <c r="K129" s="12">
        <v>-0.026417273646691997</v>
      </c>
      <c r="L129" s="12">
        <v>0.007524316442727885</v>
      </c>
      <c r="M129" s="12">
        <v>-0.03832332335404215</v>
      </c>
      <c r="N129" s="12">
        <v>-0.13086723363911087</v>
      </c>
      <c r="O129" s="12">
        <v>-0.021806859168780224</v>
      </c>
      <c r="P129" s="12">
        <v>0.025970046399851898</v>
      </c>
      <c r="Q129" s="12">
        <v>0.023873609862253176</v>
      </c>
      <c r="R129" s="12">
        <v>0.012748725664746025</v>
      </c>
      <c r="S129" s="12">
        <v>0.012745216211164007</v>
      </c>
      <c r="T129" s="12">
        <v>-0.04232704680435012</v>
      </c>
      <c r="U129" s="12">
        <v>0.09258167442379991</v>
      </c>
      <c r="V129" s="75">
        <f>'Summary Data'!AS24</f>
        <v>-0.2602142</v>
      </c>
    </row>
    <row r="130" spans="1:22" ht="11.25">
      <c r="A130" s="76">
        <v>4</v>
      </c>
      <c r="B130" s="12">
        <v>-1.0707718087650886</v>
      </c>
      <c r="C130" s="12">
        <v>0.01907812305965162</v>
      </c>
      <c r="D130" s="12">
        <v>-0.0011641504309428674</v>
      </c>
      <c r="E130" s="12">
        <v>-0.007850269429847012</v>
      </c>
      <c r="F130" s="12">
        <v>0.019722660052664986</v>
      </c>
      <c r="G130" s="12">
        <v>-0.029317091919834226</v>
      </c>
      <c r="H130" s="12">
        <v>0.007772701024624063</v>
      </c>
      <c r="I130" s="12">
        <v>-0.015725421896535738</v>
      </c>
      <c r="J130" s="12">
        <v>0.004826809474656524</v>
      </c>
      <c r="K130" s="12">
        <v>-0.018894693325176626</v>
      </c>
      <c r="L130" s="12">
        <v>-0.01302583304540747</v>
      </c>
      <c r="M130" s="12">
        <v>-0.007854949776389647</v>
      </c>
      <c r="N130" s="12">
        <v>-0.0061402152685511024</v>
      </c>
      <c r="O130" s="12">
        <v>-0.035483789925811915</v>
      </c>
      <c r="P130" s="12">
        <v>0.024564615420550107</v>
      </c>
      <c r="Q130" s="12">
        <v>-0.0468833715154966</v>
      </c>
      <c r="R130" s="12">
        <v>-0.019002716208541826</v>
      </c>
      <c r="S130" s="12">
        <v>-0.011340302044620332</v>
      </c>
      <c r="T130" s="12">
        <v>-0.016803933774599503</v>
      </c>
      <c r="U130" s="12">
        <v>-0.15243124249619056</v>
      </c>
      <c r="V130" s="75">
        <f>'Summary Data'!AS25</f>
        <v>0.09910255</v>
      </c>
    </row>
    <row r="131" spans="1:22" ht="11.25">
      <c r="A131" s="76">
        <v>5</v>
      </c>
      <c r="B131" s="12">
        <v>-0.22017709533909757</v>
      </c>
      <c r="C131" s="12">
        <v>-0.020883889212077567</v>
      </c>
      <c r="D131" s="12">
        <v>-0.02580133573969836</v>
      </c>
      <c r="E131" s="12">
        <v>-0.030485885784222976</v>
      </c>
      <c r="F131" s="12">
        <v>-0.06644243854344073</v>
      </c>
      <c r="G131" s="12">
        <v>-0.05922346307828989</v>
      </c>
      <c r="H131" s="12">
        <v>-0.03137010165240073</v>
      </c>
      <c r="I131" s="12">
        <v>-0.021090270211358023</v>
      </c>
      <c r="J131" s="12">
        <v>-0.02881401393404303</v>
      </c>
      <c r="K131" s="12">
        <v>-0.04716939460768555</v>
      </c>
      <c r="L131" s="12">
        <v>-0.025573374228673597</v>
      </c>
      <c r="M131" s="12">
        <v>-0.03135841459549066</v>
      </c>
      <c r="N131" s="12">
        <v>-0.035746062921743815</v>
      </c>
      <c r="O131" s="12">
        <v>-0.037425404795437225</v>
      </c>
      <c r="P131" s="12">
        <v>-0.039952180454728425</v>
      </c>
      <c r="Q131" s="12">
        <v>-0.02100646687195351</v>
      </c>
      <c r="R131" s="12">
        <v>-0.023077134777119312</v>
      </c>
      <c r="S131" s="12">
        <v>-0.01903884794989158</v>
      </c>
      <c r="T131" s="12">
        <v>-0.02462611090437189</v>
      </c>
      <c r="U131" s="12">
        <v>-0.012531841633674934</v>
      </c>
      <c r="V131" s="75">
        <f>'Summary Data'!AS26</f>
        <v>0.1222446</v>
      </c>
    </row>
    <row r="132" spans="1:22" ht="11.25">
      <c r="A132" s="76">
        <v>6</v>
      </c>
      <c r="B132" s="12">
        <v>-0.20230525731762966</v>
      </c>
      <c r="C132" s="12">
        <v>0.006453605333452309</v>
      </c>
      <c r="D132" s="12">
        <v>0.007067066604092433</v>
      </c>
      <c r="E132" s="12">
        <v>-0.00018217643232557013</v>
      </c>
      <c r="F132" s="12">
        <v>0.0013745223815119223</v>
      </c>
      <c r="G132" s="12">
        <v>0.010863388136531094</v>
      </c>
      <c r="H132" s="12">
        <v>-0.0001327985574820778</v>
      </c>
      <c r="I132" s="12">
        <v>0.01113091105009939</v>
      </c>
      <c r="J132" s="12">
        <v>0.0013768516138289982</v>
      </c>
      <c r="K132" s="12">
        <v>0.0008966569099472799</v>
      </c>
      <c r="L132" s="12">
        <v>0.0072706672013163436</v>
      </c>
      <c r="M132" s="12">
        <v>0.004634371436022543</v>
      </c>
      <c r="N132" s="12">
        <v>0.0014723589713784846</v>
      </c>
      <c r="O132" s="12">
        <v>-0.002293786896967763</v>
      </c>
      <c r="P132" s="12">
        <v>-0.0008895242223801447</v>
      </c>
      <c r="Q132" s="12">
        <v>0.0030130159270806978</v>
      </c>
      <c r="R132" s="12">
        <v>-0.0012025946965719264</v>
      </c>
      <c r="S132" s="12">
        <v>0.0026486892607692127</v>
      </c>
      <c r="T132" s="12">
        <v>0.004855719307490222</v>
      </c>
      <c r="U132" s="12">
        <v>-0.0068432713583537474</v>
      </c>
      <c r="V132" s="75">
        <f>'Summary Data'!AS27</f>
        <v>-0.1160011</v>
      </c>
    </row>
    <row r="133" spans="1:22" ht="11.25">
      <c r="A133" s="76">
        <v>7</v>
      </c>
      <c r="B133" s="12">
        <v>-0.21766519911545368</v>
      </c>
      <c r="C133" s="12">
        <v>-0.016891105945626164</v>
      </c>
      <c r="D133" s="12">
        <v>-0.028823189877700255</v>
      </c>
      <c r="E133" s="12">
        <v>-0.02785297239062267</v>
      </c>
      <c r="F133" s="12">
        <v>-0.014515318958611412</v>
      </c>
      <c r="G133" s="12">
        <v>-0.016142268072759022</v>
      </c>
      <c r="H133" s="12">
        <v>-0.010421407039875152</v>
      </c>
      <c r="I133" s="12">
        <v>-0.014486083717606422</v>
      </c>
      <c r="J133" s="12">
        <v>-0.027478686060979647</v>
      </c>
      <c r="K133" s="12">
        <v>-0.021707955568595685</v>
      </c>
      <c r="L133" s="12">
        <v>-0.0227455976973895</v>
      </c>
      <c r="M133" s="12">
        <v>-0.01492484863088344</v>
      </c>
      <c r="N133" s="12">
        <v>-0.02409984534520833</v>
      </c>
      <c r="O133" s="12">
        <v>-0.02288875832450328</v>
      </c>
      <c r="P133" s="12">
        <v>-0.017528765294674092</v>
      </c>
      <c r="Q133" s="12">
        <v>-0.0246092126898087</v>
      </c>
      <c r="R133" s="12">
        <v>-0.01582497891022032</v>
      </c>
      <c r="S133" s="12">
        <v>-0.009258774748491128</v>
      </c>
      <c r="T133" s="12">
        <v>-0.007237909957238171</v>
      </c>
      <c r="U133" s="12">
        <v>0.015769042233145292</v>
      </c>
      <c r="V133" s="75">
        <f>'Summary Data'!AS28</f>
        <v>0.05837854</v>
      </c>
    </row>
    <row r="134" spans="1:22" ht="11.25">
      <c r="A134" s="76">
        <v>8</v>
      </c>
      <c r="B134" s="12">
        <v>-0.07650489299068419</v>
      </c>
      <c r="C134" s="12">
        <v>0.0023903189161182947</v>
      </c>
      <c r="D134" s="12">
        <v>0.00033373293581667144</v>
      </c>
      <c r="E134" s="12">
        <v>-0.00459056814151184</v>
      </c>
      <c r="F134" s="12">
        <v>0.005055135436370012</v>
      </c>
      <c r="G134" s="12">
        <v>-0.002346749584070211</v>
      </c>
      <c r="H134" s="12">
        <v>0.0010447795276772656</v>
      </c>
      <c r="I134" s="12">
        <v>0.0008265591696030444</v>
      </c>
      <c r="J134" s="12">
        <v>0.0003066906507473606</v>
      </c>
      <c r="K134" s="12">
        <v>0.0004889776857529109</v>
      </c>
      <c r="L134" s="12">
        <v>0.000578306299282615</v>
      </c>
      <c r="M134" s="12">
        <v>0.004784363981217179</v>
      </c>
      <c r="N134" s="12">
        <v>-0.0011198023443806486</v>
      </c>
      <c r="O134" s="12">
        <v>-0.004440457820674561</v>
      </c>
      <c r="P134" s="12">
        <v>-0.0014730942674558226</v>
      </c>
      <c r="Q134" s="12">
        <v>-1.5238253880040138E-05</v>
      </c>
      <c r="R134" s="12">
        <v>0.002090396895628316</v>
      </c>
      <c r="S134" s="12">
        <v>0.002302015939414175</v>
      </c>
      <c r="T134" s="12">
        <v>-0.0009176722493018097</v>
      </c>
      <c r="U134" s="12">
        <v>0.0020856329504037453</v>
      </c>
      <c r="V134" s="75">
        <f>'Summary Data'!AS29</f>
        <v>-0.009967159</v>
      </c>
    </row>
    <row r="135" spans="1:22" ht="11.25">
      <c r="A135" s="76">
        <v>9</v>
      </c>
      <c r="B135" s="12">
        <v>-0.05122521173021474</v>
      </c>
      <c r="C135" s="12">
        <v>-0.014493565298211756</v>
      </c>
      <c r="D135" s="12">
        <v>-0.019076583532493526</v>
      </c>
      <c r="E135" s="12">
        <v>-0.021332441358101698</v>
      </c>
      <c r="F135" s="12">
        <v>-0.01253049646923493</v>
      </c>
      <c r="G135" s="12">
        <v>-0.014917018780889996</v>
      </c>
      <c r="H135" s="12">
        <v>-0.001983709237993358</v>
      </c>
      <c r="I135" s="12">
        <v>-0.01140825318335889</v>
      </c>
      <c r="J135" s="12">
        <v>-0.014888360102927968</v>
      </c>
      <c r="K135" s="12">
        <v>-0.009200863553960117</v>
      </c>
      <c r="L135" s="12">
        <v>-0.014364737731456377</v>
      </c>
      <c r="M135" s="12">
        <v>-0.007305802433159148</v>
      </c>
      <c r="N135" s="12">
        <v>-0.015660037681678715</v>
      </c>
      <c r="O135" s="12">
        <v>-0.010849439250422775</v>
      </c>
      <c r="P135" s="12">
        <v>-0.004378775683578983</v>
      </c>
      <c r="Q135" s="12">
        <v>0.0006037887672663556</v>
      </c>
      <c r="R135" s="12">
        <v>-0.004699360935911589</v>
      </c>
      <c r="S135" s="12">
        <v>0.0027441784223805957</v>
      </c>
      <c r="T135" s="12">
        <v>-0.007722231165985277</v>
      </c>
      <c r="U135" s="12">
        <v>0.014086862301751386</v>
      </c>
      <c r="V135" s="75">
        <f>'Summary Data'!AS30</f>
        <v>0.01126647</v>
      </c>
    </row>
    <row r="136" spans="1:22" ht="11.25">
      <c r="A136" s="76">
        <v>10</v>
      </c>
      <c r="B136" s="12">
        <v>-9.816938547933065E-06</v>
      </c>
      <c r="C136" s="12">
        <v>2.8685265568935766E-05</v>
      </c>
      <c r="D136" s="12">
        <v>0.0031177219224925636</v>
      </c>
      <c r="E136" s="12">
        <v>-0.0019175968320666605</v>
      </c>
      <c r="F136" s="12">
        <v>-3.942613947553906E-05</v>
      </c>
      <c r="G136" s="12">
        <v>2.9959973006059393E-05</v>
      </c>
      <c r="H136" s="12">
        <v>0.00016169554671671135</v>
      </c>
      <c r="I136" s="12">
        <v>1.0850173100084127E-05</v>
      </c>
      <c r="J136" s="12">
        <v>-1.66406300533615E-05</v>
      </c>
      <c r="K136" s="12">
        <v>-1.156681656198892E-06</v>
      </c>
      <c r="L136" s="12">
        <v>1.0082080574138381E-05</v>
      </c>
      <c r="M136" s="12">
        <v>0.00236687391801316</v>
      </c>
      <c r="N136" s="12">
        <v>-2.4754588164106117E-05</v>
      </c>
      <c r="O136" s="12">
        <v>-7.332027195585962E-06</v>
      </c>
      <c r="P136" s="12">
        <v>-1.5445875571260205E-05</v>
      </c>
      <c r="Q136" s="12">
        <v>4.702021081260471E-05</v>
      </c>
      <c r="R136" s="12">
        <v>0.0001989316677901316</v>
      </c>
      <c r="S136" s="12">
        <v>-3.1601430870127105E-05</v>
      </c>
      <c r="T136" s="12">
        <v>-3.6486464771237626E-06</v>
      </c>
      <c r="U136" s="12">
        <v>-0.0004096127604914495</v>
      </c>
      <c r="V136" s="75">
        <f>'Summary Data'!AS31</f>
        <v>0</v>
      </c>
    </row>
    <row r="137" spans="1:22" ht="11.25">
      <c r="A137" s="76">
        <v>11</v>
      </c>
      <c r="B137" s="12">
        <v>-0.04029999376157245</v>
      </c>
      <c r="C137" s="12">
        <v>-0.031233366463129183</v>
      </c>
      <c r="D137" s="12">
        <v>-0.03970809651400942</v>
      </c>
      <c r="E137" s="12">
        <v>-0.04074530601098753</v>
      </c>
      <c r="F137" s="12">
        <v>-0.034320089211862435</v>
      </c>
      <c r="G137" s="12">
        <v>-0.033316470085578566</v>
      </c>
      <c r="H137" s="12">
        <v>-0.02446317170028752</v>
      </c>
      <c r="I137" s="12">
        <v>-0.023293629816856464</v>
      </c>
      <c r="J137" s="12">
        <v>-0.03302724224030426</v>
      </c>
      <c r="K137" s="12">
        <v>-0.02998081676638974</v>
      </c>
      <c r="L137" s="12">
        <v>-0.03086564408063705</v>
      </c>
      <c r="M137" s="12">
        <v>-0.025130565994243733</v>
      </c>
      <c r="N137" s="12">
        <v>-0.032286970042258</v>
      </c>
      <c r="O137" s="12">
        <v>-0.02944027216438209</v>
      </c>
      <c r="P137" s="12">
        <v>-0.021903829909836192</v>
      </c>
      <c r="Q137" s="12">
        <v>-0.018017882061115778</v>
      </c>
      <c r="R137" s="12">
        <v>-0.015109521152144707</v>
      </c>
      <c r="S137" s="12">
        <v>-0.01294331458929876</v>
      </c>
      <c r="T137" s="12">
        <v>-0.013211001903120245</v>
      </c>
      <c r="U137" s="12">
        <v>0.004774709445752642</v>
      </c>
      <c r="V137" s="75">
        <f>'Summary Data'!AS32</f>
        <v>0.03108911</v>
      </c>
    </row>
    <row r="138" spans="1:23" ht="11.25">
      <c r="A138" s="76">
        <v>12</v>
      </c>
      <c r="B138" s="12">
        <v>-0.013505276672484464</v>
      </c>
      <c r="C138" s="12">
        <v>0.001347751803990971</v>
      </c>
      <c r="D138" s="12">
        <v>0.01439903496544477</v>
      </c>
      <c r="E138" s="12">
        <v>0.0071381888869566975</v>
      </c>
      <c r="F138" s="12">
        <v>0.01345706650456505</v>
      </c>
      <c r="G138" s="12">
        <v>0.007303164338751354</v>
      </c>
      <c r="H138" s="12">
        <v>0.0005763494543538188</v>
      </c>
      <c r="I138" s="12">
        <v>0.019095140848237907</v>
      </c>
      <c r="J138" s="12">
        <v>-0.005755827016561948</v>
      </c>
      <c r="K138" s="12">
        <v>0.0034666773836657897</v>
      </c>
      <c r="L138" s="12">
        <v>0.01848395185198873</v>
      </c>
      <c r="M138" s="12">
        <v>-0.0036184521713322716</v>
      </c>
      <c r="N138" s="12">
        <v>0.00971375762924739</v>
      </c>
      <c r="O138" s="12">
        <v>0.0037031679397764913</v>
      </c>
      <c r="P138" s="12">
        <v>0.01101008164172752</v>
      </c>
      <c r="Q138" s="12">
        <v>-0.003748156870949197</v>
      </c>
      <c r="R138" s="12">
        <v>0.003917606226313918</v>
      </c>
      <c r="S138" s="12">
        <v>0.014305407455206715</v>
      </c>
      <c r="T138" s="12">
        <v>0.0028208633503844873</v>
      </c>
      <c r="U138" s="12">
        <v>0.005095136221487033</v>
      </c>
      <c r="V138" s="75">
        <f>'Summary Data'!AS33*10</f>
        <v>-0.0257678</v>
      </c>
      <c r="W138" s="35" t="s">
        <v>77</v>
      </c>
    </row>
    <row r="139" spans="1:23" ht="11.25">
      <c r="A139" s="76">
        <v>13</v>
      </c>
      <c r="B139" s="12">
        <v>-0.08312752088246152</v>
      </c>
      <c r="C139" s="12">
        <v>-0.02694973061545273</v>
      </c>
      <c r="D139" s="12">
        <v>-0.0528672367366912</v>
      </c>
      <c r="E139" s="12">
        <v>-0.04873655901096492</v>
      </c>
      <c r="F139" s="12">
        <v>-0.03443256957460273</v>
      </c>
      <c r="G139" s="12">
        <v>-0.039759521353487225</v>
      </c>
      <c r="H139" s="12">
        <v>-0.021247470070724257</v>
      </c>
      <c r="I139" s="12">
        <v>-0.018356811339799092</v>
      </c>
      <c r="J139" s="12">
        <v>-0.0441554491208667</v>
      </c>
      <c r="K139" s="12">
        <v>-0.04202040907559783</v>
      </c>
      <c r="L139" s="12">
        <v>-0.03707577847840174</v>
      </c>
      <c r="M139" s="12">
        <v>-0.023362004560983102</v>
      </c>
      <c r="N139" s="12">
        <v>-0.04732403809484045</v>
      </c>
      <c r="O139" s="12">
        <v>-0.043892381238378436</v>
      </c>
      <c r="P139" s="12">
        <v>-0.027357339158971417</v>
      </c>
      <c r="Q139" s="12">
        <v>-0.034441220630040556</v>
      </c>
      <c r="R139" s="12">
        <v>-0.019671259161827045</v>
      </c>
      <c r="S139" s="12">
        <v>-0.013685393131805971</v>
      </c>
      <c r="T139" s="12">
        <v>-0.018478686610006335</v>
      </c>
      <c r="U139" s="12">
        <v>0.015207972581214573</v>
      </c>
      <c r="V139" s="75">
        <f>'Summary Data'!AS34*10</f>
        <v>0.047497479999999995</v>
      </c>
      <c r="W139" s="35" t="s">
        <v>77</v>
      </c>
    </row>
    <row r="140" spans="1:23" ht="11.25">
      <c r="A140" s="76">
        <v>14</v>
      </c>
      <c r="B140" s="12">
        <v>-0.024124314938696583</v>
      </c>
      <c r="C140" s="12">
        <v>-0.032789482745061035</v>
      </c>
      <c r="D140" s="12">
        <v>-0.033132118126097065</v>
      </c>
      <c r="E140" s="12">
        <v>-0.031441603917152686</v>
      </c>
      <c r="F140" s="12">
        <v>-0.025415507626664766</v>
      </c>
      <c r="G140" s="12">
        <v>-0.03955812500156534</v>
      </c>
      <c r="H140" s="12">
        <v>-0.031858191403835855</v>
      </c>
      <c r="I140" s="12">
        <v>-0.04304231961994572</v>
      </c>
      <c r="J140" s="12">
        <v>-0.025988421445932944</v>
      </c>
      <c r="K140" s="12">
        <v>-0.036482410932352785</v>
      </c>
      <c r="L140" s="12">
        <v>-0.037776165382840524</v>
      </c>
      <c r="M140" s="12">
        <v>-0.02925767904359048</v>
      </c>
      <c r="N140" s="12">
        <v>-0.03061391515373528</v>
      </c>
      <c r="O140" s="12">
        <v>-0.03349690816699869</v>
      </c>
      <c r="P140" s="12">
        <v>-0.02759649277808813</v>
      </c>
      <c r="Q140" s="12">
        <v>-0.043110210783507005</v>
      </c>
      <c r="R140" s="12">
        <v>-0.04040364564720564</v>
      </c>
      <c r="S140" s="12">
        <v>-0.03248614387543036</v>
      </c>
      <c r="T140" s="12">
        <v>-0.03357806083364046</v>
      </c>
      <c r="U140" s="12">
        <v>0.014089393912715638</v>
      </c>
      <c r="V140" s="75">
        <f>'Summary Data'!AS35*10</f>
        <v>-0.07694812</v>
      </c>
      <c r="W140" s="35" t="s">
        <v>77</v>
      </c>
    </row>
    <row r="141" spans="1:23" ht="11.25">
      <c r="A141" s="76">
        <v>15</v>
      </c>
      <c r="B141" s="12">
        <v>-0.029200600902765387</v>
      </c>
      <c r="C141" s="12">
        <v>-0.044053836779661015</v>
      </c>
      <c r="D141" s="12">
        <v>-0.08580012338983051</v>
      </c>
      <c r="E141" s="12">
        <v>-0.026277040169491526</v>
      </c>
      <c r="F141" s="12">
        <v>-0.07342045288135593</v>
      </c>
      <c r="G141" s="12">
        <v>-0.05495765440677966</v>
      </c>
      <c r="H141" s="12">
        <v>-0.05541575644067798</v>
      </c>
      <c r="I141" s="12">
        <v>-0.007904623372881356</v>
      </c>
      <c r="J141" s="12">
        <v>-0.021420006644067797</v>
      </c>
      <c r="K141" s="12">
        <v>-0.06200847847457627</v>
      </c>
      <c r="L141" s="12">
        <v>-0.0542834513559322</v>
      </c>
      <c r="M141" s="12">
        <v>0.023430909830508474</v>
      </c>
      <c r="N141" s="12">
        <v>-0.08753525830508474</v>
      </c>
      <c r="O141" s="12">
        <v>-0.007450915474576272</v>
      </c>
      <c r="P141" s="12">
        <v>-0.06671160711864407</v>
      </c>
      <c r="Q141" s="12">
        <v>-0.03870472186440678</v>
      </c>
      <c r="R141" s="12">
        <v>0.021508599830508474</v>
      </c>
      <c r="S141" s="12">
        <v>-0.05659380813559323</v>
      </c>
      <c r="T141" s="12">
        <v>-0.008493530915254238</v>
      </c>
      <c r="U141" s="12">
        <v>0.017087429587357324</v>
      </c>
      <c r="V141" s="75">
        <f>'Summary Data'!AS36*10</f>
        <v>-0.02813493</v>
      </c>
      <c r="W141" s="35" t="s">
        <v>77</v>
      </c>
    </row>
    <row r="142" spans="1:23" ht="11.25">
      <c r="A142" s="76">
        <v>16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75">
        <f>'Summary Data'!AS37*10</f>
        <v>0</v>
      </c>
      <c r="W142" s="35" t="s">
        <v>77</v>
      </c>
    </row>
    <row r="143" spans="1:23" ht="12" thickBot="1">
      <c r="A143" s="77">
        <v>17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28">
        <f>'Summary Data'!AS38*10</f>
        <v>0</v>
      </c>
      <c r="W143" s="35" t="s">
        <v>77</v>
      </c>
    </row>
    <row r="145" spans="1:22" s="37" customFormat="1" ht="11.25">
      <c r="A145" s="561"/>
      <c r="B145" s="561"/>
      <c r="C145" s="561"/>
      <c r="D145" s="561"/>
      <c r="E145" s="561"/>
      <c r="F145" s="561"/>
      <c r="G145" s="561"/>
      <c r="H145" s="561"/>
      <c r="I145" s="561"/>
      <c r="J145" s="561"/>
      <c r="K145" s="561"/>
      <c r="L145" s="561"/>
      <c r="M145" s="561"/>
      <c r="N145" s="561"/>
      <c r="O145" s="561"/>
      <c r="P145" s="561"/>
      <c r="Q145" s="561"/>
      <c r="R145" s="561"/>
      <c r="S145" s="561"/>
      <c r="T145" s="561"/>
      <c r="U145" s="561"/>
      <c r="V145" s="561"/>
    </row>
    <row r="146" spans="2:22" s="37" customFormat="1" ht="11.2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3:22" s="37" customFormat="1" ht="11.25"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V147" s="45"/>
    </row>
    <row r="148" spans="3:22" s="37" customFormat="1" ht="11.25"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V148" s="45"/>
    </row>
    <row r="149" s="37" customFormat="1" ht="11.25"/>
    <row r="150" spans="1:23" s="277" customFormat="1" ht="12.75">
      <c r="A150" s="276"/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</row>
    <row r="151" spans="1:23" s="277" customFormat="1" ht="11.25">
      <c r="A151" s="275"/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</row>
    <row r="152" spans="1:23" s="277" customFormat="1" ht="11.25">
      <c r="A152" s="278"/>
      <c r="B152" s="279"/>
      <c r="C152" s="280"/>
      <c r="D152" s="280"/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</row>
    <row r="153" spans="1:23" s="277" customFormat="1" ht="11.25">
      <c r="A153" s="275"/>
      <c r="B153" s="275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</row>
    <row r="154" spans="1:23" s="277" customFormat="1" ht="11.25">
      <c r="A154" s="278"/>
      <c r="B154" s="280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80"/>
    </row>
    <row r="155" spans="1:23" s="277" customFormat="1" ht="11.25">
      <c r="A155" s="275"/>
      <c r="B155" s="275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</row>
    <row r="156" spans="1:23" s="277" customFormat="1" ht="11.25">
      <c r="A156" s="278"/>
      <c r="B156" s="280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80"/>
    </row>
    <row r="157" spans="1:23" s="277" customFormat="1" ht="12.75">
      <c r="A157" s="278"/>
      <c r="B157" s="281"/>
      <c r="C157" s="282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80"/>
    </row>
    <row r="158" spans="1:23" s="277" customFormat="1" ht="12.75">
      <c r="A158" s="278"/>
      <c r="B158" s="281"/>
      <c r="C158" s="282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80"/>
      <c r="W158" s="280"/>
    </row>
    <row r="159" spans="1:23" s="277" customFormat="1" ht="12.75">
      <c r="A159" s="278"/>
      <c r="B159" s="281"/>
      <c r="C159" s="283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80"/>
    </row>
    <row r="160" spans="1:23" s="277" customFormat="1" ht="12.75">
      <c r="A160" s="278"/>
      <c r="B160" s="281"/>
      <c r="C160" s="282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80"/>
      <c r="W160" s="280"/>
    </row>
    <row r="161" spans="1:23" s="277" customFormat="1" ht="12.75">
      <c r="A161" s="278"/>
      <c r="B161" s="281"/>
      <c r="C161" s="283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80"/>
      <c r="W161" s="280"/>
    </row>
    <row r="162" spans="1:23" s="277" customFormat="1" ht="12.75">
      <c r="A162" s="278"/>
      <c r="B162" s="281"/>
      <c r="C162" s="282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80"/>
      <c r="W162" s="280"/>
    </row>
    <row r="163" spans="1:23" s="277" customFormat="1" ht="12.75">
      <c r="A163" s="278"/>
      <c r="B163" s="281"/>
      <c r="C163" s="283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80"/>
      <c r="W163" s="280"/>
    </row>
    <row r="164" spans="1:23" s="277" customFormat="1" ht="12.75">
      <c r="A164" s="278"/>
      <c r="B164" s="281"/>
      <c r="C164" s="282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80"/>
      <c r="W164" s="280"/>
    </row>
    <row r="165" spans="1:23" s="277" customFormat="1" ht="12.75">
      <c r="A165" s="278"/>
      <c r="B165" s="281"/>
      <c r="C165" s="283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80"/>
    </row>
    <row r="166" spans="1:23" s="277" customFormat="1" ht="12.75">
      <c r="A166" s="278"/>
      <c r="B166" s="281"/>
      <c r="C166" s="282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80"/>
      <c r="W166" s="280"/>
    </row>
    <row r="167" spans="1:23" s="277" customFormat="1" ht="12.75">
      <c r="A167" s="278"/>
      <c r="B167" s="281"/>
      <c r="C167" s="283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80"/>
    </row>
    <row r="168" spans="1:23" s="277" customFormat="1" ht="12.75">
      <c r="A168" s="278"/>
      <c r="B168" s="281"/>
      <c r="C168" s="282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80"/>
      <c r="W168" s="280"/>
    </row>
    <row r="169" spans="1:23" s="277" customFormat="1" ht="12.75">
      <c r="A169" s="278"/>
      <c r="B169" s="281"/>
      <c r="C169" s="283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80"/>
    </row>
    <row r="170" spans="1:23" s="277" customFormat="1" ht="12.75">
      <c r="A170" s="278"/>
      <c r="B170" s="281"/>
      <c r="C170" s="283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80"/>
      <c r="W170" s="280"/>
    </row>
    <row r="171" spans="1:23" s="277" customFormat="1" ht="12.75">
      <c r="A171" s="278"/>
      <c r="B171" s="281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80"/>
      <c r="W171" s="280"/>
    </row>
    <row r="172" spans="1:23" s="277" customFormat="1" ht="12.75">
      <c r="A172" s="278"/>
      <c r="B172" s="281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80"/>
      <c r="W172" s="280"/>
    </row>
    <row r="173" spans="1:23" s="277" customFormat="1" ht="12.75">
      <c r="A173" s="278"/>
      <c r="B173" s="281"/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80"/>
      <c r="W173" s="280"/>
    </row>
    <row r="174" spans="1:23" s="277" customFormat="1" ht="12.75">
      <c r="A174" s="278"/>
      <c r="B174" s="281"/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80"/>
      <c r="W174" s="280"/>
    </row>
    <row r="175" spans="1:23" s="277" customFormat="1" ht="12.75">
      <c r="A175" s="278"/>
      <c r="B175" s="281"/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80"/>
      <c r="W175" s="280"/>
    </row>
    <row r="176" spans="1:23" s="277" customFormat="1" ht="12.75">
      <c r="A176" s="278"/>
      <c r="B176" s="281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80"/>
      <c r="W176" s="280"/>
    </row>
    <row r="177" spans="1:23" s="277" customFormat="1" ht="12.75">
      <c r="A177" s="278"/>
      <c r="B177" s="281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80"/>
      <c r="W177" s="280"/>
    </row>
    <row r="178" spans="1:23" s="277" customFormat="1" ht="12.75">
      <c r="A178" s="278"/>
      <c r="B178" s="281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80"/>
    </row>
    <row r="179" spans="1:23" s="277" customFormat="1" ht="12.75">
      <c r="A179" s="278"/>
      <c r="B179" s="281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80"/>
    </row>
    <row r="180" spans="1:23" s="277" customFormat="1" ht="12.75">
      <c r="A180" s="278"/>
      <c r="B180" s="284"/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80"/>
    </row>
    <row r="181" spans="1:23" s="277" customFormat="1" ht="12.75">
      <c r="A181" s="278"/>
      <c r="B181" s="281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80"/>
    </row>
    <row r="182" spans="1:23" s="277" customFormat="1" ht="12.75">
      <c r="A182" s="278"/>
      <c r="B182" s="284"/>
      <c r="C182" s="280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80"/>
      <c r="W182" s="280"/>
    </row>
    <row r="183" spans="1:23" s="277" customFormat="1" ht="12.75">
      <c r="A183" s="278"/>
      <c r="B183" s="284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80"/>
    </row>
    <row r="184" spans="1:23" s="277" customFormat="1" ht="12.75">
      <c r="A184" s="278"/>
      <c r="B184" s="281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80"/>
    </row>
    <row r="185" spans="1:23" s="277" customFormat="1" ht="12.75">
      <c r="A185" s="270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</row>
    <row r="186" spans="1:23" s="277" customFormat="1" ht="11.25">
      <c r="A186" s="275"/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</row>
    <row r="187" spans="1:23" s="277" customFormat="1" ht="11.25">
      <c r="A187" s="278"/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</row>
    <row r="188" spans="1:23" s="277" customFormat="1" ht="11.25">
      <c r="A188" s="275"/>
      <c r="B188" s="275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</row>
    <row r="189" spans="1:23" s="277" customFormat="1" ht="11.25">
      <c r="A189" s="278"/>
      <c r="B189" s="280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80"/>
    </row>
    <row r="190" spans="1:23" s="277" customFormat="1" ht="11.25">
      <c r="A190" s="275"/>
      <c r="B190" s="275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</row>
    <row r="191" spans="1:23" s="277" customFormat="1" ht="11.25">
      <c r="A191" s="278"/>
      <c r="B191" s="280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80"/>
    </row>
    <row r="192" spans="1:23" s="277" customFormat="1" ht="12.75">
      <c r="A192" s="278"/>
      <c r="B192" s="281"/>
      <c r="C192" s="282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80"/>
    </row>
    <row r="193" spans="1:23" s="277" customFormat="1" ht="12.75">
      <c r="A193" s="278"/>
      <c r="B193" s="281"/>
      <c r="C193" s="282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80"/>
      <c r="W193" s="280"/>
    </row>
    <row r="194" spans="1:23" s="277" customFormat="1" ht="12.75">
      <c r="A194" s="278"/>
      <c r="B194" s="281"/>
      <c r="C194" s="283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80"/>
    </row>
    <row r="195" spans="1:23" s="277" customFormat="1" ht="12.75">
      <c r="A195" s="278"/>
      <c r="B195" s="281"/>
      <c r="C195" s="282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80"/>
      <c r="W195" s="280"/>
    </row>
    <row r="196" spans="1:23" s="277" customFormat="1" ht="12.75">
      <c r="A196" s="278"/>
      <c r="B196" s="281"/>
      <c r="C196" s="283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80"/>
      <c r="W196" s="280"/>
    </row>
    <row r="197" spans="1:23" s="277" customFormat="1" ht="12.75">
      <c r="A197" s="278"/>
      <c r="B197" s="281"/>
      <c r="C197" s="282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80"/>
      <c r="W197" s="280"/>
    </row>
    <row r="198" spans="1:23" s="277" customFormat="1" ht="12.75">
      <c r="A198" s="278"/>
      <c r="B198" s="281"/>
      <c r="C198" s="283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80"/>
      <c r="W198" s="280"/>
    </row>
    <row r="199" spans="1:23" s="277" customFormat="1" ht="12.75">
      <c r="A199" s="278"/>
      <c r="B199" s="281"/>
      <c r="C199" s="282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80"/>
      <c r="W199" s="280"/>
    </row>
    <row r="200" spans="1:23" s="277" customFormat="1" ht="12.75">
      <c r="A200" s="278"/>
      <c r="B200" s="281"/>
      <c r="C200" s="283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80"/>
    </row>
    <row r="201" spans="1:23" s="277" customFormat="1" ht="12.75">
      <c r="A201" s="278"/>
      <c r="B201" s="281"/>
      <c r="C201" s="282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80"/>
      <c r="W201" s="280"/>
    </row>
    <row r="202" spans="1:23" s="277" customFormat="1" ht="12.75">
      <c r="A202" s="278"/>
      <c r="B202" s="281"/>
      <c r="C202" s="283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80"/>
    </row>
    <row r="203" spans="1:23" s="277" customFormat="1" ht="12.75">
      <c r="A203" s="278"/>
      <c r="B203" s="281"/>
      <c r="C203" s="282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80"/>
      <c r="W203" s="280"/>
    </row>
    <row r="204" spans="1:23" s="277" customFormat="1" ht="12.75">
      <c r="A204" s="278"/>
      <c r="B204" s="281"/>
      <c r="C204" s="283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80"/>
    </row>
    <row r="205" spans="1:23" s="277" customFormat="1" ht="12.75">
      <c r="A205" s="278"/>
      <c r="B205" s="281"/>
      <c r="C205" s="283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80"/>
      <c r="W205" s="280"/>
    </row>
    <row r="206" spans="1:23" s="277" customFormat="1" ht="12.75">
      <c r="A206" s="278"/>
      <c r="B206" s="281"/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80"/>
      <c r="W206" s="280"/>
    </row>
    <row r="207" spans="1:23" s="277" customFormat="1" ht="12.75">
      <c r="A207" s="278"/>
      <c r="B207" s="281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80"/>
      <c r="W207" s="280"/>
    </row>
    <row r="208" spans="1:23" s="277" customFormat="1" ht="12.75">
      <c r="A208" s="278"/>
      <c r="B208" s="281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80"/>
      <c r="W208" s="280"/>
    </row>
    <row r="209" spans="1:23" s="277" customFormat="1" ht="12.75">
      <c r="A209" s="278"/>
      <c r="B209" s="281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80"/>
      <c r="W209" s="280"/>
    </row>
    <row r="210" spans="1:23" s="277" customFormat="1" ht="12.75">
      <c r="A210" s="278"/>
      <c r="B210" s="281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80"/>
      <c r="W210" s="280"/>
    </row>
    <row r="211" spans="1:23" s="277" customFormat="1" ht="12.75">
      <c r="A211" s="278"/>
      <c r="B211" s="281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80"/>
      <c r="W211" s="280"/>
    </row>
    <row r="212" spans="1:23" s="277" customFormat="1" ht="12.75">
      <c r="A212" s="278"/>
      <c r="B212" s="281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80"/>
      <c r="W212" s="280"/>
    </row>
    <row r="213" spans="1:23" s="277" customFormat="1" ht="12.75">
      <c r="A213" s="278"/>
      <c r="B213" s="281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80"/>
    </row>
    <row r="214" spans="1:23" s="277" customFormat="1" ht="12.75">
      <c r="A214" s="278"/>
      <c r="B214" s="281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80"/>
    </row>
    <row r="215" spans="1:23" s="277" customFormat="1" ht="12.75">
      <c r="A215" s="278"/>
      <c r="B215" s="284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80"/>
    </row>
    <row r="216" spans="1:23" s="277" customFormat="1" ht="12.75">
      <c r="A216" s="278"/>
      <c r="B216" s="281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80"/>
    </row>
    <row r="217" spans="1:23" s="277" customFormat="1" ht="12.75">
      <c r="A217" s="278"/>
      <c r="B217" s="284"/>
      <c r="C217" s="280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80"/>
      <c r="W217" s="280"/>
    </row>
    <row r="218" spans="1:23" s="277" customFormat="1" ht="12.75">
      <c r="A218" s="278"/>
      <c r="B218" s="284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80"/>
    </row>
    <row r="219" spans="1:23" s="277" customFormat="1" ht="12.75">
      <c r="A219" s="278"/>
      <c r="B219" s="281"/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80"/>
    </row>
    <row r="220" s="277" customFormat="1" ht="11.25">
      <c r="A220" s="278"/>
    </row>
    <row r="221" spans="1:5" s="277" customFormat="1" ht="11.25">
      <c r="A221" s="278"/>
      <c r="B221" s="279"/>
      <c r="D221" s="285"/>
      <c r="E221" s="285"/>
    </row>
    <row r="222" s="277" customFormat="1" ht="11.25">
      <c r="A222" s="278"/>
    </row>
    <row r="223" spans="1:12" s="277" customFormat="1" ht="11.25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</row>
    <row r="224" spans="1:12" s="277" customFormat="1" ht="11.25">
      <c r="A224" s="280"/>
      <c r="B224" s="280"/>
      <c r="C224" s="280"/>
      <c r="D224" s="280"/>
      <c r="E224" s="280"/>
      <c r="F224" s="280"/>
      <c r="G224" s="280"/>
      <c r="H224" s="280"/>
      <c r="I224" s="280"/>
      <c r="J224" s="280"/>
      <c r="K224" s="280"/>
      <c r="L224" s="280"/>
    </row>
    <row r="225" spans="1:12" s="277" customFormat="1" ht="11.25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</row>
    <row r="226" spans="1:12" s="277" customFormat="1" ht="11.25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</row>
    <row r="227" s="277" customFormat="1" ht="11.25"/>
    <row r="228" s="277" customFormat="1" ht="11.25"/>
    <row r="229" s="277" customFormat="1" ht="11.25"/>
    <row r="230" s="277" customFormat="1" ht="11.25"/>
    <row r="231" s="277" customFormat="1" ht="11.25"/>
    <row r="232" s="277" customFormat="1" ht="11.25"/>
    <row r="233" s="277" customFormat="1" ht="11.25"/>
    <row r="234" s="277" customFormat="1" ht="11.25"/>
    <row r="235" s="277" customFormat="1" ht="11.25"/>
    <row r="236" s="277" customFormat="1" ht="11.25"/>
    <row r="237" s="277" customFormat="1" ht="11.25"/>
    <row r="238" s="277" customFormat="1" ht="11.25"/>
    <row r="239" s="277" customFormat="1" ht="11.25"/>
    <row r="240" s="277" customFormat="1" ht="11.25"/>
    <row r="241" s="277" customFormat="1" ht="11.25"/>
    <row r="242" s="277" customFormat="1" ht="11.25"/>
    <row r="243" s="277" customFormat="1" ht="11.25"/>
    <row r="244" s="277" customFormat="1" ht="11.25"/>
    <row r="245" s="277" customFormat="1" ht="11.25"/>
    <row r="246" s="277" customFormat="1" ht="11.25"/>
    <row r="247" s="277" customFormat="1" ht="11.25"/>
    <row r="248" s="277" customFormat="1" ht="11.25"/>
    <row r="249" s="277" customFormat="1" ht="11.25"/>
    <row r="250" s="277" customFormat="1" ht="11.25"/>
    <row r="251" s="277" customFormat="1" ht="11.25"/>
    <row r="252" s="277" customFormat="1" ht="11.25"/>
    <row r="253" s="277" customFormat="1" ht="11.25"/>
    <row r="254" s="277" customFormat="1" ht="11.25"/>
    <row r="255" s="277" customFormat="1" ht="11.25"/>
    <row r="256" s="277" customFormat="1" ht="11.25"/>
    <row r="257" s="277" customFormat="1" ht="11.25"/>
    <row r="258" s="277" customFormat="1" ht="11.25"/>
    <row r="259" s="277" customFormat="1" ht="11.25"/>
    <row r="260" s="277" customFormat="1" ht="11.25"/>
    <row r="261" s="277" customFormat="1" ht="11.25"/>
    <row r="262" s="277" customFormat="1" ht="11.25"/>
    <row r="263" s="277" customFormat="1" ht="11.25"/>
    <row r="264" s="277" customFormat="1" ht="11.25"/>
    <row r="265" s="277" customFormat="1" ht="11.25"/>
    <row r="266" s="277" customFormat="1" ht="11.25"/>
    <row r="267" s="277" customFormat="1" ht="11.25"/>
    <row r="268" s="277" customFormat="1" ht="11.25"/>
    <row r="269" s="277" customFormat="1" ht="11.25"/>
    <row r="270" s="277" customFormat="1" ht="11.25"/>
    <row r="271" s="277" customFormat="1" ht="11.25"/>
    <row r="272" s="277" customFormat="1" ht="11.25"/>
    <row r="273" s="277" customFormat="1" ht="11.25"/>
    <row r="274" s="277" customFormat="1" ht="11.25"/>
    <row r="275" s="277" customFormat="1" ht="11.25"/>
    <row r="276" s="277" customFormat="1" ht="11.25"/>
    <row r="277" s="277" customFormat="1" ht="11.25"/>
    <row r="278" s="277" customFormat="1" ht="11.25"/>
    <row r="279" s="277" customFormat="1" ht="11.25"/>
    <row r="280" s="277" customFormat="1" ht="11.25"/>
    <row r="281" s="277" customFormat="1" ht="11.25"/>
    <row r="282" s="277" customFormat="1" ht="11.25"/>
    <row r="283" s="277" customFormat="1" ht="11.25"/>
    <row r="284" s="277" customFormat="1" ht="11.25"/>
    <row r="285" s="277" customFormat="1" ht="11.25"/>
    <row r="286" s="277" customFormat="1" ht="11.25"/>
    <row r="287" s="277" customFormat="1" ht="11.25"/>
    <row r="288" s="277" customFormat="1" ht="11.25"/>
    <row r="289" s="277" customFormat="1" ht="11.25"/>
    <row r="290" s="277" customFormat="1" ht="11.25"/>
    <row r="291" s="277" customFormat="1" ht="11.25"/>
    <row r="292" s="277" customFormat="1" ht="11.25"/>
    <row r="293" s="277" customFormat="1" ht="11.25"/>
    <row r="294" s="277" customFormat="1" ht="11.25"/>
    <row r="295" s="277" customFormat="1" ht="11.25"/>
    <row r="296" s="277" customFormat="1" ht="11.25"/>
    <row r="297" s="277" customFormat="1" ht="11.25"/>
    <row r="298" s="277" customFormat="1" ht="11.25"/>
    <row r="299" s="277" customFormat="1" ht="11.25"/>
    <row r="300" s="277" customFormat="1" ht="11.25"/>
    <row r="301" s="277" customFormat="1" ht="11.25"/>
    <row r="302" s="277" customFormat="1" ht="11.25"/>
    <row r="303" s="277" customFormat="1" ht="11.25"/>
    <row r="304" s="277" customFormat="1" ht="11.25"/>
    <row r="305" s="277" customFormat="1" ht="11.25"/>
    <row r="306" s="277" customFormat="1" ht="11.25"/>
    <row r="307" s="277" customFormat="1" ht="11.25"/>
    <row r="308" s="277" customFormat="1" ht="11.25"/>
    <row r="309" s="277" customFormat="1" ht="11.25"/>
    <row r="310" s="277" customFormat="1" ht="11.25"/>
    <row r="311" s="277" customFormat="1" ht="11.25"/>
    <row r="312" s="277" customFormat="1" ht="11.25"/>
    <row r="313" s="277" customFormat="1" ht="11.25"/>
    <row r="314" s="277" customFormat="1" ht="11.25"/>
    <row r="315" s="277" customFormat="1" ht="11.25"/>
    <row r="316" s="277" customFormat="1" ht="11.25"/>
    <row r="317" s="277" customFormat="1" ht="11.25"/>
    <row r="318" s="277" customFormat="1" ht="11.25"/>
    <row r="319" s="277" customFormat="1" ht="11.25"/>
    <row r="320" s="277" customFormat="1" ht="11.25"/>
    <row r="321" s="277" customFormat="1" ht="11.25"/>
    <row r="322" s="277" customFormat="1" ht="11.25"/>
    <row r="323" s="277" customFormat="1" ht="11.25"/>
    <row r="324" s="277" customFormat="1" ht="11.25"/>
    <row r="325" s="277" customFormat="1" ht="11.25"/>
    <row r="326" s="277" customFormat="1" ht="11.25"/>
    <row r="327" s="277" customFormat="1" ht="11.25"/>
    <row r="328" s="277" customFormat="1" ht="11.25"/>
    <row r="329" s="277" customFormat="1" ht="11.25"/>
    <row r="330" s="277" customFormat="1" ht="11.25"/>
    <row r="331" s="277" customFormat="1" ht="11.25"/>
    <row r="332" s="277" customFormat="1" ht="11.25"/>
    <row r="333" s="277" customFormat="1" ht="11.25"/>
    <row r="334" s="277" customFormat="1" ht="11.25"/>
    <row r="335" s="277" customFormat="1" ht="11.25"/>
    <row r="336" s="277" customFormat="1" ht="11.25"/>
    <row r="337" s="277" customFormat="1" ht="11.25"/>
    <row r="338" s="277" customFormat="1" ht="11.25"/>
    <row r="339" s="277" customFormat="1" ht="11.25"/>
    <row r="340" s="277" customFormat="1" ht="11.25"/>
    <row r="341" s="277" customFormat="1" ht="11.25"/>
    <row r="342" s="277" customFormat="1" ht="11.25"/>
    <row r="343" s="277" customFormat="1" ht="11.25"/>
    <row r="344" s="277" customFormat="1" ht="11.25"/>
    <row r="345" s="277" customFormat="1" ht="11.25"/>
    <row r="346" s="277" customFormat="1" ht="11.25"/>
    <row r="347" s="277" customFormat="1" ht="11.25"/>
    <row r="348" s="277" customFormat="1" ht="11.25"/>
    <row r="349" s="277" customFormat="1" ht="11.25"/>
    <row r="350" s="277" customFormat="1" ht="11.25"/>
    <row r="351" s="277" customFormat="1" ht="11.25"/>
    <row r="352" s="277" customFormat="1" ht="11.25"/>
    <row r="353" s="277" customFormat="1" ht="11.25"/>
    <row r="354" s="277" customFormat="1" ht="11.25"/>
    <row r="355" s="277" customFormat="1" ht="11.25"/>
    <row r="356" s="277" customFormat="1" ht="11.25"/>
    <row r="357" s="277" customFormat="1" ht="11.25"/>
    <row r="358" s="277" customFormat="1" ht="11.25"/>
    <row r="359" s="277" customFormat="1" ht="11.25"/>
    <row r="360" s="277" customFormat="1" ht="11.25"/>
    <row r="361" s="277" customFormat="1" ht="11.25"/>
    <row r="362" s="277" customFormat="1" ht="11.25"/>
    <row r="363" s="277" customFormat="1" ht="11.25"/>
    <row r="364" s="277" customFormat="1" ht="11.25"/>
    <row r="365" s="277" customFormat="1" ht="11.25"/>
    <row r="366" s="277" customFormat="1" ht="11.25"/>
    <row r="367" s="277" customFormat="1" ht="11.25"/>
    <row r="368" s="277" customFormat="1" ht="11.25"/>
    <row r="369" s="277" customFormat="1" ht="11.25"/>
    <row r="370" s="277" customFormat="1" ht="11.25"/>
    <row r="371" s="277" customFormat="1" ht="11.25"/>
    <row r="372" s="277" customFormat="1" ht="11.25"/>
    <row r="373" s="277" customFormat="1" ht="11.25"/>
    <row r="374" s="277" customFormat="1" ht="11.25"/>
    <row r="375" s="277" customFormat="1" ht="11.25"/>
    <row r="376" s="277" customFormat="1" ht="11.25"/>
    <row r="377" s="277" customFormat="1" ht="11.25"/>
    <row r="378" s="277" customFormat="1" ht="11.25"/>
    <row r="379" s="277" customFormat="1" ht="11.25"/>
    <row r="380" s="277" customFormat="1" ht="11.25"/>
    <row r="381" s="277" customFormat="1" ht="11.25"/>
    <row r="382" s="277" customFormat="1" ht="11.25"/>
    <row r="383" s="277" customFormat="1" ht="11.25"/>
    <row r="384" s="277" customFormat="1" ht="11.25"/>
    <row r="385" s="277" customFormat="1" ht="11.25"/>
    <row r="386" s="277" customFormat="1" ht="11.25"/>
    <row r="387" s="277" customFormat="1" ht="11.25"/>
    <row r="388" s="277" customFormat="1" ht="11.25"/>
    <row r="389" s="277" customFormat="1" ht="11.25"/>
    <row r="390" s="277" customFormat="1" ht="11.25"/>
    <row r="391" s="277" customFormat="1" ht="11.25"/>
    <row r="392" s="277" customFormat="1" ht="11.25"/>
    <row r="393" s="277" customFormat="1" ht="11.25"/>
    <row r="394" s="277" customFormat="1" ht="11.25"/>
    <row r="395" s="277" customFormat="1" ht="11.25"/>
    <row r="396" s="277" customFormat="1" ht="11.25"/>
    <row r="397" s="277" customFormat="1" ht="11.25"/>
    <row r="398" s="277" customFormat="1" ht="11.25"/>
    <row r="399" s="277" customFormat="1" ht="11.25"/>
    <row r="400" s="277" customFormat="1" ht="11.25"/>
    <row r="401" s="277" customFormat="1" ht="11.25"/>
    <row r="402" s="277" customFormat="1" ht="11.25"/>
    <row r="403" s="277" customFormat="1" ht="11.25"/>
    <row r="404" s="277" customFormat="1" ht="11.25"/>
    <row r="405" s="277" customFormat="1" ht="11.25"/>
    <row r="406" s="277" customFormat="1" ht="11.25"/>
    <row r="407" s="277" customFormat="1" ht="11.25"/>
    <row r="408" s="277" customFormat="1" ht="11.25"/>
    <row r="409" s="277" customFormat="1" ht="11.25"/>
    <row r="410" s="277" customFormat="1" ht="11.25"/>
    <row r="411" s="277" customFormat="1" ht="11.25"/>
    <row r="412" s="277" customFormat="1" ht="11.25"/>
    <row r="413" s="277" customFormat="1" ht="11.25"/>
    <row r="414" s="277" customFormat="1" ht="11.25"/>
    <row r="415" s="277" customFormat="1" ht="11.25"/>
    <row r="416" s="277" customFormat="1" ht="11.25"/>
    <row r="417" s="277" customFormat="1" ht="11.25"/>
    <row r="418" s="277" customFormat="1" ht="11.25"/>
    <row r="419" s="277" customFormat="1" ht="11.25"/>
    <row r="420" s="277" customFormat="1" ht="11.25"/>
    <row r="421" s="277" customFormat="1" ht="11.25"/>
    <row r="422" s="277" customFormat="1" ht="11.25"/>
    <row r="423" s="277" customFormat="1" ht="11.25"/>
    <row r="424" s="277" customFormat="1" ht="11.25"/>
    <row r="425" s="277" customFormat="1" ht="11.25"/>
    <row r="426" s="277" customFormat="1" ht="11.25"/>
    <row r="427" s="277" customFormat="1" ht="11.25"/>
    <row r="428" s="277" customFormat="1" ht="11.25"/>
    <row r="429" s="277" customFormat="1" ht="11.25"/>
    <row r="430" s="277" customFormat="1" ht="11.25"/>
    <row r="431" s="277" customFormat="1" ht="11.25"/>
    <row r="432" s="277" customFormat="1" ht="11.25"/>
    <row r="433" s="277" customFormat="1" ht="11.25"/>
    <row r="434" s="277" customFormat="1" ht="11.25"/>
    <row r="435" s="277" customFormat="1" ht="11.25"/>
    <row r="436" s="277" customFormat="1" ht="11.25"/>
    <row r="437" s="277" customFormat="1" ht="11.25"/>
    <row r="438" s="277" customFormat="1" ht="11.25"/>
    <row r="439" s="277" customFormat="1" ht="11.25"/>
    <row r="440" s="277" customFormat="1" ht="11.25"/>
    <row r="441" s="277" customFormat="1" ht="11.25"/>
    <row r="442" s="277" customFormat="1" ht="11.25"/>
    <row r="443" s="277" customFormat="1" ht="11.25"/>
    <row r="444" s="277" customFormat="1" ht="11.25"/>
    <row r="445" s="277" customFormat="1" ht="11.25"/>
    <row r="446" s="277" customFormat="1" ht="11.25"/>
    <row r="447" s="277" customFormat="1" ht="11.25"/>
    <row r="448" s="277" customFormat="1" ht="11.25"/>
    <row r="449" s="277" customFormat="1" ht="11.25"/>
    <row r="450" s="277" customFormat="1" ht="11.25"/>
    <row r="451" s="277" customFormat="1" ht="11.25"/>
    <row r="452" s="277" customFormat="1" ht="11.25"/>
    <row r="453" s="277" customFormat="1" ht="11.25"/>
    <row r="454" s="277" customFormat="1" ht="11.25"/>
    <row r="455" s="277" customFormat="1" ht="11.25"/>
    <row r="456" s="277" customFormat="1" ht="11.25"/>
    <row r="457" s="277" customFormat="1" ht="11.25"/>
    <row r="458" s="277" customFormat="1" ht="11.25"/>
    <row r="459" s="277" customFormat="1" ht="11.25"/>
    <row r="460" s="277" customFormat="1" ht="11.25"/>
    <row r="461" s="277" customFormat="1" ht="11.25"/>
    <row r="462" s="277" customFormat="1" ht="11.25"/>
    <row r="463" s="277" customFormat="1" ht="11.25"/>
    <row r="464" s="277" customFormat="1" ht="11.25"/>
    <row r="465" s="277" customFormat="1" ht="11.25"/>
    <row r="466" s="277" customFormat="1" ht="11.25"/>
    <row r="467" s="277" customFormat="1" ht="11.25"/>
    <row r="468" s="277" customFormat="1" ht="11.25"/>
    <row r="469" s="277" customFormat="1" ht="11.25"/>
    <row r="470" s="277" customFormat="1" ht="11.25"/>
    <row r="471" s="277" customFormat="1" ht="11.25"/>
    <row r="472" s="277" customFormat="1" ht="11.25"/>
    <row r="473" s="277" customFormat="1" ht="11.25"/>
    <row r="474" s="277" customFormat="1" ht="11.25"/>
    <row r="475" s="277" customFormat="1" ht="11.25"/>
    <row r="476" s="277" customFormat="1" ht="11.25"/>
    <row r="477" s="277" customFormat="1" ht="11.25"/>
    <row r="478" s="277" customFormat="1" ht="11.25"/>
    <row r="479" s="277" customFormat="1" ht="11.25"/>
    <row r="480" s="277" customFormat="1" ht="11.25"/>
    <row r="481" s="277" customFormat="1" ht="11.25"/>
    <row r="482" s="277" customFormat="1" ht="11.25"/>
    <row r="483" s="277" customFormat="1" ht="11.25"/>
    <row r="484" s="277" customFormat="1" ht="11.25"/>
    <row r="485" s="277" customFormat="1" ht="11.25"/>
    <row r="486" s="277" customFormat="1" ht="11.25"/>
    <row r="487" s="277" customFormat="1" ht="11.25"/>
    <row r="488" s="277" customFormat="1" ht="11.25"/>
    <row r="489" s="277" customFormat="1" ht="11.25"/>
    <row r="490" s="277" customFormat="1" ht="11.25"/>
    <row r="491" s="277" customFormat="1" ht="11.25"/>
    <row r="492" s="277" customFormat="1" ht="11.25"/>
    <row r="493" s="277" customFormat="1" ht="11.25"/>
    <row r="494" s="277" customFormat="1" ht="11.25"/>
    <row r="495" s="277" customFormat="1" ht="11.25"/>
    <row r="496" s="277" customFormat="1" ht="11.25"/>
    <row r="497" s="277" customFormat="1" ht="11.25"/>
    <row r="498" s="277" customFormat="1" ht="11.25"/>
    <row r="499" s="277" customFormat="1" ht="11.25"/>
    <row r="500" s="277" customFormat="1" ht="11.25"/>
    <row r="501" s="277" customFormat="1" ht="11.25"/>
    <row r="502" s="277" customFormat="1" ht="11.25"/>
    <row r="503" s="277" customFormat="1" ht="11.25"/>
    <row r="504" s="277" customFormat="1" ht="11.25"/>
    <row r="505" s="277" customFormat="1" ht="11.25"/>
    <row r="506" s="277" customFormat="1" ht="11.25"/>
    <row r="507" s="277" customFormat="1" ht="11.25"/>
    <row r="508" s="277" customFormat="1" ht="11.25"/>
    <row r="509" s="277" customFormat="1" ht="11.25"/>
    <row r="510" s="277" customFormat="1" ht="11.25"/>
    <row r="511" s="277" customFormat="1" ht="11.25"/>
    <row r="512" s="277" customFormat="1" ht="11.25"/>
    <row r="513" s="277" customFormat="1" ht="11.25"/>
    <row r="514" s="277" customFormat="1" ht="11.25"/>
    <row r="515" s="277" customFormat="1" ht="11.25"/>
    <row r="516" s="277" customFormat="1" ht="11.25"/>
    <row r="517" s="277" customFormat="1" ht="11.25"/>
    <row r="518" s="277" customFormat="1" ht="11.25"/>
    <row r="519" s="277" customFormat="1" ht="11.25"/>
    <row r="520" s="277" customFormat="1" ht="11.25"/>
    <row r="521" s="277" customFormat="1" ht="11.25"/>
    <row r="522" s="277" customFormat="1" ht="11.25"/>
    <row r="523" s="277" customFormat="1" ht="11.25"/>
    <row r="524" s="277" customFormat="1" ht="11.25"/>
    <row r="525" s="277" customFormat="1" ht="11.25"/>
    <row r="526" s="277" customFormat="1" ht="11.25"/>
    <row r="527" s="277" customFormat="1" ht="11.25"/>
    <row r="528" s="277" customFormat="1" ht="11.25"/>
    <row r="529" s="277" customFormat="1" ht="11.25"/>
    <row r="530" s="277" customFormat="1" ht="11.25"/>
    <row r="531" s="277" customFormat="1" ht="11.25"/>
    <row r="532" s="277" customFormat="1" ht="11.25"/>
    <row r="533" s="277" customFormat="1" ht="11.25"/>
    <row r="534" s="277" customFormat="1" ht="11.25"/>
    <row r="535" s="277" customFormat="1" ht="11.25"/>
    <row r="536" s="277" customFormat="1" ht="11.25"/>
    <row r="537" s="277" customFormat="1" ht="11.25"/>
    <row r="538" s="277" customFormat="1" ht="11.25"/>
    <row r="539" s="277" customFormat="1" ht="11.25"/>
    <row r="540" s="277" customFormat="1" ht="11.25"/>
    <row r="541" s="277" customFormat="1" ht="11.25"/>
    <row r="542" s="277" customFormat="1" ht="11.25"/>
    <row r="543" s="277" customFormat="1" ht="11.25"/>
    <row r="544" s="277" customFormat="1" ht="11.25"/>
    <row r="545" s="277" customFormat="1" ht="11.25"/>
    <row r="546" s="277" customFormat="1" ht="11.25"/>
    <row r="547" s="277" customFormat="1" ht="11.25"/>
    <row r="548" s="277" customFormat="1" ht="11.25"/>
    <row r="549" s="277" customFormat="1" ht="11.25"/>
    <row r="550" s="277" customFormat="1" ht="11.25"/>
    <row r="551" s="277" customFormat="1" ht="11.25"/>
    <row r="552" s="277" customFormat="1" ht="11.25"/>
    <row r="553" s="277" customFormat="1" ht="11.25"/>
    <row r="554" s="277" customFormat="1" ht="11.25"/>
    <row r="555" s="277" customFormat="1" ht="11.25"/>
    <row r="556" s="277" customFormat="1" ht="11.25"/>
    <row r="557" s="277" customFormat="1" ht="11.25"/>
    <row r="558" s="277" customFormat="1" ht="11.25"/>
    <row r="559" s="277" customFormat="1" ht="11.25"/>
    <row r="560" s="277" customFormat="1" ht="11.25"/>
    <row r="561" s="277" customFormat="1" ht="11.25"/>
    <row r="562" s="277" customFormat="1" ht="11.25"/>
    <row r="563" s="277" customFormat="1" ht="11.25"/>
    <row r="564" s="277" customFormat="1" ht="11.25"/>
    <row r="565" s="277" customFormat="1" ht="11.25"/>
    <row r="566" s="277" customFormat="1" ht="11.25"/>
    <row r="567" s="277" customFormat="1" ht="11.25"/>
    <row r="568" s="277" customFormat="1" ht="11.25"/>
    <row r="569" s="277" customFormat="1" ht="11.25"/>
    <row r="570" s="277" customFormat="1" ht="11.25"/>
    <row r="571" s="277" customFormat="1" ht="11.25"/>
    <row r="572" s="277" customFormat="1" ht="11.25"/>
    <row r="573" s="277" customFormat="1" ht="11.25"/>
    <row r="574" s="277" customFormat="1" ht="11.25"/>
    <row r="575" s="277" customFormat="1" ht="11.25"/>
    <row r="576" s="277" customFormat="1" ht="11.25"/>
    <row r="577" s="277" customFormat="1" ht="11.25"/>
    <row r="578" s="277" customFormat="1" ht="11.25"/>
    <row r="579" s="277" customFormat="1" ht="11.25"/>
    <row r="580" s="277" customFormat="1" ht="11.25"/>
    <row r="581" s="277" customFormat="1" ht="11.25"/>
    <row r="582" s="277" customFormat="1" ht="11.25"/>
    <row r="583" s="277" customFormat="1" ht="11.25"/>
    <row r="584" s="277" customFormat="1" ht="11.25"/>
    <row r="585" s="277" customFormat="1" ht="11.25"/>
    <row r="586" s="277" customFormat="1" ht="11.25"/>
    <row r="587" s="277" customFormat="1" ht="11.25"/>
    <row r="588" s="277" customFormat="1" ht="11.25"/>
    <row r="589" s="277" customFormat="1" ht="11.25"/>
    <row r="590" s="277" customFormat="1" ht="11.25"/>
    <row r="591" s="277" customFormat="1" ht="11.25"/>
    <row r="592" s="277" customFormat="1" ht="11.25"/>
    <row r="593" s="277" customFormat="1" ht="11.25"/>
    <row r="594" s="277" customFormat="1" ht="11.25"/>
    <row r="595" s="277" customFormat="1" ht="11.25"/>
    <row r="596" s="277" customFormat="1" ht="11.25"/>
    <row r="597" s="277" customFormat="1" ht="11.25"/>
    <row r="598" s="277" customFormat="1" ht="11.25"/>
    <row r="599" s="277" customFormat="1" ht="11.25"/>
    <row r="600" s="277" customFormat="1" ht="11.25"/>
    <row r="601" s="277" customFormat="1" ht="11.25"/>
    <row r="602" s="277" customFormat="1" ht="11.25"/>
    <row r="603" s="277" customFormat="1" ht="11.25"/>
    <row r="604" s="277" customFormat="1" ht="11.25"/>
    <row r="605" s="277" customFormat="1" ht="11.25"/>
    <row r="606" s="277" customFormat="1" ht="11.25"/>
    <row r="607" s="277" customFormat="1" ht="11.25"/>
    <row r="608" s="277" customFormat="1" ht="11.25"/>
    <row r="609" s="277" customFormat="1" ht="11.25"/>
    <row r="610" s="277" customFormat="1" ht="11.25"/>
    <row r="611" s="277" customFormat="1" ht="11.25"/>
    <row r="612" s="277" customFormat="1" ht="11.25"/>
    <row r="613" s="277" customFormat="1" ht="11.25"/>
    <row r="614" s="277" customFormat="1" ht="11.25"/>
    <row r="615" s="277" customFormat="1" ht="11.25"/>
    <row r="616" s="277" customFormat="1" ht="11.25"/>
    <row r="617" s="277" customFormat="1" ht="11.25"/>
    <row r="618" s="277" customFormat="1" ht="11.25"/>
    <row r="619" s="277" customFormat="1" ht="11.25"/>
    <row r="620" s="277" customFormat="1" ht="11.25"/>
    <row r="621" s="277" customFormat="1" ht="11.25"/>
    <row r="622" s="277" customFormat="1" ht="11.25"/>
    <row r="623" s="277" customFormat="1" ht="11.25"/>
    <row r="624" s="277" customFormat="1" ht="11.25"/>
    <row r="625" s="277" customFormat="1" ht="11.25"/>
    <row r="626" s="277" customFormat="1" ht="11.25"/>
    <row r="627" s="277" customFormat="1" ht="11.25"/>
    <row r="628" s="277" customFormat="1" ht="11.25"/>
    <row r="629" s="277" customFormat="1" ht="11.25"/>
    <row r="630" s="277" customFormat="1" ht="11.25"/>
    <row r="631" s="277" customFormat="1" ht="11.25"/>
    <row r="632" s="277" customFormat="1" ht="11.25"/>
    <row r="633" s="277" customFormat="1" ht="11.25"/>
    <row r="634" s="277" customFormat="1" ht="11.25"/>
    <row r="635" s="277" customFormat="1" ht="11.25"/>
    <row r="636" s="277" customFormat="1" ht="11.25"/>
    <row r="637" s="277" customFormat="1" ht="11.25"/>
    <row r="638" s="277" customFormat="1" ht="11.25"/>
    <row r="639" s="277" customFormat="1" ht="11.25"/>
    <row r="640" s="277" customFormat="1" ht="11.25"/>
    <row r="641" s="277" customFormat="1" ht="11.25"/>
    <row r="642" s="277" customFormat="1" ht="11.25"/>
    <row r="643" s="277" customFormat="1" ht="11.25"/>
    <row r="644" s="277" customFormat="1" ht="11.25"/>
    <row r="645" s="277" customFormat="1" ht="11.25"/>
    <row r="646" s="277" customFormat="1" ht="11.25"/>
    <row r="647" s="277" customFormat="1" ht="11.25"/>
    <row r="648" s="277" customFormat="1" ht="11.25"/>
    <row r="649" s="277" customFormat="1" ht="11.25"/>
    <row r="650" s="277" customFormat="1" ht="11.25"/>
  </sheetData>
  <mergeCells count="30">
    <mergeCell ref="A145:V145"/>
    <mergeCell ref="A65:V65"/>
    <mergeCell ref="A85:V85"/>
    <mergeCell ref="A105:V105"/>
    <mergeCell ref="A125:V125"/>
    <mergeCell ref="B1:I1"/>
    <mergeCell ref="J1:Q1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  <mergeCell ref="N3:O3"/>
    <mergeCell ref="P3:Q3"/>
    <mergeCell ref="B23:K23"/>
    <mergeCell ref="B24:F24"/>
    <mergeCell ref="G24:K24"/>
    <mergeCell ref="N25:Q25"/>
    <mergeCell ref="F47:G47"/>
    <mergeCell ref="B44:G44"/>
    <mergeCell ref="I44:O44"/>
    <mergeCell ref="B45:D45"/>
    <mergeCell ref="F45:G45"/>
    <mergeCell ref="I45:K45"/>
    <mergeCell ref="L45:N45"/>
  </mergeCells>
  <printOptions/>
  <pageMargins left="0.75" right="0.75" top="1" bottom="1" header="0.5" footer="0.5"/>
  <pageSetup fitToHeight="1" fitToWidth="1" horizontalDpi="300" verticalDpi="3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U81"/>
  <sheetViews>
    <sheetView workbookViewId="0" topLeftCell="A1">
      <selection activeCell="O11" sqref="O11"/>
    </sheetView>
  </sheetViews>
  <sheetFormatPr defaultColWidth="9.140625" defaultRowHeight="12.75"/>
  <cols>
    <col min="1" max="1" width="26.140625" style="188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0" max="10" width="8.8515625" style="0" bestFit="1" customWidth="1"/>
    <col min="11" max="11" width="9.8515625" style="0" bestFit="1" customWidth="1"/>
    <col min="12" max="12" width="8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494" t="s">
        <v>175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6"/>
    </row>
    <row r="2" spans="1:21" ht="13.5" thickBot="1">
      <c r="A2" s="155"/>
      <c r="B2" s="156" t="s">
        <v>176</v>
      </c>
      <c r="C2" s="157" t="s">
        <v>177</v>
      </c>
      <c r="D2" s="158" t="s">
        <v>178</v>
      </c>
      <c r="E2" s="159" t="s">
        <v>179</v>
      </c>
      <c r="F2" s="581"/>
      <c r="G2" s="551"/>
      <c r="H2" s="156" t="s">
        <v>176</v>
      </c>
      <c r="I2" s="157" t="s">
        <v>177</v>
      </c>
      <c r="J2" s="158" t="s">
        <v>178</v>
      </c>
      <c r="K2" s="159" t="s">
        <v>179</v>
      </c>
      <c r="L2" s="160"/>
      <c r="M2" s="160"/>
      <c r="N2" s="160"/>
      <c r="O2" s="160"/>
      <c r="P2" s="160"/>
      <c r="Q2" s="160"/>
      <c r="R2" s="2"/>
      <c r="S2" s="2"/>
      <c r="T2" s="2"/>
      <c r="U2" s="97"/>
    </row>
    <row r="3" spans="1:21" ht="12.75">
      <c r="A3" s="155" t="s">
        <v>180</v>
      </c>
      <c r="B3" s="161">
        <v>-0.058</v>
      </c>
      <c r="C3" s="162">
        <v>0.008</v>
      </c>
      <c r="D3" s="231">
        <v>3.5</v>
      </c>
      <c r="E3" s="162">
        <v>7</v>
      </c>
      <c r="F3" s="577" t="s">
        <v>174</v>
      </c>
      <c r="G3" s="578"/>
      <c r="H3" s="161">
        <v>0</v>
      </c>
      <c r="I3" s="162">
        <v>0.28</v>
      </c>
      <c r="J3" s="231">
        <v>3.5</v>
      </c>
      <c r="K3" s="162">
        <v>7</v>
      </c>
      <c r="L3" s="235"/>
      <c r="M3" s="235"/>
      <c r="N3" s="235"/>
      <c r="O3" s="235"/>
      <c r="P3" s="235"/>
      <c r="Q3" s="235"/>
      <c r="R3" s="2"/>
      <c r="S3" s="2"/>
      <c r="T3" s="2"/>
      <c r="U3" s="97"/>
    </row>
    <row r="4" spans="1:21" ht="13.5" thickBot="1">
      <c r="A4" s="155" t="s">
        <v>181</v>
      </c>
      <c r="B4" s="346">
        <v>-4070</v>
      </c>
      <c r="C4" s="347">
        <v>100</v>
      </c>
      <c r="D4" s="232">
        <v>3.5</v>
      </c>
      <c r="E4" s="164">
        <v>7</v>
      </c>
      <c r="F4" s="579"/>
      <c r="G4" s="580"/>
      <c r="H4" s="163"/>
      <c r="I4" s="164"/>
      <c r="J4" s="232"/>
      <c r="K4" s="164"/>
      <c r="L4" s="236"/>
      <c r="M4" s="236"/>
      <c r="N4" s="236"/>
      <c r="O4" s="236"/>
      <c r="P4" s="236"/>
      <c r="Q4" s="236"/>
      <c r="R4" s="2"/>
      <c r="S4" s="2"/>
      <c r="T4" s="2"/>
      <c r="U4" s="97"/>
    </row>
    <row r="5" spans="1:21" ht="13.5" thickBot="1">
      <c r="A5" s="165"/>
      <c r="B5" s="570" t="s">
        <v>182</v>
      </c>
      <c r="C5" s="514"/>
      <c r="D5" s="514"/>
      <c r="E5" s="571"/>
      <c r="F5" s="572" t="s">
        <v>183</v>
      </c>
      <c r="G5" s="573"/>
      <c r="H5" s="573"/>
      <c r="I5" s="574"/>
      <c r="J5" s="572" t="s">
        <v>184</v>
      </c>
      <c r="K5" s="573"/>
      <c r="L5" s="573"/>
      <c r="M5" s="574"/>
      <c r="N5" s="572" t="s">
        <v>185</v>
      </c>
      <c r="O5" s="573"/>
      <c r="P5" s="573"/>
      <c r="Q5" s="574"/>
      <c r="R5" s="547" t="s">
        <v>186</v>
      </c>
      <c r="S5" s="575"/>
      <c r="T5" s="575"/>
      <c r="U5" s="576"/>
    </row>
    <row r="6" spans="1:21" ht="13.5" thickBot="1">
      <c r="A6" s="155"/>
      <c r="B6" s="238" t="s">
        <v>187</v>
      </c>
      <c r="C6" s="237" t="s">
        <v>188</v>
      </c>
      <c r="D6" s="238" t="s">
        <v>178</v>
      </c>
      <c r="E6" s="237" t="s">
        <v>179</v>
      </c>
      <c r="F6" s="392" t="s">
        <v>187</v>
      </c>
      <c r="G6" s="393" t="s">
        <v>188</v>
      </c>
      <c r="H6" s="392" t="s">
        <v>178</v>
      </c>
      <c r="I6" s="393" t="s">
        <v>179</v>
      </c>
      <c r="J6" s="392" t="s">
        <v>187</v>
      </c>
      <c r="K6" s="393" t="s">
        <v>188</v>
      </c>
      <c r="L6" s="392" t="s">
        <v>178</v>
      </c>
      <c r="M6" s="393" t="s">
        <v>179</v>
      </c>
      <c r="N6" s="238" t="s">
        <v>187</v>
      </c>
      <c r="O6" s="233" t="s">
        <v>188</v>
      </c>
      <c r="P6" s="238" t="s">
        <v>178</v>
      </c>
      <c r="Q6" s="237" t="s">
        <v>179</v>
      </c>
      <c r="R6" s="168" t="s">
        <v>187</v>
      </c>
      <c r="S6" s="166" t="s">
        <v>188</v>
      </c>
      <c r="T6" s="168" t="s">
        <v>178</v>
      </c>
      <c r="U6" s="166" t="s">
        <v>179</v>
      </c>
    </row>
    <row r="7" spans="1:21" ht="13.5" thickBot="1">
      <c r="A7" s="155" t="s">
        <v>189</v>
      </c>
      <c r="B7" s="391">
        <v>108.3</v>
      </c>
      <c r="C7" s="244">
        <v>0.38</v>
      </c>
      <c r="D7" s="386">
        <v>4</v>
      </c>
      <c r="E7" s="244">
        <v>8</v>
      </c>
      <c r="F7" s="394">
        <v>0.34</v>
      </c>
      <c r="G7" s="395">
        <v>1.52</v>
      </c>
      <c r="H7" s="240">
        <v>4</v>
      </c>
      <c r="I7" s="240">
        <v>8</v>
      </c>
      <c r="J7" s="394">
        <v>-4140</v>
      </c>
      <c r="K7" s="395">
        <v>380</v>
      </c>
      <c r="L7" s="240">
        <v>3.5</v>
      </c>
      <c r="M7" s="240">
        <v>7</v>
      </c>
      <c r="N7" s="383">
        <v>-4022</v>
      </c>
      <c r="O7" s="354">
        <v>211</v>
      </c>
      <c r="P7" s="244">
        <v>3.5</v>
      </c>
      <c r="Q7" s="244">
        <v>7</v>
      </c>
      <c r="R7" s="337">
        <v>-2.1</v>
      </c>
      <c r="S7" s="396">
        <v>2.02</v>
      </c>
      <c r="T7" s="169">
        <v>3.5</v>
      </c>
      <c r="U7" s="396">
        <v>7</v>
      </c>
    </row>
    <row r="8" spans="1:21" ht="13.5" thickBot="1">
      <c r="A8" s="165"/>
      <c r="B8" s="570" t="s">
        <v>190</v>
      </c>
      <c r="C8" s="514"/>
      <c r="D8" s="514"/>
      <c r="E8" s="571"/>
      <c r="F8" s="570" t="s">
        <v>191</v>
      </c>
      <c r="G8" s="514"/>
      <c r="H8" s="514"/>
      <c r="I8" s="514"/>
      <c r="J8" s="582" t="s">
        <v>192</v>
      </c>
      <c r="K8" s="583"/>
      <c r="L8" s="583"/>
      <c r="M8" s="584"/>
      <c r="N8" s="582" t="s">
        <v>193</v>
      </c>
      <c r="O8" s="583"/>
      <c r="P8" s="583"/>
      <c r="Q8" s="584"/>
      <c r="R8" s="2"/>
      <c r="S8" s="2"/>
      <c r="T8" s="2"/>
      <c r="U8" s="97"/>
    </row>
    <row r="9" spans="1:21" ht="13.5" thickBot="1">
      <c r="A9" s="132"/>
      <c r="B9" s="156" t="s">
        <v>187</v>
      </c>
      <c r="C9" s="375" t="s">
        <v>188</v>
      </c>
      <c r="D9" s="156" t="s">
        <v>178</v>
      </c>
      <c r="E9" s="375" t="s">
        <v>179</v>
      </c>
      <c r="F9" s="156" t="s">
        <v>187</v>
      </c>
      <c r="G9" s="375" t="s">
        <v>188</v>
      </c>
      <c r="H9" s="156" t="s">
        <v>178</v>
      </c>
      <c r="I9" s="375" t="s">
        <v>179</v>
      </c>
      <c r="J9" s="238" t="s">
        <v>187</v>
      </c>
      <c r="K9" s="233" t="s">
        <v>188</v>
      </c>
      <c r="L9" s="238" t="s">
        <v>178</v>
      </c>
      <c r="M9" s="233" t="s">
        <v>179</v>
      </c>
      <c r="N9" s="238" t="s">
        <v>187</v>
      </c>
      <c r="O9" s="237" t="s">
        <v>188</v>
      </c>
      <c r="P9" s="238" t="s">
        <v>178</v>
      </c>
      <c r="Q9" s="233" t="s">
        <v>179</v>
      </c>
      <c r="R9" s="2"/>
      <c r="S9" s="2"/>
      <c r="T9" s="2"/>
      <c r="U9" s="97"/>
    </row>
    <row r="10" spans="1:21" ht="13.5" thickBot="1">
      <c r="A10" s="131" t="s">
        <v>194</v>
      </c>
      <c r="B10" s="172">
        <v>0</v>
      </c>
      <c r="C10" s="246">
        <v>0</v>
      </c>
      <c r="D10" s="172">
        <v>3.5</v>
      </c>
      <c r="E10" s="246">
        <v>7</v>
      </c>
      <c r="F10" s="416">
        <v>-0.16</v>
      </c>
      <c r="G10" s="404">
        <v>0.96</v>
      </c>
      <c r="H10" s="170">
        <v>4</v>
      </c>
      <c r="I10" s="183">
        <v>8</v>
      </c>
      <c r="J10" s="170">
        <v>3.29</v>
      </c>
      <c r="K10" s="190">
        <v>0.88</v>
      </c>
      <c r="L10" s="241">
        <v>3.5</v>
      </c>
      <c r="M10" s="190">
        <v>7</v>
      </c>
      <c r="N10" s="241">
        <v>1.08</v>
      </c>
      <c r="O10" s="190">
        <v>1.77</v>
      </c>
      <c r="P10" s="241">
        <v>3.5</v>
      </c>
      <c r="Q10" s="190">
        <v>7</v>
      </c>
      <c r="R10" s="2"/>
      <c r="S10" s="2"/>
      <c r="T10" s="2"/>
      <c r="U10" s="97"/>
    </row>
    <row r="11" spans="1:21" ht="12.75">
      <c r="A11" s="155" t="s">
        <v>195</v>
      </c>
      <c r="B11" s="365">
        <v>1.3</v>
      </c>
      <c r="C11" s="245">
        <v>0.15</v>
      </c>
      <c r="D11" s="171">
        <v>3.5</v>
      </c>
      <c r="E11" s="245">
        <v>7</v>
      </c>
      <c r="F11" s="171">
        <v>0</v>
      </c>
      <c r="G11" s="376">
        <v>0.5084745762711864</v>
      </c>
      <c r="H11" s="180">
        <v>4</v>
      </c>
      <c r="I11" s="182">
        <v>8</v>
      </c>
      <c r="J11" s="384">
        <v>32</v>
      </c>
      <c r="K11" s="385">
        <v>9</v>
      </c>
      <c r="L11" s="384">
        <v>3.5</v>
      </c>
      <c r="M11" s="385">
        <v>7</v>
      </c>
      <c r="N11" s="387">
        <v>30</v>
      </c>
      <c r="O11" s="388">
        <v>8</v>
      </c>
      <c r="P11" s="384">
        <v>3.5</v>
      </c>
      <c r="Q11" s="385">
        <v>7</v>
      </c>
      <c r="R11" s="2"/>
      <c r="S11" s="2"/>
      <c r="T11" s="2"/>
      <c r="U11" s="97"/>
    </row>
    <row r="12" spans="1:21" ht="12.75">
      <c r="A12" s="155" t="s">
        <v>196</v>
      </c>
      <c r="B12" s="365">
        <v>4.6</v>
      </c>
      <c r="C12" s="245">
        <v>0.16</v>
      </c>
      <c r="D12" s="171">
        <v>3.5</v>
      </c>
      <c r="E12" s="245">
        <v>7</v>
      </c>
      <c r="F12" s="171">
        <v>0</v>
      </c>
      <c r="G12" s="376">
        <v>0.5084745762711864</v>
      </c>
      <c r="H12" s="171">
        <v>4</v>
      </c>
      <c r="I12" s="245">
        <v>8</v>
      </c>
      <c r="J12" s="341">
        <v>1.44</v>
      </c>
      <c r="K12" s="338">
        <v>5.5</v>
      </c>
      <c r="L12" s="242">
        <v>3.5</v>
      </c>
      <c r="M12" s="234">
        <v>7</v>
      </c>
      <c r="N12" s="242">
        <v>7.55</v>
      </c>
      <c r="O12" s="234">
        <v>1.64</v>
      </c>
      <c r="P12" s="242">
        <v>3.5</v>
      </c>
      <c r="Q12" s="234">
        <v>7</v>
      </c>
      <c r="R12" s="2"/>
      <c r="S12" s="2"/>
      <c r="T12" s="2"/>
      <c r="U12" s="97"/>
    </row>
    <row r="13" spans="1:21" ht="12.75">
      <c r="A13" s="155" t="s">
        <v>197</v>
      </c>
      <c r="B13" s="366">
        <v>0.06</v>
      </c>
      <c r="C13" s="245">
        <v>0.034</v>
      </c>
      <c r="D13" s="171">
        <v>3.5</v>
      </c>
      <c r="E13" s="245">
        <v>7</v>
      </c>
      <c r="F13" s="171">
        <v>0</v>
      </c>
      <c r="G13" s="376">
        <v>0.13559322033898305</v>
      </c>
      <c r="H13" s="171">
        <v>4</v>
      </c>
      <c r="I13" s="245">
        <v>8</v>
      </c>
      <c r="J13" s="355">
        <v>0.54</v>
      </c>
      <c r="K13" s="348">
        <v>0.66</v>
      </c>
      <c r="L13" s="242">
        <v>3.5</v>
      </c>
      <c r="M13" s="234">
        <v>7</v>
      </c>
      <c r="N13" s="355">
        <v>0.58</v>
      </c>
      <c r="O13" s="348">
        <v>0.68</v>
      </c>
      <c r="P13" s="242">
        <v>3.5</v>
      </c>
      <c r="Q13" s="234">
        <v>7</v>
      </c>
      <c r="R13" s="2"/>
      <c r="S13" s="2"/>
      <c r="T13" s="2"/>
      <c r="U13" s="97"/>
    </row>
    <row r="14" spans="1:21" ht="12.75">
      <c r="A14" s="155" t="s">
        <v>198</v>
      </c>
      <c r="B14" s="366">
        <v>0.04</v>
      </c>
      <c r="C14" s="245">
        <v>0.024</v>
      </c>
      <c r="D14" s="171">
        <v>3.5</v>
      </c>
      <c r="E14" s="245">
        <v>7</v>
      </c>
      <c r="F14" s="171">
        <v>0</v>
      </c>
      <c r="G14" s="376">
        <v>0.13559322033898305</v>
      </c>
      <c r="H14" s="171">
        <v>4</v>
      </c>
      <c r="I14" s="245">
        <v>8</v>
      </c>
      <c r="J14" s="341">
        <v>-0.7</v>
      </c>
      <c r="K14" s="234">
        <v>0.82</v>
      </c>
      <c r="L14" s="242">
        <v>3.5</v>
      </c>
      <c r="M14" s="234">
        <v>7</v>
      </c>
      <c r="N14" s="341">
        <v>0</v>
      </c>
      <c r="O14" s="338">
        <v>0.23</v>
      </c>
      <c r="P14" s="242">
        <v>3.5</v>
      </c>
      <c r="Q14" s="234">
        <v>7</v>
      </c>
      <c r="R14" s="2"/>
      <c r="S14" s="2"/>
      <c r="T14" s="2"/>
      <c r="U14" s="97"/>
    </row>
    <row r="15" spans="1:21" ht="12.75">
      <c r="A15" s="155" t="s">
        <v>199</v>
      </c>
      <c r="B15" s="367">
        <v>-0.019774132413410254</v>
      </c>
      <c r="C15" s="363">
        <v>0.005418943924748579</v>
      </c>
      <c r="D15" s="171">
        <v>3.5</v>
      </c>
      <c r="E15" s="245">
        <v>7</v>
      </c>
      <c r="F15" s="171">
        <v>0</v>
      </c>
      <c r="G15" s="376">
        <v>0.05932203389830509</v>
      </c>
      <c r="H15" s="171">
        <v>4</v>
      </c>
      <c r="I15" s="245">
        <v>8</v>
      </c>
      <c r="J15" s="355">
        <v>0.06</v>
      </c>
      <c r="K15" s="353">
        <v>0.3</v>
      </c>
      <c r="L15" s="242">
        <v>3.5</v>
      </c>
      <c r="M15" s="234">
        <v>7</v>
      </c>
      <c r="N15" s="341">
        <v>0</v>
      </c>
      <c r="O15" s="338">
        <v>0.07</v>
      </c>
      <c r="P15" s="242">
        <v>3.5</v>
      </c>
      <c r="Q15" s="234">
        <v>7</v>
      </c>
      <c r="R15" s="2"/>
      <c r="S15" s="2"/>
      <c r="T15" s="2"/>
      <c r="U15" s="97"/>
    </row>
    <row r="16" spans="1:21" ht="12.75">
      <c r="A16" s="155" t="s">
        <v>200</v>
      </c>
      <c r="B16" s="367">
        <v>-0.010837373458221854</v>
      </c>
      <c r="C16" s="363">
        <v>0.01</v>
      </c>
      <c r="D16" s="171">
        <v>3.5</v>
      </c>
      <c r="E16" s="245">
        <v>7</v>
      </c>
      <c r="F16" s="171">
        <v>0</v>
      </c>
      <c r="G16" s="376">
        <v>0.04576271186440678</v>
      </c>
      <c r="H16" s="171">
        <v>4</v>
      </c>
      <c r="I16" s="245">
        <v>8</v>
      </c>
      <c r="J16" s="242">
        <v>-0.13</v>
      </c>
      <c r="K16" s="234">
        <v>0.37</v>
      </c>
      <c r="L16" s="242">
        <v>3.5</v>
      </c>
      <c r="M16" s="234">
        <v>7</v>
      </c>
      <c r="N16" s="341">
        <v>0</v>
      </c>
      <c r="O16" s="338">
        <v>0.03</v>
      </c>
      <c r="P16" s="242">
        <v>3.5</v>
      </c>
      <c r="Q16" s="234">
        <v>7</v>
      </c>
      <c r="R16" s="2"/>
      <c r="S16" s="2"/>
      <c r="T16" s="2"/>
      <c r="U16" s="97"/>
    </row>
    <row r="17" spans="1:21" ht="12.75">
      <c r="A17" s="155" t="s">
        <v>201</v>
      </c>
      <c r="B17" s="367">
        <v>-0.003117352004020069</v>
      </c>
      <c r="C17" s="363">
        <v>0.00343650901164559</v>
      </c>
      <c r="D17" s="171">
        <v>3.5</v>
      </c>
      <c r="E17" s="245">
        <v>7</v>
      </c>
      <c r="F17" s="171">
        <v>0</v>
      </c>
      <c r="G17" s="376">
        <v>0.028813559322033902</v>
      </c>
      <c r="H17" s="171">
        <v>4</v>
      </c>
      <c r="I17" s="245">
        <v>8</v>
      </c>
      <c r="J17" s="356">
        <v>0</v>
      </c>
      <c r="K17" s="349">
        <v>0.056</v>
      </c>
      <c r="L17" s="242">
        <v>3.5</v>
      </c>
      <c r="M17" s="234">
        <v>7</v>
      </c>
      <c r="N17" s="342">
        <v>0</v>
      </c>
      <c r="O17" s="339">
        <v>0.038</v>
      </c>
      <c r="P17" s="242">
        <v>3.5</v>
      </c>
      <c r="Q17" s="234">
        <v>7</v>
      </c>
      <c r="R17" s="2"/>
      <c r="S17" s="2"/>
      <c r="T17" s="2"/>
      <c r="U17" s="97"/>
    </row>
    <row r="18" spans="1:21" ht="12.75">
      <c r="A18" s="155" t="s">
        <v>202</v>
      </c>
      <c r="B18" s="367">
        <v>0.00978380454866244</v>
      </c>
      <c r="C18" s="363">
        <v>0.014</v>
      </c>
      <c r="D18" s="171">
        <v>3.5</v>
      </c>
      <c r="E18" s="245">
        <v>7</v>
      </c>
      <c r="F18" s="171">
        <v>0</v>
      </c>
      <c r="G18" s="376">
        <v>0.01694915254237288</v>
      </c>
      <c r="H18" s="171">
        <v>4</v>
      </c>
      <c r="I18" s="245">
        <v>8</v>
      </c>
      <c r="J18" s="342">
        <v>0.032</v>
      </c>
      <c r="K18" s="339">
        <v>0.073</v>
      </c>
      <c r="L18" s="242">
        <v>3.5</v>
      </c>
      <c r="M18" s="234">
        <v>7</v>
      </c>
      <c r="N18" s="342">
        <v>0.029</v>
      </c>
      <c r="O18" s="339">
        <v>0.025</v>
      </c>
      <c r="P18" s="242">
        <v>3.5</v>
      </c>
      <c r="Q18" s="234">
        <v>7</v>
      </c>
      <c r="R18" s="2"/>
      <c r="S18" s="2"/>
      <c r="T18" s="2"/>
      <c r="U18" s="97"/>
    </row>
    <row r="19" spans="1:21" ht="12.75">
      <c r="A19" s="155" t="s">
        <v>203</v>
      </c>
      <c r="B19" s="368">
        <v>0.00014751670490872266</v>
      </c>
      <c r="C19" s="364">
        <v>0.0018580411967804248</v>
      </c>
      <c r="D19" s="171">
        <v>3.5</v>
      </c>
      <c r="E19" s="245">
        <v>7</v>
      </c>
      <c r="F19" s="171">
        <v>0</v>
      </c>
      <c r="G19" s="376">
        <v>0.03389830508474576</v>
      </c>
      <c r="H19" s="171">
        <v>4</v>
      </c>
      <c r="I19" s="245">
        <v>8</v>
      </c>
      <c r="J19" s="356">
        <v>0</v>
      </c>
      <c r="K19" s="349">
        <v>0.09</v>
      </c>
      <c r="L19" s="242">
        <v>3.5</v>
      </c>
      <c r="M19" s="234">
        <v>7</v>
      </c>
      <c r="N19" s="356">
        <v>-0.027</v>
      </c>
      <c r="O19" s="349">
        <v>0.097</v>
      </c>
      <c r="P19" s="242">
        <v>3.5</v>
      </c>
      <c r="Q19" s="234">
        <v>7</v>
      </c>
      <c r="R19" s="2"/>
      <c r="S19" s="2"/>
      <c r="T19" s="2"/>
      <c r="U19" s="97"/>
    </row>
    <row r="20" spans="1:21" ht="12.75">
      <c r="A20" s="155" t="s">
        <v>204</v>
      </c>
      <c r="B20" s="367">
        <v>0</v>
      </c>
      <c r="C20" s="363">
        <v>0.021</v>
      </c>
      <c r="D20" s="171">
        <v>3.5</v>
      </c>
      <c r="E20" s="245">
        <v>7</v>
      </c>
      <c r="F20" s="171">
        <v>0</v>
      </c>
      <c r="G20" s="376">
        <v>0.005</v>
      </c>
      <c r="H20" s="171">
        <v>4</v>
      </c>
      <c r="I20" s="245">
        <v>8</v>
      </c>
      <c r="J20" s="342">
        <v>0.016</v>
      </c>
      <c r="K20" s="339">
        <v>0.032</v>
      </c>
      <c r="L20" s="242">
        <v>3.5</v>
      </c>
      <c r="M20" s="234">
        <v>7</v>
      </c>
      <c r="N20" s="342">
        <v>0.016</v>
      </c>
      <c r="O20" s="339">
        <v>0.009</v>
      </c>
      <c r="P20" s="242">
        <v>3.5</v>
      </c>
      <c r="Q20" s="234">
        <v>7</v>
      </c>
      <c r="R20" s="2"/>
      <c r="S20" s="2"/>
      <c r="T20" s="2"/>
      <c r="U20" s="97"/>
    </row>
    <row r="21" spans="1:21" ht="12.75">
      <c r="A21" s="155" t="s">
        <v>205</v>
      </c>
      <c r="B21" s="367">
        <v>2.056450254703613E-05</v>
      </c>
      <c r="C21" s="363">
        <v>0.001</v>
      </c>
      <c r="D21" s="171">
        <v>3.5</v>
      </c>
      <c r="E21" s="245">
        <v>7</v>
      </c>
      <c r="F21" s="171">
        <v>0</v>
      </c>
      <c r="G21" s="376">
        <v>0.00516949152542373</v>
      </c>
      <c r="H21" s="171">
        <v>4</v>
      </c>
      <c r="I21" s="245">
        <v>8</v>
      </c>
      <c r="J21" s="356">
        <v>0</v>
      </c>
      <c r="K21" s="349">
        <v>0.015</v>
      </c>
      <c r="L21" s="242">
        <v>3.5</v>
      </c>
      <c r="M21" s="234">
        <v>7</v>
      </c>
      <c r="N21" s="357">
        <v>0</v>
      </c>
      <c r="O21" s="350">
        <v>0.01</v>
      </c>
      <c r="P21" s="242">
        <v>3.5</v>
      </c>
      <c r="Q21" s="234">
        <v>7</v>
      </c>
      <c r="R21" s="2"/>
      <c r="S21" s="2"/>
      <c r="T21" s="2"/>
      <c r="U21" s="97"/>
    </row>
    <row r="22" spans="1:21" ht="12.75">
      <c r="A22" s="155" t="s">
        <v>206</v>
      </c>
      <c r="B22" s="367">
        <v>0</v>
      </c>
      <c r="C22" s="363">
        <v>0.002360101442492993</v>
      </c>
      <c r="D22" s="171">
        <v>3.5</v>
      </c>
      <c r="E22" s="245">
        <v>7</v>
      </c>
      <c r="F22" s="171">
        <v>0</v>
      </c>
      <c r="G22" s="376">
        <v>0.00211864406779661</v>
      </c>
      <c r="H22" s="171">
        <v>4</v>
      </c>
      <c r="I22" s="245">
        <v>8</v>
      </c>
      <c r="J22" s="242">
        <v>0.0017</v>
      </c>
      <c r="K22" s="234">
        <v>0.0066</v>
      </c>
      <c r="L22" s="242">
        <v>3.5</v>
      </c>
      <c r="M22" s="234">
        <v>7</v>
      </c>
      <c r="N22" s="343">
        <v>0</v>
      </c>
      <c r="O22" s="340">
        <v>0.0031</v>
      </c>
      <c r="P22" s="242">
        <v>3.5</v>
      </c>
      <c r="Q22" s="234">
        <v>7</v>
      </c>
      <c r="R22" s="2"/>
      <c r="S22" s="2"/>
      <c r="T22" s="2"/>
      <c r="U22" s="97"/>
    </row>
    <row r="23" spans="1:21" ht="12.75">
      <c r="A23" s="155" t="s">
        <v>207</v>
      </c>
      <c r="B23" s="367">
        <v>-0.0004924131763350099</v>
      </c>
      <c r="C23" s="363">
        <v>0.0062</v>
      </c>
      <c r="D23" s="171">
        <v>3.5</v>
      </c>
      <c r="E23" s="245">
        <v>7</v>
      </c>
      <c r="F23" s="171">
        <v>0</v>
      </c>
      <c r="G23" s="376">
        <v>0.00288135593220339</v>
      </c>
      <c r="H23" s="171">
        <v>4</v>
      </c>
      <c r="I23" s="245">
        <v>8</v>
      </c>
      <c r="J23" s="357">
        <v>0</v>
      </c>
      <c r="K23" s="350">
        <v>0.0052</v>
      </c>
      <c r="L23" s="242">
        <v>3.5</v>
      </c>
      <c r="M23" s="234">
        <v>7</v>
      </c>
      <c r="N23" s="357">
        <v>0</v>
      </c>
      <c r="O23" s="350">
        <v>0.0049</v>
      </c>
      <c r="P23" s="242">
        <v>3.5</v>
      </c>
      <c r="Q23" s="234">
        <v>7</v>
      </c>
      <c r="R23" s="2"/>
      <c r="S23" s="2"/>
      <c r="T23" s="2"/>
      <c r="U23" s="97"/>
    </row>
    <row r="24" spans="1:21" ht="13.5" thickBot="1">
      <c r="A24" s="132" t="s">
        <v>208</v>
      </c>
      <c r="B24" s="367">
        <v>0.001</v>
      </c>
      <c r="C24" s="363">
        <v>0.0039</v>
      </c>
      <c r="D24" s="171">
        <v>3.5</v>
      </c>
      <c r="E24" s="245">
        <v>7</v>
      </c>
      <c r="F24" s="171">
        <v>0</v>
      </c>
      <c r="G24" s="376">
        <v>0.0022881355932203393</v>
      </c>
      <c r="H24" s="172">
        <v>4</v>
      </c>
      <c r="I24" s="246">
        <v>8</v>
      </c>
      <c r="J24" s="358">
        <v>-0.0052</v>
      </c>
      <c r="K24" s="352">
        <v>0.0041</v>
      </c>
      <c r="L24" s="386">
        <v>3.5</v>
      </c>
      <c r="M24" s="243">
        <v>7</v>
      </c>
      <c r="N24" s="344">
        <v>-0.004</v>
      </c>
      <c r="O24" s="369">
        <v>0.0067</v>
      </c>
      <c r="P24" s="386">
        <v>3.5</v>
      </c>
      <c r="Q24" s="243">
        <v>7</v>
      </c>
      <c r="R24" s="2"/>
      <c r="S24" s="2"/>
      <c r="T24" s="2"/>
      <c r="U24" s="97"/>
    </row>
    <row r="25" spans="1:21" ht="12.75">
      <c r="A25" s="155" t="s">
        <v>209</v>
      </c>
      <c r="B25" s="371">
        <v>-0.03</v>
      </c>
      <c r="C25" s="373">
        <v>0.11</v>
      </c>
      <c r="D25" s="180">
        <v>3.5</v>
      </c>
      <c r="E25" s="182">
        <v>7</v>
      </c>
      <c r="F25" s="180">
        <v>0</v>
      </c>
      <c r="G25" s="381">
        <v>0.9322033898305085</v>
      </c>
      <c r="H25" s="180">
        <v>4</v>
      </c>
      <c r="I25" s="182">
        <v>8</v>
      </c>
      <c r="J25" s="387">
        <v>-0.7</v>
      </c>
      <c r="K25" s="388">
        <v>2.2</v>
      </c>
      <c r="L25" s="384">
        <v>3.5</v>
      </c>
      <c r="M25" s="385">
        <v>7</v>
      </c>
      <c r="N25" s="389">
        <v>-0.4</v>
      </c>
      <c r="O25" s="385">
        <v>0.62</v>
      </c>
      <c r="P25" s="239">
        <v>3.5</v>
      </c>
      <c r="Q25" s="234">
        <v>7</v>
      </c>
      <c r="R25" s="2"/>
      <c r="S25" s="2"/>
      <c r="T25" s="2"/>
      <c r="U25" s="97"/>
    </row>
    <row r="26" spans="1:21" ht="12.75">
      <c r="A26" s="155" t="s">
        <v>210</v>
      </c>
      <c r="B26" s="372">
        <v>0</v>
      </c>
      <c r="C26" s="370">
        <v>0.083</v>
      </c>
      <c r="D26" s="171">
        <v>3.5</v>
      </c>
      <c r="E26" s="245">
        <v>7</v>
      </c>
      <c r="F26" s="171">
        <v>0</v>
      </c>
      <c r="G26" s="376">
        <v>0.2966101694915254</v>
      </c>
      <c r="H26" s="171">
        <v>4</v>
      </c>
      <c r="I26" s="245">
        <v>8</v>
      </c>
      <c r="J26" s="355">
        <v>-3.15</v>
      </c>
      <c r="K26" s="348">
        <v>1.42</v>
      </c>
      <c r="L26" s="242">
        <v>3.5</v>
      </c>
      <c r="M26" s="234">
        <v>7</v>
      </c>
      <c r="N26" s="345">
        <v>0</v>
      </c>
      <c r="O26" s="390">
        <v>0.2</v>
      </c>
      <c r="P26" s="239">
        <v>3.5</v>
      </c>
      <c r="Q26" s="234">
        <v>7</v>
      </c>
      <c r="R26" s="2"/>
      <c r="S26" s="2"/>
      <c r="T26" s="2"/>
      <c r="U26" s="97"/>
    </row>
    <row r="27" spans="1:21" ht="12.75">
      <c r="A27" s="155" t="s">
        <v>211</v>
      </c>
      <c r="B27" s="372">
        <v>0</v>
      </c>
      <c r="C27" s="370">
        <v>0.018</v>
      </c>
      <c r="D27" s="171">
        <v>3.5</v>
      </c>
      <c r="E27" s="245">
        <v>7</v>
      </c>
      <c r="F27" s="171">
        <v>0</v>
      </c>
      <c r="G27" s="376">
        <v>0.22881355932203393</v>
      </c>
      <c r="H27" s="171">
        <v>4</v>
      </c>
      <c r="I27" s="245">
        <v>8</v>
      </c>
      <c r="J27" s="355">
        <v>-0.38</v>
      </c>
      <c r="K27" s="353">
        <v>0.6</v>
      </c>
      <c r="L27" s="242">
        <v>3.5</v>
      </c>
      <c r="M27" s="234">
        <v>7</v>
      </c>
      <c r="N27" s="242">
        <v>-0.32</v>
      </c>
      <c r="O27" s="234">
        <v>0.26</v>
      </c>
      <c r="P27" s="239">
        <v>3.5</v>
      </c>
      <c r="Q27" s="234">
        <v>7</v>
      </c>
      <c r="R27" s="2"/>
      <c r="S27" s="2"/>
      <c r="T27" s="2"/>
      <c r="U27" s="97"/>
    </row>
    <row r="28" spans="1:21" ht="12.75">
      <c r="A28" s="155" t="s">
        <v>212</v>
      </c>
      <c r="B28" s="372">
        <v>0</v>
      </c>
      <c r="C28" s="370">
        <v>0.045</v>
      </c>
      <c r="D28" s="171">
        <v>3.5</v>
      </c>
      <c r="E28" s="245">
        <v>7</v>
      </c>
      <c r="F28" s="171">
        <v>0</v>
      </c>
      <c r="G28" s="376">
        <v>0.1016949152542373</v>
      </c>
      <c r="H28" s="171">
        <v>4</v>
      </c>
      <c r="I28" s="245">
        <v>8</v>
      </c>
      <c r="J28" s="355">
        <v>1.57</v>
      </c>
      <c r="K28" s="348">
        <v>0.36</v>
      </c>
      <c r="L28" s="242">
        <v>3.5</v>
      </c>
      <c r="M28" s="234">
        <v>7</v>
      </c>
      <c r="N28" s="341">
        <v>0</v>
      </c>
      <c r="O28" s="338">
        <v>0.16</v>
      </c>
      <c r="P28" s="239">
        <v>3.5</v>
      </c>
      <c r="Q28" s="234">
        <v>7</v>
      </c>
      <c r="R28" s="2"/>
      <c r="S28" s="2"/>
      <c r="T28" s="2"/>
      <c r="U28" s="97"/>
    </row>
    <row r="29" spans="1:21" ht="12.75">
      <c r="A29" s="155" t="s">
        <v>213</v>
      </c>
      <c r="B29" s="367">
        <v>0</v>
      </c>
      <c r="C29" s="363">
        <v>0.004906375075298238</v>
      </c>
      <c r="D29" s="171">
        <v>3.5</v>
      </c>
      <c r="E29" s="245">
        <v>7</v>
      </c>
      <c r="F29" s="171">
        <v>0</v>
      </c>
      <c r="G29" s="376">
        <v>0.057627118644067804</v>
      </c>
      <c r="H29" s="171">
        <v>4</v>
      </c>
      <c r="I29" s="245">
        <v>8</v>
      </c>
      <c r="J29" s="382">
        <v>-0.1</v>
      </c>
      <c r="K29" s="353">
        <v>0.3</v>
      </c>
      <c r="L29" s="242">
        <v>3.5</v>
      </c>
      <c r="M29" s="234">
        <v>7</v>
      </c>
      <c r="N29" s="341">
        <v>0.02</v>
      </c>
      <c r="O29" s="338">
        <v>0.07</v>
      </c>
      <c r="P29" s="239">
        <v>3.5</v>
      </c>
      <c r="Q29" s="234">
        <v>7</v>
      </c>
      <c r="R29" s="2"/>
      <c r="S29" s="2"/>
      <c r="T29" s="2"/>
      <c r="U29" s="97"/>
    </row>
    <row r="30" spans="1:21" ht="12.75">
      <c r="A30" s="155" t="s">
        <v>214</v>
      </c>
      <c r="B30" s="367">
        <v>0</v>
      </c>
      <c r="C30" s="363">
        <v>0.026</v>
      </c>
      <c r="D30" s="171">
        <v>3.5</v>
      </c>
      <c r="E30" s="245">
        <v>7</v>
      </c>
      <c r="F30" s="171">
        <v>0</v>
      </c>
      <c r="G30" s="376">
        <v>0.04745762711864407</v>
      </c>
      <c r="H30" s="171">
        <v>4</v>
      </c>
      <c r="I30" s="245">
        <v>8</v>
      </c>
      <c r="J30" s="382">
        <v>1.5</v>
      </c>
      <c r="K30" s="348">
        <v>0.12</v>
      </c>
      <c r="L30" s="242">
        <v>3.5</v>
      </c>
      <c r="M30" s="234">
        <v>7</v>
      </c>
      <c r="N30" s="342">
        <v>0</v>
      </c>
      <c r="O30" s="339">
        <v>0.019</v>
      </c>
      <c r="P30" s="239">
        <v>3.5</v>
      </c>
      <c r="Q30" s="234">
        <v>7</v>
      </c>
      <c r="R30" s="2"/>
      <c r="S30" s="2"/>
      <c r="T30" s="2"/>
      <c r="U30" s="97"/>
    </row>
    <row r="31" spans="1:21" ht="12.75">
      <c r="A31" s="155" t="s">
        <v>215</v>
      </c>
      <c r="B31" s="367">
        <v>0.001</v>
      </c>
      <c r="C31" s="363">
        <v>0.002193608955300207</v>
      </c>
      <c r="D31" s="171">
        <v>3.5</v>
      </c>
      <c r="E31" s="245">
        <v>7</v>
      </c>
      <c r="F31" s="171">
        <v>0</v>
      </c>
      <c r="G31" s="376">
        <v>0.021186440677966104</v>
      </c>
      <c r="H31" s="171">
        <v>4</v>
      </c>
      <c r="I31" s="245">
        <v>8</v>
      </c>
      <c r="J31" s="356">
        <v>0</v>
      </c>
      <c r="K31" s="349">
        <v>0.065</v>
      </c>
      <c r="L31" s="242">
        <v>3.5</v>
      </c>
      <c r="M31" s="234">
        <v>7</v>
      </c>
      <c r="N31" s="342">
        <v>0.026</v>
      </c>
      <c r="O31" s="339">
        <v>0.037</v>
      </c>
      <c r="P31" s="239">
        <v>3.5</v>
      </c>
      <c r="Q31" s="234">
        <v>7</v>
      </c>
      <c r="R31" s="2"/>
      <c r="S31" s="2"/>
      <c r="T31" s="2"/>
      <c r="U31" s="97"/>
    </row>
    <row r="32" spans="1:21" ht="12.75">
      <c r="A32" s="155" t="s">
        <v>216</v>
      </c>
      <c r="B32" s="367">
        <v>0</v>
      </c>
      <c r="C32" s="363">
        <v>0.018</v>
      </c>
      <c r="D32" s="171">
        <v>3.5</v>
      </c>
      <c r="E32" s="245">
        <v>7</v>
      </c>
      <c r="F32" s="171">
        <v>0</v>
      </c>
      <c r="G32" s="376">
        <v>0.017796610169491526</v>
      </c>
      <c r="H32" s="171">
        <v>4</v>
      </c>
      <c r="I32" s="245">
        <v>8</v>
      </c>
      <c r="J32" s="356">
        <v>-0.194</v>
      </c>
      <c r="K32" s="349">
        <v>0.043</v>
      </c>
      <c r="L32" s="242">
        <v>3.5</v>
      </c>
      <c r="M32" s="234">
        <v>7</v>
      </c>
      <c r="N32" s="356">
        <v>-0.012</v>
      </c>
      <c r="O32" s="349">
        <v>0.031</v>
      </c>
      <c r="P32" s="239">
        <v>3.5</v>
      </c>
      <c r="Q32" s="234">
        <v>7</v>
      </c>
      <c r="R32" s="2"/>
      <c r="S32" s="2"/>
      <c r="T32" s="2"/>
      <c r="U32" s="97"/>
    </row>
    <row r="33" spans="1:21" ht="12.75">
      <c r="A33" s="155" t="s">
        <v>217</v>
      </c>
      <c r="B33" s="368">
        <v>-1.874794916143342E-05</v>
      </c>
      <c r="C33" s="364">
        <v>0.0009498888409677001</v>
      </c>
      <c r="D33" s="171">
        <v>3.5</v>
      </c>
      <c r="E33" s="245">
        <v>7</v>
      </c>
      <c r="F33" s="171">
        <v>0</v>
      </c>
      <c r="G33" s="376">
        <v>0.028813559322033902</v>
      </c>
      <c r="H33" s="171">
        <v>4</v>
      </c>
      <c r="I33" s="245">
        <v>8</v>
      </c>
      <c r="J33" s="356">
        <v>0</v>
      </c>
      <c r="K33" s="349">
        <v>0.1</v>
      </c>
      <c r="L33" s="242">
        <v>3.5</v>
      </c>
      <c r="M33" s="234">
        <v>7</v>
      </c>
      <c r="N33" s="356">
        <v>0.012</v>
      </c>
      <c r="O33" s="349">
        <v>0.095</v>
      </c>
      <c r="P33" s="239">
        <v>3.5</v>
      </c>
      <c r="Q33" s="234">
        <v>7</v>
      </c>
      <c r="R33" s="2"/>
      <c r="S33" s="2"/>
      <c r="T33" s="2"/>
      <c r="U33" s="97"/>
    </row>
    <row r="34" spans="1:21" ht="12.75">
      <c r="A34" s="155" t="s">
        <v>218</v>
      </c>
      <c r="B34" s="357">
        <v>0.008</v>
      </c>
      <c r="C34" s="351">
        <v>0.039</v>
      </c>
      <c r="D34" s="171">
        <v>3.5</v>
      </c>
      <c r="E34" s="245">
        <v>7</v>
      </c>
      <c r="F34" s="171">
        <v>0</v>
      </c>
      <c r="G34" s="376">
        <v>0.007627118644067796</v>
      </c>
      <c r="H34" s="171">
        <v>4</v>
      </c>
      <c r="I34" s="245">
        <v>8</v>
      </c>
      <c r="J34" s="356">
        <v>0.19</v>
      </c>
      <c r="K34" s="349">
        <v>0.043</v>
      </c>
      <c r="L34" s="242">
        <v>3.5</v>
      </c>
      <c r="M34" s="234">
        <v>7</v>
      </c>
      <c r="N34" s="356">
        <v>0.013</v>
      </c>
      <c r="O34" s="349">
        <v>0.038</v>
      </c>
      <c r="P34" s="239">
        <v>3.5</v>
      </c>
      <c r="Q34" s="234">
        <v>7</v>
      </c>
      <c r="R34" s="2"/>
      <c r="S34" s="2"/>
      <c r="T34" s="2"/>
      <c r="U34" s="97"/>
    </row>
    <row r="35" spans="1:21" ht="12.75">
      <c r="A35" s="155" t="s">
        <v>219</v>
      </c>
      <c r="B35" s="367">
        <v>0</v>
      </c>
      <c r="C35" s="363">
        <v>0.0008</v>
      </c>
      <c r="D35" s="171">
        <v>3.5</v>
      </c>
      <c r="E35" s="245">
        <v>7</v>
      </c>
      <c r="F35" s="171">
        <v>0</v>
      </c>
      <c r="G35" s="376">
        <v>0.0047457627118644066</v>
      </c>
      <c r="H35" s="171">
        <v>4</v>
      </c>
      <c r="I35" s="245">
        <v>8</v>
      </c>
      <c r="J35" s="356">
        <v>0</v>
      </c>
      <c r="K35" s="349">
        <v>0.02</v>
      </c>
      <c r="L35" s="242">
        <v>3.5</v>
      </c>
      <c r="M35" s="234">
        <v>7</v>
      </c>
      <c r="N35" s="357">
        <v>0</v>
      </c>
      <c r="O35" s="350">
        <v>0.0097</v>
      </c>
      <c r="P35" s="239">
        <v>3.5</v>
      </c>
      <c r="Q35" s="234">
        <v>7</v>
      </c>
      <c r="R35" s="2"/>
      <c r="S35" s="2"/>
      <c r="T35" s="2"/>
      <c r="U35" s="97"/>
    </row>
    <row r="36" spans="1:21" ht="12.75">
      <c r="A36" s="155" t="s">
        <v>220</v>
      </c>
      <c r="B36" s="357">
        <v>0.0015</v>
      </c>
      <c r="C36" s="351">
        <v>0.0054</v>
      </c>
      <c r="D36" s="171">
        <v>3.5</v>
      </c>
      <c r="E36" s="245">
        <v>7</v>
      </c>
      <c r="F36" s="171">
        <v>0</v>
      </c>
      <c r="G36" s="376">
        <v>0.0018644067796610173</v>
      </c>
      <c r="H36" s="171">
        <v>4</v>
      </c>
      <c r="I36" s="245">
        <v>8</v>
      </c>
      <c r="J36" s="342">
        <v>0</v>
      </c>
      <c r="K36" s="339">
        <v>0.007</v>
      </c>
      <c r="L36" s="242">
        <v>3.5</v>
      </c>
      <c r="M36" s="234">
        <v>7</v>
      </c>
      <c r="N36" s="343">
        <v>0.0015</v>
      </c>
      <c r="O36" s="340">
        <v>0.0054</v>
      </c>
      <c r="P36" s="239">
        <v>3.5</v>
      </c>
      <c r="Q36" s="234">
        <v>7</v>
      </c>
      <c r="R36" s="2"/>
      <c r="S36" s="2"/>
      <c r="T36" s="2"/>
      <c r="U36" s="97"/>
    </row>
    <row r="37" spans="1:21" ht="12.75">
      <c r="A37" s="155" t="s">
        <v>221</v>
      </c>
      <c r="B37" s="357">
        <v>-0.0079</v>
      </c>
      <c r="C37" s="351">
        <v>0.0035</v>
      </c>
      <c r="D37" s="171">
        <v>3.5</v>
      </c>
      <c r="E37" s="245">
        <v>7</v>
      </c>
      <c r="F37" s="171">
        <v>0</v>
      </c>
      <c r="G37" s="376">
        <v>0.0025423728813559325</v>
      </c>
      <c r="H37" s="171">
        <v>4</v>
      </c>
      <c r="I37" s="245">
        <v>8</v>
      </c>
      <c r="J37" s="355">
        <v>0.0012</v>
      </c>
      <c r="K37" s="348">
        <v>0.0059</v>
      </c>
      <c r="L37" s="242">
        <v>3.5</v>
      </c>
      <c r="M37" s="234">
        <v>7</v>
      </c>
      <c r="N37" s="357">
        <v>-0.0023</v>
      </c>
      <c r="O37" s="350">
        <v>0.0041</v>
      </c>
      <c r="P37" s="239">
        <v>3.5</v>
      </c>
      <c r="Q37" s="234">
        <v>7</v>
      </c>
      <c r="R37" s="2"/>
      <c r="S37" s="2"/>
      <c r="T37" s="2"/>
      <c r="U37" s="97"/>
    </row>
    <row r="38" spans="1:21" ht="13.5" thickBot="1">
      <c r="A38" s="132" t="s">
        <v>222</v>
      </c>
      <c r="B38" s="344">
        <v>-0.0031</v>
      </c>
      <c r="C38" s="374">
        <v>0.0066</v>
      </c>
      <c r="D38" s="172">
        <v>3.5</v>
      </c>
      <c r="E38" s="246">
        <v>7</v>
      </c>
      <c r="F38" s="172">
        <v>0</v>
      </c>
      <c r="G38" s="380">
        <v>0.0025423728813559325</v>
      </c>
      <c r="H38" s="172">
        <v>4</v>
      </c>
      <c r="I38" s="246">
        <v>8</v>
      </c>
      <c r="J38" s="383">
        <v>0.0037</v>
      </c>
      <c r="K38" s="354">
        <v>0.0075</v>
      </c>
      <c r="L38" s="386">
        <v>3.5</v>
      </c>
      <c r="M38" s="243">
        <v>7</v>
      </c>
      <c r="N38" s="358">
        <v>0</v>
      </c>
      <c r="O38" s="352">
        <v>0.009</v>
      </c>
      <c r="P38" s="244">
        <v>3.5</v>
      </c>
      <c r="Q38" s="243">
        <v>7</v>
      </c>
      <c r="R38" s="173"/>
      <c r="S38" s="173"/>
      <c r="T38" s="173"/>
      <c r="U38" s="174"/>
    </row>
    <row r="39" spans="1:17" ht="13.5" thickBot="1">
      <c r="A39" s="175"/>
      <c r="B39" s="176"/>
      <c r="C39" s="176"/>
      <c r="D39" s="176"/>
      <c r="E39" s="17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494" t="s">
        <v>223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6"/>
    </row>
    <row r="41" spans="1:21" ht="13.5" thickBot="1">
      <c r="A41" s="155"/>
      <c r="B41" s="177" t="s">
        <v>224</v>
      </c>
      <c r="C41" s="178" t="s">
        <v>225</v>
      </c>
      <c r="D41" s="179" t="s">
        <v>226</v>
      </c>
      <c r="E41" s="178" t="s">
        <v>227</v>
      </c>
      <c r="F41" s="581"/>
      <c r="G41" s="551"/>
      <c r="H41" s="177" t="s">
        <v>224</v>
      </c>
      <c r="I41" s="178" t="s">
        <v>225</v>
      </c>
      <c r="J41" s="179" t="s">
        <v>226</v>
      </c>
      <c r="K41" s="178" t="s">
        <v>227</v>
      </c>
      <c r="L41" s="160"/>
      <c r="M41" s="160"/>
      <c r="N41" s="160"/>
      <c r="O41" s="160"/>
      <c r="P41" s="160"/>
      <c r="Q41" s="160"/>
      <c r="R41" s="2"/>
      <c r="S41" s="2"/>
      <c r="T41" s="2"/>
      <c r="U41" s="97"/>
    </row>
    <row r="42" spans="1:21" ht="13.5" thickBot="1">
      <c r="A42" s="155" t="s">
        <v>180</v>
      </c>
      <c r="B42" s="180">
        <f>B3-C3*D3</f>
        <v>-0.08600000000000001</v>
      </c>
      <c r="C42" s="362">
        <f>B3+C3*D3</f>
        <v>-0.030000000000000002</v>
      </c>
      <c r="D42" s="182">
        <f>B3-C3*E3</f>
        <v>-0.114</v>
      </c>
      <c r="E42" s="181">
        <f>B3+C3*E3</f>
        <v>-0.0020000000000000018</v>
      </c>
      <c r="F42" s="585" t="s">
        <v>174</v>
      </c>
      <c r="G42" s="586"/>
      <c r="H42" s="161">
        <f>H3-I3*J3</f>
        <v>-0.9800000000000001</v>
      </c>
      <c r="I42" s="162">
        <f>H3+I3*J3</f>
        <v>0.9800000000000001</v>
      </c>
      <c r="J42" s="114">
        <f>H3-K3*I3</f>
        <v>-1.9600000000000002</v>
      </c>
      <c r="K42" s="140">
        <f>H3+I3*K3</f>
        <v>1.9600000000000002</v>
      </c>
      <c r="L42" s="160"/>
      <c r="M42" s="160"/>
      <c r="N42" s="160"/>
      <c r="O42" s="160"/>
      <c r="P42" s="160"/>
      <c r="Q42" s="160"/>
      <c r="R42" s="2"/>
      <c r="S42" s="2"/>
      <c r="T42" s="2"/>
      <c r="U42" s="97"/>
    </row>
    <row r="43" spans="1:21" ht="13.5" thickBot="1">
      <c r="A43" s="155" t="s">
        <v>181</v>
      </c>
      <c r="B43" s="359">
        <f>B4-C4*D4</f>
        <v>-4420</v>
      </c>
      <c r="C43" s="360">
        <f>B4+C4*D4</f>
        <v>-3720</v>
      </c>
      <c r="D43" s="361">
        <f>B4-C4*E4</f>
        <v>-4770</v>
      </c>
      <c r="E43" s="360">
        <f>B4+C4*E4</f>
        <v>-3370</v>
      </c>
      <c r="F43" s="587"/>
      <c r="G43" s="588"/>
      <c r="H43" s="163"/>
      <c r="I43" s="164"/>
      <c r="J43" s="115"/>
      <c r="K43" s="139"/>
      <c r="L43" s="89"/>
      <c r="M43" s="89"/>
      <c r="N43" s="160"/>
      <c r="O43" s="160"/>
      <c r="P43" s="160"/>
      <c r="Q43" s="160"/>
      <c r="R43" s="2"/>
      <c r="S43" s="2"/>
      <c r="T43" s="2"/>
      <c r="U43" s="97"/>
    </row>
    <row r="44" spans="1:21" ht="13.5" thickBot="1">
      <c r="A44" s="165"/>
      <c r="B44" s="527" t="s">
        <v>182</v>
      </c>
      <c r="C44" s="518"/>
      <c r="D44" s="518"/>
      <c r="E44" s="589"/>
      <c r="F44" s="547" t="s">
        <v>183</v>
      </c>
      <c r="G44" s="575"/>
      <c r="H44" s="575"/>
      <c r="I44" s="576"/>
      <c r="J44" s="547" t="s">
        <v>184</v>
      </c>
      <c r="K44" s="575"/>
      <c r="L44" s="575"/>
      <c r="M44" s="576"/>
      <c r="N44" s="547" t="s">
        <v>185</v>
      </c>
      <c r="O44" s="575"/>
      <c r="P44" s="575"/>
      <c r="Q44" s="576"/>
      <c r="R44" s="547" t="s">
        <v>186</v>
      </c>
      <c r="S44" s="575"/>
      <c r="T44" s="575"/>
      <c r="U44" s="576"/>
    </row>
    <row r="45" spans="1:21" ht="13.5" thickBot="1">
      <c r="A45" s="155"/>
      <c r="B45" s="168" t="s">
        <v>224</v>
      </c>
      <c r="C45" s="167" t="s">
        <v>225</v>
      </c>
      <c r="D45" s="167" t="s">
        <v>226</v>
      </c>
      <c r="E45" s="166" t="s">
        <v>227</v>
      </c>
      <c r="F45" s="168" t="s">
        <v>224</v>
      </c>
      <c r="G45" s="167" t="s">
        <v>225</v>
      </c>
      <c r="H45" s="167" t="s">
        <v>226</v>
      </c>
      <c r="I45" s="166" t="s">
        <v>227</v>
      </c>
      <c r="J45" s="168" t="s">
        <v>224</v>
      </c>
      <c r="K45" s="167" t="s">
        <v>225</v>
      </c>
      <c r="L45" s="167" t="s">
        <v>226</v>
      </c>
      <c r="M45" s="166" t="s">
        <v>227</v>
      </c>
      <c r="N45" s="168" t="s">
        <v>224</v>
      </c>
      <c r="O45" s="167" t="s">
        <v>225</v>
      </c>
      <c r="P45" s="167" t="s">
        <v>226</v>
      </c>
      <c r="Q45" s="166" t="s">
        <v>227</v>
      </c>
      <c r="R45" s="168" t="s">
        <v>224</v>
      </c>
      <c r="S45" s="167" t="s">
        <v>225</v>
      </c>
      <c r="T45" s="167" t="s">
        <v>226</v>
      </c>
      <c r="U45" s="166" t="s">
        <v>227</v>
      </c>
    </row>
    <row r="46" spans="1:21" ht="13.5" thickBot="1">
      <c r="A46" s="155" t="s">
        <v>189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414">
        <f>B7+C7*E7</f>
        <v>111.34</v>
      </c>
      <c r="F46" s="420">
        <f>F7-G7*H7</f>
        <v>-5.74</v>
      </c>
      <c r="G46" s="421">
        <f>F7+G7*H7</f>
        <v>6.42</v>
      </c>
      <c r="H46" s="421">
        <f>F7-G7*I7</f>
        <v>-11.82</v>
      </c>
      <c r="I46" s="422">
        <f>F7+G7*I7</f>
        <v>12.5</v>
      </c>
      <c r="J46" s="412">
        <f>J7-K7*L7</f>
        <v>-5470</v>
      </c>
      <c r="K46" s="413">
        <f>J7+K7*L7</f>
        <v>-2810</v>
      </c>
      <c r="L46" s="413">
        <f>J7-K7*M7</f>
        <v>-6800</v>
      </c>
      <c r="M46" s="415">
        <f>J7+K7*M7</f>
        <v>-1480</v>
      </c>
      <c r="N46" s="412">
        <f>N7-O7*P7</f>
        <v>-4760.5</v>
      </c>
      <c r="O46" s="413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414">
        <f>R7+S7*U7</f>
        <v>12.040000000000001</v>
      </c>
    </row>
    <row r="47" spans="1:21" ht="13.5" thickBot="1">
      <c r="A47" s="165"/>
      <c r="B47" s="527" t="s">
        <v>190</v>
      </c>
      <c r="C47" s="518"/>
      <c r="D47" s="518"/>
      <c r="E47" s="589"/>
      <c r="F47" s="527" t="s">
        <v>191</v>
      </c>
      <c r="G47" s="518"/>
      <c r="H47" s="518"/>
      <c r="I47" s="589"/>
      <c r="J47" s="590" t="s">
        <v>192</v>
      </c>
      <c r="K47" s="591"/>
      <c r="L47" s="591"/>
      <c r="M47" s="591"/>
      <c r="N47" s="527" t="s">
        <v>193</v>
      </c>
      <c r="O47" s="592"/>
      <c r="P47" s="592"/>
      <c r="Q47" s="593"/>
      <c r="R47" s="2"/>
      <c r="S47" s="2"/>
      <c r="T47" s="2"/>
      <c r="U47" s="97"/>
    </row>
    <row r="48" spans="1:21" ht="13.5" thickBot="1">
      <c r="A48" s="132"/>
      <c r="B48" s="168" t="s">
        <v>224</v>
      </c>
      <c r="C48" s="167" t="s">
        <v>225</v>
      </c>
      <c r="D48" s="167" t="s">
        <v>226</v>
      </c>
      <c r="E48" s="166" t="s">
        <v>227</v>
      </c>
      <c r="F48" s="168" t="s">
        <v>224</v>
      </c>
      <c r="G48" s="167" t="s">
        <v>225</v>
      </c>
      <c r="H48" s="167" t="s">
        <v>226</v>
      </c>
      <c r="I48" s="166" t="s">
        <v>227</v>
      </c>
      <c r="J48" s="168" t="s">
        <v>224</v>
      </c>
      <c r="K48" s="167" t="s">
        <v>225</v>
      </c>
      <c r="L48" s="167" t="s">
        <v>226</v>
      </c>
      <c r="M48" s="166" t="s">
        <v>227</v>
      </c>
      <c r="N48" s="168" t="s">
        <v>224</v>
      </c>
      <c r="O48" s="167" t="s">
        <v>225</v>
      </c>
      <c r="P48" s="167" t="s">
        <v>226</v>
      </c>
      <c r="Q48" s="166" t="s">
        <v>227</v>
      </c>
      <c r="R48" s="2"/>
      <c r="S48" s="2"/>
      <c r="T48" s="2"/>
      <c r="U48" s="97"/>
    </row>
    <row r="49" spans="1:21" ht="13.5" thickBot="1">
      <c r="A49" s="131" t="s">
        <v>194</v>
      </c>
      <c r="B49" s="403">
        <f aca="true" t="shared" si="0" ref="B49:B77">B10-C10*D10</f>
        <v>0</v>
      </c>
      <c r="C49" s="380">
        <f aca="true" t="shared" si="1" ref="C49:C77">B10+C10*D10</f>
        <v>0</v>
      </c>
      <c r="D49" s="380">
        <f aca="true" t="shared" si="2" ref="D49:D77">B10-C10*E10</f>
        <v>0</v>
      </c>
      <c r="E49" s="379">
        <f aca="true" t="shared" si="3" ref="E49:E77">B10+C10*E10</f>
        <v>0</v>
      </c>
      <c r="F49" s="417">
        <f aca="true" t="shared" si="4" ref="F49:F77">F10-G10*H10</f>
        <v>-4</v>
      </c>
      <c r="G49" s="418">
        <f aca="true" t="shared" si="5" ref="G49:G77">F10+G10*H10</f>
        <v>3.6799999999999997</v>
      </c>
      <c r="H49" s="418">
        <f aca="true" t="shared" si="6" ref="H49:H77">F10-G10*I10</f>
        <v>-7.84</v>
      </c>
      <c r="I49" s="419">
        <f aca="true" t="shared" si="7" ref="I49:I77">F10+G10*I10</f>
        <v>7.52</v>
      </c>
      <c r="J49" s="409">
        <f aca="true" t="shared" si="8" ref="J49:J77">J10-K10*L10</f>
        <v>0.20999999999999996</v>
      </c>
      <c r="K49" s="407">
        <f aca="true" t="shared" si="9" ref="K49:K77">J10+K10*L10</f>
        <v>6.37</v>
      </c>
      <c r="L49" s="407">
        <f aca="true" t="shared" si="10" ref="L49:L77">J10-K10*M10</f>
        <v>-2.87</v>
      </c>
      <c r="M49" s="408">
        <f aca="true" t="shared" si="11" ref="M49:M77">J10+K10*M10</f>
        <v>9.45</v>
      </c>
      <c r="N49" s="409">
        <f aca="true" t="shared" si="12" ref="N49:N77">N10-O10*P10</f>
        <v>-5.115</v>
      </c>
      <c r="O49" s="407">
        <f aca="true" t="shared" si="13" ref="O49:O77">N10+O10*P10</f>
        <v>7.275</v>
      </c>
      <c r="P49" s="407">
        <f aca="true" t="shared" si="14" ref="P49:P77">N10-O10*Q10</f>
        <v>-11.31</v>
      </c>
      <c r="Q49" s="408">
        <f aca="true" t="shared" si="15" ref="Q49:Q77">N10+O10*Q10</f>
        <v>13.47</v>
      </c>
      <c r="R49" s="184"/>
      <c r="S49" s="184"/>
      <c r="T49" s="184"/>
      <c r="U49" s="185"/>
    </row>
    <row r="50" spans="1:21" ht="12.75">
      <c r="A50" s="155" t="s">
        <v>195</v>
      </c>
      <c r="B50" s="398">
        <f t="shared" si="0"/>
        <v>0.775</v>
      </c>
      <c r="C50" s="381">
        <f t="shared" si="1"/>
        <v>1.8250000000000002</v>
      </c>
      <c r="D50" s="381">
        <f t="shared" si="2"/>
        <v>0.25</v>
      </c>
      <c r="E50" s="377">
        <f t="shared" si="3"/>
        <v>2.35</v>
      </c>
      <c r="F50" s="398">
        <f t="shared" si="4"/>
        <v>-2.0338983050847457</v>
      </c>
      <c r="G50" s="381">
        <f t="shared" si="5"/>
        <v>2.0338983050847457</v>
      </c>
      <c r="H50" s="381">
        <f t="shared" si="6"/>
        <v>-4.067796610169491</v>
      </c>
      <c r="I50" s="377">
        <f t="shared" si="7"/>
        <v>4.067796610169491</v>
      </c>
      <c r="J50" s="398">
        <f t="shared" si="8"/>
        <v>0.5</v>
      </c>
      <c r="K50" s="381">
        <f t="shared" si="9"/>
        <v>63.5</v>
      </c>
      <c r="L50" s="381">
        <f t="shared" si="10"/>
        <v>-31</v>
      </c>
      <c r="M50" s="377">
        <f t="shared" si="11"/>
        <v>95</v>
      </c>
      <c r="N50" s="411">
        <f t="shared" si="12"/>
        <v>2</v>
      </c>
      <c r="O50" s="399">
        <f t="shared" si="13"/>
        <v>58</v>
      </c>
      <c r="P50" s="399">
        <f t="shared" si="14"/>
        <v>-26</v>
      </c>
      <c r="Q50" s="400">
        <f t="shared" si="15"/>
        <v>86</v>
      </c>
      <c r="R50" s="184"/>
      <c r="S50" s="184"/>
      <c r="T50" s="184"/>
      <c r="U50" s="185"/>
    </row>
    <row r="51" spans="1:21" ht="12.75">
      <c r="A51" s="155" t="s">
        <v>196</v>
      </c>
      <c r="B51" s="401">
        <f t="shared" si="0"/>
        <v>4.039999999999999</v>
      </c>
      <c r="C51" s="376">
        <f t="shared" si="1"/>
        <v>5.16</v>
      </c>
      <c r="D51" s="376">
        <f t="shared" si="2"/>
        <v>3.4799999999999995</v>
      </c>
      <c r="E51" s="378">
        <f t="shared" si="3"/>
        <v>5.72</v>
      </c>
      <c r="F51" s="401">
        <f t="shared" si="4"/>
        <v>-2.0338983050847457</v>
      </c>
      <c r="G51" s="376">
        <f t="shared" si="5"/>
        <v>2.0338983050847457</v>
      </c>
      <c r="H51" s="376">
        <f t="shared" si="6"/>
        <v>-4.067796610169491</v>
      </c>
      <c r="I51" s="378">
        <f t="shared" si="7"/>
        <v>4.067796610169491</v>
      </c>
      <c r="J51" s="401">
        <f t="shared" si="8"/>
        <v>-17.81</v>
      </c>
      <c r="K51" s="376">
        <f t="shared" si="9"/>
        <v>20.69</v>
      </c>
      <c r="L51" s="376">
        <f t="shared" si="10"/>
        <v>-37.06</v>
      </c>
      <c r="M51" s="378">
        <f t="shared" si="11"/>
        <v>39.94</v>
      </c>
      <c r="N51" s="401">
        <f t="shared" si="12"/>
        <v>1.8100000000000005</v>
      </c>
      <c r="O51" s="376">
        <f t="shared" si="13"/>
        <v>13.29</v>
      </c>
      <c r="P51" s="376">
        <f t="shared" si="14"/>
        <v>-3.929999999999999</v>
      </c>
      <c r="Q51" s="378">
        <f t="shared" si="15"/>
        <v>19.029999999999998</v>
      </c>
      <c r="R51" s="184"/>
      <c r="S51" s="184"/>
      <c r="T51" s="184"/>
      <c r="U51" s="185"/>
    </row>
    <row r="52" spans="1:21" ht="12.75">
      <c r="A52" s="155" t="s">
        <v>197</v>
      </c>
      <c r="B52" s="401">
        <f t="shared" si="0"/>
        <v>-0.05900000000000001</v>
      </c>
      <c r="C52" s="376">
        <f t="shared" si="1"/>
        <v>0.179</v>
      </c>
      <c r="D52" s="376">
        <f t="shared" si="2"/>
        <v>-0.17800000000000002</v>
      </c>
      <c r="E52" s="378">
        <f t="shared" si="3"/>
        <v>0.29800000000000004</v>
      </c>
      <c r="F52" s="401">
        <f t="shared" si="4"/>
        <v>-0.5423728813559322</v>
      </c>
      <c r="G52" s="376">
        <f t="shared" si="5"/>
        <v>0.5423728813559322</v>
      </c>
      <c r="H52" s="376">
        <f t="shared" si="6"/>
        <v>-1.0847457627118644</v>
      </c>
      <c r="I52" s="378">
        <f t="shared" si="7"/>
        <v>1.0847457627118644</v>
      </c>
      <c r="J52" s="405">
        <f t="shared" si="8"/>
        <v>-1.77</v>
      </c>
      <c r="K52" s="397">
        <f t="shared" si="9"/>
        <v>2.85</v>
      </c>
      <c r="L52" s="397">
        <f t="shared" si="10"/>
        <v>-4.08</v>
      </c>
      <c r="M52" s="402">
        <f t="shared" si="11"/>
        <v>5.16</v>
      </c>
      <c r="N52" s="405">
        <f t="shared" si="12"/>
        <v>-1.8000000000000003</v>
      </c>
      <c r="O52" s="397">
        <f t="shared" si="13"/>
        <v>2.9600000000000004</v>
      </c>
      <c r="P52" s="397">
        <f t="shared" si="14"/>
        <v>-4.180000000000001</v>
      </c>
      <c r="Q52" s="402">
        <f t="shared" si="15"/>
        <v>5.340000000000001</v>
      </c>
      <c r="R52" s="184"/>
      <c r="S52" s="184"/>
      <c r="T52" s="184"/>
      <c r="U52" s="185"/>
    </row>
    <row r="53" spans="1:21" ht="12.75">
      <c r="A53" s="155" t="s">
        <v>198</v>
      </c>
      <c r="B53" s="401">
        <f t="shared" si="0"/>
        <v>-0.044000000000000004</v>
      </c>
      <c r="C53" s="376">
        <f t="shared" si="1"/>
        <v>0.124</v>
      </c>
      <c r="D53" s="376">
        <f t="shared" si="2"/>
        <v>-0.128</v>
      </c>
      <c r="E53" s="378">
        <f t="shared" si="3"/>
        <v>0.20800000000000002</v>
      </c>
      <c r="F53" s="401">
        <f t="shared" si="4"/>
        <v>-0.5423728813559322</v>
      </c>
      <c r="G53" s="376">
        <f t="shared" si="5"/>
        <v>0.5423728813559322</v>
      </c>
      <c r="H53" s="376">
        <f t="shared" si="6"/>
        <v>-1.0847457627118644</v>
      </c>
      <c r="I53" s="378">
        <f t="shared" si="7"/>
        <v>1.0847457627118644</v>
      </c>
      <c r="J53" s="401">
        <f t="shared" si="8"/>
        <v>-3.5699999999999994</v>
      </c>
      <c r="K53" s="376">
        <f t="shared" si="9"/>
        <v>2.17</v>
      </c>
      <c r="L53" s="376">
        <f t="shared" si="10"/>
        <v>-6.4399999999999995</v>
      </c>
      <c r="M53" s="378">
        <f t="shared" si="11"/>
        <v>5.039999999999999</v>
      </c>
      <c r="N53" s="401">
        <f t="shared" si="12"/>
        <v>-0.805</v>
      </c>
      <c r="O53" s="376">
        <f t="shared" si="13"/>
        <v>0.805</v>
      </c>
      <c r="P53" s="376">
        <f t="shared" si="14"/>
        <v>-1.61</v>
      </c>
      <c r="Q53" s="378">
        <f t="shared" si="15"/>
        <v>1.61</v>
      </c>
      <c r="R53" s="184"/>
      <c r="S53" s="184"/>
      <c r="T53" s="184"/>
      <c r="U53" s="185"/>
    </row>
    <row r="54" spans="1:21" ht="12.75">
      <c r="A54" s="155" t="s">
        <v>199</v>
      </c>
      <c r="B54" s="401">
        <f t="shared" si="0"/>
        <v>-0.03874043615003028</v>
      </c>
      <c r="C54" s="376">
        <f t="shared" si="1"/>
        <v>-0.000807828676790228</v>
      </c>
      <c r="D54" s="376">
        <f t="shared" si="2"/>
        <v>-0.0577067398866503</v>
      </c>
      <c r="E54" s="378">
        <f t="shared" si="3"/>
        <v>0.018158475059829798</v>
      </c>
      <c r="F54" s="401">
        <f t="shared" si="4"/>
        <v>-0.23728813559322037</v>
      </c>
      <c r="G54" s="376">
        <f t="shared" si="5"/>
        <v>0.23728813559322037</v>
      </c>
      <c r="H54" s="376">
        <f t="shared" si="6"/>
        <v>-0.47457627118644075</v>
      </c>
      <c r="I54" s="378">
        <f t="shared" si="7"/>
        <v>0.47457627118644075</v>
      </c>
      <c r="J54" s="405">
        <f t="shared" si="8"/>
        <v>-0.99</v>
      </c>
      <c r="K54" s="397">
        <f t="shared" si="9"/>
        <v>1.11</v>
      </c>
      <c r="L54" s="397">
        <f t="shared" si="10"/>
        <v>-2.04</v>
      </c>
      <c r="M54" s="402">
        <f t="shared" si="11"/>
        <v>2.16</v>
      </c>
      <c r="N54" s="401">
        <f t="shared" si="12"/>
        <v>-0.24500000000000002</v>
      </c>
      <c r="O54" s="376">
        <f t="shared" si="13"/>
        <v>0.24500000000000002</v>
      </c>
      <c r="P54" s="376">
        <f t="shared" si="14"/>
        <v>-0.49000000000000005</v>
      </c>
      <c r="Q54" s="378">
        <f t="shared" si="15"/>
        <v>0.49000000000000005</v>
      </c>
      <c r="R54" s="184"/>
      <c r="S54" s="184"/>
      <c r="T54" s="184"/>
      <c r="U54" s="185"/>
    </row>
    <row r="55" spans="1:21" ht="12.75">
      <c r="A55" s="155" t="s">
        <v>200</v>
      </c>
      <c r="B55" s="401">
        <f t="shared" si="0"/>
        <v>-0.04583737345822186</v>
      </c>
      <c r="C55" s="376">
        <f t="shared" si="1"/>
        <v>0.02416262654177815</v>
      </c>
      <c r="D55" s="376">
        <f t="shared" si="2"/>
        <v>-0.08083737345822187</v>
      </c>
      <c r="E55" s="378">
        <f t="shared" si="3"/>
        <v>0.05916262654177815</v>
      </c>
      <c r="F55" s="401">
        <f t="shared" si="4"/>
        <v>-0.18305084745762712</v>
      </c>
      <c r="G55" s="376">
        <f t="shared" si="5"/>
        <v>0.18305084745762712</v>
      </c>
      <c r="H55" s="376">
        <f t="shared" si="6"/>
        <v>-0.36610169491525424</v>
      </c>
      <c r="I55" s="378">
        <f t="shared" si="7"/>
        <v>0.36610169491525424</v>
      </c>
      <c r="J55" s="401">
        <f t="shared" si="8"/>
        <v>-1.4249999999999998</v>
      </c>
      <c r="K55" s="376">
        <f t="shared" si="9"/>
        <v>1.165</v>
      </c>
      <c r="L55" s="376">
        <f t="shared" si="10"/>
        <v>-2.7199999999999998</v>
      </c>
      <c r="M55" s="378">
        <f t="shared" si="11"/>
        <v>2.46</v>
      </c>
      <c r="N55" s="401">
        <f t="shared" si="12"/>
        <v>-0.105</v>
      </c>
      <c r="O55" s="376">
        <f t="shared" si="13"/>
        <v>0.105</v>
      </c>
      <c r="P55" s="376">
        <f t="shared" si="14"/>
        <v>-0.21</v>
      </c>
      <c r="Q55" s="378">
        <f t="shared" si="15"/>
        <v>0.21</v>
      </c>
      <c r="R55" s="184"/>
      <c r="S55" s="184"/>
      <c r="T55" s="184"/>
      <c r="U55" s="185"/>
    </row>
    <row r="56" spans="1:21" ht="12.75">
      <c r="A56" s="155" t="s">
        <v>201</v>
      </c>
      <c r="B56" s="401">
        <f t="shared" si="0"/>
        <v>-0.015145133544779633</v>
      </c>
      <c r="C56" s="376">
        <f t="shared" si="1"/>
        <v>0.008910429536739494</v>
      </c>
      <c r="D56" s="376">
        <f t="shared" si="2"/>
        <v>-0.027172915085539196</v>
      </c>
      <c r="E56" s="378">
        <f t="shared" si="3"/>
        <v>0.020938211077499057</v>
      </c>
      <c r="F56" s="401">
        <f t="shared" si="4"/>
        <v>-0.11525423728813561</v>
      </c>
      <c r="G56" s="376">
        <f t="shared" si="5"/>
        <v>0.11525423728813561</v>
      </c>
      <c r="H56" s="376">
        <f t="shared" si="6"/>
        <v>-0.23050847457627122</v>
      </c>
      <c r="I56" s="378">
        <f t="shared" si="7"/>
        <v>0.23050847457627122</v>
      </c>
      <c r="J56" s="405">
        <f t="shared" si="8"/>
        <v>-0.196</v>
      </c>
      <c r="K56" s="397">
        <f t="shared" si="9"/>
        <v>0.196</v>
      </c>
      <c r="L56" s="397">
        <f t="shared" si="10"/>
        <v>-0.392</v>
      </c>
      <c r="M56" s="402">
        <f t="shared" si="11"/>
        <v>0.392</v>
      </c>
      <c r="N56" s="401">
        <f t="shared" si="12"/>
        <v>-0.133</v>
      </c>
      <c r="O56" s="376">
        <f t="shared" si="13"/>
        <v>0.133</v>
      </c>
      <c r="P56" s="376">
        <f t="shared" si="14"/>
        <v>-0.266</v>
      </c>
      <c r="Q56" s="378">
        <f t="shared" si="15"/>
        <v>0.266</v>
      </c>
      <c r="R56" s="184"/>
      <c r="S56" s="184"/>
      <c r="T56" s="184"/>
      <c r="U56" s="185"/>
    </row>
    <row r="57" spans="1:21" ht="12.75">
      <c r="A57" s="155" t="s">
        <v>202</v>
      </c>
      <c r="B57" s="401">
        <f t="shared" si="0"/>
        <v>-0.03921619545133756</v>
      </c>
      <c r="C57" s="376">
        <f t="shared" si="1"/>
        <v>0.058783804548662444</v>
      </c>
      <c r="D57" s="376">
        <f t="shared" si="2"/>
        <v>-0.08821619545133756</v>
      </c>
      <c r="E57" s="378">
        <f t="shared" si="3"/>
        <v>0.10778380454866245</v>
      </c>
      <c r="F57" s="401">
        <f t="shared" si="4"/>
        <v>-0.06779661016949153</v>
      </c>
      <c r="G57" s="376">
        <f t="shared" si="5"/>
        <v>0.06779661016949153</v>
      </c>
      <c r="H57" s="376">
        <f t="shared" si="6"/>
        <v>-0.13559322033898305</v>
      </c>
      <c r="I57" s="378">
        <f t="shared" si="7"/>
        <v>0.13559322033898305</v>
      </c>
      <c r="J57" s="401">
        <f t="shared" si="8"/>
        <v>-0.2235</v>
      </c>
      <c r="K57" s="376">
        <f t="shared" si="9"/>
        <v>0.2875</v>
      </c>
      <c r="L57" s="376">
        <f t="shared" si="10"/>
        <v>-0.479</v>
      </c>
      <c r="M57" s="378">
        <f t="shared" si="11"/>
        <v>0.543</v>
      </c>
      <c r="N57" s="401">
        <f t="shared" si="12"/>
        <v>-0.05850000000000001</v>
      </c>
      <c r="O57" s="376">
        <f t="shared" si="13"/>
        <v>0.1165</v>
      </c>
      <c r="P57" s="376">
        <f t="shared" si="14"/>
        <v>-0.14600000000000002</v>
      </c>
      <c r="Q57" s="378">
        <f t="shared" si="15"/>
        <v>0.20400000000000001</v>
      </c>
      <c r="R57" s="184"/>
      <c r="S57" s="184"/>
      <c r="T57" s="184"/>
      <c r="U57" s="185"/>
    </row>
    <row r="58" spans="1:21" ht="12.75">
      <c r="A58" s="155" t="s">
        <v>203</v>
      </c>
      <c r="B58" s="401">
        <f t="shared" si="0"/>
        <v>-0.006355627483822764</v>
      </c>
      <c r="C58" s="376">
        <f t="shared" si="1"/>
        <v>0.00665066089364021</v>
      </c>
      <c r="D58" s="376">
        <f t="shared" si="2"/>
        <v>-0.012858771672554252</v>
      </c>
      <c r="E58" s="378">
        <f t="shared" si="3"/>
        <v>0.013153805082371696</v>
      </c>
      <c r="F58" s="401">
        <f t="shared" si="4"/>
        <v>-0.13559322033898305</v>
      </c>
      <c r="G58" s="376">
        <f t="shared" si="5"/>
        <v>0.13559322033898305</v>
      </c>
      <c r="H58" s="376">
        <f t="shared" si="6"/>
        <v>-0.2711864406779661</v>
      </c>
      <c r="I58" s="378">
        <f t="shared" si="7"/>
        <v>0.2711864406779661</v>
      </c>
      <c r="J58" s="405">
        <f t="shared" si="8"/>
        <v>-0.315</v>
      </c>
      <c r="K58" s="397">
        <f t="shared" si="9"/>
        <v>0.315</v>
      </c>
      <c r="L58" s="397">
        <f t="shared" si="10"/>
        <v>-0.63</v>
      </c>
      <c r="M58" s="402">
        <f t="shared" si="11"/>
        <v>0.63</v>
      </c>
      <c r="N58" s="405">
        <f t="shared" si="12"/>
        <v>-0.36650000000000005</v>
      </c>
      <c r="O58" s="397">
        <f t="shared" si="13"/>
        <v>0.3125</v>
      </c>
      <c r="P58" s="397">
        <f t="shared" si="14"/>
        <v>-0.7060000000000001</v>
      </c>
      <c r="Q58" s="402">
        <f t="shared" si="15"/>
        <v>0.652</v>
      </c>
      <c r="R58" s="184"/>
      <c r="S58" s="184"/>
      <c r="T58" s="184"/>
      <c r="U58" s="185"/>
    </row>
    <row r="59" spans="1:21" ht="12.75">
      <c r="A59" s="155" t="s">
        <v>204</v>
      </c>
      <c r="B59" s="401">
        <f t="shared" si="0"/>
        <v>-0.07350000000000001</v>
      </c>
      <c r="C59" s="376">
        <f t="shared" si="1"/>
        <v>0.07350000000000001</v>
      </c>
      <c r="D59" s="376">
        <f t="shared" si="2"/>
        <v>-0.14700000000000002</v>
      </c>
      <c r="E59" s="378">
        <f t="shared" si="3"/>
        <v>0.14700000000000002</v>
      </c>
      <c r="F59" s="401">
        <f t="shared" si="4"/>
        <v>-0.02</v>
      </c>
      <c r="G59" s="376">
        <f t="shared" si="5"/>
        <v>0.02</v>
      </c>
      <c r="H59" s="376">
        <f t="shared" si="6"/>
        <v>-0.04</v>
      </c>
      <c r="I59" s="378">
        <f t="shared" si="7"/>
        <v>0.04</v>
      </c>
      <c r="J59" s="401">
        <f t="shared" si="8"/>
        <v>-0.096</v>
      </c>
      <c r="K59" s="376">
        <f t="shared" si="9"/>
        <v>0.128</v>
      </c>
      <c r="L59" s="376">
        <f t="shared" si="10"/>
        <v>-0.20800000000000002</v>
      </c>
      <c r="M59" s="378">
        <f t="shared" si="11"/>
        <v>0.24</v>
      </c>
      <c r="N59" s="401">
        <f t="shared" si="12"/>
        <v>-0.0155</v>
      </c>
      <c r="O59" s="376">
        <f t="shared" si="13"/>
        <v>0.0475</v>
      </c>
      <c r="P59" s="376">
        <f t="shared" si="14"/>
        <v>-0.047</v>
      </c>
      <c r="Q59" s="378">
        <f t="shared" si="15"/>
        <v>0.079</v>
      </c>
      <c r="R59" s="184"/>
      <c r="S59" s="184"/>
      <c r="T59" s="184"/>
      <c r="U59" s="185"/>
    </row>
    <row r="60" spans="1:21" ht="12.75">
      <c r="A60" s="155" t="s">
        <v>205</v>
      </c>
      <c r="B60" s="401">
        <f t="shared" si="0"/>
        <v>-0.003479435497452964</v>
      </c>
      <c r="C60" s="376">
        <f t="shared" si="1"/>
        <v>0.003520564502547036</v>
      </c>
      <c r="D60" s="376">
        <f t="shared" si="2"/>
        <v>-0.006979435497452964</v>
      </c>
      <c r="E60" s="378">
        <f t="shared" si="3"/>
        <v>0.007020564502547036</v>
      </c>
      <c r="F60" s="401">
        <f t="shared" si="4"/>
        <v>-0.02067796610169492</v>
      </c>
      <c r="G60" s="376">
        <f t="shared" si="5"/>
        <v>0.02067796610169492</v>
      </c>
      <c r="H60" s="376">
        <f t="shared" si="6"/>
        <v>-0.04135593220338984</v>
      </c>
      <c r="I60" s="378">
        <f t="shared" si="7"/>
        <v>0.04135593220338984</v>
      </c>
      <c r="J60" s="405">
        <f t="shared" si="8"/>
        <v>-0.0525</v>
      </c>
      <c r="K60" s="397">
        <f t="shared" si="9"/>
        <v>0.0525</v>
      </c>
      <c r="L60" s="397">
        <f t="shared" si="10"/>
        <v>-0.105</v>
      </c>
      <c r="M60" s="402">
        <f t="shared" si="11"/>
        <v>0.105</v>
      </c>
      <c r="N60" s="405">
        <f t="shared" si="12"/>
        <v>-0.035</v>
      </c>
      <c r="O60" s="397">
        <f t="shared" si="13"/>
        <v>0.035</v>
      </c>
      <c r="P60" s="397">
        <f t="shared" si="14"/>
        <v>-0.07</v>
      </c>
      <c r="Q60" s="402">
        <f t="shared" si="15"/>
        <v>0.07</v>
      </c>
      <c r="R60" s="184"/>
      <c r="S60" s="184"/>
      <c r="T60" s="184"/>
      <c r="U60" s="185"/>
    </row>
    <row r="61" spans="1:21" ht="12.75">
      <c r="A61" s="155" t="s">
        <v>206</v>
      </c>
      <c r="B61" s="401">
        <f t="shared" si="0"/>
        <v>-0.008260355048725476</v>
      </c>
      <c r="C61" s="376">
        <f t="shared" si="1"/>
        <v>0.008260355048725476</v>
      </c>
      <c r="D61" s="376">
        <f t="shared" si="2"/>
        <v>-0.01652071009745095</v>
      </c>
      <c r="E61" s="378">
        <f t="shared" si="3"/>
        <v>0.01652071009745095</v>
      </c>
      <c r="F61" s="401">
        <f t="shared" si="4"/>
        <v>-0.00847457627118644</v>
      </c>
      <c r="G61" s="376">
        <f t="shared" si="5"/>
        <v>0.00847457627118644</v>
      </c>
      <c r="H61" s="376">
        <f t="shared" si="6"/>
        <v>-0.01694915254237288</v>
      </c>
      <c r="I61" s="378">
        <f t="shared" si="7"/>
        <v>0.01694915254237288</v>
      </c>
      <c r="J61" s="401">
        <f t="shared" si="8"/>
        <v>-0.0214</v>
      </c>
      <c r="K61" s="376">
        <f t="shared" si="9"/>
        <v>0.0248</v>
      </c>
      <c r="L61" s="376">
        <f t="shared" si="10"/>
        <v>-0.0445</v>
      </c>
      <c r="M61" s="378">
        <f t="shared" si="11"/>
        <v>0.0479</v>
      </c>
      <c r="N61" s="401">
        <f t="shared" si="12"/>
        <v>-0.01085</v>
      </c>
      <c r="O61" s="376">
        <f t="shared" si="13"/>
        <v>0.01085</v>
      </c>
      <c r="P61" s="376">
        <f t="shared" si="14"/>
        <v>-0.0217</v>
      </c>
      <c r="Q61" s="378">
        <f t="shared" si="15"/>
        <v>0.0217</v>
      </c>
      <c r="R61" s="184"/>
      <c r="S61" s="184"/>
      <c r="T61" s="184"/>
      <c r="U61" s="185"/>
    </row>
    <row r="62" spans="1:21" ht="12.75">
      <c r="A62" s="155" t="s">
        <v>207</v>
      </c>
      <c r="B62" s="401">
        <f t="shared" si="0"/>
        <v>-0.02219241317633501</v>
      </c>
      <c r="C62" s="376">
        <f t="shared" si="1"/>
        <v>0.02120758682366499</v>
      </c>
      <c r="D62" s="376">
        <f t="shared" si="2"/>
        <v>-0.043892413176335014</v>
      </c>
      <c r="E62" s="378">
        <f t="shared" si="3"/>
        <v>0.04290758682366499</v>
      </c>
      <c r="F62" s="401">
        <f t="shared" si="4"/>
        <v>-0.01152542372881356</v>
      </c>
      <c r="G62" s="376">
        <f t="shared" si="5"/>
        <v>0.01152542372881356</v>
      </c>
      <c r="H62" s="376">
        <f t="shared" si="6"/>
        <v>-0.02305084745762712</v>
      </c>
      <c r="I62" s="378">
        <f t="shared" si="7"/>
        <v>0.02305084745762712</v>
      </c>
      <c r="J62" s="405">
        <f t="shared" si="8"/>
        <v>-0.0182</v>
      </c>
      <c r="K62" s="397">
        <f t="shared" si="9"/>
        <v>0.0182</v>
      </c>
      <c r="L62" s="397">
        <f t="shared" si="10"/>
        <v>-0.0364</v>
      </c>
      <c r="M62" s="402">
        <f t="shared" si="11"/>
        <v>0.0364</v>
      </c>
      <c r="N62" s="405">
        <f t="shared" si="12"/>
        <v>-0.01715</v>
      </c>
      <c r="O62" s="397">
        <f t="shared" si="13"/>
        <v>0.01715</v>
      </c>
      <c r="P62" s="397">
        <f t="shared" si="14"/>
        <v>-0.0343</v>
      </c>
      <c r="Q62" s="402">
        <f t="shared" si="15"/>
        <v>0.0343</v>
      </c>
      <c r="R62" s="184"/>
      <c r="S62" s="184"/>
      <c r="T62" s="184"/>
      <c r="U62" s="185"/>
    </row>
    <row r="63" spans="1:21" ht="13.5" thickBot="1">
      <c r="A63" s="132" t="s">
        <v>208</v>
      </c>
      <c r="B63" s="403">
        <f t="shared" si="0"/>
        <v>-0.012649999999999998</v>
      </c>
      <c r="C63" s="380">
        <f t="shared" si="1"/>
        <v>0.01465</v>
      </c>
      <c r="D63" s="380">
        <f t="shared" si="2"/>
        <v>-0.026299999999999997</v>
      </c>
      <c r="E63" s="379">
        <f t="shared" si="3"/>
        <v>0.0283</v>
      </c>
      <c r="F63" s="403">
        <f t="shared" si="4"/>
        <v>-0.009152542372881357</v>
      </c>
      <c r="G63" s="380">
        <f t="shared" si="5"/>
        <v>0.009152542372881357</v>
      </c>
      <c r="H63" s="380">
        <f t="shared" si="6"/>
        <v>-0.018305084745762715</v>
      </c>
      <c r="I63" s="379">
        <f t="shared" si="7"/>
        <v>0.018305084745762715</v>
      </c>
      <c r="J63" s="410">
        <f t="shared" si="8"/>
        <v>-0.01955</v>
      </c>
      <c r="K63" s="404">
        <f t="shared" si="9"/>
        <v>0.009150000000000002</v>
      </c>
      <c r="L63" s="404">
        <f t="shared" si="10"/>
        <v>-0.0339</v>
      </c>
      <c r="M63" s="406">
        <f t="shared" si="11"/>
        <v>0.023500000000000004</v>
      </c>
      <c r="N63" s="403">
        <f t="shared" si="12"/>
        <v>-0.027450000000000002</v>
      </c>
      <c r="O63" s="380">
        <f t="shared" si="13"/>
        <v>0.019450000000000002</v>
      </c>
      <c r="P63" s="380">
        <f t="shared" si="14"/>
        <v>-0.0509</v>
      </c>
      <c r="Q63" s="379">
        <f t="shared" si="15"/>
        <v>0.04290000000000001</v>
      </c>
      <c r="R63" s="184"/>
      <c r="S63" s="184"/>
      <c r="T63" s="184"/>
      <c r="U63" s="185"/>
    </row>
    <row r="64" spans="1:21" ht="12.75">
      <c r="A64" s="155" t="s">
        <v>209</v>
      </c>
      <c r="B64" s="398">
        <f t="shared" si="0"/>
        <v>-0.41500000000000004</v>
      </c>
      <c r="C64" s="381">
        <f t="shared" si="1"/>
        <v>0.355</v>
      </c>
      <c r="D64" s="381">
        <f t="shared" si="2"/>
        <v>-0.8</v>
      </c>
      <c r="E64" s="377">
        <f t="shared" si="3"/>
        <v>0.74</v>
      </c>
      <c r="F64" s="398">
        <f t="shared" si="4"/>
        <v>-3.728813559322034</v>
      </c>
      <c r="G64" s="381">
        <f t="shared" si="5"/>
        <v>3.728813559322034</v>
      </c>
      <c r="H64" s="381">
        <f t="shared" si="6"/>
        <v>-7.457627118644068</v>
      </c>
      <c r="I64" s="377">
        <f t="shared" si="7"/>
        <v>7.457627118644068</v>
      </c>
      <c r="J64" s="411">
        <f t="shared" si="8"/>
        <v>-8.4</v>
      </c>
      <c r="K64" s="399">
        <f t="shared" si="9"/>
        <v>7.000000000000001</v>
      </c>
      <c r="L64" s="399">
        <f t="shared" si="10"/>
        <v>-16.1</v>
      </c>
      <c r="M64" s="400">
        <f t="shared" si="11"/>
        <v>14.700000000000003</v>
      </c>
      <c r="N64" s="398">
        <f t="shared" si="12"/>
        <v>-2.57</v>
      </c>
      <c r="O64" s="381">
        <f t="shared" si="13"/>
        <v>1.77</v>
      </c>
      <c r="P64" s="381">
        <f t="shared" si="14"/>
        <v>-4.74</v>
      </c>
      <c r="Q64" s="377">
        <f t="shared" si="15"/>
        <v>3.94</v>
      </c>
      <c r="R64" s="184"/>
      <c r="S64" s="184"/>
      <c r="T64" s="184"/>
      <c r="U64" s="185"/>
    </row>
    <row r="65" spans="1:21" ht="12.75">
      <c r="A65" s="155" t="s">
        <v>210</v>
      </c>
      <c r="B65" s="401">
        <f t="shared" si="0"/>
        <v>-0.29050000000000004</v>
      </c>
      <c r="C65" s="376">
        <f t="shared" si="1"/>
        <v>0.29050000000000004</v>
      </c>
      <c r="D65" s="376">
        <f t="shared" si="2"/>
        <v>-0.5810000000000001</v>
      </c>
      <c r="E65" s="378">
        <f t="shared" si="3"/>
        <v>0.5810000000000001</v>
      </c>
      <c r="F65" s="401">
        <f t="shared" si="4"/>
        <v>-1.1864406779661016</v>
      </c>
      <c r="G65" s="376">
        <f t="shared" si="5"/>
        <v>1.1864406779661016</v>
      </c>
      <c r="H65" s="376">
        <f t="shared" si="6"/>
        <v>-2.3728813559322033</v>
      </c>
      <c r="I65" s="378">
        <f t="shared" si="7"/>
        <v>2.3728813559322033</v>
      </c>
      <c r="J65" s="405">
        <f t="shared" si="8"/>
        <v>-8.12</v>
      </c>
      <c r="K65" s="397">
        <f t="shared" si="9"/>
        <v>1.8199999999999998</v>
      </c>
      <c r="L65" s="397">
        <f t="shared" si="10"/>
        <v>-13.09</v>
      </c>
      <c r="M65" s="402">
        <f t="shared" si="11"/>
        <v>6.789999999999999</v>
      </c>
      <c r="N65" s="401">
        <f t="shared" si="12"/>
        <v>-0.7000000000000001</v>
      </c>
      <c r="O65" s="376">
        <f t="shared" si="13"/>
        <v>0.7000000000000001</v>
      </c>
      <c r="P65" s="376">
        <f t="shared" si="14"/>
        <v>-1.4000000000000001</v>
      </c>
      <c r="Q65" s="378">
        <f t="shared" si="15"/>
        <v>1.4000000000000001</v>
      </c>
      <c r="R65" s="184"/>
      <c r="S65" s="184"/>
      <c r="T65" s="184"/>
      <c r="U65" s="185"/>
    </row>
    <row r="66" spans="1:21" ht="12.75">
      <c r="A66" s="155" t="s">
        <v>211</v>
      </c>
      <c r="B66" s="401">
        <f t="shared" si="0"/>
        <v>-0.063</v>
      </c>
      <c r="C66" s="376">
        <f t="shared" si="1"/>
        <v>0.063</v>
      </c>
      <c r="D66" s="376">
        <f t="shared" si="2"/>
        <v>-0.126</v>
      </c>
      <c r="E66" s="378">
        <f t="shared" si="3"/>
        <v>0.126</v>
      </c>
      <c r="F66" s="401">
        <f t="shared" si="4"/>
        <v>-0.9152542372881357</v>
      </c>
      <c r="G66" s="376">
        <f t="shared" si="5"/>
        <v>0.9152542372881357</v>
      </c>
      <c r="H66" s="376">
        <f t="shared" si="6"/>
        <v>-1.8305084745762714</v>
      </c>
      <c r="I66" s="378">
        <f t="shared" si="7"/>
        <v>1.8305084745762714</v>
      </c>
      <c r="J66" s="405">
        <f t="shared" si="8"/>
        <v>-2.48</v>
      </c>
      <c r="K66" s="397">
        <f t="shared" si="9"/>
        <v>1.7200000000000002</v>
      </c>
      <c r="L66" s="397">
        <f t="shared" si="10"/>
        <v>-4.58</v>
      </c>
      <c r="M66" s="402">
        <f t="shared" si="11"/>
        <v>3.8200000000000003</v>
      </c>
      <c r="N66" s="401">
        <f t="shared" si="12"/>
        <v>-1.23</v>
      </c>
      <c r="O66" s="376">
        <f t="shared" si="13"/>
        <v>0.5900000000000001</v>
      </c>
      <c r="P66" s="376">
        <f t="shared" si="14"/>
        <v>-2.14</v>
      </c>
      <c r="Q66" s="378">
        <f t="shared" si="15"/>
        <v>1.5</v>
      </c>
      <c r="R66" s="184"/>
      <c r="S66" s="184"/>
      <c r="T66" s="184"/>
      <c r="U66" s="185"/>
    </row>
    <row r="67" spans="1:21" ht="12.75">
      <c r="A67" s="155" t="s">
        <v>212</v>
      </c>
      <c r="B67" s="401">
        <f t="shared" si="0"/>
        <v>-0.1575</v>
      </c>
      <c r="C67" s="376">
        <f t="shared" si="1"/>
        <v>0.1575</v>
      </c>
      <c r="D67" s="376">
        <f t="shared" si="2"/>
        <v>-0.315</v>
      </c>
      <c r="E67" s="378">
        <f t="shared" si="3"/>
        <v>0.315</v>
      </c>
      <c r="F67" s="401">
        <f t="shared" si="4"/>
        <v>-0.4067796610169492</v>
      </c>
      <c r="G67" s="376">
        <f t="shared" si="5"/>
        <v>0.4067796610169492</v>
      </c>
      <c r="H67" s="376">
        <f t="shared" si="6"/>
        <v>-0.8135593220338984</v>
      </c>
      <c r="I67" s="378">
        <f t="shared" si="7"/>
        <v>0.8135593220338984</v>
      </c>
      <c r="J67" s="405">
        <f t="shared" si="8"/>
        <v>0.31000000000000005</v>
      </c>
      <c r="K67" s="397">
        <f t="shared" si="9"/>
        <v>2.83</v>
      </c>
      <c r="L67" s="397">
        <f t="shared" si="10"/>
        <v>-0.95</v>
      </c>
      <c r="M67" s="402">
        <f t="shared" si="11"/>
        <v>4.09</v>
      </c>
      <c r="N67" s="401">
        <f t="shared" si="12"/>
        <v>-0.56</v>
      </c>
      <c r="O67" s="376">
        <f t="shared" si="13"/>
        <v>0.56</v>
      </c>
      <c r="P67" s="376">
        <f t="shared" si="14"/>
        <v>-1.12</v>
      </c>
      <c r="Q67" s="378">
        <f t="shared" si="15"/>
        <v>1.12</v>
      </c>
      <c r="R67" s="184"/>
      <c r="S67" s="184"/>
      <c r="T67" s="184"/>
      <c r="U67" s="185"/>
    </row>
    <row r="68" spans="1:21" ht="12.75">
      <c r="A68" s="155" t="s">
        <v>213</v>
      </c>
      <c r="B68" s="401">
        <f t="shared" si="0"/>
        <v>-0.017172312763543834</v>
      </c>
      <c r="C68" s="376">
        <f t="shared" si="1"/>
        <v>0.017172312763543834</v>
      </c>
      <c r="D68" s="376">
        <f t="shared" si="2"/>
        <v>-0.03434462552708767</v>
      </c>
      <c r="E68" s="378">
        <f t="shared" si="3"/>
        <v>0.03434462552708767</v>
      </c>
      <c r="F68" s="401">
        <f t="shared" si="4"/>
        <v>-0.23050847457627122</v>
      </c>
      <c r="G68" s="376">
        <f t="shared" si="5"/>
        <v>0.23050847457627122</v>
      </c>
      <c r="H68" s="376">
        <f t="shared" si="6"/>
        <v>-0.46101694915254243</v>
      </c>
      <c r="I68" s="378">
        <f t="shared" si="7"/>
        <v>0.46101694915254243</v>
      </c>
      <c r="J68" s="405">
        <f t="shared" si="8"/>
        <v>-1.1500000000000001</v>
      </c>
      <c r="K68" s="397">
        <f t="shared" si="9"/>
        <v>0.9500000000000001</v>
      </c>
      <c r="L68" s="397">
        <f t="shared" si="10"/>
        <v>-2.2</v>
      </c>
      <c r="M68" s="402">
        <f t="shared" si="11"/>
        <v>2</v>
      </c>
      <c r="N68" s="401">
        <f t="shared" si="12"/>
        <v>-0.22500000000000003</v>
      </c>
      <c r="O68" s="376">
        <f t="shared" si="13"/>
        <v>0.265</v>
      </c>
      <c r="P68" s="376">
        <f t="shared" si="14"/>
        <v>-0.47000000000000003</v>
      </c>
      <c r="Q68" s="378">
        <f t="shared" si="15"/>
        <v>0.51</v>
      </c>
      <c r="R68" s="184"/>
      <c r="S68" s="184"/>
      <c r="T68" s="184"/>
      <c r="U68" s="185"/>
    </row>
    <row r="69" spans="1:21" ht="12.75">
      <c r="A69" s="155" t="s">
        <v>214</v>
      </c>
      <c r="B69" s="401">
        <f t="shared" si="0"/>
        <v>-0.091</v>
      </c>
      <c r="C69" s="376">
        <f t="shared" si="1"/>
        <v>0.091</v>
      </c>
      <c r="D69" s="376">
        <f t="shared" si="2"/>
        <v>-0.182</v>
      </c>
      <c r="E69" s="378">
        <f t="shared" si="3"/>
        <v>0.182</v>
      </c>
      <c r="F69" s="401">
        <f t="shared" si="4"/>
        <v>-0.18983050847457628</v>
      </c>
      <c r="G69" s="376">
        <f t="shared" si="5"/>
        <v>0.18983050847457628</v>
      </c>
      <c r="H69" s="376">
        <f t="shared" si="6"/>
        <v>-0.37966101694915255</v>
      </c>
      <c r="I69" s="378">
        <f t="shared" si="7"/>
        <v>0.37966101694915255</v>
      </c>
      <c r="J69" s="405">
        <f t="shared" si="8"/>
        <v>1.08</v>
      </c>
      <c r="K69" s="397">
        <f t="shared" si="9"/>
        <v>1.92</v>
      </c>
      <c r="L69" s="397">
        <f t="shared" si="10"/>
        <v>0.66</v>
      </c>
      <c r="M69" s="402">
        <f t="shared" si="11"/>
        <v>2.34</v>
      </c>
      <c r="N69" s="401">
        <f t="shared" si="12"/>
        <v>-0.0665</v>
      </c>
      <c r="O69" s="376">
        <f t="shared" si="13"/>
        <v>0.0665</v>
      </c>
      <c r="P69" s="376">
        <f t="shared" si="14"/>
        <v>-0.133</v>
      </c>
      <c r="Q69" s="378">
        <f t="shared" si="15"/>
        <v>0.133</v>
      </c>
      <c r="R69" s="184"/>
      <c r="S69" s="184"/>
      <c r="T69" s="184"/>
      <c r="U69" s="185"/>
    </row>
    <row r="70" spans="1:21" ht="12.75">
      <c r="A70" s="155" t="s">
        <v>215</v>
      </c>
      <c r="B70" s="401">
        <f t="shared" si="0"/>
        <v>-0.006677631343550725</v>
      </c>
      <c r="C70" s="376">
        <f t="shared" si="1"/>
        <v>0.008677631343550724</v>
      </c>
      <c r="D70" s="376">
        <f t="shared" si="2"/>
        <v>-0.01435526268710145</v>
      </c>
      <c r="E70" s="378">
        <f t="shared" si="3"/>
        <v>0.01635526268710145</v>
      </c>
      <c r="F70" s="401">
        <f t="shared" si="4"/>
        <v>-0.08474576271186442</v>
      </c>
      <c r="G70" s="376">
        <f t="shared" si="5"/>
        <v>0.08474576271186442</v>
      </c>
      <c r="H70" s="376">
        <f t="shared" si="6"/>
        <v>-0.16949152542372883</v>
      </c>
      <c r="I70" s="378">
        <f t="shared" si="7"/>
        <v>0.16949152542372883</v>
      </c>
      <c r="J70" s="405">
        <f t="shared" si="8"/>
        <v>-0.2275</v>
      </c>
      <c r="K70" s="397">
        <f t="shared" si="9"/>
        <v>0.2275</v>
      </c>
      <c r="L70" s="397">
        <f t="shared" si="10"/>
        <v>-0.455</v>
      </c>
      <c r="M70" s="402">
        <f t="shared" si="11"/>
        <v>0.455</v>
      </c>
      <c r="N70" s="401">
        <f t="shared" si="12"/>
        <v>-0.10350000000000001</v>
      </c>
      <c r="O70" s="376">
        <f t="shared" si="13"/>
        <v>0.1555</v>
      </c>
      <c r="P70" s="376">
        <f t="shared" si="14"/>
        <v>-0.233</v>
      </c>
      <c r="Q70" s="378">
        <f t="shared" si="15"/>
        <v>0.28500000000000003</v>
      </c>
      <c r="R70" s="184"/>
      <c r="S70" s="184"/>
      <c r="T70" s="184"/>
      <c r="U70" s="185"/>
    </row>
    <row r="71" spans="1:21" ht="12.75">
      <c r="A71" s="155" t="s">
        <v>216</v>
      </c>
      <c r="B71" s="401">
        <f t="shared" si="0"/>
        <v>-0.063</v>
      </c>
      <c r="C71" s="376">
        <f t="shared" si="1"/>
        <v>0.063</v>
      </c>
      <c r="D71" s="376">
        <f t="shared" si="2"/>
        <v>-0.126</v>
      </c>
      <c r="E71" s="378">
        <f t="shared" si="3"/>
        <v>0.126</v>
      </c>
      <c r="F71" s="401">
        <f t="shared" si="4"/>
        <v>-0.0711864406779661</v>
      </c>
      <c r="G71" s="376">
        <f t="shared" si="5"/>
        <v>0.0711864406779661</v>
      </c>
      <c r="H71" s="376">
        <f t="shared" si="6"/>
        <v>-0.1423728813559322</v>
      </c>
      <c r="I71" s="378">
        <f t="shared" si="7"/>
        <v>0.1423728813559322</v>
      </c>
      <c r="J71" s="405">
        <f t="shared" si="8"/>
        <v>-0.34450000000000003</v>
      </c>
      <c r="K71" s="397">
        <f t="shared" si="9"/>
        <v>-0.04350000000000001</v>
      </c>
      <c r="L71" s="397">
        <f t="shared" si="10"/>
        <v>-0.495</v>
      </c>
      <c r="M71" s="402">
        <f t="shared" si="11"/>
        <v>0.10699999999999998</v>
      </c>
      <c r="N71" s="405">
        <f t="shared" si="12"/>
        <v>-0.1205</v>
      </c>
      <c r="O71" s="397">
        <f t="shared" si="13"/>
        <v>0.0965</v>
      </c>
      <c r="P71" s="397">
        <f t="shared" si="14"/>
        <v>-0.229</v>
      </c>
      <c r="Q71" s="402">
        <f t="shared" si="15"/>
        <v>0.205</v>
      </c>
      <c r="R71" s="184"/>
      <c r="S71" s="184"/>
      <c r="T71" s="184"/>
      <c r="U71" s="185"/>
    </row>
    <row r="72" spans="1:21" ht="12.75">
      <c r="A72" s="155" t="s">
        <v>217</v>
      </c>
      <c r="B72" s="401">
        <f t="shared" si="0"/>
        <v>-0.0033433588925483836</v>
      </c>
      <c r="C72" s="376">
        <f t="shared" si="1"/>
        <v>0.0033058629942255167</v>
      </c>
      <c r="D72" s="376">
        <f t="shared" si="2"/>
        <v>-0.006667969835935333</v>
      </c>
      <c r="E72" s="378">
        <f t="shared" si="3"/>
        <v>0.006630473937612467</v>
      </c>
      <c r="F72" s="401">
        <f t="shared" si="4"/>
        <v>-0.11525423728813561</v>
      </c>
      <c r="G72" s="376">
        <f t="shared" si="5"/>
        <v>0.11525423728813561</v>
      </c>
      <c r="H72" s="376">
        <f t="shared" si="6"/>
        <v>-0.23050847457627122</v>
      </c>
      <c r="I72" s="378">
        <f t="shared" si="7"/>
        <v>0.23050847457627122</v>
      </c>
      <c r="J72" s="405">
        <f t="shared" si="8"/>
        <v>-0.35000000000000003</v>
      </c>
      <c r="K72" s="397">
        <f t="shared" si="9"/>
        <v>0.35000000000000003</v>
      </c>
      <c r="L72" s="397">
        <f t="shared" si="10"/>
        <v>-0.7000000000000001</v>
      </c>
      <c r="M72" s="402">
        <f t="shared" si="11"/>
        <v>0.7000000000000001</v>
      </c>
      <c r="N72" s="405">
        <f t="shared" si="12"/>
        <v>-0.3205</v>
      </c>
      <c r="O72" s="397">
        <f t="shared" si="13"/>
        <v>0.34450000000000003</v>
      </c>
      <c r="P72" s="397">
        <f t="shared" si="14"/>
        <v>-0.653</v>
      </c>
      <c r="Q72" s="402">
        <f t="shared" si="15"/>
        <v>0.677</v>
      </c>
      <c r="R72" s="184"/>
      <c r="S72" s="184"/>
      <c r="T72" s="184"/>
      <c r="U72" s="185"/>
    </row>
    <row r="73" spans="1:21" ht="12.75">
      <c r="A73" s="155" t="s">
        <v>218</v>
      </c>
      <c r="B73" s="405">
        <f t="shared" si="0"/>
        <v>-0.1285</v>
      </c>
      <c r="C73" s="397">
        <f t="shared" si="1"/>
        <v>0.14450000000000002</v>
      </c>
      <c r="D73" s="397">
        <f t="shared" si="2"/>
        <v>-0.265</v>
      </c>
      <c r="E73" s="402">
        <f t="shared" si="3"/>
        <v>0.281</v>
      </c>
      <c r="F73" s="405">
        <f t="shared" si="4"/>
        <v>-0.030508474576271184</v>
      </c>
      <c r="G73" s="376">
        <f t="shared" si="5"/>
        <v>0.030508474576271184</v>
      </c>
      <c r="H73" s="376">
        <f t="shared" si="6"/>
        <v>-0.06101694915254237</v>
      </c>
      <c r="I73" s="378">
        <f t="shared" si="7"/>
        <v>0.06101694915254237</v>
      </c>
      <c r="J73" s="405">
        <f t="shared" si="8"/>
        <v>0.03950000000000001</v>
      </c>
      <c r="K73" s="397">
        <f t="shared" si="9"/>
        <v>0.3405</v>
      </c>
      <c r="L73" s="397">
        <f t="shared" si="10"/>
        <v>-0.11099999999999999</v>
      </c>
      <c r="M73" s="402">
        <f t="shared" si="11"/>
        <v>0.491</v>
      </c>
      <c r="N73" s="405">
        <f t="shared" si="12"/>
        <v>-0.12000000000000001</v>
      </c>
      <c r="O73" s="397">
        <f t="shared" si="13"/>
        <v>0.14600000000000002</v>
      </c>
      <c r="P73" s="397">
        <f t="shared" si="14"/>
        <v>-0.253</v>
      </c>
      <c r="Q73" s="402">
        <f t="shared" si="15"/>
        <v>0.279</v>
      </c>
      <c r="R73" s="184"/>
      <c r="S73" s="184"/>
      <c r="T73" s="184"/>
      <c r="U73" s="185"/>
    </row>
    <row r="74" spans="1:21" ht="12.75">
      <c r="A74" s="155" t="s">
        <v>219</v>
      </c>
      <c r="B74" s="401">
        <f t="shared" si="0"/>
        <v>-0.0028</v>
      </c>
      <c r="C74" s="376">
        <f t="shared" si="1"/>
        <v>0.0028</v>
      </c>
      <c r="D74" s="376">
        <f t="shared" si="2"/>
        <v>-0.0056</v>
      </c>
      <c r="E74" s="378">
        <f t="shared" si="3"/>
        <v>0.0056</v>
      </c>
      <c r="F74" s="401">
        <f t="shared" si="4"/>
        <v>-0.018983050847457626</v>
      </c>
      <c r="G74" s="376">
        <f t="shared" si="5"/>
        <v>0.018983050847457626</v>
      </c>
      <c r="H74" s="376">
        <f t="shared" si="6"/>
        <v>-0.03796610169491525</v>
      </c>
      <c r="I74" s="378">
        <f t="shared" si="7"/>
        <v>0.03796610169491525</v>
      </c>
      <c r="J74" s="405">
        <f t="shared" si="8"/>
        <v>-0.07</v>
      </c>
      <c r="K74" s="397">
        <f t="shared" si="9"/>
        <v>0.07</v>
      </c>
      <c r="L74" s="397">
        <f t="shared" si="10"/>
        <v>-0.14</v>
      </c>
      <c r="M74" s="402">
        <f t="shared" si="11"/>
        <v>0.14</v>
      </c>
      <c r="N74" s="405">
        <f t="shared" si="12"/>
        <v>-0.03395</v>
      </c>
      <c r="O74" s="397">
        <f t="shared" si="13"/>
        <v>0.03395</v>
      </c>
      <c r="P74" s="397">
        <f t="shared" si="14"/>
        <v>-0.0679</v>
      </c>
      <c r="Q74" s="402">
        <f t="shared" si="15"/>
        <v>0.0679</v>
      </c>
      <c r="R74" s="184"/>
      <c r="S74" s="184"/>
      <c r="T74" s="184"/>
      <c r="U74" s="185"/>
    </row>
    <row r="75" spans="1:21" ht="12.75">
      <c r="A75" s="155" t="s">
        <v>220</v>
      </c>
      <c r="B75" s="405">
        <f t="shared" si="0"/>
        <v>-0.0174</v>
      </c>
      <c r="C75" s="397">
        <f t="shared" si="1"/>
        <v>0.0204</v>
      </c>
      <c r="D75" s="397">
        <f t="shared" si="2"/>
        <v>-0.0363</v>
      </c>
      <c r="E75" s="402">
        <f t="shared" si="3"/>
        <v>0.0393</v>
      </c>
      <c r="F75" s="405">
        <f t="shared" si="4"/>
        <v>-0.007457627118644069</v>
      </c>
      <c r="G75" s="376">
        <f t="shared" si="5"/>
        <v>0.007457627118644069</v>
      </c>
      <c r="H75" s="376">
        <f t="shared" si="6"/>
        <v>-0.014915254237288138</v>
      </c>
      <c r="I75" s="378">
        <f t="shared" si="7"/>
        <v>0.014915254237288138</v>
      </c>
      <c r="J75" s="401">
        <f t="shared" si="8"/>
        <v>-0.0245</v>
      </c>
      <c r="K75" s="376">
        <f t="shared" si="9"/>
        <v>0.0245</v>
      </c>
      <c r="L75" s="376">
        <f t="shared" si="10"/>
        <v>-0.049</v>
      </c>
      <c r="M75" s="378">
        <f t="shared" si="11"/>
        <v>0.049</v>
      </c>
      <c r="N75" s="401">
        <f t="shared" si="12"/>
        <v>-0.0174</v>
      </c>
      <c r="O75" s="376">
        <f t="shared" si="13"/>
        <v>0.0204</v>
      </c>
      <c r="P75" s="376">
        <f t="shared" si="14"/>
        <v>-0.0363</v>
      </c>
      <c r="Q75" s="378">
        <f t="shared" si="15"/>
        <v>0.0393</v>
      </c>
      <c r="R75" s="184"/>
      <c r="S75" s="184"/>
      <c r="T75" s="184"/>
      <c r="U75" s="185"/>
    </row>
    <row r="76" spans="1:21" ht="12.75">
      <c r="A76" s="155" t="s">
        <v>221</v>
      </c>
      <c r="B76" s="405">
        <f t="shared" si="0"/>
        <v>-0.02015</v>
      </c>
      <c r="C76" s="397">
        <f t="shared" si="1"/>
        <v>0.00435</v>
      </c>
      <c r="D76" s="397">
        <f t="shared" si="2"/>
        <v>-0.0324</v>
      </c>
      <c r="E76" s="402">
        <f t="shared" si="3"/>
        <v>0.0166</v>
      </c>
      <c r="F76" s="405">
        <f t="shared" si="4"/>
        <v>-0.01016949152542373</v>
      </c>
      <c r="G76" s="376">
        <f t="shared" si="5"/>
        <v>0.01016949152542373</v>
      </c>
      <c r="H76" s="376">
        <f t="shared" si="6"/>
        <v>-0.02033898305084746</v>
      </c>
      <c r="I76" s="378">
        <f t="shared" si="7"/>
        <v>0.02033898305084746</v>
      </c>
      <c r="J76" s="405">
        <f t="shared" si="8"/>
        <v>-0.01945</v>
      </c>
      <c r="K76" s="397">
        <f t="shared" si="9"/>
        <v>0.021849999999999998</v>
      </c>
      <c r="L76" s="397">
        <f t="shared" si="10"/>
        <v>-0.0401</v>
      </c>
      <c r="M76" s="402">
        <f t="shared" si="11"/>
        <v>0.042499999999999996</v>
      </c>
      <c r="N76" s="405">
        <f t="shared" si="12"/>
        <v>-0.01665</v>
      </c>
      <c r="O76" s="397">
        <f t="shared" si="13"/>
        <v>0.012050000000000002</v>
      </c>
      <c r="P76" s="397">
        <f t="shared" si="14"/>
        <v>-0.031000000000000003</v>
      </c>
      <c r="Q76" s="402">
        <f t="shared" si="15"/>
        <v>0.026400000000000003</v>
      </c>
      <c r="R76" s="184"/>
      <c r="S76" s="184"/>
      <c r="T76" s="184"/>
      <c r="U76" s="185"/>
    </row>
    <row r="77" spans="1:21" ht="13.5" thickBot="1">
      <c r="A77" s="132" t="s">
        <v>222</v>
      </c>
      <c r="B77" s="403">
        <f t="shared" si="0"/>
        <v>-0.026199999999999998</v>
      </c>
      <c r="C77" s="380">
        <f t="shared" si="1"/>
        <v>0.02</v>
      </c>
      <c r="D77" s="380">
        <f t="shared" si="2"/>
        <v>-0.0493</v>
      </c>
      <c r="E77" s="379">
        <f t="shared" si="3"/>
        <v>0.0431</v>
      </c>
      <c r="F77" s="403">
        <f t="shared" si="4"/>
        <v>-0.01016949152542373</v>
      </c>
      <c r="G77" s="380">
        <f t="shared" si="5"/>
        <v>0.01016949152542373</v>
      </c>
      <c r="H77" s="380">
        <f t="shared" si="6"/>
        <v>-0.02033898305084746</v>
      </c>
      <c r="I77" s="379">
        <f t="shared" si="7"/>
        <v>0.02033898305084746</v>
      </c>
      <c r="J77" s="410">
        <f t="shared" si="8"/>
        <v>-0.02255</v>
      </c>
      <c r="K77" s="404">
        <f t="shared" si="9"/>
        <v>0.029949999999999997</v>
      </c>
      <c r="L77" s="404">
        <f t="shared" si="10"/>
        <v>-0.048799999999999996</v>
      </c>
      <c r="M77" s="406">
        <f t="shared" si="11"/>
        <v>0.0562</v>
      </c>
      <c r="N77" s="410">
        <f t="shared" si="12"/>
        <v>-0.0315</v>
      </c>
      <c r="O77" s="404">
        <f t="shared" si="13"/>
        <v>0.0315</v>
      </c>
      <c r="P77" s="404">
        <f t="shared" si="14"/>
        <v>-0.063</v>
      </c>
      <c r="Q77" s="406">
        <f t="shared" si="15"/>
        <v>0.063</v>
      </c>
      <c r="R77" s="186"/>
      <c r="S77" s="186"/>
      <c r="T77" s="186"/>
      <c r="U77" s="187"/>
    </row>
    <row r="78" spans="1:5" ht="13.5" thickBot="1">
      <c r="A78" s="131" t="s">
        <v>288</v>
      </c>
      <c r="B78" s="442">
        <v>0</v>
      </c>
      <c r="C78" s="443">
        <v>0.01</v>
      </c>
      <c r="D78" s="443">
        <v>0</v>
      </c>
      <c r="E78" s="444">
        <v>0.02</v>
      </c>
    </row>
    <row r="79" ht="13.5" thickBot="1"/>
    <row r="80" ht="12.75">
      <c r="A80" s="423" t="s">
        <v>284</v>
      </c>
    </row>
    <row r="81" ht="13.5" thickBot="1">
      <c r="A81" s="424" t="s">
        <v>285</v>
      </c>
    </row>
  </sheetData>
  <mergeCells count="26"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  <mergeCell ref="A40:U40"/>
    <mergeCell ref="F41:G41"/>
    <mergeCell ref="F42:G42"/>
    <mergeCell ref="F43:G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3:G3"/>
    <mergeCell ref="F4:G4"/>
    <mergeCell ref="F2:G2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U81"/>
  <sheetViews>
    <sheetView workbookViewId="0" topLeftCell="A1">
      <selection activeCell="O11" sqref="O11"/>
    </sheetView>
  </sheetViews>
  <sheetFormatPr defaultColWidth="9.140625" defaultRowHeight="12.75"/>
  <cols>
    <col min="1" max="1" width="26.140625" style="188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0" max="10" width="8.8515625" style="0" bestFit="1" customWidth="1"/>
    <col min="11" max="11" width="9.8515625" style="0" bestFit="1" customWidth="1"/>
    <col min="12" max="12" width="8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494" t="s">
        <v>175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6"/>
    </row>
    <row r="2" spans="1:21" ht="13.5" thickBot="1">
      <c r="A2" s="155"/>
      <c r="B2" s="156" t="s">
        <v>176</v>
      </c>
      <c r="C2" s="157" t="s">
        <v>177</v>
      </c>
      <c r="D2" s="158" t="s">
        <v>178</v>
      </c>
      <c r="E2" s="159" t="s">
        <v>179</v>
      </c>
      <c r="F2" s="581"/>
      <c r="G2" s="551"/>
      <c r="H2" s="156" t="s">
        <v>176</v>
      </c>
      <c r="I2" s="157" t="s">
        <v>177</v>
      </c>
      <c r="J2" s="158" t="s">
        <v>178</v>
      </c>
      <c r="K2" s="159" t="s">
        <v>179</v>
      </c>
      <c r="L2" s="160"/>
      <c r="M2" s="160"/>
      <c r="N2" s="160"/>
      <c r="O2" s="160"/>
      <c r="P2" s="160"/>
      <c r="Q2" s="160"/>
      <c r="R2" s="2"/>
      <c r="S2" s="2"/>
      <c r="T2" s="2"/>
      <c r="U2" s="97"/>
    </row>
    <row r="3" spans="1:21" ht="12.75">
      <c r="A3" s="155" t="s">
        <v>180</v>
      </c>
      <c r="B3" s="161">
        <v>-0.058</v>
      </c>
      <c r="C3" s="162">
        <v>0.008</v>
      </c>
      <c r="D3" s="231">
        <v>3.5</v>
      </c>
      <c r="E3" s="162">
        <v>7</v>
      </c>
      <c r="F3" s="577" t="s">
        <v>174</v>
      </c>
      <c r="G3" s="578"/>
      <c r="H3" s="161">
        <v>0</v>
      </c>
      <c r="I3" s="162">
        <v>0.28</v>
      </c>
      <c r="J3" s="231">
        <v>3.5</v>
      </c>
      <c r="K3" s="162">
        <v>7</v>
      </c>
      <c r="L3" s="235"/>
      <c r="M3" s="235"/>
      <c r="N3" s="235"/>
      <c r="O3" s="235"/>
      <c r="P3" s="235"/>
      <c r="Q3" s="235"/>
      <c r="R3" s="2"/>
      <c r="S3" s="2"/>
      <c r="T3" s="2"/>
      <c r="U3" s="97"/>
    </row>
    <row r="4" spans="1:21" ht="13.5" thickBot="1">
      <c r="A4" s="155" t="s">
        <v>181</v>
      </c>
      <c r="B4" s="346">
        <v>-4070</v>
      </c>
      <c r="C4" s="347">
        <v>100</v>
      </c>
      <c r="D4" s="232">
        <v>3.5</v>
      </c>
      <c r="E4" s="164">
        <v>7</v>
      </c>
      <c r="F4" s="579"/>
      <c r="G4" s="580"/>
      <c r="H4" s="163"/>
      <c r="I4" s="164"/>
      <c r="J4" s="232"/>
      <c r="K4" s="164"/>
      <c r="L4" s="236"/>
      <c r="M4" s="236"/>
      <c r="N4" s="236"/>
      <c r="O4" s="236"/>
      <c r="P4" s="236"/>
      <c r="Q4" s="236"/>
      <c r="R4" s="2"/>
      <c r="S4" s="2"/>
      <c r="T4" s="2"/>
      <c r="U4" s="97"/>
    </row>
    <row r="5" spans="1:21" ht="13.5" thickBot="1">
      <c r="A5" s="165"/>
      <c r="B5" s="570" t="s">
        <v>182</v>
      </c>
      <c r="C5" s="514"/>
      <c r="D5" s="514"/>
      <c r="E5" s="571"/>
      <c r="F5" s="572" t="s">
        <v>183</v>
      </c>
      <c r="G5" s="573"/>
      <c r="H5" s="573"/>
      <c r="I5" s="574"/>
      <c r="J5" s="572" t="s">
        <v>184</v>
      </c>
      <c r="K5" s="573"/>
      <c r="L5" s="573"/>
      <c r="M5" s="574"/>
      <c r="N5" s="572" t="s">
        <v>185</v>
      </c>
      <c r="O5" s="573"/>
      <c r="P5" s="573"/>
      <c r="Q5" s="574"/>
      <c r="R5" s="547" t="s">
        <v>186</v>
      </c>
      <c r="S5" s="575"/>
      <c r="T5" s="575"/>
      <c r="U5" s="576"/>
    </row>
    <row r="6" spans="1:21" ht="13.5" thickBot="1">
      <c r="A6" s="155"/>
      <c r="B6" s="238" t="s">
        <v>187</v>
      </c>
      <c r="C6" s="237" t="s">
        <v>188</v>
      </c>
      <c r="D6" s="238" t="s">
        <v>178</v>
      </c>
      <c r="E6" s="237" t="s">
        <v>179</v>
      </c>
      <c r="F6" s="392" t="s">
        <v>187</v>
      </c>
      <c r="G6" s="393" t="s">
        <v>188</v>
      </c>
      <c r="H6" s="392" t="s">
        <v>178</v>
      </c>
      <c r="I6" s="393" t="s">
        <v>179</v>
      </c>
      <c r="J6" s="392" t="s">
        <v>187</v>
      </c>
      <c r="K6" s="393" t="s">
        <v>188</v>
      </c>
      <c r="L6" s="392" t="s">
        <v>178</v>
      </c>
      <c r="M6" s="393" t="s">
        <v>179</v>
      </c>
      <c r="N6" s="238" t="s">
        <v>187</v>
      </c>
      <c r="O6" s="233" t="s">
        <v>188</v>
      </c>
      <c r="P6" s="238" t="s">
        <v>178</v>
      </c>
      <c r="Q6" s="237" t="s">
        <v>179</v>
      </c>
      <c r="R6" s="168" t="s">
        <v>187</v>
      </c>
      <c r="S6" s="166" t="s">
        <v>188</v>
      </c>
      <c r="T6" s="168" t="s">
        <v>178</v>
      </c>
      <c r="U6" s="166" t="s">
        <v>179</v>
      </c>
    </row>
    <row r="7" spans="1:21" ht="13.5" thickBot="1">
      <c r="A7" s="155" t="s">
        <v>189</v>
      </c>
      <c r="B7" s="391">
        <v>108.3</v>
      </c>
      <c r="C7" s="244">
        <v>0.38</v>
      </c>
      <c r="D7" s="386">
        <v>4</v>
      </c>
      <c r="E7" s="244">
        <v>8</v>
      </c>
      <c r="F7" s="394">
        <v>0.34</v>
      </c>
      <c r="G7" s="395">
        <v>1.52</v>
      </c>
      <c r="H7" s="240">
        <v>4</v>
      </c>
      <c r="I7" s="240">
        <v>8</v>
      </c>
      <c r="J7" s="394">
        <v>-4140</v>
      </c>
      <c r="K7" s="395">
        <v>380</v>
      </c>
      <c r="L7" s="240">
        <v>3.5</v>
      </c>
      <c r="M7" s="240">
        <v>7</v>
      </c>
      <c r="N7" s="383">
        <v>-4022</v>
      </c>
      <c r="O7" s="354">
        <v>211</v>
      </c>
      <c r="P7" s="244">
        <v>3.5</v>
      </c>
      <c r="Q7" s="244">
        <v>7</v>
      </c>
      <c r="R7" s="337">
        <v>-2.1</v>
      </c>
      <c r="S7" s="396">
        <v>2.02</v>
      </c>
      <c r="T7" s="169">
        <v>3.5</v>
      </c>
      <c r="U7" s="396">
        <v>7</v>
      </c>
    </row>
    <row r="8" spans="1:21" ht="13.5" thickBot="1">
      <c r="A8" s="165"/>
      <c r="B8" s="570" t="s">
        <v>190</v>
      </c>
      <c r="C8" s="514"/>
      <c r="D8" s="514"/>
      <c r="E8" s="571"/>
      <c r="F8" s="570" t="s">
        <v>191</v>
      </c>
      <c r="G8" s="514"/>
      <c r="H8" s="514"/>
      <c r="I8" s="514"/>
      <c r="J8" s="582" t="s">
        <v>192</v>
      </c>
      <c r="K8" s="583"/>
      <c r="L8" s="583"/>
      <c r="M8" s="584"/>
      <c r="N8" s="582" t="s">
        <v>193</v>
      </c>
      <c r="O8" s="583"/>
      <c r="P8" s="583"/>
      <c r="Q8" s="584"/>
      <c r="R8" s="2"/>
      <c r="S8" s="2"/>
      <c r="T8" s="2"/>
      <c r="U8" s="97"/>
    </row>
    <row r="9" spans="1:21" ht="13.5" thickBot="1">
      <c r="A9" s="132"/>
      <c r="B9" s="156" t="s">
        <v>187</v>
      </c>
      <c r="C9" s="375" t="s">
        <v>188</v>
      </c>
      <c r="D9" s="156" t="s">
        <v>178</v>
      </c>
      <c r="E9" s="375" t="s">
        <v>179</v>
      </c>
      <c r="F9" s="156" t="s">
        <v>187</v>
      </c>
      <c r="G9" s="375" t="s">
        <v>188</v>
      </c>
      <c r="H9" s="156" t="s">
        <v>178</v>
      </c>
      <c r="I9" s="375" t="s">
        <v>179</v>
      </c>
      <c r="J9" s="238" t="s">
        <v>187</v>
      </c>
      <c r="K9" s="233" t="s">
        <v>188</v>
      </c>
      <c r="L9" s="238" t="s">
        <v>178</v>
      </c>
      <c r="M9" s="233" t="s">
        <v>179</v>
      </c>
      <c r="N9" s="238" t="s">
        <v>187</v>
      </c>
      <c r="O9" s="237" t="s">
        <v>188</v>
      </c>
      <c r="P9" s="238" t="s">
        <v>178</v>
      </c>
      <c r="Q9" s="233" t="s">
        <v>179</v>
      </c>
      <c r="R9" s="2"/>
      <c r="S9" s="2"/>
      <c r="T9" s="2"/>
      <c r="U9" s="97"/>
    </row>
    <row r="10" spans="1:21" ht="13.5" thickBot="1">
      <c r="A10" s="131" t="s">
        <v>194</v>
      </c>
      <c r="B10" s="172">
        <v>0</v>
      </c>
      <c r="C10" s="246">
        <v>0</v>
      </c>
      <c r="D10" s="172">
        <v>3.5</v>
      </c>
      <c r="E10" s="246">
        <v>7</v>
      </c>
      <c r="F10" s="416">
        <v>-0.16</v>
      </c>
      <c r="G10" s="404">
        <v>0.96</v>
      </c>
      <c r="H10" s="170">
        <v>4</v>
      </c>
      <c r="I10" s="183">
        <v>8</v>
      </c>
      <c r="J10" s="170">
        <v>3.29</v>
      </c>
      <c r="K10" s="190">
        <v>0.88</v>
      </c>
      <c r="L10" s="241">
        <v>3.5</v>
      </c>
      <c r="M10" s="190">
        <v>7</v>
      </c>
      <c r="N10" s="241">
        <v>1.08</v>
      </c>
      <c r="O10" s="190">
        <v>1.77</v>
      </c>
      <c r="P10" s="241">
        <v>3.5</v>
      </c>
      <c r="Q10" s="190">
        <v>7</v>
      </c>
      <c r="R10" s="2"/>
      <c r="S10" s="2"/>
      <c r="T10" s="2"/>
      <c r="U10" s="97"/>
    </row>
    <row r="11" spans="1:21" ht="12.75">
      <c r="A11" s="155" t="s">
        <v>195</v>
      </c>
      <c r="B11" s="365">
        <v>1.3</v>
      </c>
      <c r="C11" s="245">
        <v>0.15</v>
      </c>
      <c r="D11" s="171">
        <v>3.5</v>
      </c>
      <c r="E11" s="245">
        <v>7</v>
      </c>
      <c r="F11" s="171">
        <v>0</v>
      </c>
      <c r="G11" s="376">
        <v>0.5084745762711864</v>
      </c>
      <c r="H11" s="180">
        <v>4</v>
      </c>
      <c r="I11" s="182">
        <v>8</v>
      </c>
      <c r="J11" s="384">
        <v>32</v>
      </c>
      <c r="K11" s="385">
        <v>9</v>
      </c>
      <c r="L11" s="384">
        <v>3.5</v>
      </c>
      <c r="M11" s="385">
        <v>7</v>
      </c>
      <c r="N11" s="387">
        <v>30</v>
      </c>
      <c r="O11" s="388">
        <v>8</v>
      </c>
      <c r="P11" s="384">
        <v>3.5</v>
      </c>
      <c r="Q11" s="385">
        <v>7</v>
      </c>
      <c r="R11" s="2"/>
      <c r="S11" s="2"/>
      <c r="T11" s="2"/>
      <c r="U11" s="97"/>
    </row>
    <row r="12" spans="1:21" ht="12.75">
      <c r="A12" s="155" t="s">
        <v>196</v>
      </c>
      <c r="B12" s="365">
        <v>4.6</v>
      </c>
      <c r="C12" s="245">
        <v>0.16</v>
      </c>
      <c r="D12" s="171">
        <v>3.5</v>
      </c>
      <c r="E12" s="245">
        <v>7</v>
      </c>
      <c r="F12" s="171">
        <v>0</v>
      </c>
      <c r="G12" s="376">
        <v>0.5084745762711864</v>
      </c>
      <c r="H12" s="171">
        <v>4</v>
      </c>
      <c r="I12" s="245">
        <v>8</v>
      </c>
      <c r="J12" s="341">
        <v>1.44</v>
      </c>
      <c r="K12" s="338">
        <v>5.5</v>
      </c>
      <c r="L12" s="242">
        <v>3.5</v>
      </c>
      <c r="M12" s="234">
        <v>7</v>
      </c>
      <c r="N12" s="242">
        <v>7.55</v>
      </c>
      <c r="O12" s="234">
        <v>1.64</v>
      </c>
      <c r="P12" s="242">
        <v>3.5</v>
      </c>
      <c r="Q12" s="234">
        <v>7</v>
      </c>
      <c r="R12" s="2"/>
      <c r="S12" s="2"/>
      <c r="T12" s="2"/>
      <c r="U12" s="97"/>
    </row>
    <row r="13" spans="1:21" ht="12.75">
      <c r="A13" s="155" t="s">
        <v>197</v>
      </c>
      <c r="B13" s="366">
        <v>0.06</v>
      </c>
      <c r="C13" s="245">
        <v>0.034</v>
      </c>
      <c r="D13" s="171">
        <v>3.5</v>
      </c>
      <c r="E13" s="245">
        <v>7</v>
      </c>
      <c r="F13" s="171">
        <v>0</v>
      </c>
      <c r="G13" s="376">
        <v>0.13559322033898305</v>
      </c>
      <c r="H13" s="171">
        <v>4</v>
      </c>
      <c r="I13" s="245">
        <v>8</v>
      </c>
      <c r="J13" s="355">
        <v>0.54</v>
      </c>
      <c r="K13" s="348">
        <v>0.66</v>
      </c>
      <c r="L13" s="242">
        <v>3.5</v>
      </c>
      <c r="M13" s="234">
        <v>7</v>
      </c>
      <c r="N13" s="355">
        <v>0.58</v>
      </c>
      <c r="O13" s="348">
        <v>0.68</v>
      </c>
      <c r="P13" s="242">
        <v>3.5</v>
      </c>
      <c r="Q13" s="234">
        <v>7</v>
      </c>
      <c r="R13" s="2"/>
      <c r="S13" s="2"/>
      <c r="T13" s="2"/>
      <c r="U13" s="97"/>
    </row>
    <row r="14" spans="1:21" ht="12.75">
      <c r="A14" s="155" t="s">
        <v>198</v>
      </c>
      <c r="B14" s="366">
        <v>0.04</v>
      </c>
      <c r="C14" s="245">
        <v>0.024</v>
      </c>
      <c r="D14" s="171">
        <v>3.5</v>
      </c>
      <c r="E14" s="245">
        <v>7</v>
      </c>
      <c r="F14" s="171">
        <v>0</v>
      </c>
      <c r="G14" s="376">
        <v>0.13559322033898305</v>
      </c>
      <c r="H14" s="171">
        <v>4</v>
      </c>
      <c r="I14" s="245">
        <v>8</v>
      </c>
      <c r="J14" s="341">
        <v>-0.7</v>
      </c>
      <c r="K14" s="234">
        <v>0.82</v>
      </c>
      <c r="L14" s="242">
        <v>3.5</v>
      </c>
      <c r="M14" s="234">
        <v>7</v>
      </c>
      <c r="N14" s="341">
        <v>0</v>
      </c>
      <c r="O14" s="338">
        <v>0.23</v>
      </c>
      <c r="P14" s="242">
        <v>3.5</v>
      </c>
      <c r="Q14" s="234">
        <v>7</v>
      </c>
      <c r="R14" s="2"/>
      <c r="S14" s="2"/>
      <c r="T14" s="2"/>
      <c r="U14" s="97"/>
    </row>
    <row r="15" spans="1:21" ht="12.75">
      <c r="A15" s="155" t="s">
        <v>199</v>
      </c>
      <c r="B15" s="367">
        <v>-0.019774132413410254</v>
      </c>
      <c r="C15" s="363">
        <v>0.005418943924748579</v>
      </c>
      <c r="D15" s="171">
        <v>3.5</v>
      </c>
      <c r="E15" s="245">
        <v>7</v>
      </c>
      <c r="F15" s="171">
        <v>0</v>
      </c>
      <c r="G15" s="376">
        <v>0.05932203389830509</v>
      </c>
      <c r="H15" s="171">
        <v>4</v>
      </c>
      <c r="I15" s="245">
        <v>8</v>
      </c>
      <c r="J15" s="355">
        <v>0.06</v>
      </c>
      <c r="K15" s="353">
        <v>0.3</v>
      </c>
      <c r="L15" s="242">
        <v>3.5</v>
      </c>
      <c r="M15" s="234">
        <v>7</v>
      </c>
      <c r="N15" s="341">
        <v>0</v>
      </c>
      <c r="O15" s="338">
        <v>0.07</v>
      </c>
      <c r="P15" s="242">
        <v>3.5</v>
      </c>
      <c r="Q15" s="234">
        <v>7</v>
      </c>
      <c r="R15" s="2"/>
      <c r="S15" s="2"/>
      <c r="T15" s="2"/>
      <c r="U15" s="97"/>
    </row>
    <row r="16" spans="1:21" ht="12.75">
      <c r="A16" s="155" t="s">
        <v>200</v>
      </c>
      <c r="B16" s="367">
        <v>-0.010837373458221854</v>
      </c>
      <c r="C16" s="363">
        <v>0.01</v>
      </c>
      <c r="D16" s="171">
        <v>3.5</v>
      </c>
      <c r="E16" s="245">
        <v>7</v>
      </c>
      <c r="F16" s="171">
        <v>0</v>
      </c>
      <c r="G16" s="376">
        <v>0.04576271186440678</v>
      </c>
      <c r="H16" s="171">
        <v>4</v>
      </c>
      <c r="I16" s="245">
        <v>8</v>
      </c>
      <c r="J16" s="242">
        <v>-0.13</v>
      </c>
      <c r="K16" s="234">
        <v>0.37</v>
      </c>
      <c r="L16" s="242">
        <v>3.5</v>
      </c>
      <c r="M16" s="234">
        <v>7</v>
      </c>
      <c r="N16" s="341">
        <v>0</v>
      </c>
      <c r="O16" s="338">
        <v>0.03</v>
      </c>
      <c r="P16" s="242">
        <v>3.5</v>
      </c>
      <c r="Q16" s="234">
        <v>7</v>
      </c>
      <c r="R16" s="2"/>
      <c r="S16" s="2"/>
      <c r="T16" s="2"/>
      <c r="U16" s="97"/>
    </row>
    <row r="17" spans="1:21" ht="12.75">
      <c r="A17" s="155" t="s">
        <v>201</v>
      </c>
      <c r="B17" s="367">
        <v>-0.003117352004020069</v>
      </c>
      <c r="C17" s="363">
        <v>0.00343650901164559</v>
      </c>
      <c r="D17" s="171">
        <v>3.5</v>
      </c>
      <c r="E17" s="245">
        <v>7</v>
      </c>
      <c r="F17" s="171">
        <v>0</v>
      </c>
      <c r="G17" s="376">
        <v>0.028813559322033902</v>
      </c>
      <c r="H17" s="171">
        <v>4</v>
      </c>
      <c r="I17" s="245">
        <v>8</v>
      </c>
      <c r="J17" s="356">
        <v>0</v>
      </c>
      <c r="K17" s="349">
        <v>0.056</v>
      </c>
      <c r="L17" s="242">
        <v>3.5</v>
      </c>
      <c r="M17" s="234">
        <v>7</v>
      </c>
      <c r="N17" s="342">
        <v>0</v>
      </c>
      <c r="O17" s="339">
        <v>0.038</v>
      </c>
      <c r="P17" s="242">
        <v>3.5</v>
      </c>
      <c r="Q17" s="234">
        <v>7</v>
      </c>
      <c r="R17" s="2"/>
      <c r="S17" s="2"/>
      <c r="T17" s="2"/>
      <c r="U17" s="97"/>
    </row>
    <row r="18" spans="1:21" ht="12.75">
      <c r="A18" s="155" t="s">
        <v>202</v>
      </c>
      <c r="B18" s="367">
        <v>0.00978380454866244</v>
      </c>
      <c r="C18" s="363">
        <v>0.014</v>
      </c>
      <c r="D18" s="171">
        <v>3.5</v>
      </c>
      <c r="E18" s="245">
        <v>7</v>
      </c>
      <c r="F18" s="171">
        <v>0</v>
      </c>
      <c r="G18" s="376">
        <v>0.01694915254237288</v>
      </c>
      <c r="H18" s="171">
        <v>4</v>
      </c>
      <c r="I18" s="245">
        <v>8</v>
      </c>
      <c r="J18" s="342">
        <v>0.032</v>
      </c>
      <c r="K18" s="339">
        <v>0.073</v>
      </c>
      <c r="L18" s="242">
        <v>3.5</v>
      </c>
      <c r="M18" s="234">
        <v>7</v>
      </c>
      <c r="N18" s="342">
        <v>0.029</v>
      </c>
      <c r="O18" s="339">
        <v>0.025</v>
      </c>
      <c r="P18" s="242">
        <v>3.5</v>
      </c>
      <c r="Q18" s="234">
        <v>7</v>
      </c>
      <c r="R18" s="2"/>
      <c r="S18" s="2"/>
      <c r="T18" s="2"/>
      <c r="U18" s="97"/>
    </row>
    <row r="19" spans="1:21" ht="12.75">
      <c r="A19" s="155" t="s">
        <v>203</v>
      </c>
      <c r="B19" s="368">
        <v>0.00014751670490872266</v>
      </c>
      <c r="C19" s="364">
        <v>0.0018580411967804248</v>
      </c>
      <c r="D19" s="171">
        <v>3.5</v>
      </c>
      <c r="E19" s="245">
        <v>7</v>
      </c>
      <c r="F19" s="171">
        <v>0</v>
      </c>
      <c r="G19" s="376">
        <v>0.03389830508474576</v>
      </c>
      <c r="H19" s="171">
        <v>4</v>
      </c>
      <c r="I19" s="245">
        <v>8</v>
      </c>
      <c r="J19" s="356">
        <v>0</v>
      </c>
      <c r="K19" s="349">
        <v>0.09</v>
      </c>
      <c r="L19" s="242">
        <v>3.5</v>
      </c>
      <c r="M19" s="234">
        <v>7</v>
      </c>
      <c r="N19" s="356">
        <v>-0.027</v>
      </c>
      <c r="O19" s="349">
        <v>0.097</v>
      </c>
      <c r="P19" s="242">
        <v>3.5</v>
      </c>
      <c r="Q19" s="234">
        <v>7</v>
      </c>
      <c r="R19" s="2"/>
      <c r="S19" s="2"/>
      <c r="T19" s="2"/>
      <c r="U19" s="97"/>
    </row>
    <row r="20" spans="1:21" ht="12.75">
      <c r="A20" s="155" t="s">
        <v>204</v>
      </c>
      <c r="B20" s="367">
        <v>0</v>
      </c>
      <c r="C20" s="363">
        <v>0.021</v>
      </c>
      <c r="D20" s="171">
        <v>3.5</v>
      </c>
      <c r="E20" s="245">
        <v>7</v>
      </c>
      <c r="F20" s="171">
        <v>0</v>
      </c>
      <c r="G20" s="376">
        <v>0.005</v>
      </c>
      <c r="H20" s="171">
        <v>4</v>
      </c>
      <c r="I20" s="245">
        <v>8</v>
      </c>
      <c r="J20" s="342">
        <v>0.016</v>
      </c>
      <c r="K20" s="339">
        <v>0.032</v>
      </c>
      <c r="L20" s="242">
        <v>3.5</v>
      </c>
      <c r="M20" s="234">
        <v>7</v>
      </c>
      <c r="N20" s="342">
        <v>0.016</v>
      </c>
      <c r="O20" s="339">
        <v>0.009</v>
      </c>
      <c r="P20" s="242">
        <v>3.5</v>
      </c>
      <c r="Q20" s="234">
        <v>7</v>
      </c>
      <c r="R20" s="2"/>
      <c r="S20" s="2"/>
      <c r="T20" s="2"/>
      <c r="U20" s="97"/>
    </row>
    <row r="21" spans="1:21" ht="12.75">
      <c r="A21" s="155" t="s">
        <v>205</v>
      </c>
      <c r="B21" s="367">
        <v>2.056450254703613E-05</v>
      </c>
      <c r="C21" s="363">
        <v>0.001</v>
      </c>
      <c r="D21" s="171">
        <v>3.5</v>
      </c>
      <c r="E21" s="245">
        <v>7</v>
      </c>
      <c r="F21" s="171">
        <v>0</v>
      </c>
      <c r="G21" s="376">
        <v>0.00516949152542373</v>
      </c>
      <c r="H21" s="171">
        <v>4</v>
      </c>
      <c r="I21" s="245">
        <v>8</v>
      </c>
      <c r="J21" s="356">
        <v>0</v>
      </c>
      <c r="K21" s="349">
        <v>0.015</v>
      </c>
      <c r="L21" s="242">
        <v>3.5</v>
      </c>
      <c r="M21" s="234">
        <v>7</v>
      </c>
      <c r="N21" s="357">
        <v>0</v>
      </c>
      <c r="O21" s="350">
        <v>0.01</v>
      </c>
      <c r="P21" s="242">
        <v>3.5</v>
      </c>
      <c r="Q21" s="234">
        <v>7</v>
      </c>
      <c r="R21" s="2"/>
      <c r="S21" s="2"/>
      <c r="T21" s="2"/>
      <c r="U21" s="97"/>
    </row>
    <row r="22" spans="1:21" ht="12.75">
      <c r="A22" s="155" t="s">
        <v>206</v>
      </c>
      <c r="B22" s="367">
        <v>0</v>
      </c>
      <c r="C22" s="363">
        <v>0.002360101442492993</v>
      </c>
      <c r="D22" s="171">
        <v>3.5</v>
      </c>
      <c r="E22" s="245">
        <v>7</v>
      </c>
      <c r="F22" s="171">
        <v>0</v>
      </c>
      <c r="G22" s="376">
        <v>0.00211864406779661</v>
      </c>
      <c r="H22" s="171">
        <v>4</v>
      </c>
      <c r="I22" s="245">
        <v>8</v>
      </c>
      <c r="J22" s="242">
        <v>0.0017</v>
      </c>
      <c r="K22" s="234">
        <v>0.0066</v>
      </c>
      <c r="L22" s="242">
        <v>3.5</v>
      </c>
      <c r="M22" s="234">
        <v>7</v>
      </c>
      <c r="N22" s="343">
        <v>0</v>
      </c>
      <c r="O22" s="340">
        <v>0.0031</v>
      </c>
      <c r="P22" s="242">
        <v>3.5</v>
      </c>
      <c r="Q22" s="234">
        <v>7</v>
      </c>
      <c r="R22" s="2"/>
      <c r="S22" s="2"/>
      <c r="T22" s="2"/>
      <c r="U22" s="97"/>
    </row>
    <row r="23" spans="1:21" ht="12.75">
      <c r="A23" s="155" t="s">
        <v>207</v>
      </c>
      <c r="B23" s="367">
        <v>-0.0004924131763350099</v>
      </c>
      <c r="C23" s="363">
        <v>0.0062</v>
      </c>
      <c r="D23" s="171">
        <v>3.5</v>
      </c>
      <c r="E23" s="245">
        <v>7</v>
      </c>
      <c r="F23" s="171">
        <v>0</v>
      </c>
      <c r="G23" s="376">
        <v>0.00288135593220339</v>
      </c>
      <c r="H23" s="171">
        <v>4</v>
      </c>
      <c r="I23" s="245">
        <v>8</v>
      </c>
      <c r="J23" s="357">
        <v>0</v>
      </c>
      <c r="K23" s="350">
        <v>0.0052</v>
      </c>
      <c r="L23" s="242">
        <v>3.5</v>
      </c>
      <c r="M23" s="234">
        <v>7</v>
      </c>
      <c r="N23" s="357">
        <v>0</v>
      </c>
      <c r="O23" s="350">
        <v>0.0049</v>
      </c>
      <c r="P23" s="242">
        <v>3.5</v>
      </c>
      <c r="Q23" s="234">
        <v>7</v>
      </c>
      <c r="R23" s="2"/>
      <c r="S23" s="2"/>
      <c r="T23" s="2"/>
      <c r="U23" s="97"/>
    </row>
    <row r="24" spans="1:21" ht="13.5" thickBot="1">
      <c r="A24" s="132" t="s">
        <v>208</v>
      </c>
      <c r="B24" s="367">
        <v>0.001</v>
      </c>
      <c r="C24" s="363">
        <v>0.0039</v>
      </c>
      <c r="D24" s="171">
        <v>3.5</v>
      </c>
      <c r="E24" s="245">
        <v>7</v>
      </c>
      <c r="F24" s="171">
        <v>0</v>
      </c>
      <c r="G24" s="376">
        <v>0.0022881355932203393</v>
      </c>
      <c r="H24" s="172">
        <v>4</v>
      </c>
      <c r="I24" s="246">
        <v>8</v>
      </c>
      <c r="J24" s="358">
        <v>-0.0052</v>
      </c>
      <c r="K24" s="352">
        <v>0.0041</v>
      </c>
      <c r="L24" s="386">
        <v>3.5</v>
      </c>
      <c r="M24" s="243">
        <v>7</v>
      </c>
      <c r="N24" s="344">
        <v>-0.004</v>
      </c>
      <c r="O24" s="369">
        <v>0.0067</v>
      </c>
      <c r="P24" s="386">
        <v>3.5</v>
      </c>
      <c r="Q24" s="243">
        <v>7</v>
      </c>
      <c r="R24" s="2"/>
      <c r="S24" s="2"/>
      <c r="T24" s="2"/>
      <c r="U24" s="97"/>
    </row>
    <row r="25" spans="1:21" ht="12.75">
      <c r="A25" s="155" t="s">
        <v>209</v>
      </c>
      <c r="B25" s="371">
        <v>-0.03</v>
      </c>
      <c r="C25" s="373">
        <v>0.11</v>
      </c>
      <c r="D25" s="180">
        <v>3.5</v>
      </c>
      <c r="E25" s="182">
        <v>7</v>
      </c>
      <c r="F25" s="180">
        <v>0</v>
      </c>
      <c r="G25" s="381">
        <v>0.9322033898305085</v>
      </c>
      <c r="H25" s="180">
        <v>4</v>
      </c>
      <c r="I25" s="182">
        <v>8</v>
      </c>
      <c r="J25" s="387">
        <v>-0.7</v>
      </c>
      <c r="K25" s="388">
        <v>2.2</v>
      </c>
      <c r="L25" s="384">
        <v>3.5</v>
      </c>
      <c r="M25" s="385">
        <v>7</v>
      </c>
      <c r="N25" s="389">
        <v>-0.4</v>
      </c>
      <c r="O25" s="385">
        <v>0.62</v>
      </c>
      <c r="P25" s="239">
        <v>3.5</v>
      </c>
      <c r="Q25" s="234">
        <v>7</v>
      </c>
      <c r="R25" s="2"/>
      <c r="S25" s="2"/>
      <c r="T25" s="2"/>
      <c r="U25" s="97"/>
    </row>
    <row r="26" spans="1:21" ht="12.75">
      <c r="A26" s="155" t="s">
        <v>210</v>
      </c>
      <c r="B26" s="372">
        <v>0</v>
      </c>
      <c r="C26" s="370">
        <v>0.083</v>
      </c>
      <c r="D26" s="171">
        <v>3.5</v>
      </c>
      <c r="E26" s="245">
        <v>7</v>
      </c>
      <c r="F26" s="171">
        <v>0</v>
      </c>
      <c r="G26" s="376">
        <v>0.2966101694915254</v>
      </c>
      <c r="H26" s="171">
        <v>4</v>
      </c>
      <c r="I26" s="245">
        <v>8</v>
      </c>
      <c r="J26" s="355">
        <v>-3.15</v>
      </c>
      <c r="K26" s="348">
        <v>1.42</v>
      </c>
      <c r="L26" s="242">
        <v>3.5</v>
      </c>
      <c r="M26" s="234">
        <v>7</v>
      </c>
      <c r="N26" s="345">
        <v>0</v>
      </c>
      <c r="O26" s="390">
        <v>0.2</v>
      </c>
      <c r="P26" s="239">
        <v>3.5</v>
      </c>
      <c r="Q26" s="234">
        <v>7</v>
      </c>
      <c r="R26" s="2"/>
      <c r="S26" s="2"/>
      <c r="T26" s="2"/>
      <c r="U26" s="97"/>
    </row>
    <row r="27" spans="1:21" ht="12.75">
      <c r="A27" s="155" t="s">
        <v>211</v>
      </c>
      <c r="B27" s="372">
        <v>0</v>
      </c>
      <c r="C27" s="370">
        <v>0.018</v>
      </c>
      <c r="D27" s="171">
        <v>3.5</v>
      </c>
      <c r="E27" s="245">
        <v>7</v>
      </c>
      <c r="F27" s="171">
        <v>0</v>
      </c>
      <c r="G27" s="376">
        <v>0.22881355932203393</v>
      </c>
      <c r="H27" s="171">
        <v>4</v>
      </c>
      <c r="I27" s="245">
        <v>8</v>
      </c>
      <c r="J27" s="355">
        <v>-0.38</v>
      </c>
      <c r="K27" s="353">
        <v>0.6</v>
      </c>
      <c r="L27" s="242">
        <v>3.5</v>
      </c>
      <c r="M27" s="234">
        <v>7</v>
      </c>
      <c r="N27" s="242">
        <v>-0.32</v>
      </c>
      <c r="O27" s="234">
        <v>0.26</v>
      </c>
      <c r="P27" s="239">
        <v>3.5</v>
      </c>
      <c r="Q27" s="234">
        <v>7</v>
      </c>
      <c r="R27" s="2"/>
      <c r="S27" s="2"/>
      <c r="T27" s="2"/>
      <c r="U27" s="97"/>
    </row>
    <row r="28" spans="1:21" ht="12.75">
      <c r="A28" s="155" t="s">
        <v>212</v>
      </c>
      <c r="B28" s="372">
        <v>0</v>
      </c>
      <c r="C28" s="370">
        <v>0.045</v>
      </c>
      <c r="D28" s="171">
        <v>3.5</v>
      </c>
      <c r="E28" s="245">
        <v>7</v>
      </c>
      <c r="F28" s="171">
        <v>0</v>
      </c>
      <c r="G28" s="376">
        <v>0.1016949152542373</v>
      </c>
      <c r="H28" s="171">
        <v>4</v>
      </c>
      <c r="I28" s="245">
        <v>8</v>
      </c>
      <c r="J28" s="355">
        <v>1.57</v>
      </c>
      <c r="K28" s="348">
        <v>0.36</v>
      </c>
      <c r="L28" s="242">
        <v>3.5</v>
      </c>
      <c r="M28" s="234">
        <v>7</v>
      </c>
      <c r="N28" s="341">
        <v>0</v>
      </c>
      <c r="O28" s="338">
        <v>0.16</v>
      </c>
      <c r="P28" s="239">
        <v>3.5</v>
      </c>
      <c r="Q28" s="234">
        <v>7</v>
      </c>
      <c r="R28" s="2"/>
      <c r="S28" s="2"/>
      <c r="T28" s="2"/>
      <c r="U28" s="97"/>
    </row>
    <row r="29" spans="1:21" ht="12.75">
      <c r="A29" s="155" t="s">
        <v>213</v>
      </c>
      <c r="B29" s="367">
        <v>0</v>
      </c>
      <c r="C29" s="363">
        <v>0.004906375075298238</v>
      </c>
      <c r="D29" s="171">
        <v>3.5</v>
      </c>
      <c r="E29" s="245">
        <v>7</v>
      </c>
      <c r="F29" s="171">
        <v>0</v>
      </c>
      <c r="G29" s="376">
        <v>0.057627118644067804</v>
      </c>
      <c r="H29" s="171">
        <v>4</v>
      </c>
      <c r="I29" s="245">
        <v>8</v>
      </c>
      <c r="J29" s="382">
        <v>-0.1</v>
      </c>
      <c r="K29" s="353">
        <v>0.3</v>
      </c>
      <c r="L29" s="242">
        <v>3.5</v>
      </c>
      <c r="M29" s="234">
        <v>7</v>
      </c>
      <c r="N29" s="341">
        <v>0.02</v>
      </c>
      <c r="O29" s="338">
        <v>0.07</v>
      </c>
      <c r="P29" s="239">
        <v>3.5</v>
      </c>
      <c r="Q29" s="234">
        <v>7</v>
      </c>
      <c r="R29" s="2"/>
      <c r="S29" s="2"/>
      <c r="T29" s="2"/>
      <c r="U29" s="97"/>
    </row>
    <row r="30" spans="1:21" ht="12.75">
      <c r="A30" s="155" t="s">
        <v>214</v>
      </c>
      <c r="B30" s="367">
        <v>0</v>
      </c>
      <c r="C30" s="363">
        <v>0.026</v>
      </c>
      <c r="D30" s="171">
        <v>3.5</v>
      </c>
      <c r="E30" s="245">
        <v>7</v>
      </c>
      <c r="F30" s="171">
        <v>0</v>
      </c>
      <c r="G30" s="376">
        <v>0.04745762711864407</v>
      </c>
      <c r="H30" s="171">
        <v>4</v>
      </c>
      <c r="I30" s="245">
        <v>8</v>
      </c>
      <c r="J30" s="382">
        <v>1.5</v>
      </c>
      <c r="K30" s="348">
        <v>0.12</v>
      </c>
      <c r="L30" s="242">
        <v>3.5</v>
      </c>
      <c r="M30" s="234">
        <v>7</v>
      </c>
      <c r="N30" s="342">
        <v>0</v>
      </c>
      <c r="O30" s="339">
        <v>0.019</v>
      </c>
      <c r="P30" s="239">
        <v>3.5</v>
      </c>
      <c r="Q30" s="234">
        <v>7</v>
      </c>
      <c r="R30" s="2"/>
      <c r="S30" s="2"/>
      <c r="T30" s="2"/>
      <c r="U30" s="97"/>
    </row>
    <row r="31" spans="1:21" ht="12.75">
      <c r="A31" s="155" t="s">
        <v>215</v>
      </c>
      <c r="B31" s="367">
        <v>0.001</v>
      </c>
      <c r="C31" s="363">
        <v>0.002193608955300207</v>
      </c>
      <c r="D31" s="171">
        <v>3.5</v>
      </c>
      <c r="E31" s="245">
        <v>7</v>
      </c>
      <c r="F31" s="171">
        <v>0</v>
      </c>
      <c r="G31" s="376">
        <v>0.021186440677966104</v>
      </c>
      <c r="H31" s="171">
        <v>4</v>
      </c>
      <c r="I31" s="245">
        <v>8</v>
      </c>
      <c r="J31" s="356">
        <v>0</v>
      </c>
      <c r="K31" s="349">
        <v>0.065</v>
      </c>
      <c r="L31" s="242">
        <v>3.5</v>
      </c>
      <c r="M31" s="234">
        <v>7</v>
      </c>
      <c r="N31" s="342">
        <v>0.026</v>
      </c>
      <c r="O31" s="339">
        <v>0.037</v>
      </c>
      <c r="P31" s="239">
        <v>3.5</v>
      </c>
      <c r="Q31" s="234">
        <v>7</v>
      </c>
      <c r="R31" s="2"/>
      <c r="S31" s="2"/>
      <c r="T31" s="2"/>
      <c r="U31" s="97"/>
    </row>
    <row r="32" spans="1:21" ht="12.75">
      <c r="A32" s="155" t="s">
        <v>216</v>
      </c>
      <c r="B32" s="367">
        <v>0</v>
      </c>
      <c r="C32" s="363">
        <v>0.018</v>
      </c>
      <c r="D32" s="171">
        <v>3.5</v>
      </c>
      <c r="E32" s="245">
        <v>7</v>
      </c>
      <c r="F32" s="171">
        <v>0</v>
      </c>
      <c r="G32" s="376">
        <v>0.017796610169491526</v>
      </c>
      <c r="H32" s="171">
        <v>4</v>
      </c>
      <c r="I32" s="245">
        <v>8</v>
      </c>
      <c r="J32" s="356">
        <v>-0.194</v>
      </c>
      <c r="K32" s="349">
        <v>0.043</v>
      </c>
      <c r="L32" s="242">
        <v>3.5</v>
      </c>
      <c r="M32" s="234">
        <v>7</v>
      </c>
      <c r="N32" s="356">
        <v>-0.012</v>
      </c>
      <c r="O32" s="349">
        <v>0.031</v>
      </c>
      <c r="P32" s="239">
        <v>3.5</v>
      </c>
      <c r="Q32" s="234">
        <v>7</v>
      </c>
      <c r="R32" s="2"/>
      <c r="S32" s="2"/>
      <c r="T32" s="2"/>
      <c r="U32" s="97"/>
    </row>
    <row r="33" spans="1:21" ht="12.75">
      <c r="A33" s="155" t="s">
        <v>217</v>
      </c>
      <c r="B33" s="368">
        <v>-1.874794916143342E-05</v>
      </c>
      <c r="C33" s="364">
        <v>0.0009498888409677001</v>
      </c>
      <c r="D33" s="171">
        <v>3.5</v>
      </c>
      <c r="E33" s="245">
        <v>7</v>
      </c>
      <c r="F33" s="171">
        <v>0</v>
      </c>
      <c r="G33" s="376">
        <v>0.028813559322033902</v>
      </c>
      <c r="H33" s="171">
        <v>4</v>
      </c>
      <c r="I33" s="245">
        <v>8</v>
      </c>
      <c r="J33" s="356">
        <v>0</v>
      </c>
      <c r="K33" s="349">
        <v>0.1</v>
      </c>
      <c r="L33" s="242">
        <v>3.5</v>
      </c>
      <c r="M33" s="234">
        <v>7</v>
      </c>
      <c r="N33" s="356">
        <v>0.012</v>
      </c>
      <c r="O33" s="349">
        <v>0.095</v>
      </c>
      <c r="P33" s="239">
        <v>3.5</v>
      </c>
      <c r="Q33" s="234">
        <v>7</v>
      </c>
      <c r="R33" s="2"/>
      <c r="S33" s="2"/>
      <c r="T33" s="2"/>
      <c r="U33" s="97"/>
    </row>
    <row r="34" spans="1:21" ht="12.75">
      <c r="A34" s="155" t="s">
        <v>218</v>
      </c>
      <c r="B34" s="357">
        <v>0.008</v>
      </c>
      <c r="C34" s="351">
        <v>0.039</v>
      </c>
      <c r="D34" s="171">
        <v>3.5</v>
      </c>
      <c r="E34" s="245">
        <v>7</v>
      </c>
      <c r="F34" s="171">
        <v>0</v>
      </c>
      <c r="G34" s="376">
        <v>0.007627118644067796</v>
      </c>
      <c r="H34" s="171">
        <v>4</v>
      </c>
      <c r="I34" s="245">
        <v>8</v>
      </c>
      <c r="J34" s="356">
        <v>0.19</v>
      </c>
      <c r="K34" s="349">
        <v>0.043</v>
      </c>
      <c r="L34" s="242">
        <v>3.5</v>
      </c>
      <c r="M34" s="234">
        <v>7</v>
      </c>
      <c r="N34" s="356">
        <v>0.013</v>
      </c>
      <c r="O34" s="349">
        <v>0.038</v>
      </c>
      <c r="P34" s="239">
        <v>3.5</v>
      </c>
      <c r="Q34" s="234">
        <v>7</v>
      </c>
      <c r="R34" s="2"/>
      <c r="S34" s="2"/>
      <c r="T34" s="2"/>
      <c r="U34" s="97"/>
    </row>
    <row r="35" spans="1:21" ht="12.75">
      <c r="A35" s="155" t="s">
        <v>219</v>
      </c>
      <c r="B35" s="367">
        <v>0</v>
      </c>
      <c r="C35" s="363">
        <v>0.0008</v>
      </c>
      <c r="D35" s="171">
        <v>3.5</v>
      </c>
      <c r="E35" s="245">
        <v>7</v>
      </c>
      <c r="F35" s="171">
        <v>0</v>
      </c>
      <c r="G35" s="376">
        <v>0.0047457627118644066</v>
      </c>
      <c r="H35" s="171">
        <v>4</v>
      </c>
      <c r="I35" s="245">
        <v>8</v>
      </c>
      <c r="J35" s="356">
        <v>0</v>
      </c>
      <c r="K35" s="349">
        <v>0.02</v>
      </c>
      <c r="L35" s="242">
        <v>3.5</v>
      </c>
      <c r="M35" s="234">
        <v>7</v>
      </c>
      <c r="N35" s="357">
        <v>0</v>
      </c>
      <c r="O35" s="350">
        <v>0.0097</v>
      </c>
      <c r="P35" s="239">
        <v>3.5</v>
      </c>
      <c r="Q35" s="234">
        <v>7</v>
      </c>
      <c r="R35" s="2"/>
      <c r="S35" s="2"/>
      <c r="T35" s="2"/>
      <c r="U35" s="97"/>
    </row>
    <row r="36" spans="1:21" ht="12.75">
      <c r="A36" s="155" t="s">
        <v>220</v>
      </c>
      <c r="B36" s="357">
        <v>0.0015</v>
      </c>
      <c r="C36" s="351">
        <v>0.0054</v>
      </c>
      <c r="D36" s="171">
        <v>3.5</v>
      </c>
      <c r="E36" s="245">
        <v>7</v>
      </c>
      <c r="F36" s="171">
        <v>0</v>
      </c>
      <c r="G36" s="376">
        <v>0.0018644067796610173</v>
      </c>
      <c r="H36" s="171">
        <v>4</v>
      </c>
      <c r="I36" s="245">
        <v>8</v>
      </c>
      <c r="J36" s="342">
        <v>0</v>
      </c>
      <c r="K36" s="339">
        <v>0.007</v>
      </c>
      <c r="L36" s="242">
        <v>3.5</v>
      </c>
      <c r="M36" s="234">
        <v>7</v>
      </c>
      <c r="N36" s="343">
        <v>0.0015</v>
      </c>
      <c r="O36" s="340">
        <v>0.0054</v>
      </c>
      <c r="P36" s="239">
        <v>3.5</v>
      </c>
      <c r="Q36" s="234">
        <v>7</v>
      </c>
      <c r="R36" s="2"/>
      <c r="S36" s="2"/>
      <c r="T36" s="2"/>
      <c r="U36" s="97"/>
    </row>
    <row r="37" spans="1:21" ht="12.75">
      <c r="A37" s="155" t="s">
        <v>221</v>
      </c>
      <c r="B37" s="357">
        <v>-0.0079</v>
      </c>
      <c r="C37" s="351">
        <v>0.0035</v>
      </c>
      <c r="D37" s="171">
        <v>3.5</v>
      </c>
      <c r="E37" s="245">
        <v>7</v>
      </c>
      <c r="F37" s="171">
        <v>0</v>
      </c>
      <c r="G37" s="376">
        <v>0.0025423728813559325</v>
      </c>
      <c r="H37" s="171">
        <v>4</v>
      </c>
      <c r="I37" s="245">
        <v>8</v>
      </c>
      <c r="J37" s="355">
        <v>0.0012</v>
      </c>
      <c r="K37" s="348">
        <v>0.0059</v>
      </c>
      <c r="L37" s="242">
        <v>3.5</v>
      </c>
      <c r="M37" s="234">
        <v>7</v>
      </c>
      <c r="N37" s="357">
        <v>-0.0023</v>
      </c>
      <c r="O37" s="350">
        <v>0.0041</v>
      </c>
      <c r="P37" s="239">
        <v>3.5</v>
      </c>
      <c r="Q37" s="234">
        <v>7</v>
      </c>
      <c r="R37" s="2"/>
      <c r="S37" s="2"/>
      <c r="T37" s="2"/>
      <c r="U37" s="97"/>
    </row>
    <row r="38" spans="1:21" ht="13.5" thickBot="1">
      <c r="A38" s="132" t="s">
        <v>222</v>
      </c>
      <c r="B38" s="344">
        <v>-0.0031</v>
      </c>
      <c r="C38" s="374">
        <v>0.0066</v>
      </c>
      <c r="D38" s="172">
        <v>3.5</v>
      </c>
      <c r="E38" s="246">
        <v>7</v>
      </c>
      <c r="F38" s="172">
        <v>0</v>
      </c>
      <c r="G38" s="380">
        <v>0.0025423728813559325</v>
      </c>
      <c r="H38" s="172">
        <v>4</v>
      </c>
      <c r="I38" s="246">
        <v>8</v>
      </c>
      <c r="J38" s="383">
        <v>0.0037</v>
      </c>
      <c r="K38" s="354">
        <v>0.0075</v>
      </c>
      <c r="L38" s="386">
        <v>3.5</v>
      </c>
      <c r="M38" s="243">
        <v>7</v>
      </c>
      <c r="N38" s="358">
        <v>0</v>
      </c>
      <c r="O38" s="352">
        <v>0.009</v>
      </c>
      <c r="P38" s="244">
        <v>3.5</v>
      </c>
      <c r="Q38" s="243">
        <v>7</v>
      </c>
      <c r="R38" s="173"/>
      <c r="S38" s="173"/>
      <c r="T38" s="173"/>
      <c r="U38" s="174"/>
    </row>
    <row r="39" spans="1:17" ht="13.5" thickBot="1">
      <c r="A39" s="175"/>
      <c r="B39" s="176"/>
      <c r="C39" s="176"/>
      <c r="D39" s="176"/>
      <c r="E39" s="17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494" t="s">
        <v>223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6"/>
    </row>
    <row r="41" spans="1:21" ht="13.5" thickBot="1">
      <c r="A41" s="155"/>
      <c r="B41" s="177" t="s">
        <v>224</v>
      </c>
      <c r="C41" s="178" t="s">
        <v>225</v>
      </c>
      <c r="D41" s="179" t="s">
        <v>226</v>
      </c>
      <c r="E41" s="178" t="s">
        <v>227</v>
      </c>
      <c r="F41" s="581"/>
      <c r="G41" s="551"/>
      <c r="H41" s="177" t="s">
        <v>224</v>
      </c>
      <c r="I41" s="178" t="s">
        <v>225</v>
      </c>
      <c r="J41" s="179" t="s">
        <v>226</v>
      </c>
      <c r="K41" s="178" t="s">
        <v>227</v>
      </c>
      <c r="L41" s="160"/>
      <c r="M41" s="160"/>
      <c r="N41" s="160"/>
      <c r="O41" s="160"/>
      <c r="P41" s="160"/>
      <c r="Q41" s="160"/>
      <c r="R41" s="2"/>
      <c r="S41" s="2"/>
      <c r="T41" s="2"/>
      <c r="U41" s="97"/>
    </row>
    <row r="42" spans="1:21" ht="13.5" thickBot="1">
      <c r="A42" s="155" t="s">
        <v>180</v>
      </c>
      <c r="B42" s="180">
        <f>B3-C3*D3</f>
        <v>-0.08600000000000001</v>
      </c>
      <c r="C42" s="362">
        <f>B3+C3*D3</f>
        <v>-0.030000000000000002</v>
      </c>
      <c r="D42" s="182">
        <f>B3-C3*E3</f>
        <v>-0.114</v>
      </c>
      <c r="E42" s="181">
        <f>B3+C3*E3</f>
        <v>-0.0020000000000000018</v>
      </c>
      <c r="F42" s="585" t="s">
        <v>174</v>
      </c>
      <c r="G42" s="586"/>
      <c r="H42" s="161">
        <f>H3-I3*J3</f>
        <v>-0.9800000000000001</v>
      </c>
      <c r="I42" s="162">
        <f>H3+I3*J3</f>
        <v>0.9800000000000001</v>
      </c>
      <c r="J42" s="114">
        <f>H3-K3*I3</f>
        <v>-1.9600000000000002</v>
      </c>
      <c r="K42" s="140">
        <f>H3+I3*K3</f>
        <v>1.9600000000000002</v>
      </c>
      <c r="L42" s="160"/>
      <c r="M42" s="160"/>
      <c r="N42" s="160"/>
      <c r="O42" s="160"/>
      <c r="P42" s="160"/>
      <c r="Q42" s="160"/>
      <c r="R42" s="2"/>
      <c r="S42" s="2"/>
      <c r="T42" s="2"/>
      <c r="U42" s="97"/>
    </row>
    <row r="43" spans="1:21" ht="13.5" thickBot="1">
      <c r="A43" s="155" t="s">
        <v>181</v>
      </c>
      <c r="B43" s="359">
        <f>B4-C4*D4</f>
        <v>-4420</v>
      </c>
      <c r="C43" s="360">
        <f>B4+C4*D4</f>
        <v>-3720</v>
      </c>
      <c r="D43" s="361">
        <f>B4-C4*E4</f>
        <v>-4770</v>
      </c>
      <c r="E43" s="360">
        <f>B4+C4*E4</f>
        <v>-3370</v>
      </c>
      <c r="F43" s="587"/>
      <c r="G43" s="588"/>
      <c r="H43" s="163"/>
      <c r="I43" s="164"/>
      <c r="J43" s="115"/>
      <c r="K43" s="139"/>
      <c r="L43" s="89"/>
      <c r="M43" s="89"/>
      <c r="N43" s="160"/>
      <c r="O43" s="160"/>
      <c r="P43" s="160"/>
      <c r="Q43" s="160"/>
      <c r="R43" s="2"/>
      <c r="S43" s="2"/>
      <c r="T43" s="2"/>
      <c r="U43" s="97"/>
    </row>
    <row r="44" spans="1:21" ht="13.5" thickBot="1">
      <c r="A44" s="165"/>
      <c r="B44" s="527" t="s">
        <v>182</v>
      </c>
      <c r="C44" s="518"/>
      <c r="D44" s="518"/>
      <c r="E44" s="589"/>
      <c r="F44" s="547" t="s">
        <v>183</v>
      </c>
      <c r="G44" s="575"/>
      <c r="H44" s="575"/>
      <c r="I44" s="576"/>
      <c r="J44" s="547" t="s">
        <v>184</v>
      </c>
      <c r="K44" s="575"/>
      <c r="L44" s="575"/>
      <c r="M44" s="576"/>
      <c r="N44" s="547" t="s">
        <v>185</v>
      </c>
      <c r="O44" s="575"/>
      <c r="P44" s="575"/>
      <c r="Q44" s="576"/>
      <c r="R44" s="547" t="s">
        <v>186</v>
      </c>
      <c r="S44" s="575"/>
      <c r="T44" s="575"/>
      <c r="U44" s="576"/>
    </row>
    <row r="45" spans="1:21" ht="13.5" thickBot="1">
      <c r="A45" s="155"/>
      <c r="B45" s="168" t="s">
        <v>224</v>
      </c>
      <c r="C45" s="167" t="s">
        <v>225</v>
      </c>
      <c r="D45" s="167" t="s">
        <v>226</v>
      </c>
      <c r="E45" s="166" t="s">
        <v>227</v>
      </c>
      <c r="F45" s="168" t="s">
        <v>224</v>
      </c>
      <c r="G45" s="167" t="s">
        <v>225</v>
      </c>
      <c r="H45" s="167" t="s">
        <v>226</v>
      </c>
      <c r="I45" s="166" t="s">
        <v>227</v>
      </c>
      <c r="J45" s="168" t="s">
        <v>224</v>
      </c>
      <c r="K45" s="167" t="s">
        <v>225</v>
      </c>
      <c r="L45" s="167" t="s">
        <v>226</v>
      </c>
      <c r="M45" s="166" t="s">
        <v>227</v>
      </c>
      <c r="N45" s="168" t="s">
        <v>224</v>
      </c>
      <c r="O45" s="167" t="s">
        <v>225</v>
      </c>
      <c r="P45" s="167" t="s">
        <v>226</v>
      </c>
      <c r="Q45" s="166" t="s">
        <v>227</v>
      </c>
      <c r="R45" s="168" t="s">
        <v>224</v>
      </c>
      <c r="S45" s="167" t="s">
        <v>225</v>
      </c>
      <c r="T45" s="167" t="s">
        <v>226</v>
      </c>
      <c r="U45" s="166" t="s">
        <v>227</v>
      </c>
    </row>
    <row r="46" spans="1:21" ht="13.5" thickBot="1">
      <c r="A46" s="155" t="s">
        <v>189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414">
        <f>B7+C7*E7</f>
        <v>111.34</v>
      </c>
      <c r="F46" s="420">
        <f>F7-G7*H7</f>
        <v>-5.74</v>
      </c>
      <c r="G46" s="421">
        <f>F7+G7*H7</f>
        <v>6.42</v>
      </c>
      <c r="H46" s="421">
        <f>F7-G7*I7</f>
        <v>-11.82</v>
      </c>
      <c r="I46" s="422">
        <f>F7+G7*I7</f>
        <v>12.5</v>
      </c>
      <c r="J46" s="412">
        <f>J7-K7*L7</f>
        <v>-5470</v>
      </c>
      <c r="K46" s="413">
        <f>J7+K7*L7</f>
        <v>-2810</v>
      </c>
      <c r="L46" s="413">
        <f>J7-K7*M7</f>
        <v>-6800</v>
      </c>
      <c r="M46" s="415">
        <f>J7+K7*M7</f>
        <v>-1480</v>
      </c>
      <c r="N46" s="412">
        <f>N7-O7*P7</f>
        <v>-4760.5</v>
      </c>
      <c r="O46" s="413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414">
        <f>R7+S7*U7</f>
        <v>12.040000000000001</v>
      </c>
    </row>
    <row r="47" spans="1:21" ht="13.5" thickBot="1">
      <c r="A47" s="165"/>
      <c r="B47" s="527" t="s">
        <v>190</v>
      </c>
      <c r="C47" s="518"/>
      <c r="D47" s="518"/>
      <c r="E47" s="589"/>
      <c r="F47" s="527" t="s">
        <v>191</v>
      </c>
      <c r="G47" s="518"/>
      <c r="H47" s="518"/>
      <c r="I47" s="589"/>
      <c r="J47" s="590" t="s">
        <v>192</v>
      </c>
      <c r="K47" s="591"/>
      <c r="L47" s="591"/>
      <c r="M47" s="591"/>
      <c r="N47" s="527" t="s">
        <v>193</v>
      </c>
      <c r="O47" s="592"/>
      <c r="P47" s="592"/>
      <c r="Q47" s="593"/>
      <c r="R47" s="2"/>
      <c r="S47" s="2"/>
      <c r="T47" s="2"/>
      <c r="U47" s="97"/>
    </row>
    <row r="48" spans="1:21" ht="13.5" thickBot="1">
      <c r="A48" s="132"/>
      <c r="B48" s="168" t="s">
        <v>224</v>
      </c>
      <c r="C48" s="167" t="s">
        <v>225</v>
      </c>
      <c r="D48" s="167" t="s">
        <v>226</v>
      </c>
      <c r="E48" s="166" t="s">
        <v>227</v>
      </c>
      <c r="F48" s="168" t="s">
        <v>224</v>
      </c>
      <c r="G48" s="167" t="s">
        <v>225</v>
      </c>
      <c r="H48" s="167" t="s">
        <v>226</v>
      </c>
      <c r="I48" s="166" t="s">
        <v>227</v>
      </c>
      <c r="J48" s="168" t="s">
        <v>224</v>
      </c>
      <c r="K48" s="167" t="s">
        <v>225</v>
      </c>
      <c r="L48" s="167" t="s">
        <v>226</v>
      </c>
      <c r="M48" s="166" t="s">
        <v>227</v>
      </c>
      <c r="N48" s="168" t="s">
        <v>224</v>
      </c>
      <c r="O48" s="167" t="s">
        <v>225</v>
      </c>
      <c r="P48" s="167" t="s">
        <v>226</v>
      </c>
      <c r="Q48" s="166" t="s">
        <v>227</v>
      </c>
      <c r="R48" s="2"/>
      <c r="S48" s="2"/>
      <c r="T48" s="2"/>
      <c r="U48" s="97"/>
    </row>
    <row r="49" spans="1:21" ht="13.5" thickBot="1">
      <c r="A49" s="131" t="s">
        <v>194</v>
      </c>
      <c r="B49" s="403">
        <f aca="true" t="shared" si="0" ref="B49:B77">B10-C10*D10</f>
        <v>0</v>
      </c>
      <c r="C49" s="380">
        <f aca="true" t="shared" si="1" ref="C49:C77">B10+C10*D10</f>
        <v>0</v>
      </c>
      <c r="D49" s="380">
        <f aca="true" t="shared" si="2" ref="D49:D77">B10-C10*E10</f>
        <v>0</v>
      </c>
      <c r="E49" s="379">
        <f aca="true" t="shared" si="3" ref="E49:E77">B10+C10*E10</f>
        <v>0</v>
      </c>
      <c r="F49" s="417">
        <f aca="true" t="shared" si="4" ref="F49:F77">F10-G10*H10</f>
        <v>-4</v>
      </c>
      <c r="G49" s="418">
        <f aca="true" t="shared" si="5" ref="G49:G77">F10+G10*H10</f>
        <v>3.6799999999999997</v>
      </c>
      <c r="H49" s="418">
        <f aca="true" t="shared" si="6" ref="H49:H77">F10-G10*I10</f>
        <v>-7.84</v>
      </c>
      <c r="I49" s="419">
        <f aca="true" t="shared" si="7" ref="I49:I77">F10+G10*I10</f>
        <v>7.52</v>
      </c>
      <c r="J49" s="409">
        <f aca="true" t="shared" si="8" ref="J49:J77">J10-K10*L10</f>
        <v>0.20999999999999996</v>
      </c>
      <c r="K49" s="407">
        <f aca="true" t="shared" si="9" ref="K49:K77">J10+K10*L10</f>
        <v>6.37</v>
      </c>
      <c r="L49" s="407">
        <f aca="true" t="shared" si="10" ref="L49:L77">J10-K10*M10</f>
        <v>-2.87</v>
      </c>
      <c r="M49" s="408">
        <f aca="true" t="shared" si="11" ref="M49:M77">J10+K10*M10</f>
        <v>9.45</v>
      </c>
      <c r="N49" s="409">
        <f aca="true" t="shared" si="12" ref="N49:N77">N10-O10*P10</f>
        <v>-5.115</v>
      </c>
      <c r="O49" s="407">
        <f aca="true" t="shared" si="13" ref="O49:O77">N10+O10*P10</f>
        <v>7.275</v>
      </c>
      <c r="P49" s="407">
        <f aca="true" t="shared" si="14" ref="P49:P77">N10-O10*Q10</f>
        <v>-11.31</v>
      </c>
      <c r="Q49" s="408">
        <f aca="true" t="shared" si="15" ref="Q49:Q77">N10+O10*Q10</f>
        <v>13.47</v>
      </c>
      <c r="R49" s="184"/>
      <c r="S49" s="184"/>
      <c r="T49" s="184"/>
      <c r="U49" s="185"/>
    </row>
    <row r="50" spans="1:21" ht="12.75">
      <c r="A50" s="155" t="s">
        <v>195</v>
      </c>
      <c r="B50" s="398">
        <f t="shared" si="0"/>
        <v>0.775</v>
      </c>
      <c r="C50" s="381">
        <f t="shared" si="1"/>
        <v>1.8250000000000002</v>
      </c>
      <c r="D50" s="381">
        <f t="shared" si="2"/>
        <v>0.25</v>
      </c>
      <c r="E50" s="377">
        <f t="shared" si="3"/>
        <v>2.35</v>
      </c>
      <c r="F50" s="398">
        <f t="shared" si="4"/>
        <v>-2.0338983050847457</v>
      </c>
      <c r="G50" s="381">
        <f t="shared" si="5"/>
        <v>2.0338983050847457</v>
      </c>
      <c r="H50" s="381">
        <f t="shared" si="6"/>
        <v>-4.067796610169491</v>
      </c>
      <c r="I50" s="377">
        <f t="shared" si="7"/>
        <v>4.067796610169491</v>
      </c>
      <c r="J50" s="398">
        <f t="shared" si="8"/>
        <v>0.5</v>
      </c>
      <c r="K50" s="381">
        <f t="shared" si="9"/>
        <v>63.5</v>
      </c>
      <c r="L50" s="381">
        <f t="shared" si="10"/>
        <v>-31</v>
      </c>
      <c r="M50" s="377">
        <f t="shared" si="11"/>
        <v>95</v>
      </c>
      <c r="N50" s="411">
        <f t="shared" si="12"/>
        <v>2</v>
      </c>
      <c r="O50" s="399">
        <f t="shared" si="13"/>
        <v>58</v>
      </c>
      <c r="P50" s="399">
        <f t="shared" si="14"/>
        <v>-26</v>
      </c>
      <c r="Q50" s="400">
        <f t="shared" si="15"/>
        <v>86</v>
      </c>
      <c r="R50" s="184"/>
      <c r="S50" s="184"/>
      <c r="T50" s="184"/>
      <c r="U50" s="185"/>
    </row>
    <row r="51" spans="1:21" ht="12.75">
      <c r="A51" s="155" t="s">
        <v>196</v>
      </c>
      <c r="B51" s="401">
        <f t="shared" si="0"/>
        <v>4.039999999999999</v>
      </c>
      <c r="C51" s="376">
        <f t="shared" si="1"/>
        <v>5.16</v>
      </c>
      <c r="D51" s="376">
        <f t="shared" si="2"/>
        <v>3.4799999999999995</v>
      </c>
      <c r="E51" s="378">
        <f t="shared" si="3"/>
        <v>5.72</v>
      </c>
      <c r="F51" s="401">
        <f t="shared" si="4"/>
        <v>-2.0338983050847457</v>
      </c>
      <c r="G51" s="376">
        <f t="shared" si="5"/>
        <v>2.0338983050847457</v>
      </c>
      <c r="H51" s="376">
        <f t="shared" si="6"/>
        <v>-4.067796610169491</v>
      </c>
      <c r="I51" s="378">
        <f t="shared" si="7"/>
        <v>4.067796610169491</v>
      </c>
      <c r="J51" s="401">
        <f t="shared" si="8"/>
        <v>-17.81</v>
      </c>
      <c r="K51" s="376">
        <f t="shared" si="9"/>
        <v>20.69</v>
      </c>
      <c r="L51" s="376">
        <f t="shared" si="10"/>
        <v>-37.06</v>
      </c>
      <c r="M51" s="378">
        <f t="shared" si="11"/>
        <v>39.94</v>
      </c>
      <c r="N51" s="401">
        <f t="shared" si="12"/>
        <v>1.8100000000000005</v>
      </c>
      <c r="O51" s="376">
        <f t="shared" si="13"/>
        <v>13.29</v>
      </c>
      <c r="P51" s="376">
        <f t="shared" si="14"/>
        <v>-3.929999999999999</v>
      </c>
      <c r="Q51" s="378">
        <f t="shared" si="15"/>
        <v>19.029999999999998</v>
      </c>
      <c r="R51" s="184"/>
      <c r="S51" s="184"/>
      <c r="T51" s="184"/>
      <c r="U51" s="185"/>
    </row>
    <row r="52" spans="1:21" ht="12.75">
      <c r="A52" s="155" t="s">
        <v>197</v>
      </c>
      <c r="B52" s="401">
        <f t="shared" si="0"/>
        <v>-0.05900000000000001</v>
      </c>
      <c r="C52" s="376">
        <f t="shared" si="1"/>
        <v>0.179</v>
      </c>
      <c r="D52" s="376">
        <f t="shared" si="2"/>
        <v>-0.17800000000000002</v>
      </c>
      <c r="E52" s="378">
        <f t="shared" si="3"/>
        <v>0.29800000000000004</v>
      </c>
      <c r="F52" s="401">
        <f t="shared" si="4"/>
        <v>-0.5423728813559322</v>
      </c>
      <c r="G52" s="376">
        <f t="shared" si="5"/>
        <v>0.5423728813559322</v>
      </c>
      <c r="H52" s="376">
        <f t="shared" si="6"/>
        <v>-1.0847457627118644</v>
      </c>
      <c r="I52" s="378">
        <f t="shared" si="7"/>
        <v>1.0847457627118644</v>
      </c>
      <c r="J52" s="405">
        <f t="shared" si="8"/>
        <v>-1.77</v>
      </c>
      <c r="K52" s="397">
        <f t="shared" si="9"/>
        <v>2.85</v>
      </c>
      <c r="L52" s="397">
        <f t="shared" si="10"/>
        <v>-4.08</v>
      </c>
      <c r="M52" s="402">
        <f t="shared" si="11"/>
        <v>5.16</v>
      </c>
      <c r="N52" s="405">
        <f t="shared" si="12"/>
        <v>-1.8000000000000003</v>
      </c>
      <c r="O52" s="397">
        <f t="shared" si="13"/>
        <v>2.9600000000000004</v>
      </c>
      <c r="P52" s="397">
        <f t="shared" si="14"/>
        <v>-4.180000000000001</v>
      </c>
      <c r="Q52" s="402">
        <f t="shared" si="15"/>
        <v>5.340000000000001</v>
      </c>
      <c r="R52" s="184"/>
      <c r="S52" s="184"/>
      <c r="T52" s="184"/>
      <c r="U52" s="185"/>
    </row>
    <row r="53" spans="1:21" ht="12.75">
      <c r="A53" s="155" t="s">
        <v>198</v>
      </c>
      <c r="B53" s="401">
        <f t="shared" si="0"/>
        <v>-0.044000000000000004</v>
      </c>
      <c r="C53" s="376">
        <f t="shared" si="1"/>
        <v>0.124</v>
      </c>
      <c r="D53" s="376">
        <f t="shared" si="2"/>
        <v>-0.128</v>
      </c>
      <c r="E53" s="378">
        <f t="shared" si="3"/>
        <v>0.20800000000000002</v>
      </c>
      <c r="F53" s="401">
        <f t="shared" si="4"/>
        <v>-0.5423728813559322</v>
      </c>
      <c r="G53" s="376">
        <f t="shared" si="5"/>
        <v>0.5423728813559322</v>
      </c>
      <c r="H53" s="376">
        <f t="shared" si="6"/>
        <v>-1.0847457627118644</v>
      </c>
      <c r="I53" s="378">
        <f t="shared" si="7"/>
        <v>1.0847457627118644</v>
      </c>
      <c r="J53" s="401">
        <f t="shared" si="8"/>
        <v>-3.5699999999999994</v>
      </c>
      <c r="K53" s="376">
        <f t="shared" si="9"/>
        <v>2.17</v>
      </c>
      <c r="L53" s="376">
        <f t="shared" si="10"/>
        <v>-6.4399999999999995</v>
      </c>
      <c r="M53" s="378">
        <f t="shared" si="11"/>
        <v>5.039999999999999</v>
      </c>
      <c r="N53" s="401">
        <f t="shared" si="12"/>
        <v>-0.805</v>
      </c>
      <c r="O53" s="376">
        <f t="shared" si="13"/>
        <v>0.805</v>
      </c>
      <c r="P53" s="376">
        <f t="shared" si="14"/>
        <v>-1.61</v>
      </c>
      <c r="Q53" s="378">
        <f t="shared" si="15"/>
        <v>1.61</v>
      </c>
      <c r="R53" s="184"/>
      <c r="S53" s="184"/>
      <c r="T53" s="184"/>
      <c r="U53" s="185"/>
    </row>
    <row r="54" spans="1:21" ht="12.75">
      <c r="A54" s="155" t="s">
        <v>199</v>
      </c>
      <c r="B54" s="401">
        <f t="shared" si="0"/>
        <v>-0.03874043615003028</v>
      </c>
      <c r="C54" s="376">
        <f t="shared" si="1"/>
        <v>-0.000807828676790228</v>
      </c>
      <c r="D54" s="376">
        <f t="shared" si="2"/>
        <v>-0.0577067398866503</v>
      </c>
      <c r="E54" s="378">
        <f t="shared" si="3"/>
        <v>0.018158475059829798</v>
      </c>
      <c r="F54" s="401">
        <f t="shared" si="4"/>
        <v>-0.23728813559322037</v>
      </c>
      <c r="G54" s="376">
        <f t="shared" si="5"/>
        <v>0.23728813559322037</v>
      </c>
      <c r="H54" s="376">
        <f t="shared" si="6"/>
        <v>-0.47457627118644075</v>
      </c>
      <c r="I54" s="378">
        <f t="shared" si="7"/>
        <v>0.47457627118644075</v>
      </c>
      <c r="J54" s="405">
        <f t="shared" si="8"/>
        <v>-0.99</v>
      </c>
      <c r="K54" s="397">
        <f t="shared" si="9"/>
        <v>1.11</v>
      </c>
      <c r="L54" s="397">
        <f t="shared" si="10"/>
        <v>-2.04</v>
      </c>
      <c r="M54" s="402">
        <f t="shared" si="11"/>
        <v>2.16</v>
      </c>
      <c r="N54" s="401">
        <f t="shared" si="12"/>
        <v>-0.24500000000000002</v>
      </c>
      <c r="O54" s="376">
        <f t="shared" si="13"/>
        <v>0.24500000000000002</v>
      </c>
      <c r="P54" s="376">
        <f t="shared" si="14"/>
        <v>-0.49000000000000005</v>
      </c>
      <c r="Q54" s="378">
        <f t="shared" si="15"/>
        <v>0.49000000000000005</v>
      </c>
      <c r="R54" s="184"/>
      <c r="S54" s="184"/>
      <c r="T54" s="184"/>
      <c r="U54" s="185"/>
    </row>
    <row r="55" spans="1:21" ht="12.75">
      <c r="A55" s="155" t="s">
        <v>200</v>
      </c>
      <c r="B55" s="401">
        <f t="shared" si="0"/>
        <v>-0.04583737345822186</v>
      </c>
      <c r="C55" s="376">
        <f t="shared" si="1"/>
        <v>0.02416262654177815</v>
      </c>
      <c r="D55" s="376">
        <f t="shared" si="2"/>
        <v>-0.08083737345822187</v>
      </c>
      <c r="E55" s="378">
        <f t="shared" si="3"/>
        <v>0.05916262654177815</v>
      </c>
      <c r="F55" s="401">
        <f t="shared" si="4"/>
        <v>-0.18305084745762712</v>
      </c>
      <c r="G55" s="376">
        <f t="shared" si="5"/>
        <v>0.18305084745762712</v>
      </c>
      <c r="H55" s="376">
        <f t="shared" si="6"/>
        <v>-0.36610169491525424</v>
      </c>
      <c r="I55" s="378">
        <f t="shared" si="7"/>
        <v>0.36610169491525424</v>
      </c>
      <c r="J55" s="401">
        <f t="shared" si="8"/>
        <v>-1.4249999999999998</v>
      </c>
      <c r="K55" s="376">
        <f t="shared" si="9"/>
        <v>1.165</v>
      </c>
      <c r="L55" s="376">
        <f t="shared" si="10"/>
        <v>-2.7199999999999998</v>
      </c>
      <c r="M55" s="378">
        <f t="shared" si="11"/>
        <v>2.46</v>
      </c>
      <c r="N55" s="401">
        <f t="shared" si="12"/>
        <v>-0.105</v>
      </c>
      <c r="O55" s="376">
        <f t="shared" si="13"/>
        <v>0.105</v>
      </c>
      <c r="P55" s="376">
        <f t="shared" si="14"/>
        <v>-0.21</v>
      </c>
      <c r="Q55" s="378">
        <f t="shared" si="15"/>
        <v>0.21</v>
      </c>
      <c r="R55" s="184"/>
      <c r="S55" s="184"/>
      <c r="T55" s="184"/>
      <c r="U55" s="185"/>
    </row>
    <row r="56" spans="1:21" ht="12.75">
      <c r="A56" s="155" t="s">
        <v>201</v>
      </c>
      <c r="B56" s="401">
        <f t="shared" si="0"/>
        <v>-0.015145133544779633</v>
      </c>
      <c r="C56" s="376">
        <f t="shared" si="1"/>
        <v>0.008910429536739494</v>
      </c>
      <c r="D56" s="376">
        <f t="shared" si="2"/>
        <v>-0.027172915085539196</v>
      </c>
      <c r="E56" s="378">
        <f t="shared" si="3"/>
        <v>0.020938211077499057</v>
      </c>
      <c r="F56" s="401">
        <f t="shared" si="4"/>
        <v>-0.11525423728813561</v>
      </c>
      <c r="G56" s="376">
        <f t="shared" si="5"/>
        <v>0.11525423728813561</v>
      </c>
      <c r="H56" s="376">
        <f t="shared" si="6"/>
        <v>-0.23050847457627122</v>
      </c>
      <c r="I56" s="378">
        <f t="shared" si="7"/>
        <v>0.23050847457627122</v>
      </c>
      <c r="J56" s="405">
        <f t="shared" si="8"/>
        <v>-0.196</v>
      </c>
      <c r="K56" s="397">
        <f t="shared" si="9"/>
        <v>0.196</v>
      </c>
      <c r="L56" s="397">
        <f t="shared" si="10"/>
        <v>-0.392</v>
      </c>
      <c r="M56" s="402">
        <f t="shared" si="11"/>
        <v>0.392</v>
      </c>
      <c r="N56" s="401">
        <f t="shared" si="12"/>
        <v>-0.133</v>
      </c>
      <c r="O56" s="376">
        <f t="shared" si="13"/>
        <v>0.133</v>
      </c>
      <c r="P56" s="376">
        <f t="shared" si="14"/>
        <v>-0.266</v>
      </c>
      <c r="Q56" s="378">
        <f t="shared" si="15"/>
        <v>0.266</v>
      </c>
      <c r="R56" s="184"/>
      <c r="S56" s="184"/>
      <c r="T56" s="184"/>
      <c r="U56" s="185"/>
    </row>
    <row r="57" spans="1:21" ht="12.75">
      <c r="A57" s="155" t="s">
        <v>202</v>
      </c>
      <c r="B57" s="401">
        <f t="shared" si="0"/>
        <v>-0.03921619545133756</v>
      </c>
      <c r="C57" s="376">
        <f t="shared" si="1"/>
        <v>0.058783804548662444</v>
      </c>
      <c r="D57" s="376">
        <f t="shared" si="2"/>
        <v>-0.08821619545133756</v>
      </c>
      <c r="E57" s="378">
        <f t="shared" si="3"/>
        <v>0.10778380454866245</v>
      </c>
      <c r="F57" s="401">
        <f t="shared" si="4"/>
        <v>-0.06779661016949153</v>
      </c>
      <c r="G57" s="376">
        <f t="shared" si="5"/>
        <v>0.06779661016949153</v>
      </c>
      <c r="H57" s="376">
        <f t="shared" si="6"/>
        <v>-0.13559322033898305</v>
      </c>
      <c r="I57" s="378">
        <f t="shared" si="7"/>
        <v>0.13559322033898305</v>
      </c>
      <c r="J57" s="401">
        <f t="shared" si="8"/>
        <v>-0.2235</v>
      </c>
      <c r="K57" s="376">
        <f t="shared" si="9"/>
        <v>0.2875</v>
      </c>
      <c r="L57" s="376">
        <f t="shared" si="10"/>
        <v>-0.479</v>
      </c>
      <c r="M57" s="378">
        <f t="shared" si="11"/>
        <v>0.543</v>
      </c>
      <c r="N57" s="401">
        <f t="shared" si="12"/>
        <v>-0.05850000000000001</v>
      </c>
      <c r="O57" s="376">
        <f t="shared" si="13"/>
        <v>0.1165</v>
      </c>
      <c r="P57" s="376">
        <f t="shared" si="14"/>
        <v>-0.14600000000000002</v>
      </c>
      <c r="Q57" s="378">
        <f t="shared" si="15"/>
        <v>0.20400000000000001</v>
      </c>
      <c r="R57" s="184"/>
      <c r="S57" s="184"/>
      <c r="T57" s="184"/>
      <c r="U57" s="185"/>
    </row>
    <row r="58" spans="1:21" ht="12.75">
      <c r="A58" s="155" t="s">
        <v>203</v>
      </c>
      <c r="B58" s="401">
        <f t="shared" si="0"/>
        <v>-0.006355627483822764</v>
      </c>
      <c r="C58" s="376">
        <f t="shared" si="1"/>
        <v>0.00665066089364021</v>
      </c>
      <c r="D58" s="376">
        <f t="shared" si="2"/>
        <v>-0.012858771672554252</v>
      </c>
      <c r="E58" s="378">
        <f t="shared" si="3"/>
        <v>0.013153805082371696</v>
      </c>
      <c r="F58" s="401">
        <f t="shared" si="4"/>
        <v>-0.13559322033898305</v>
      </c>
      <c r="G58" s="376">
        <f t="shared" si="5"/>
        <v>0.13559322033898305</v>
      </c>
      <c r="H58" s="376">
        <f t="shared" si="6"/>
        <v>-0.2711864406779661</v>
      </c>
      <c r="I58" s="378">
        <f t="shared" si="7"/>
        <v>0.2711864406779661</v>
      </c>
      <c r="J58" s="405">
        <f t="shared" si="8"/>
        <v>-0.315</v>
      </c>
      <c r="K58" s="397">
        <f t="shared" si="9"/>
        <v>0.315</v>
      </c>
      <c r="L58" s="397">
        <f t="shared" si="10"/>
        <v>-0.63</v>
      </c>
      <c r="M58" s="402">
        <f t="shared" si="11"/>
        <v>0.63</v>
      </c>
      <c r="N58" s="405">
        <f t="shared" si="12"/>
        <v>-0.36650000000000005</v>
      </c>
      <c r="O58" s="397">
        <f t="shared" si="13"/>
        <v>0.3125</v>
      </c>
      <c r="P58" s="397">
        <f t="shared" si="14"/>
        <v>-0.7060000000000001</v>
      </c>
      <c r="Q58" s="402">
        <f t="shared" si="15"/>
        <v>0.652</v>
      </c>
      <c r="R58" s="184"/>
      <c r="S58" s="184"/>
      <c r="T58" s="184"/>
      <c r="U58" s="185"/>
    </row>
    <row r="59" spans="1:21" ht="12.75">
      <c r="A59" s="155" t="s">
        <v>204</v>
      </c>
      <c r="B59" s="401">
        <f t="shared" si="0"/>
        <v>-0.07350000000000001</v>
      </c>
      <c r="C59" s="376">
        <f t="shared" si="1"/>
        <v>0.07350000000000001</v>
      </c>
      <c r="D59" s="376">
        <f t="shared" si="2"/>
        <v>-0.14700000000000002</v>
      </c>
      <c r="E59" s="378">
        <f t="shared" si="3"/>
        <v>0.14700000000000002</v>
      </c>
      <c r="F59" s="401">
        <f t="shared" si="4"/>
        <v>-0.02</v>
      </c>
      <c r="G59" s="376">
        <f t="shared" si="5"/>
        <v>0.02</v>
      </c>
      <c r="H59" s="376">
        <f t="shared" si="6"/>
        <v>-0.04</v>
      </c>
      <c r="I59" s="378">
        <f t="shared" si="7"/>
        <v>0.04</v>
      </c>
      <c r="J59" s="401">
        <f t="shared" si="8"/>
        <v>-0.096</v>
      </c>
      <c r="K59" s="376">
        <f t="shared" si="9"/>
        <v>0.128</v>
      </c>
      <c r="L59" s="376">
        <f t="shared" si="10"/>
        <v>-0.20800000000000002</v>
      </c>
      <c r="M59" s="378">
        <f t="shared" si="11"/>
        <v>0.24</v>
      </c>
      <c r="N59" s="401">
        <f t="shared" si="12"/>
        <v>-0.0155</v>
      </c>
      <c r="O59" s="376">
        <f t="shared" si="13"/>
        <v>0.0475</v>
      </c>
      <c r="P59" s="376">
        <f t="shared" si="14"/>
        <v>-0.047</v>
      </c>
      <c r="Q59" s="378">
        <f t="shared" si="15"/>
        <v>0.079</v>
      </c>
      <c r="R59" s="184"/>
      <c r="S59" s="184"/>
      <c r="T59" s="184"/>
      <c r="U59" s="185"/>
    </row>
    <row r="60" spans="1:21" ht="12.75">
      <c r="A60" s="155" t="s">
        <v>205</v>
      </c>
      <c r="B60" s="401">
        <f t="shared" si="0"/>
        <v>-0.003479435497452964</v>
      </c>
      <c r="C60" s="376">
        <f t="shared" si="1"/>
        <v>0.003520564502547036</v>
      </c>
      <c r="D60" s="376">
        <f t="shared" si="2"/>
        <v>-0.006979435497452964</v>
      </c>
      <c r="E60" s="378">
        <f t="shared" si="3"/>
        <v>0.007020564502547036</v>
      </c>
      <c r="F60" s="401">
        <f t="shared" si="4"/>
        <v>-0.02067796610169492</v>
      </c>
      <c r="G60" s="376">
        <f t="shared" si="5"/>
        <v>0.02067796610169492</v>
      </c>
      <c r="H60" s="376">
        <f t="shared" si="6"/>
        <v>-0.04135593220338984</v>
      </c>
      <c r="I60" s="378">
        <f t="shared" si="7"/>
        <v>0.04135593220338984</v>
      </c>
      <c r="J60" s="405">
        <f t="shared" si="8"/>
        <v>-0.0525</v>
      </c>
      <c r="K60" s="397">
        <f t="shared" si="9"/>
        <v>0.0525</v>
      </c>
      <c r="L60" s="397">
        <f t="shared" si="10"/>
        <v>-0.105</v>
      </c>
      <c r="M60" s="402">
        <f t="shared" si="11"/>
        <v>0.105</v>
      </c>
      <c r="N60" s="405">
        <f t="shared" si="12"/>
        <v>-0.035</v>
      </c>
      <c r="O60" s="397">
        <f t="shared" si="13"/>
        <v>0.035</v>
      </c>
      <c r="P60" s="397">
        <f t="shared" si="14"/>
        <v>-0.07</v>
      </c>
      <c r="Q60" s="402">
        <f t="shared" si="15"/>
        <v>0.07</v>
      </c>
      <c r="R60" s="184"/>
      <c r="S60" s="184"/>
      <c r="T60" s="184"/>
      <c r="U60" s="185"/>
    </row>
    <row r="61" spans="1:21" ht="12.75">
      <c r="A61" s="155" t="s">
        <v>206</v>
      </c>
      <c r="B61" s="401">
        <f t="shared" si="0"/>
        <v>-0.008260355048725476</v>
      </c>
      <c r="C61" s="376">
        <f t="shared" si="1"/>
        <v>0.008260355048725476</v>
      </c>
      <c r="D61" s="376">
        <f t="shared" si="2"/>
        <v>-0.01652071009745095</v>
      </c>
      <c r="E61" s="378">
        <f t="shared" si="3"/>
        <v>0.01652071009745095</v>
      </c>
      <c r="F61" s="401">
        <f t="shared" si="4"/>
        <v>-0.00847457627118644</v>
      </c>
      <c r="G61" s="376">
        <f t="shared" si="5"/>
        <v>0.00847457627118644</v>
      </c>
      <c r="H61" s="376">
        <f t="shared" si="6"/>
        <v>-0.01694915254237288</v>
      </c>
      <c r="I61" s="378">
        <f t="shared" si="7"/>
        <v>0.01694915254237288</v>
      </c>
      <c r="J61" s="401">
        <f t="shared" si="8"/>
        <v>-0.0214</v>
      </c>
      <c r="K61" s="376">
        <f t="shared" si="9"/>
        <v>0.0248</v>
      </c>
      <c r="L61" s="376">
        <f t="shared" si="10"/>
        <v>-0.0445</v>
      </c>
      <c r="M61" s="378">
        <f t="shared" si="11"/>
        <v>0.0479</v>
      </c>
      <c r="N61" s="401">
        <f t="shared" si="12"/>
        <v>-0.01085</v>
      </c>
      <c r="O61" s="376">
        <f t="shared" si="13"/>
        <v>0.01085</v>
      </c>
      <c r="P61" s="376">
        <f t="shared" si="14"/>
        <v>-0.0217</v>
      </c>
      <c r="Q61" s="378">
        <f t="shared" si="15"/>
        <v>0.0217</v>
      </c>
      <c r="R61" s="184"/>
      <c r="S61" s="184"/>
      <c r="T61" s="184"/>
      <c r="U61" s="185"/>
    </row>
    <row r="62" spans="1:21" ht="12.75">
      <c r="A62" s="155" t="s">
        <v>207</v>
      </c>
      <c r="B62" s="401">
        <f t="shared" si="0"/>
        <v>-0.02219241317633501</v>
      </c>
      <c r="C62" s="376">
        <f t="shared" si="1"/>
        <v>0.02120758682366499</v>
      </c>
      <c r="D62" s="376">
        <f t="shared" si="2"/>
        <v>-0.043892413176335014</v>
      </c>
      <c r="E62" s="378">
        <f t="shared" si="3"/>
        <v>0.04290758682366499</v>
      </c>
      <c r="F62" s="401">
        <f t="shared" si="4"/>
        <v>-0.01152542372881356</v>
      </c>
      <c r="G62" s="376">
        <f t="shared" si="5"/>
        <v>0.01152542372881356</v>
      </c>
      <c r="H62" s="376">
        <f t="shared" si="6"/>
        <v>-0.02305084745762712</v>
      </c>
      <c r="I62" s="378">
        <f t="shared" si="7"/>
        <v>0.02305084745762712</v>
      </c>
      <c r="J62" s="405">
        <f t="shared" si="8"/>
        <v>-0.0182</v>
      </c>
      <c r="K62" s="397">
        <f t="shared" si="9"/>
        <v>0.0182</v>
      </c>
      <c r="L62" s="397">
        <f t="shared" si="10"/>
        <v>-0.0364</v>
      </c>
      <c r="M62" s="402">
        <f t="shared" si="11"/>
        <v>0.0364</v>
      </c>
      <c r="N62" s="405">
        <f t="shared" si="12"/>
        <v>-0.01715</v>
      </c>
      <c r="O62" s="397">
        <f t="shared" si="13"/>
        <v>0.01715</v>
      </c>
      <c r="P62" s="397">
        <f t="shared" si="14"/>
        <v>-0.0343</v>
      </c>
      <c r="Q62" s="402">
        <f t="shared" si="15"/>
        <v>0.0343</v>
      </c>
      <c r="R62" s="184"/>
      <c r="S62" s="184"/>
      <c r="T62" s="184"/>
      <c r="U62" s="185"/>
    </row>
    <row r="63" spans="1:21" ht="13.5" thickBot="1">
      <c r="A63" s="132" t="s">
        <v>208</v>
      </c>
      <c r="B63" s="403">
        <f t="shared" si="0"/>
        <v>-0.012649999999999998</v>
      </c>
      <c r="C63" s="380">
        <f t="shared" si="1"/>
        <v>0.01465</v>
      </c>
      <c r="D63" s="380">
        <f t="shared" si="2"/>
        <v>-0.026299999999999997</v>
      </c>
      <c r="E63" s="379">
        <f t="shared" si="3"/>
        <v>0.0283</v>
      </c>
      <c r="F63" s="403">
        <f t="shared" si="4"/>
        <v>-0.009152542372881357</v>
      </c>
      <c r="G63" s="380">
        <f t="shared" si="5"/>
        <v>0.009152542372881357</v>
      </c>
      <c r="H63" s="380">
        <f t="shared" si="6"/>
        <v>-0.018305084745762715</v>
      </c>
      <c r="I63" s="379">
        <f t="shared" si="7"/>
        <v>0.018305084745762715</v>
      </c>
      <c r="J63" s="410">
        <f t="shared" si="8"/>
        <v>-0.01955</v>
      </c>
      <c r="K63" s="404">
        <f t="shared" si="9"/>
        <v>0.009150000000000002</v>
      </c>
      <c r="L63" s="404">
        <f t="shared" si="10"/>
        <v>-0.0339</v>
      </c>
      <c r="M63" s="406">
        <f t="shared" si="11"/>
        <v>0.023500000000000004</v>
      </c>
      <c r="N63" s="403">
        <f t="shared" si="12"/>
        <v>-0.027450000000000002</v>
      </c>
      <c r="O63" s="380">
        <f t="shared" si="13"/>
        <v>0.019450000000000002</v>
      </c>
      <c r="P63" s="380">
        <f t="shared" si="14"/>
        <v>-0.0509</v>
      </c>
      <c r="Q63" s="379">
        <f t="shared" si="15"/>
        <v>0.04290000000000001</v>
      </c>
      <c r="R63" s="184"/>
      <c r="S63" s="184"/>
      <c r="T63" s="184"/>
      <c r="U63" s="185"/>
    </row>
    <row r="64" spans="1:21" ht="12.75">
      <c r="A64" s="155" t="s">
        <v>209</v>
      </c>
      <c r="B64" s="398">
        <f t="shared" si="0"/>
        <v>-0.41500000000000004</v>
      </c>
      <c r="C64" s="381">
        <f t="shared" si="1"/>
        <v>0.355</v>
      </c>
      <c r="D64" s="381">
        <f t="shared" si="2"/>
        <v>-0.8</v>
      </c>
      <c r="E64" s="377">
        <f t="shared" si="3"/>
        <v>0.74</v>
      </c>
      <c r="F64" s="398">
        <f t="shared" si="4"/>
        <v>-3.728813559322034</v>
      </c>
      <c r="G64" s="381">
        <f t="shared" si="5"/>
        <v>3.728813559322034</v>
      </c>
      <c r="H64" s="381">
        <f t="shared" si="6"/>
        <v>-7.457627118644068</v>
      </c>
      <c r="I64" s="377">
        <f t="shared" si="7"/>
        <v>7.457627118644068</v>
      </c>
      <c r="J64" s="411">
        <f t="shared" si="8"/>
        <v>-8.4</v>
      </c>
      <c r="K64" s="399">
        <f t="shared" si="9"/>
        <v>7.000000000000001</v>
      </c>
      <c r="L64" s="399">
        <f t="shared" si="10"/>
        <v>-16.1</v>
      </c>
      <c r="M64" s="400">
        <f t="shared" si="11"/>
        <v>14.700000000000003</v>
      </c>
      <c r="N64" s="398">
        <f t="shared" si="12"/>
        <v>-2.57</v>
      </c>
      <c r="O64" s="381">
        <f t="shared" si="13"/>
        <v>1.77</v>
      </c>
      <c r="P64" s="381">
        <f t="shared" si="14"/>
        <v>-4.74</v>
      </c>
      <c r="Q64" s="377">
        <f t="shared" si="15"/>
        <v>3.94</v>
      </c>
      <c r="R64" s="184"/>
      <c r="S64" s="184"/>
      <c r="T64" s="184"/>
      <c r="U64" s="185"/>
    </row>
    <row r="65" spans="1:21" ht="12.75">
      <c r="A65" s="155" t="s">
        <v>210</v>
      </c>
      <c r="B65" s="401">
        <f t="shared" si="0"/>
        <v>-0.29050000000000004</v>
      </c>
      <c r="C65" s="376">
        <f t="shared" si="1"/>
        <v>0.29050000000000004</v>
      </c>
      <c r="D65" s="376">
        <f t="shared" si="2"/>
        <v>-0.5810000000000001</v>
      </c>
      <c r="E65" s="378">
        <f t="shared" si="3"/>
        <v>0.5810000000000001</v>
      </c>
      <c r="F65" s="401">
        <f t="shared" si="4"/>
        <v>-1.1864406779661016</v>
      </c>
      <c r="G65" s="376">
        <f t="shared" si="5"/>
        <v>1.1864406779661016</v>
      </c>
      <c r="H65" s="376">
        <f t="shared" si="6"/>
        <v>-2.3728813559322033</v>
      </c>
      <c r="I65" s="378">
        <f t="shared" si="7"/>
        <v>2.3728813559322033</v>
      </c>
      <c r="J65" s="405">
        <f t="shared" si="8"/>
        <v>-8.12</v>
      </c>
      <c r="K65" s="397">
        <f t="shared" si="9"/>
        <v>1.8199999999999998</v>
      </c>
      <c r="L65" s="397">
        <f t="shared" si="10"/>
        <v>-13.09</v>
      </c>
      <c r="M65" s="402">
        <f t="shared" si="11"/>
        <v>6.789999999999999</v>
      </c>
      <c r="N65" s="401">
        <f t="shared" si="12"/>
        <v>-0.7000000000000001</v>
      </c>
      <c r="O65" s="376">
        <f t="shared" si="13"/>
        <v>0.7000000000000001</v>
      </c>
      <c r="P65" s="376">
        <f t="shared" si="14"/>
        <v>-1.4000000000000001</v>
      </c>
      <c r="Q65" s="378">
        <f t="shared" si="15"/>
        <v>1.4000000000000001</v>
      </c>
      <c r="R65" s="184"/>
      <c r="S65" s="184"/>
      <c r="T65" s="184"/>
      <c r="U65" s="185"/>
    </row>
    <row r="66" spans="1:21" ht="12.75">
      <c r="A66" s="155" t="s">
        <v>211</v>
      </c>
      <c r="B66" s="401">
        <f t="shared" si="0"/>
        <v>-0.063</v>
      </c>
      <c r="C66" s="376">
        <f t="shared" si="1"/>
        <v>0.063</v>
      </c>
      <c r="D66" s="376">
        <f t="shared" si="2"/>
        <v>-0.126</v>
      </c>
      <c r="E66" s="378">
        <f t="shared" si="3"/>
        <v>0.126</v>
      </c>
      <c r="F66" s="401">
        <f t="shared" si="4"/>
        <v>-0.9152542372881357</v>
      </c>
      <c r="G66" s="376">
        <f t="shared" si="5"/>
        <v>0.9152542372881357</v>
      </c>
      <c r="H66" s="376">
        <f t="shared" si="6"/>
        <v>-1.8305084745762714</v>
      </c>
      <c r="I66" s="378">
        <f t="shared" si="7"/>
        <v>1.8305084745762714</v>
      </c>
      <c r="J66" s="405">
        <f t="shared" si="8"/>
        <v>-2.48</v>
      </c>
      <c r="K66" s="397">
        <f t="shared" si="9"/>
        <v>1.7200000000000002</v>
      </c>
      <c r="L66" s="397">
        <f t="shared" si="10"/>
        <v>-4.58</v>
      </c>
      <c r="M66" s="402">
        <f t="shared" si="11"/>
        <v>3.8200000000000003</v>
      </c>
      <c r="N66" s="401">
        <f t="shared" si="12"/>
        <v>-1.23</v>
      </c>
      <c r="O66" s="376">
        <f t="shared" si="13"/>
        <v>0.5900000000000001</v>
      </c>
      <c r="P66" s="376">
        <f t="shared" si="14"/>
        <v>-2.14</v>
      </c>
      <c r="Q66" s="378">
        <f t="shared" si="15"/>
        <v>1.5</v>
      </c>
      <c r="R66" s="184"/>
      <c r="S66" s="184"/>
      <c r="T66" s="184"/>
      <c r="U66" s="185"/>
    </row>
    <row r="67" spans="1:21" ht="12.75">
      <c r="A67" s="155" t="s">
        <v>212</v>
      </c>
      <c r="B67" s="401">
        <f t="shared" si="0"/>
        <v>-0.1575</v>
      </c>
      <c r="C67" s="376">
        <f t="shared" si="1"/>
        <v>0.1575</v>
      </c>
      <c r="D67" s="376">
        <f t="shared" si="2"/>
        <v>-0.315</v>
      </c>
      <c r="E67" s="378">
        <f t="shared" si="3"/>
        <v>0.315</v>
      </c>
      <c r="F67" s="401">
        <f t="shared" si="4"/>
        <v>-0.4067796610169492</v>
      </c>
      <c r="G67" s="376">
        <f t="shared" si="5"/>
        <v>0.4067796610169492</v>
      </c>
      <c r="H67" s="376">
        <f t="shared" si="6"/>
        <v>-0.8135593220338984</v>
      </c>
      <c r="I67" s="378">
        <f t="shared" si="7"/>
        <v>0.8135593220338984</v>
      </c>
      <c r="J67" s="405">
        <f t="shared" si="8"/>
        <v>0.31000000000000005</v>
      </c>
      <c r="K67" s="397">
        <f t="shared" si="9"/>
        <v>2.83</v>
      </c>
      <c r="L67" s="397">
        <f t="shared" si="10"/>
        <v>-0.95</v>
      </c>
      <c r="M67" s="402">
        <f t="shared" si="11"/>
        <v>4.09</v>
      </c>
      <c r="N67" s="401">
        <f t="shared" si="12"/>
        <v>-0.56</v>
      </c>
      <c r="O67" s="376">
        <f t="shared" si="13"/>
        <v>0.56</v>
      </c>
      <c r="P67" s="376">
        <f t="shared" si="14"/>
        <v>-1.12</v>
      </c>
      <c r="Q67" s="378">
        <f t="shared" si="15"/>
        <v>1.12</v>
      </c>
      <c r="R67" s="184"/>
      <c r="S67" s="184"/>
      <c r="T67" s="184"/>
      <c r="U67" s="185"/>
    </row>
    <row r="68" spans="1:21" ht="12.75">
      <c r="A68" s="155" t="s">
        <v>213</v>
      </c>
      <c r="B68" s="401">
        <f t="shared" si="0"/>
        <v>-0.017172312763543834</v>
      </c>
      <c r="C68" s="376">
        <f t="shared" si="1"/>
        <v>0.017172312763543834</v>
      </c>
      <c r="D68" s="376">
        <f t="shared" si="2"/>
        <v>-0.03434462552708767</v>
      </c>
      <c r="E68" s="378">
        <f t="shared" si="3"/>
        <v>0.03434462552708767</v>
      </c>
      <c r="F68" s="401">
        <f t="shared" si="4"/>
        <v>-0.23050847457627122</v>
      </c>
      <c r="G68" s="376">
        <f t="shared" si="5"/>
        <v>0.23050847457627122</v>
      </c>
      <c r="H68" s="376">
        <f t="shared" si="6"/>
        <v>-0.46101694915254243</v>
      </c>
      <c r="I68" s="378">
        <f t="shared" si="7"/>
        <v>0.46101694915254243</v>
      </c>
      <c r="J68" s="405">
        <f t="shared" si="8"/>
        <v>-1.1500000000000001</v>
      </c>
      <c r="K68" s="397">
        <f t="shared" si="9"/>
        <v>0.9500000000000001</v>
      </c>
      <c r="L68" s="397">
        <f t="shared" si="10"/>
        <v>-2.2</v>
      </c>
      <c r="M68" s="402">
        <f t="shared" si="11"/>
        <v>2</v>
      </c>
      <c r="N68" s="401">
        <f t="shared" si="12"/>
        <v>-0.22500000000000003</v>
      </c>
      <c r="O68" s="376">
        <f t="shared" si="13"/>
        <v>0.265</v>
      </c>
      <c r="P68" s="376">
        <f t="shared" si="14"/>
        <v>-0.47000000000000003</v>
      </c>
      <c r="Q68" s="378">
        <f t="shared" si="15"/>
        <v>0.51</v>
      </c>
      <c r="R68" s="184"/>
      <c r="S68" s="184"/>
      <c r="T68" s="184"/>
      <c r="U68" s="185"/>
    </row>
    <row r="69" spans="1:21" ht="12.75">
      <c r="A69" s="155" t="s">
        <v>214</v>
      </c>
      <c r="B69" s="401">
        <f t="shared" si="0"/>
        <v>-0.091</v>
      </c>
      <c r="C69" s="376">
        <f t="shared" si="1"/>
        <v>0.091</v>
      </c>
      <c r="D69" s="376">
        <f t="shared" si="2"/>
        <v>-0.182</v>
      </c>
      <c r="E69" s="378">
        <f t="shared" si="3"/>
        <v>0.182</v>
      </c>
      <c r="F69" s="401">
        <f t="shared" si="4"/>
        <v>-0.18983050847457628</v>
      </c>
      <c r="G69" s="376">
        <f t="shared" si="5"/>
        <v>0.18983050847457628</v>
      </c>
      <c r="H69" s="376">
        <f t="shared" si="6"/>
        <v>-0.37966101694915255</v>
      </c>
      <c r="I69" s="378">
        <f t="shared" si="7"/>
        <v>0.37966101694915255</v>
      </c>
      <c r="J69" s="405">
        <f t="shared" si="8"/>
        <v>1.08</v>
      </c>
      <c r="K69" s="397">
        <f t="shared" si="9"/>
        <v>1.92</v>
      </c>
      <c r="L69" s="397">
        <f t="shared" si="10"/>
        <v>0.66</v>
      </c>
      <c r="M69" s="402">
        <f t="shared" si="11"/>
        <v>2.34</v>
      </c>
      <c r="N69" s="401">
        <f t="shared" si="12"/>
        <v>-0.0665</v>
      </c>
      <c r="O69" s="376">
        <f t="shared" si="13"/>
        <v>0.0665</v>
      </c>
      <c r="P69" s="376">
        <f t="shared" si="14"/>
        <v>-0.133</v>
      </c>
      <c r="Q69" s="378">
        <f t="shared" si="15"/>
        <v>0.133</v>
      </c>
      <c r="R69" s="184"/>
      <c r="S69" s="184"/>
      <c r="T69" s="184"/>
      <c r="U69" s="185"/>
    </row>
    <row r="70" spans="1:21" ht="12.75">
      <c r="A70" s="155" t="s">
        <v>215</v>
      </c>
      <c r="B70" s="401">
        <f t="shared" si="0"/>
        <v>-0.006677631343550725</v>
      </c>
      <c r="C70" s="376">
        <f t="shared" si="1"/>
        <v>0.008677631343550724</v>
      </c>
      <c r="D70" s="376">
        <f t="shared" si="2"/>
        <v>-0.01435526268710145</v>
      </c>
      <c r="E70" s="378">
        <f t="shared" si="3"/>
        <v>0.01635526268710145</v>
      </c>
      <c r="F70" s="401">
        <f t="shared" si="4"/>
        <v>-0.08474576271186442</v>
      </c>
      <c r="G70" s="376">
        <f t="shared" si="5"/>
        <v>0.08474576271186442</v>
      </c>
      <c r="H70" s="376">
        <f t="shared" si="6"/>
        <v>-0.16949152542372883</v>
      </c>
      <c r="I70" s="378">
        <f t="shared" si="7"/>
        <v>0.16949152542372883</v>
      </c>
      <c r="J70" s="405">
        <f t="shared" si="8"/>
        <v>-0.2275</v>
      </c>
      <c r="K70" s="397">
        <f t="shared" si="9"/>
        <v>0.2275</v>
      </c>
      <c r="L70" s="397">
        <f t="shared" si="10"/>
        <v>-0.455</v>
      </c>
      <c r="M70" s="402">
        <f t="shared" si="11"/>
        <v>0.455</v>
      </c>
      <c r="N70" s="401">
        <f t="shared" si="12"/>
        <v>-0.10350000000000001</v>
      </c>
      <c r="O70" s="376">
        <f t="shared" si="13"/>
        <v>0.1555</v>
      </c>
      <c r="P70" s="376">
        <f t="shared" si="14"/>
        <v>-0.233</v>
      </c>
      <c r="Q70" s="378">
        <f t="shared" si="15"/>
        <v>0.28500000000000003</v>
      </c>
      <c r="R70" s="184"/>
      <c r="S70" s="184"/>
      <c r="T70" s="184"/>
      <c r="U70" s="185"/>
    </row>
    <row r="71" spans="1:21" ht="12.75">
      <c r="A71" s="155" t="s">
        <v>216</v>
      </c>
      <c r="B71" s="401">
        <f t="shared" si="0"/>
        <v>-0.063</v>
      </c>
      <c r="C71" s="376">
        <f t="shared" si="1"/>
        <v>0.063</v>
      </c>
      <c r="D71" s="376">
        <f t="shared" si="2"/>
        <v>-0.126</v>
      </c>
      <c r="E71" s="378">
        <f t="shared" si="3"/>
        <v>0.126</v>
      </c>
      <c r="F71" s="401">
        <f t="shared" si="4"/>
        <v>-0.0711864406779661</v>
      </c>
      <c r="G71" s="376">
        <f t="shared" si="5"/>
        <v>0.0711864406779661</v>
      </c>
      <c r="H71" s="376">
        <f t="shared" si="6"/>
        <v>-0.1423728813559322</v>
      </c>
      <c r="I71" s="378">
        <f t="shared" si="7"/>
        <v>0.1423728813559322</v>
      </c>
      <c r="J71" s="405">
        <f t="shared" si="8"/>
        <v>-0.34450000000000003</v>
      </c>
      <c r="K71" s="397">
        <f t="shared" si="9"/>
        <v>-0.04350000000000001</v>
      </c>
      <c r="L71" s="397">
        <f t="shared" si="10"/>
        <v>-0.495</v>
      </c>
      <c r="M71" s="402">
        <f t="shared" si="11"/>
        <v>0.10699999999999998</v>
      </c>
      <c r="N71" s="405">
        <f t="shared" si="12"/>
        <v>-0.1205</v>
      </c>
      <c r="O71" s="397">
        <f t="shared" si="13"/>
        <v>0.0965</v>
      </c>
      <c r="P71" s="397">
        <f t="shared" si="14"/>
        <v>-0.229</v>
      </c>
      <c r="Q71" s="402">
        <f t="shared" si="15"/>
        <v>0.205</v>
      </c>
      <c r="R71" s="184"/>
      <c r="S71" s="184"/>
      <c r="T71" s="184"/>
      <c r="U71" s="185"/>
    </row>
    <row r="72" spans="1:21" ht="12.75">
      <c r="A72" s="155" t="s">
        <v>217</v>
      </c>
      <c r="B72" s="401">
        <f t="shared" si="0"/>
        <v>-0.0033433588925483836</v>
      </c>
      <c r="C72" s="376">
        <f t="shared" si="1"/>
        <v>0.0033058629942255167</v>
      </c>
      <c r="D72" s="376">
        <f t="shared" si="2"/>
        <v>-0.006667969835935333</v>
      </c>
      <c r="E72" s="378">
        <f t="shared" si="3"/>
        <v>0.006630473937612467</v>
      </c>
      <c r="F72" s="401">
        <f t="shared" si="4"/>
        <v>-0.11525423728813561</v>
      </c>
      <c r="G72" s="376">
        <f t="shared" si="5"/>
        <v>0.11525423728813561</v>
      </c>
      <c r="H72" s="376">
        <f t="shared" si="6"/>
        <v>-0.23050847457627122</v>
      </c>
      <c r="I72" s="378">
        <f t="shared" si="7"/>
        <v>0.23050847457627122</v>
      </c>
      <c r="J72" s="405">
        <f t="shared" si="8"/>
        <v>-0.35000000000000003</v>
      </c>
      <c r="K72" s="397">
        <f t="shared" si="9"/>
        <v>0.35000000000000003</v>
      </c>
      <c r="L72" s="397">
        <f t="shared" si="10"/>
        <v>-0.7000000000000001</v>
      </c>
      <c r="M72" s="402">
        <f t="shared" si="11"/>
        <v>0.7000000000000001</v>
      </c>
      <c r="N72" s="405">
        <f t="shared" si="12"/>
        <v>-0.3205</v>
      </c>
      <c r="O72" s="397">
        <f t="shared" si="13"/>
        <v>0.34450000000000003</v>
      </c>
      <c r="P72" s="397">
        <f t="shared" si="14"/>
        <v>-0.653</v>
      </c>
      <c r="Q72" s="402">
        <f t="shared" si="15"/>
        <v>0.677</v>
      </c>
      <c r="R72" s="184"/>
      <c r="S72" s="184"/>
      <c r="T72" s="184"/>
      <c r="U72" s="185"/>
    </row>
    <row r="73" spans="1:21" ht="12.75">
      <c r="A73" s="155" t="s">
        <v>218</v>
      </c>
      <c r="B73" s="405">
        <f t="shared" si="0"/>
        <v>-0.1285</v>
      </c>
      <c r="C73" s="397">
        <f t="shared" si="1"/>
        <v>0.14450000000000002</v>
      </c>
      <c r="D73" s="397">
        <f t="shared" si="2"/>
        <v>-0.265</v>
      </c>
      <c r="E73" s="402">
        <f t="shared" si="3"/>
        <v>0.281</v>
      </c>
      <c r="F73" s="405">
        <f t="shared" si="4"/>
        <v>-0.030508474576271184</v>
      </c>
      <c r="G73" s="376">
        <f t="shared" si="5"/>
        <v>0.030508474576271184</v>
      </c>
      <c r="H73" s="376">
        <f t="shared" si="6"/>
        <v>-0.06101694915254237</v>
      </c>
      <c r="I73" s="378">
        <f t="shared" si="7"/>
        <v>0.06101694915254237</v>
      </c>
      <c r="J73" s="405">
        <f t="shared" si="8"/>
        <v>0.03950000000000001</v>
      </c>
      <c r="K73" s="397">
        <f t="shared" si="9"/>
        <v>0.3405</v>
      </c>
      <c r="L73" s="397">
        <f t="shared" si="10"/>
        <v>-0.11099999999999999</v>
      </c>
      <c r="M73" s="402">
        <f t="shared" si="11"/>
        <v>0.491</v>
      </c>
      <c r="N73" s="405">
        <f t="shared" si="12"/>
        <v>-0.12000000000000001</v>
      </c>
      <c r="O73" s="397">
        <f t="shared" si="13"/>
        <v>0.14600000000000002</v>
      </c>
      <c r="P73" s="397">
        <f t="shared" si="14"/>
        <v>-0.253</v>
      </c>
      <c r="Q73" s="402">
        <f t="shared" si="15"/>
        <v>0.279</v>
      </c>
      <c r="R73" s="184"/>
      <c r="S73" s="184"/>
      <c r="T73" s="184"/>
      <c r="U73" s="185"/>
    </row>
    <row r="74" spans="1:21" ht="12.75">
      <c r="A74" s="155" t="s">
        <v>219</v>
      </c>
      <c r="B74" s="401">
        <f t="shared" si="0"/>
        <v>-0.0028</v>
      </c>
      <c r="C74" s="376">
        <f t="shared" si="1"/>
        <v>0.0028</v>
      </c>
      <c r="D74" s="376">
        <f t="shared" si="2"/>
        <v>-0.0056</v>
      </c>
      <c r="E74" s="378">
        <f t="shared" si="3"/>
        <v>0.0056</v>
      </c>
      <c r="F74" s="401">
        <f t="shared" si="4"/>
        <v>-0.018983050847457626</v>
      </c>
      <c r="G74" s="376">
        <f t="shared" si="5"/>
        <v>0.018983050847457626</v>
      </c>
      <c r="H74" s="376">
        <f t="shared" si="6"/>
        <v>-0.03796610169491525</v>
      </c>
      <c r="I74" s="378">
        <f t="shared" si="7"/>
        <v>0.03796610169491525</v>
      </c>
      <c r="J74" s="405">
        <f t="shared" si="8"/>
        <v>-0.07</v>
      </c>
      <c r="K74" s="397">
        <f t="shared" si="9"/>
        <v>0.07</v>
      </c>
      <c r="L74" s="397">
        <f t="shared" si="10"/>
        <v>-0.14</v>
      </c>
      <c r="M74" s="402">
        <f t="shared" si="11"/>
        <v>0.14</v>
      </c>
      <c r="N74" s="405">
        <f t="shared" si="12"/>
        <v>-0.03395</v>
      </c>
      <c r="O74" s="397">
        <f t="shared" si="13"/>
        <v>0.03395</v>
      </c>
      <c r="P74" s="397">
        <f t="shared" si="14"/>
        <v>-0.0679</v>
      </c>
      <c r="Q74" s="402">
        <f t="shared" si="15"/>
        <v>0.0679</v>
      </c>
      <c r="R74" s="184"/>
      <c r="S74" s="184"/>
      <c r="T74" s="184"/>
      <c r="U74" s="185"/>
    </row>
    <row r="75" spans="1:21" ht="12.75">
      <c r="A75" s="155" t="s">
        <v>220</v>
      </c>
      <c r="B75" s="405">
        <f t="shared" si="0"/>
        <v>-0.0174</v>
      </c>
      <c r="C75" s="397">
        <f t="shared" si="1"/>
        <v>0.0204</v>
      </c>
      <c r="D75" s="397">
        <f t="shared" si="2"/>
        <v>-0.0363</v>
      </c>
      <c r="E75" s="402">
        <f t="shared" si="3"/>
        <v>0.0393</v>
      </c>
      <c r="F75" s="405">
        <f t="shared" si="4"/>
        <v>-0.007457627118644069</v>
      </c>
      <c r="G75" s="376">
        <f t="shared" si="5"/>
        <v>0.007457627118644069</v>
      </c>
      <c r="H75" s="376">
        <f t="shared" si="6"/>
        <v>-0.014915254237288138</v>
      </c>
      <c r="I75" s="378">
        <f t="shared" si="7"/>
        <v>0.014915254237288138</v>
      </c>
      <c r="J75" s="401">
        <f t="shared" si="8"/>
        <v>-0.0245</v>
      </c>
      <c r="K75" s="376">
        <f t="shared" si="9"/>
        <v>0.0245</v>
      </c>
      <c r="L75" s="376">
        <f t="shared" si="10"/>
        <v>-0.049</v>
      </c>
      <c r="M75" s="378">
        <f t="shared" si="11"/>
        <v>0.049</v>
      </c>
      <c r="N75" s="401">
        <f t="shared" si="12"/>
        <v>-0.0174</v>
      </c>
      <c r="O75" s="376">
        <f t="shared" si="13"/>
        <v>0.0204</v>
      </c>
      <c r="P75" s="376">
        <f t="shared" si="14"/>
        <v>-0.0363</v>
      </c>
      <c r="Q75" s="378">
        <f t="shared" si="15"/>
        <v>0.0393</v>
      </c>
      <c r="R75" s="184"/>
      <c r="S75" s="184"/>
      <c r="T75" s="184"/>
      <c r="U75" s="185"/>
    </row>
    <row r="76" spans="1:21" ht="12.75">
      <c r="A76" s="155" t="s">
        <v>221</v>
      </c>
      <c r="B76" s="405">
        <f t="shared" si="0"/>
        <v>-0.02015</v>
      </c>
      <c r="C76" s="397">
        <f t="shared" si="1"/>
        <v>0.00435</v>
      </c>
      <c r="D76" s="397">
        <f t="shared" si="2"/>
        <v>-0.0324</v>
      </c>
      <c r="E76" s="402">
        <f t="shared" si="3"/>
        <v>0.0166</v>
      </c>
      <c r="F76" s="405">
        <f t="shared" si="4"/>
        <v>-0.01016949152542373</v>
      </c>
      <c r="G76" s="376">
        <f t="shared" si="5"/>
        <v>0.01016949152542373</v>
      </c>
      <c r="H76" s="376">
        <f t="shared" si="6"/>
        <v>-0.02033898305084746</v>
      </c>
      <c r="I76" s="378">
        <f t="shared" si="7"/>
        <v>0.02033898305084746</v>
      </c>
      <c r="J76" s="405">
        <f t="shared" si="8"/>
        <v>-0.01945</v>
      </c>
      <c r="K76" s="397">
        <f t="shared" si="9"/>
        <v>0.021849999999999998</v>
      </c>
      <c r="L76" s="397">
        <f t="shared" si="10"/>
        <v>-0.0401</v>
      </c>
      <c r="M76" s="402">
        <f t="shared" si="11"/>
        <v>0.042499999999999996</v>
      </c>
      <c r="N76" s="405">
        <f t="shared" si="12"/>
        <v>-0.01665</v>
      </c>
      <c r="O76" s="397">
        <f t="shared" si="13"/>
        <v>0.012050000000000002</v>
      </c>
      <c r="P76" s="397">
        <f t="shared" si="14"/>
        <v>-0.031000000000000003</v>
      </c>
      <c r="Q76" s="402">
        <f t="shared" si="15"/>
        <v>0.026400000000000003</v>
      </c>
      <c r="R76" s="184"/>
      <c r="S76" s="184"/>
      <c r="T76" s="184"/>
      <c r="U76" s="185"/>
    </row>
    <row r="77" spans="1:21" ht="13.5" thickBot="1">
      <c r="A77" s="132" t="s">
        <v>222</v>
      </c>
      <c r="B77" s="403">
        <f t="shared" si="0"/>
        <v>-0.026199999999999998</v>
      </c>
      <c r="C77" s="380">
        <f t="shared" si="1"/>
        <v>0.02</v>
      </c>
      <c r="D77" s="380">
        <f t="shared" si="2"/>
        <v>-0.0493</v>
      </c>
      <c r="E77" s="379">
        <f t="shared" si="3"/>
        <v>0.0431</v>
      </c>
      <c r="F77" s="403">
        <f t="shared" si="4"/>
        <v>-0.01016949152542373</v>
      </c>
      <c r="G77" s="380">
        <f t="shared" si="5"/>
        <v>0.01016949152542373</v>
      </c>
      <c r="H77" s="380">
        <f t="shared" si="6"/>
        <v>-0.02033898305084746</v>
      </c>
      <c r="I77" s="379">
        <f t="shared" si="7"/>
        <v>0.02033898305084746</v>
      </c>
      <c r="J77" s="410">
        <f t="shared" si="8"/>
        <v>-0.02255</v>
      </c>
      <c r="K77" s="404">
        <f t="shared" si="9"/>
        <v>0.029949999999999997</v>
      </c>
      <c r="L77" s="404">
        <f t="shared" si="10"/>
        <v>-0.048799999999999996</v>
      </c>
      <c r="M77" s="406">
        <f t="shared" si="11"/>
        <v>0.0562</v>
      </c>
      <c r="N77" s="410">
        <f t="shared" si="12"/>
        <v>-0.0315</v>
      </c>
      <c r="O77" s="404">
        <f t="shared" si="13"/>
        <v>0.0315</v>
      </c>
      <c r="P77" s="404">
        <f t="shared" si="14"/>
        <v>-0.063</v>
      </c>
      <c r="Q77" s="406">
        <f t="shared" si="15"/>
        <v>0.063</v>
      </c>
      <c r="R77" s="186"/>
      <c r="S77" s="186"/>
      <c r="T77" s="186"/>
      <c r="U77" s="187"/>
    </row>
    <row r="78" spans="1:5" ht="13.5" thickBot="1">
      <c r="A78" s="131" t="s">
        <v>288</v>
      </c>
      <c r="B78" s="442">
        <v>0</v>
      </c>
      <c r="C78" s="443">
        <v>0.01</v>
      </c>
      <c r="D78" s="443">
        <v>0</v>
      </c>
      <c r="E78" s="444">
        <v>0.02</v>
      </c>
    </row>
    <row r="79" ht="13.5" thickBot="1"/>
    <row r="80" ht="12.75">
      <c r="A80" s="423" t="s">
        <v>284</v>
      </c>
    </row>
    <row r="81" ht="13.5" thickBot="1">
      <c r="A81" s="424" t="s">
        <v>285</v>
      </c>
    </row>
  </sheetData>
  <mergeCells count="26">
    <mergeCell ref="A1:U1"/>
    <mergeCell ref="B5:E5"/>
    <mergeCell ref="F5:I5"/>
    <mergeCell ref="J5:M5"/>
    <mergeCell ref="N5:Q5"/>
    <mergeCell ref="R5:U5"/>
    <mergeCell ref="F3:G3"/>
    <mergeCell ref="F4:G4"/>
    <mergeCell ref="F2:G2"/>
    <mergeCell ref="B8:E8"/>
    <mergeCell ref="F8:I8"/>
    <mergeCell ref="J8:M8"/>
    <mergeCell ref="N8:Q8"/>
    <mergeCell ref="A40:U40"/>
    <mergeCell ref="F41:G41"/>
    <mergeCell ref="F42:G42"/>
    <mergeCell ref="F43:G43"/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U81"/>
  <sheetViews>
    <sheetView workbookViewId="0" topLeftCell="B1">
      <selection activeCell="O11" sqref="O11"/>
    </sheetView>
  </sheetViews>
  <sheetFormatPr defaultColWidth="9.140625" defaultRowHeight="12.75"/>
  <cols>
    <col min="1" max="1" width="26.140625" style="188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0" max="10" width="8.8515625" style="0" bestFit="1" customWidth="1"/>
    <col min="11" max="11" width="9.8515625" style="0" bestFit="1" customWidth="1"/>
    <col min="12" max="12" width="8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494" t="s">
        <v>175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6"/>
    </row>
    <row r="2" spans="1:21" ht="13.5" thickBot="1">
      <c r="A2" s="155"/>
      <c r="B2" s="156" t="s">
        <v>176</v>
      </c>
      <c r="C2" s="157" t="s">
        <v>177</v>
      </c>
      <c r="D2" s="158" t="s">
        <v>178</v>
      </c>
      <c r="E2" s="159" t="s">
        <v>179</v>
      </c>
      <c r="F2" s="581"/>
      <c r="G2" s="551"/>
      <c r="H2" s="156" t="s">
        <v>176</v>
      </c>
      <c r="I2" s="157" t="s">
        <v>177</v>
      </c>
      <c r="J2" s="158" t="s">
        <v>178</v>
      </c>
      <c r="K2" s="159" t="s">
        <v>179</v>
      </c>
      <c r="L2" s="160"/>
      <c r="M2" s="160"/>
      <c r="N2" s="160"/>
      <c r="O2" s="160"/>
      <c r="P2" s="160"/>
      <c r="Q2" s="160"/>
      <c r="R2" s="2"/>
      <c r="S2" s="2"/>
      <c r="T2" s="2"/>
      <c r="U2" s="97"/>
    </row>
    <row r="3" spans="1:21" ht="12.75">
      <c r="A3" s="155" t="s">
        <v>180</v>
      </c>
      <c r="B3" s="161">
        <v>-0.058</v>
      </c>
      <c r="C3" s="162">
        <v>0.008</v>
      </c>
      <c r="D3" s="231">
        <v>3.5</v>
      </c>
      <c r="E3" s="162">
        <v>7</v>
      </c>
      <c r="F3" s="577" t="s">
        <v>174</v>
      </c>
      <c r="G3" s="578"/>
      <c r="H3" s="161">
        <v>0</v>
      </c>
      <c r="I3" s="162">
        <v>0.28</v>
      </c>
      <c r="J3" s="231">
        <v>3.5</v>
      </c>
      <c r="K3" s="162">
        <v>7</v>
      </c>
      <c r="L3" s="235"/>
      <c r="M3" s="235"/>
      <c r="N3" s="235"/>
      <c r="O3" s="235"/>
      <c r="P3" s="235"/>
      <c r="Q3" s="235"/>
      <c r="R3" s="2"/>
      <c r="S3" s="2"/>
      <c r="T3" s="2"/>
      <c r="U3" s="97"/>
    </row>
    <row r="4" spans="1:21" ht="13.5" thickBot="1">
      <c r="A4" s="155" t="s">
        <v>181</v>
      </c>
      <c r="B4" s="346">
        <v>-4070</v>
      </c>
      <c r="C4" s="347">
        <v>100</v>
      </c>
      <c r="D4" s="232">
        <v>3.5</v>
      </c>
      <c r="E4" s="164">
        <v>7</v>
      </c>
      <c r="F4" s="579"/>
      <c r="G4" s="580"/>
      <c r="H4" s="163"/>
      <c r="I4" s="164"/>
      <c r="J4" s="232"/>
      <c r="K4" s="164"/>
      <c r="L4" s="236"/>
      <c r="M4" s="236"/>
      <c r="N4" s="236"/>
      <c r="O4" s="236"/>
      <c r="P4" s="236"/>
      <c r="Q4" s="236"/>
      <c r="R4" s="2"/>
      <c r="S4" s="2"/>
      <c r="T4" s="2"/>
      <c r="U4" s="97"/>
    </row>
    <row r="5" spans="1:21" ht="13.5" thickBot="1">
      <c r="A5" s="165"/>
      <c r="B5" s="570" t="s">
        <v>182</v>
      </c>
      <c r="C5" s="514"/>
      <c r="D5" s="514"/>
      <c r="E5" s="571"/>
      <c r="F5" s="572" t="s">
        <v>183</v>
      </c>
      <c r="G5" s="573"/>
      <c r="H5" s="573"/>
      <c r="I5" s="574"/>
      <c r="J5" s="572" t="s">
        <v>184</v>
      </c>
      <c r="K5" s="573"/>
      <c r="L5" s="573"/>
      <c r="M5" s="574"/>
      <c r="N5" s="572" t="s">
        <v>185</v>
      </c>
      <c r="O5" s="573"/>
      <c r="P5" s="573"/>
      <c r="Q5" s="574"/>
      <c r="R5" s="547" t="s">
        <v>186</v>
      </c>
      <c r="S5" s="575"/>
      <c r="T5" s="575"/>
      <c r="U5" s="576"/>
    </row>
    <row r="6" spans="1:21" ht="13.5" thickBot="1">
      <c r="A6" s="155"/>
      <c r="B6" s="238" t="s">
        <v>187</v>
      </c>
      <c r="C6" s="237" t="s">
        <v>188</v>
      </c>
      <c r="D6" s="238" t="s">
        <v>178</v>
      </c>
      <c r="E6" s="237" t="s">
        <v>179</v>
      </c>
      <c r="F6" s="392" t="s">
        <v>187</v>
      </c>
      <c r="G6" s="393" t="s">
        <v>188</v>
      </c>
      <c r="H6" s="392" t="s">
        <v>178</v>
      </c>
      <c r="I6" s="393" t="s">
        <v>179</v>
      </c>
      <c r="J6" s="392" t="s">
        <v>187</v>
      </c>
      <c r="K6" s="393" t="s">
        <v>188</v>
      </c>
      <c r="L6" s="392" t="s">
        <v>178</v>
      </c>
      <c r="M6" s="393" t="s">
        <v>179</v>
      </c>
      <c r="N6" s="238" t="s">
        <v>187</v>
      </c>
      <c r="O6" s="233" t="s">
        <v>188</v>
      </c>
      <c r="P6" s="238" t="s">
        <v>178</v>
      </c>
      <c r="Q6" s="237" t="s">
        <v>179</v>
      </c>
      <c r="R6" s="168" t="s">
        <v>187</v>
      </c>
      <c r="S6" s="166" t="s">
        <v>188</v>
      </c>
      <c r="T6" s="168" t="s">
        <v>178</v>
      </c>
      <c r="U6" s="166" t="s">
        <v>179</v>
      </c>
    </row>
    <row r="7" spans="1:21" ht="13.5" thickBot="1">
      <c r="A7" s="155" t="s">
        <v>189</v>
      </c>
      <c r="B7" s="391">
        <v>108.3</v>
      </c>
      <c r="C7" s="244">
        <v>0.38</v>
      </c>
      <c r="D7" s="386">
        <v>4</v>
      </c>
      <c r="E7" s="244">
        <v>8</v>
      </c>
      <c r="F7" s="394">
        <v>0.34</v>
      </c>
      <c r="G7" s="395">
        <v>1.52</v>
      </c>
      <c r="H7" s="240">
        <v>4</v>
      </c>
      <c r="I7" s="240">
        <v>8</v>
      </c>
      <c r="J7" s="394">
        <v>-4140</v>
      </c>
      <c r="K7" s="395">
        <v>380</v>
      </c>
      <c r="L7" s="240">
        <v>3.5</v>
      </c>
      <c r="M7" s="240">
        <v>7</v>
      </c>
      <c r="N7" s="383">
        <v>-4022</v>
      </c>
      <c r="O7" s="354">
        <v>211</v>
      </c>
      <c r="P7" s="244">
        <v>3.5</v>
      </c>
      <c r="Q7" s="244">
        <v>7</v>
      </c>
      <c r="R7" s="337">
        <v>-2.1</v>
      </c>
      <c r="S7" s="396">
        <v>2.02</v>
      </c>
      <c r="T7" s="169">
        <v>3.5</v>
      </c>
      <c r="U7" s="396">
        <v>7</v>
      </c>
    </row>
    <row r="8" spans="1:21" ht="13.5" thickBot="1">
      <c r="A8" s="165"/>
      <c r="B8" s="570" t="s">
        <v>190</v>
      </c>
      <c r="C8" s="514"/>
      <c r="D8" s="514"/>
      <c r="E8" s="571"/>
      <c r="F8" s="570" t="s">
        <v>191</v>
      </c>
      <c r="G8" s="514"/>
      <c r="H8" s="514"/>
      <c r="I8" s="514"/>
      <c r="J8" s="582" t="s">
        <v>192</v>
      </c>
      <c r="K8" s="583"/>
      <c r="L8" s="583"/>
      <c r="M8" s="584"/>
      <c r="N8" s="582" t="s">
        <v>193</v>
      </c>
      <c r="O8" s="583"/>
      <c r="P8" s="583"/>
      <c r="Q8" s="584"/>
      <c r="R8" s="2"/>
      <c r="S8" s="2"/>
      <c r="T8" s="2"/>
      <c r="U8" s="97"/>
    </row>
    <row r="9" spans="1:21" ht="13.5" thickBot="1">
      <c r="A9" s="132"/>
      <c r="B9" s="156" t="s">
        <v>187</v>
      </c>
      <c r="C9" s="375" t="s">
        <v>188</v>
      </c>
      <c r="D9" s="156" t="s">
        <v>178</v>
      </c>
      <c r="E9" s="375" t="s">
        <v>179</v>
      </c>
      <c r="F9" s="156" t="s">
        <v>187</v>
      </c>
      <c r="G9" s="375" t="s">
        <v>188</v>
      </c>
      <c r="H9" s="156" t="s">
        <v>178</v>
      </c>
      <c r="I9" s="375" t="s">
        <v>179</v>
      </c>
      <c r="J9" s="238" t="s">
        <v>187</v>
      </c>
      <c r="K9" s="233" t="s">
        <v>188</v>
      </c>
      <c r="L9" s="238" t="s">
        <v>178</v>
      </c>
      <c r="M9" s="233" t="s">
        <v>179</v>
      </c>
      <c r="N9" s="238" t="s">
        <v>187</v>
      </c>
      <c r="O9" s="237" t="s">
        <v>188</v>
      </c>
      <c r="P9" s="238" t="s">
        <v>178</v>
      </c>
      <c r="Q9" s="233" t="s">
        <v>179</v>
      </c>
      <c r="R9" s="2"/>
      <c r="S9" s="2"/>
      <c r="T9" s="2"/>
      <c r="U9" s="97"/>
    </row>
    <row r="10" spans="1:21" ht="13.5" thickBot="1">
      <c r="A10" s="131" t="s">
        <v>194</v>
      </c>
      <c r="B10" s="172">
        <v>0</v>
      </c>
      <c r="C10" s="246">
        <v>0</v>
      </c>
      <c r="D10" s="172">
        <v>3.5</v>
      </c>
      <c r="E10" s="246">
        <v>7</v>
      </c>
      <c r="F10" s="416">
        <v>-0.16</v>
      </c>
      <c r="G10" s="404">
        <v>0.96</v>
      </c>
      <c r="H10" s="170">
        <v>4</v>
      </c>
      <c r="I10" s="183">
        <v>8</v>
      </c>
      <c r="J10" s="170">
        <v>3.29</v>
      </c>
      <c r="K10" s="190">
        <v>0.88</v>
      </c>
      <c r="L10" s="241">
        <v>3.5</v>
      </c>
      <c r="M10" s="190">
        <v>7</v>
      </c>
      <c r="N10" s="241">
        <v>1.08</v>
      </c>
      <c r="O10" s="190">
        <v>1.77</v>
      </c>
      <c r="P10" s="241">
        <v>3.5</v>
      </c>
      <c r="Q10" s="190">
        <v>7</v>
      </c>
      <c r="R10" s="2"/>
      <c r="S10" s="2"/>
      <c r="T10" s="2"/>
      <c r="U10" s="97"/>
    </row>
    <row r="11" spans="1:21" ht="12.75">
      <c r="A11" s="155" t="s">
        <v>195</v>
      </c>
      <c r="B11" s="365">
        <v>1.3</v>
      </c>
      <c r="C11" s="245">
        <v>0.15</v>
      </c>
      <c r="D11" s="171">
        <v>3.5</v>
      </c>
      <c r="E11" s="245">
        <v>7</v>
      </c>
      <c r="F11" s="171">
        <v>0</v>
      </c>
      <c r="G11" s="376">
        <v>0.5084745762711864</v>
      </c>
      <c r="H11" s="180">
        <v>4</v>
      </c>
      <c r="I11" s="182">
        <v>8</v>
      </c>
      <c r="J11" s="384">
        <v>32</v>
      </c>
      <c r="K11" s="385">
        <v>9</v>
      </c>
      <c r="L11" s="384">
        <v>3.5</v>
      </c>
      <c r="M11" s="385">
        <v>7</v>
      </c>
      <c r="N11" s="387">
        <v>30</v>
      </c>
      <c r="O11" s="388">
        <v>8</v>
      </c>
      <c r="P11" s="384">
        <v>3.5</v>
      </c>
      <c r="Q11" s="385">
        <v>7</v>
      </c>
      <c r="R11" s="2"/>
      <c r="S11" s="2"/>
      <c r="T11" s="2"/>
      <c r="U11" s="97"/>
    </row>
    <row r="12" spans="1:21" ht="12.75">
      <c r="A12" s="155" t="s">
        <v>196</v>
      </c>
      <c r="B12" s="365">
        <v>4.6</v>
      </c>
      <c r="C12" s="245">
        <v>0.16</v>
      </c>
      <c r="D12" s="171">
        <v>3.5</v>
      </c>
      <c r="E12" s="245">
        <v>7</v>
      </c>
      <c r="F12" s="171">
        <v>0</v>
      </c>
      <c r="G12" s="376">
        <v>0.5084745762711864</v>
      </c>
      <c r="H12" s="171">
        <v>4</v>
      </c>
      <c r="I12" s="245">
        <v>8</v>
      </c>
      <c r="J12" s="341">
        <v>1.44</v>
      </c>
      <c r="K12" s="338">
        <v>5.5</v>
      </c>
      <c r="L12" s="242">
        <v>3.5</v>
      </c>
      <c r="M12" s="234">
        <v>7</v>
      </c>
      <c r="N12" s="242">
        <v>7.55</v>
      </c>
      <c r="O12" s="234">
        <v>1.64</v>
      </c>
      <c r="P12" s="242">
        <v>3.5</v>
      </c>
      <c r="Q12" s="234">
        <v>7</v>
      </c>
      <c r="R12" s="2"/>
      <c r="S12" s="2"/>
      <c r="T12" s="2"/>
      <c r="U12" s="97"/>
    </row>
    <row r="13" spans="1:21" ht="12.75">
      <c r="A13" s="155" t="s">
        <v>197</v>
      </c>
      <c r="B13" s="366">
        <v>0.06</v>
      </c>
      <c r="C13" s="245">
        <v>0.034</v>
      </c>
      <c r="D13" s="171">
        <v>3.5</v>
      </c>
      <c r="E13" s="245">
        <v>7</v>
      </c>
      <c r="F13" s="171">
        <v>0</v>
      </c>
      <c r="G13" s="376">
        <v>0.13559322033898305</v>
      </c>
      <c r="H13" s="171">
        <v>4</v>
      </c>
      <c r="I13" s="245">
        <v>8</v>
      </c>
      <c r="J13" s="355">
        <v>0.54</v>
      </c>
      <c r="K13" s="348">
        <v>0.66</v>
      </c>
      <c r="L13" s="242">
        <v>3.5</v>
      </c>
      <c r="M13" s="234">
        <v>7</v>
      </c>
      <c r="N13" s="355">
        <v>0.58</v>
      </c>
      <c r="O13" s="348">
        <v>0.68</v>
      </c>
      <c r="P13" s="242">
        <v>3.5</v>
      </c>
      <c r="Q13" s="234">
        <v>7</v>
      </c>
      <c r="R13" s="2"/>
      <c r="S13" s="2"/>
      <c r="T13" s="2"/>
      <c r="U13" s="97"/>
    </row>
    <row r="14" spans="1:21" ht="12.75">
      <c r="A14" s="155" t="s">
        <v>198</v>
      </c>
      <c r="B14" s="366">
        <v>0.04</v>
      </c>
      <c r="C14" s="245">
        <v>0.024</v>
      </c>
      <c r="D14" s="171">
        <v>3.5</v>
      </c>
      <c r="E14" s="245">
        <v>7</v>
      </c>
      <c r="F14" s="171">
        <v>0</v>
      </c>
      <c r="G14" s="376">
        <v>0.13559322033898305</v>
      </c>
      <c r="H14" s="171">
        <v>4</v>
      </c>
      <c r="I14" s="245">
        <v>8</v>
      </c>
      <c r="J14" s="341">
        <v>-0.7</v>
      </c>
      <c r="K14" s="234">
        <v>0.82</v>
      </c>
      <c r="L14" s="242">
        <v>3.5</v>
      </c>
      <c r="M14" s="234">
        <v>7</v>
      </c>
      <c r="N14" s="341">
        <v>0</v>
      </c>
      <c r="O14" s="338">
        <v>0.23</v>
      </c>
      <c r="P14" s="242">
        <v>3.5</v>
      </c>
      <c r="Q14" s="234">
        <v>7</v>
      </c>
      <c r="R14" s="2"/>
      <c r="S14" s="2"/>
      <c r="T14" s="2"/>
      <c r="U14" s="97"/>
    </row>
    <row r="15" spans="1:21" ht="12.75">
      <c r="A15" s="155" t="s">
        <v>199</v>
      </c>
      <c r="B15" s="367">
        <v>-0.019774132413410254</v>
      </c>
      <c r="C15" s="363">
        <v>0.005418943924748579</v>
      </c>
      <c r="D15" s="171">
        <v>3.5</v>
      </c>
      <c r="E15" s="245">
        <v>7</v>
      </c>
      <c r="F15" s="171">
        <v>0</v>
      </c>
      <c r="G15" s="376">
        <v>0.05932203389830509</v>
      </c>
      <c r="H15" s="171">
        <v>4</v>
      </c>
      <c r="I15" s="245">
        <v>8</v>
      </c>
      <c r="J15" s="355">
        <v>0.06</v>
      </c>
      <c r="K15" s="353">
        <v>0.3</v>
      </c>
      <c r="L15" s="242">
        <v>3.5</v>
      </c>
      <c r="M15" s="234">
        <v>7</v>
      </c>
      <c r="N15" s="341">
        <v>0</v>
      </c>
      <c r="O15" s="338">
        <v>0.07</v>
      </c>
      <c r="P15" s="242">
        <v>3.5</v>
      </c>
      <c r="Q15" s="234">
        <v>7</v>
      </c>
      <c r="R15" s="2"/>
      <c r="S15" s="2"/>
      <c r="T15" s="2"/>
      <c r="U15" s="97"/>
    </row>
    <row r="16" spans="1:21" ht="12.75">
      <c r="A16" s="155" t="s">
        <v>200</v>
      </c>
      <c r="B16" s="367">
        <v>-0.010837373458221854</v>
      </c>
      <c r="C16" s="363">
        <v>0.01</v>
      </c>
      <c r="D16" s="171">
        <v>3.5</v>
      </c>
      <c r="E16" s="245">
        <v>7</v>
      </c>
      <c r="F16" s="171">
        <v>0</v>
      </c>
      <c r="G16" s="376">
        <v>0.04576271186440678</v>
      </c>
      <c r="H16" s="171">
        <v>4</v>
      </c>
      <c r="I16" s="245">
        <v>8</v>
      </c>
      <c r="J16" s="242">
        <v>-0.13</v>
      </c>
      <c r="K16" s="234">
        <v>0.37</v>
      </c>
      <c r="L16" s="242">
        <v>3.5</v>
      </c>
      <c r="M16" s="234">
        <v>7</v>
      </c>
      <c r="N16" s="341">
        <v>0</v>
      </c>
      <c r="O16" s="338">
        <v>0.03</v>
      </c>
      <c r="P16" s="242">
        <v>3.5</v>
      </c>
      <c r="Q16" s="234">
        <v>7</v>
      </c>
      <c r="R16" s="2"/>
      <c r="S16" s="2"/>
      <c r="T16" s="2"/>
      <c r="U16" s="97"/>
    </row>
    <row r="17" spans="1:21" ht="12.75">
      <c r="A17" s="155" t="s">
        <v>201</v>
      </c>
      <c r="B17" s="367">
        <v>-0.003117352004020069</v>
      </c>
      <c r="C17" s="363">
        <v>0.00343650901164559</v>
      </c>
      <c r="D17" s="171">
        <v>3.5</v>
      </c>
      <c r="E17" s="245">
        <v>7</v>
      </c>
      <c r="F17" s="171">
        <v>0</v>
      </c>
      <c r="G17" s="376">
        <v>0.028813559322033902</v>
      </c>
      <c r="H17" s="171">
        <v>4</v>
      </c>
      <c r="I17" s="245">
        <v>8</v>
      </c>
      <c r="J17" s="356">
        <v>0</v>
      </c>
      <c r="K17" s="349">
        <v>0.056</v>
      </c>
      <c r="L17" s="242">
        <v>3.5</v>
      </c>
      <c r="M17" s="234">
        <v>7</v>
      </c>
      <c r="N17" s="342">
        <v>0</v>
      </c>
      <c r="O17" s="339">
        <v>0.038</v>
      </c>
      <c r="P17" s="242">
        <v>3.5</v>
      </c>
      <c r="Q17" s="234">
        <v>7</v>
      </c>
      <c r="R17" s="2"/>
      <c r="S17" s="2"/>
      <c r="T17" s="2"/>
      <c r="U17" s="97"/>
    </row>
    <row r="18" spans="1:21" ht="12.75">
      <c r="A18" s="155" t="s">
        <v>202</v>
      </c>
      <c r="B18" s="367">
        <v>0.00978380454866244</v>
      </c>
      <c r="C18" s="363">
        <v>0.014</v>
      </c>
      <c r="D18" s="171">
        <v>3.5</v>
      </c>
      <c r="E18" s="245">
        <v>7</v>
      </c>
      <c r="F18" s="171">
        <v>0</v>
      </c>
      <c r="G18" s="376">
        <v>0.01694915254237288</v>
      </c>
      <c r="H18" s="171">
        <v>4</v>
      </c>
      <c r="I18" s="245">
        <v>8</v>
      </c>
      <c r="J18" s="342">
        <v>0.032</v>
      </c>
      <c r="K18" s="339">
        <v>0.073</v>
      </c>
      <c r="L18" s="242">
        <v>3.5</v>
      </c>
      <c r="M18" s="234">
        <v>7</v>
      </c>
      <c r="N18" s="342">
        <v>0.029</v>
      </c>
      <c r="O18" s="339">
        <v>0.025</v>
      </c>
      <c r="P18" s="242">
        <v>3.5</v>
      </c>
      <c r="Q18" s="234">
        <v>7</v>
      </c>
      <c r="R18" s="2"/>
      <c r="S18" s="2"/>
      <c r="T18" s="2"/>
      <c r="U18" s="97"/>
    </row>
    <row r="19" spans="1:21" ht="12.75">
      <c r="A19" s="155" t="s">
        <v>203</v>
      </c>
      <c r="B19" s="368">
        <v>0.00014751670490872266</v>
      </c>
      <c r="C19" s="364">
        <v>0.0018580411967804248</v>
      </c>
      <c r="D19" s="171">
        <v>3.5</v>
      </c>
      <c r="E19" s="245">
        <v>7</v>
      </c>
      <c r="F19" s="171">
        <v>0</v>
      </c>
      <c r="G19" s="376">
        <v>0.03389830508474576</v>
      </c>
      <c r="H19" s="171">
        <v>4</v>
      </c>
      <c r="I19" s="245">
        <v>8</v>
      </c>
      <c r="J19" s="356">
        <v>0</v>
      </c>
      <c r="K19" s="349">
        <v>0.09</v>
      </c>
      <c r="L19" s="242">
        <v>3.5</v>
      </c>
      <c r="M19" s="234">
        <v>7</v>
      </c>
      <c r="N19" s="356">
        <v>-0.027</v>
      </c>
      <c r="O19" s="349">
        <v>0.097</v>
      </c>
      <c r="P19" s="242">
        <v>3.5</v>
      </c>
      <c r="Q19" s="234">
        <v>7</v>
      </c>
      <c r="R19" s="2"/>
      <c r="S19" s="2"/>
      <c r="T19" s="2"/>
      <c r="U19" s="97"/>
    </row>
    <row r="20" spans="1:21" ht="12.75">
      <c r="A20" s="155" t="s">
        <v>204</v>
      </c>
      <c r="B20" s="367">
        <v>0</v>
      </c>
      <c r="C20" s="363">
        <v>0.021</v>
      </c>
      <c r="D20" s="171">
        <v>3.5</v>
      </c>
      <c r="E20" s="245">
        <v>7</v>
      </c>
      <c r="F20" s="171">
        <v>0</v>
      </c>
      <c r="G20" s="376">
        <v>0.005</v>
      </c>
      <c r="H20" s="171">
        <v>4</v>
      </c>
      <c r="I20" s="245">
        <v>8</v>
      </c>
      <c r="J20" s="342">
        <v>0.016</v>
      </c>
      <c r="K20" s="339">
        <v>0.032</v>
      </c>
      <c r="L20" s="242">
        <v>3.5</v>
      </c>
      <c r="M20" s="234">
        <v>7</v>
      </c>
      <c r="N20" s="342">
        <v>0.016</v>
      </c>
      <c r="O20" s="339">
        <v>0.009</v>
      </c>
      <c r="P20" s="242">
        <v>3.5</v>
      </c>
      <c r="Q20" s="234">
        <v>7</v>
      </c>
      <c r="R20" s="2"/>
      <c r="S20" s="2"/>
      <c r="T20" s="2"/>
      <c r="U20" s="97"/>
    </row>
    <row r="21" spans="1:21" ht="12.75">
      <c r="A21" s="155" t="s">
        <v>205</v>
      </c>
      <c r="B21" s="367">
        <v>2.056450254703613E-05</v>
      </c>
      <c r="C21" s="363">
        <v>0.001</v>
      </c>
      <c r="D21" s="171">
        <v>3.5</v>
      </c>
      <c r="E21" s="245">
        <v>7</v>
      </c>
      <c r="F21" s="171">
        <v>0</v>
      </c>
      <c r="G21" s="376">
        <v>0.00516949152542373</v>
      </c>
      <c r="H21" s="171">
        <v>4</v>
      </c>
      <c r="I21" s="245">
        <v>8</v>
      </c>
      <c r="J21" s="356">
        <v>0</v>
      </c>
      <c r="K21" s="349">
        <v>0.015</v>
      </c>
      <c r="L21" s="242">
        <v>3.5</v>
      </c>
      <c r="M21" s="234">
        <v>7</v>
      </c>
      <c r="N21" s="357">
        <v>0</v>
      </c>
      <c r="O21" s="350">
        <v>0.01</v>
      </c>
      <c r="P21" s="242">
        <v>3.5</v>
      </c>
      <c r="Q21" s="234">
        <v>7</v>
      </c>
      <c r="R21" s="2"/>
      <c r="S21" s="2"/>
      <c r="T21" s="2"/>
      <c r="U21" s="97"/>
    </row>
    <row r="22" spans="1:21" ht="12.75">
      <c r="A22" s="155" t="s">
        <v>206</v>
      </c>
      <c r="B22" s="367">
        <v>0</v>
      </c>
      <c r="C22" s="363">
        <v>0.002360101442492993</v>
      </c>
      <c r="D22" s="171">
        <v>3.5</v>
      </c>
      <c r="E22" s="245">
        <v>7</v>
      </c>
      <c r="F22" s="171">
        <v>0</v>
      </c>
      <c r="G22" s="376">
        <v>0.00211864406779661</v>
      </c>
      <c r="H22" s="171">
        <v>4</v>
      </c>
      <c r="I22" s="245">
        <v>8</v>
      </c>
      <c r="J22" s="242">
        <v>0.0017</v>
      </c>
      <c r="K22" s="234">
        <v>0.0066</v>
      </c>
      <c r="L22" s="242">
        <v>3.5</v>
      </c>
      <c r="M22" s="234">
        <v>7</v>
      </c>
      <c r="N22" s="343">
        <v>0</v>
      </c>
      <c r="O22" s="340">
        <v>0.0031</v>
      </c>
      <c r="P22" s="242">
        <v>3.5</v>
      </c>
      <c r="Q22" s="234">
        <v>7</v>
      </c>
      <c r="R22" s="2"/>
      <c r="S22" s="2"/>
      <c r="T22" s="2"/>
      <c r="U22" s="97"/>
    </row>
    <row r="23" spans="1:21" ht="12.75">
      <c r="A23" s="155" t="s">
        <v>207</v>
      </c>
      <c r="B23" s="367">
        <v>-0.0004924131763350099</v>
      </c>
      <c r="C23" s="363">
        <v>0.0062</v>
      </c>
      <c r="D23" s="171">
        <v>3.5</v>
      </c>
      <c r="E23" s="245">
        <v>7</v>
      </c>
      <c r="F23" s="171">
        <v>0</v>
      </c>
      <c r="G23" s="376">
        <v>0.00288135593220339</v>
      </c>
      <c r="H23" s="171">
        <v>4</v>
      </c>
      <c r="I23" s="245">
        <v>8</v>
      </c>
      <c r="J23" s="357">
        <v>0</v>
      </c>
      <c r="K23" s="350">
        <v>0.0052</v>
      </c>
      <c r="L23" s="242">
        <v>3.5</v>
      </c>
      <c r="M23" s="234">
        <v>7</v>
      </c>
      <c r="N23" s="357">
        <v>0</v>
      </c>
      <c r="O23" s="350">
        <v>0.0049</v>
      </c>
      <c r="P23" s="242">
        <v>3.5</v>
      </c>
      <c r="Q23" s="234">
        <v>7</v>
      </c>
      <c r="R23" s="2"/>
      <c r="S23" s="2"/>
      <c r="T23" s="2"/>
      <c r="U23" s="97"/>
    </row>
    <row r="24" spans="1:21" ht="13.5" thickBot="1">
      <c r="A24" s="132" t="s">
        <v>208</v>
      </c>
      <c r="B24" s="367">
        <v>0.001</v>
      </c>
      <c r="C24" s="363">
        <v>0.0039</v>
      </c>
      <c r="D24" s="171">
        <v>3.5</v>
      </c>
      <c r="E24" s="245">
        <v>7</v>
      </c>
      <c r="F24" s="171">
        <v>0</v>
      </c>
      <c r="G24" s="376">
        <v>0.0022881355932203393</v>
      </c>
      <c r="H24" s="172">
        <v>4</v>
      </c>
      <c r="I24" s="246">
        <v>8</v>
      </c>
      <c r="J24" s="358">
        <v>-0.0052</v>
      </c>
      <c r="K24" s="352">
        <v>0.0041</v>
      </c>
      <c r="L24" s="386">
        <v>3.5</v>
      </c>
      <c r="M24" s="243">
        <v>7</v>
      </c>
      <c r="N24" s="344">
        <v>-0.004</v>
      </c>
      <c r="O24" s="369">
        <v>0.0067</v>
      </c>
      <c r="P24" s="386">
        <v>3.5</v>
      </c>
      <c r="Q24" s="243">
        <v>7</v>
      </c>
      <c r="R24" s="2"/>
      <c r="S24" s="2"/>
      <c r="T24" s="2"/>
      <c r="U24" s="97"/>
    </row>
    <row r="25" spans="1:21" ht="12.75">
      <c r="A25" s="155" t="s">
        <v>209</v>
      </c>
      <c r="B25" s="371">
        <v>-0.03</v>
      </c>
      <c r="C25" s="373">
        <v>0.11</v>
      </c>
      <c r="D25" s="180">
        <v>3.5</v>
      </c>
      <c r="E25" s="182">
        <v>7</v>
      </c>
      <c r="F25" s="180">
        <v>0</v>
      </c>
      <c r="G25" s="381">
        <v>0.9322033898305085</v>
      </c>
      <c r="H25" s="180">
        <v>4</v>
      </c>
      <c r="I25" s="182">
        <v>8</v>
      </c>
      <c r="J25" s="387">
        <v>-0.7</v>
      </c>
      <c r="K25" s="388">
        <v>2.2</v>
      </c>
      <c r="L25" s="384">
        <v>3.5</v>
      </c>
      <c r="M25" s="385">
        <v>7</v>
      </c>
      <c r="N25" s="389">
        <v>-0.4</v>
      </c>
      <c r="O25" s="385">
        <v>0.62</v>
      </c>
      <c r="P25" s="239">
        <v>3.5</v>
      </c>
      <c r="Q25" s="234">
        <v>7</v>
      </c>
      <c r="R25" s="2"/>
      <c r="S25" s="2"/>
      <c r="T25" s="2"/>
      <c r="U25" s="97"/>
    </row>
    <row r="26" spans="1:21" ht="12.75">
      <c r="A26" s="155" t="s">
        <v>210</v>
      </c>
      <c r="B26" s="372">
        <v>0</v>
      </c>
      <c r="C26" s="370">
        <v>0.083</v>
      </c>
      <c r="D26" s="171">
        <v>3.5</v>
      </c>
      <c r="E26" s="245">
        <v>7</v>
      </c>
      <c r="F26" s="171">
        <v>0</v>
      </c>
      <c r="G26" s="376">
        <v>0.2966101694915254</v>
      </c>
      <c r="H26" s="171">
        <v>4</v>
      </c>
      <c r="I26" s="245">
        <v>8</v>
      </c>
      <c r="J26" s="355">
        <v>-3.15</v>
      </c>
      <c r="K26" s="348">
        <v>1.42</v>
      </c>
      <c r="L26" s="242">
        <v>3.5</v>
      </c>
      <c r="M26" s="234">
        <v>7</v>
      </c>
      <c r="N26" s="345">
        <v>0</v>
      </c>
      <c r="O26" s="390">
        <v>0.2</v>
      </c>
      <c r="P26" s="239">
        <v>3.5</v>
      </c>
      <c r="Q26" s="234">
        <v>7</v>
      </c>
      <c r="R26" s="2"/>
      <c r="S26" s="2"/>
      <c r="T26" s="2"/>
      <c r="U26" s="97"/>
    </row>
    <row r="27" spans="1:21" ht="12.75">
      <c r="A27" s="155" t="s">
        <v>211</v>
      </c>
      <c r="B27" s="372">
        <v>0</v>
      </c>
      <c r="C27" s="370">
        <v>0.018</v>
      </c>
      <c r="D27" s="171">
        <v>3.5</v>
      </c>
      <c r="E27" s="245">
        <v>7</v>
      </c>
      <c r="F27" s="171">
        <v>0</v>
      </c>
      <c r="G27" s="376">
        <v>0.22881355932203393</v>
      </c>
      <c r="H27" s="171">
        <v>4</v>
      </c>
      <c r="I27" s="245">
        <v>8</v>
      </c>
      <c r="J27" s="355">
        <v>-0.38</v>
      </c>
      <c r="K27" s="353">
        <v>0.6</v>
      </c>
      <c r="L27" s="242">
        <v>3.5</v>
      </c>
      <c r="M27" s="234">
        <v>7</v>
      </c>
      <c r="N27" s="242">
        <v>-0.32</v>
      </c>
      <c r="O27" s="234">
        <v>0.26</v>
      </c>
      <c r="P27" s="239">
        <v>3.5</v>
      </c>
      <c r="Q27" s="234">
        <v>7</v>
      </c>
      <c r="R27" s="2"/>
      <c r="S27" s="2"/>
      <c r="T27" s="2"/>
      <c r="U27" s="97"/>
    </row>
    <row r="28" spans="1:21" ht="12.75">
      <c r="A28" s="155" t="s">
        <v>212</v>
      </c>
      <c r="B28" s="372">
        <v>0</v>
      </c>
      <c r="C28" s="370">
        <v>0.045</v>
      </c>
      <c r="D28" s="171">
        <v>3.5</v>
      </c>
      <c r="E28" s="245">
        <v>7</v>
      </c>
      <c r="F28" s="171">
        <v>0</v>
      </c>
      <c r="G28" s="376">
        <v>0.1016949152542373</v>
      </c>
      <c r="H28" s="171">
        <v>4</v>
      </c>
      <c r="I28" s="245">
        <v>8</v>
      </c>
      <c r="J28" s="355">
        <v>1.57</v>
      </c>
      <c r="K28" s="348">
        <v>0.36</v>
      </c>
      <c r="L28" s="242">
        <v>3.5</v>
      </c>
      <c r="M28" s="234">
        <v>7</v>
      </c>
      <c r="N28" s="341">
        <v>0</v>
      </c>
      <c r="O28" s="338">
        <v>0.16</v>
      </c>
      <c r="P28" s="239">
        <v>3.5</v>
      </c>
      <c r="Q28" s="234">
        <v>7</v>
      </c>
      <c r="R28" s="2"/>
      <c r="S28" s="2"/>
      <c r="T28" s="2"/>
      <c r="U28" s="97"/>
    </row>
    <row r="29" spans="1:21" ht="12.75">
      <c r="A29" s="155" t="s">
        <v>213</v>
      </c>
      <c r="B29" s="367">
        <v>0</v>
      </c>
      <c r="C29" s="363">
        <v>0.004906375075298238</v>
      </c>
      <c r="D29" s="171">
        <v>3.5</v>
      </c>
      <c r="E29" s="245">
        <v>7</v>
      </c>
      <c r="F29" s="171">
        <v>0</v>
      </c>
      <c r="G29" s="376">
        <v>0.057627118644067804</v>
      </c>
      <c r="H29" s="171">
        <v>4</v>
      </c>
      <c r="I29" s="245">
        <v>8</v>
      </c>
      <c r="J29" s="382">
        <v>-0.1</v>
      </c>
      <c r="K29" s="353">
        <v>0.3</v>
      </c>
      <c r="L29" s="242">
        <v>3.5</v>
      </c>
      <c r="M29" s="234">
        <v>7</v>
      </c>
      <c r="N29" s="341">
        <v>0.02</v>
      </c>
      <c r="O29" s="338">
        <v>0.07</v>
      </c>
      <c r="P29" s="239">
        <v>3.5</v>
      </c>
      <c r="Q29" s="234">
        <v>7</v>
      </c>
      <c r="R29" s="2"/>
      <c r="S29" s="2"/>
      <c r="T29" s="2"/>
      <c r="U29" s="97"/>
    </row>
    <row r="30" spans="1:21" ht="12.75">
      <c r="A30" s="155" t="s">
        <v>214</v>
      </c>
      <c r="B30" s="367">
        <v>0</v>
      </c>
      <c r="C30" s="363">
        <v>0.026</v>
      </c>
      <c r="D30" s="171">
        <v>3.5</v>
      </c>
      <c r="E30" s="245">
        <v>7</v>
      </c>
      <c r="F30" s="171">
        <v>0</v>
      </c>
      <c r="G30" s="376">
        <v>0.04745762711864407</v>
      </c>
      <c r="H30" s="171">
        <v>4</v>
      </c>
      <c r="I30" s="245">
        <v>8</v>
      </c>
      <c r="J30" s="382">
        <v>1.5</v>
      </c>
      <c r="K30" s="348">
        <v>0.12</v>
      </c>
      <c r="L30" s="242">
        <v>3.5</v>
      </c>
      <c r="M30" s="234">
        <v>7</v>
      </c>
      <c r="N30" s="342">
        <v>0</v>
      </c>
      <c r="O30" s="339">
        <v>0.019</v>
      </c>
      <c r="P30" s="239">
        <v>3.5</v>
      </c>
      <c r="Q30" s="234">
        <v>7</v>
      </c>
      <c r="R30" s="2"/>
      <c r="S30" s="2"/>
      <c r="T30" s="2"/>
      <c r="U30" s="97"/>
    </row>
    <row r="31" spans="1:21" ht="12.75">
      <c r="A31" s="155" t="s">
        <v>215</v>
      </c>
      <c r="B31" s="367">
        <v>0.001</v>
      </c>
      <c r="C31" s="363">
        <v>0.002193608955300207</v>
      </c>
      <c r="D31" s="171">
        <v>3.5</v>
      </c>
      <c r="E31" s="245">
        <v>7</v>
      </c>
      <c r="F31" s="171">
        <v>0</v>
      </c>
      <c r="G31" s="376">
        <v>0.021186440677966104</v>
      </c>
      <c r="H31" s="171">
        <v>4</v>
      </c>
      <c r="I31" s="245">
        <v>8</v>
      </c>
      <c r="J31" s="356">
        <v>0</v>
      </c>
      <c r="K31" s="349">
        <v>0.065</v>
      </c>
      <c r="L31" s="242">
        <v>3.5</v>
      </c>
      <c r="M31" s="234">
        <v>7</v>
      </c>
      <c r="N31" s="342">
        <v>0.026</v>
      </c>
      <c r="O31" s="339">
        <v>0.037</v>
      </c>
      <c r="P31" s="239">
        <v>3.5</v>
      </c>
      <c r="Q31" s="234">
        <v>7</v>
      </c>
      <c r="R31" s="2"/>
      <c r="S31" s="2"/>
      <c r="T31" s="2"/>
      <c r="U31" s="97"/>
    </row>
    <row r="32" spans="1:21" ht="12.75">
      <c r="A32" s="155" t="s">
        <v>216</v>
      </c>
      <c r="B32" s="367">
        <v>0</v>
      </c>
      <c r="C32" s="363">
        <v>0.018</v>
      </c>
      <c r="D32" s="171">
        <v>3.5</v>
      </c>
      <c r="E32" s="245">
        <v>7</v>
      </c>
      <c r="F32" s="171">
        <v>0</v>
      </c>
      <c r="G32" s="376">
        <v>0.017796610169491526</v>
      </c>
      <c r="H32" s="171">
        <v>4</v>
      </c>
      <c r="I32" s="245">
        <v>8</v>
      </c>
      <c r="J32" s="356">
        <v>-0.194</v>
      </c>
      <c r="K32" s="349">
        <v>0.043</v>
      </c>
      <c r="L32" s="242">
        <v>3.5</v>
      </c>
      <c r="M32" s="234">
        <v>7</v>
      </c>
      <c r="N32" s="356">
        <v>-0.012</v>
      </c>
      <c r="O32" s="349">
        <v>0.031</v>
      </c>
      <c r="P32" s="239">
        <v>3.5</v>
      </c>
      <c r="Q32" s="234">
        <v>7</v>
      </c>
      <c r="R32" s="2"/>
      <c r="S32" s="2"/>
      <c r="T32" s="2"/>
      <c r="U32" s="97"/>
    </row>
    <row r="33" spans="1:21" ht="12.75">
      <c r="A33" s="155" t="s">
        <v>217</v>
      </c>
      <c r="B33" s="368">
        <v>-1.874794916143342E-05</v>
      </c>
      <c r="C33" s="364">
        <v>0.0009498888409677001</v>
      </c>
      <c r="D33" s="171">
        <v>3.5</v>
      </c>
      <c r="E33" s="245">
        <v>7</v>
      </c>
      <c r="F33" s="171">
        <v>0</v>
      </c>
      <c r="G33" s="376">
        <v>0.028813559322033902</v>
      </c>
      <c r="H33" s="171">
        <v>4</v>
      </c>
      <c r="I33" s="245">
        <v>8</v>
      </c>
      <c r="J33" s="356">
        <v>0</v>
      </c>
      <c r="K33" s="349">
        <v>0.1</v>
      </c>
      <c r="L33" s="242">
        <v>3.5</v>
      </c>
      <c r="M33" s="234">
        <v>7</v>
      </c>
      <c r="N33" s="356">
        <v>0.012</v>
      </c>
      <c r="O33" s="349">
        <v>0.095</v>
      </c>
      <c r="P33" s="239">
        <v>3.5</v>
      </c>
      <c r="Q33" s="234">
        <v>7</v>
      </c>
      <c r="R33" s="2"/>
      <c r="S33" s="2"/>
      <c r="T33" s="2"/>
      <c r="U33" s="97"/>
    </row>
    <row r="34" spans="1:21" ht="12.75">
      <c r="A34" s="155" t="s">
        <v>218</v>
      </c>
      <c r="B34" s="357">
        <v>0.008</v>
      </c>
      <c r="C34" s="351">
        <v>0.039</v>
      </c>
      <c r="D34" s="171">
        <v>3.5</v>
      </c>
      <c r="E34" s="245">
        <v>7</v>
      </c>
      <c r="F34" s="171">
        <v>0</v>
      </c>
      <c r="G34" s="376">
        <v>0.007627118644067796</v>
      </c>
      <c r="H34" s="171">
        <v>4</v>
      </c>
      <c r="I34" s="245">
        <v>8</v>
      </c>
      <c r="J34" s="356">
        <v>0.19</v>
      </c>
      <c r="K34" s="349">
        <v>0.043</v>
      </c>
      <c r="L34" s="242">
        <v>3.5</v>
      </c>
      <c r="M34" s="234">
        <v>7</v>
      </c>
      <c r="N34" s="356">
        <v>0.013</v>
      </c>
      <c r="O34" s="349">
        <v>0.038</v>
      </c>
      <c r="P34" s="239">
        <v>3.5</v>
      </c>
      <c r="Q34" s="234">
        <v>7</v>
      </c>
      <c r="R34" s="2"/>
      <c r="S34" s="2"/>
      <c r="T34" s="2"/>
      <c r="U34" s="97"/>
    </row>
    <row r="35" spans="1:21" ht="12.75">
      <c r="A35" s="155" t="s">
        <v>219</v>
      </c>
      <c r="B35" s="367">
        <v>0</v>
      </c>
      <c r="C35" s="363">
        <v>0.0008</v>
      </c>
      <c r="D35" s="171">
        <v>3.5</v>
      </c>
      <c r="E35" s="245">
        <v>7</v>
      </c>
      <c r="F35" s="171">
        <v>0</v>
      </c>
      <c r="G35" s="376">
        <v>0.0047457627118644066</v>
      </c>
      <c r="H35" s="171">
        <v>4</v>
      </c>
      <c r="I35" s="245">
        <v>8</v>
      </c>
      <c r="J35" s="356">
        <v>0</v>
      </c>
      <c r="K35" s="349">
        <v>0.02</v>
      </c>
      <c r="L35" s="242">
        <v>3.5</v>
      </c>
      <c r="M35" s="234">
        <v>7</v>
      </c>
      <c r="N35" s="357">
        <v>0</v>
      </c>
      <c r="O35" s="350">
        <v>0.0097</v>
      </c>
      <c r="P35" s="239">
        <v>3.5</v>
      </c>
      <c r="Q35" s="234">
        <v>7</v>
      </c>
      <c r="R35" s="2"/>
      <c r="S35" s="2"/>
      <c r="T35" s="2"/>
      <c r="U35" s="97"/>
    </row>
    <row r="36" spans="1:21" ht="12.75">
      <c r="A36" s="155" t="s">
        <v>220</v>
      </c>
      <c r="B36" s="357">
        <v>0.0015</v>
      </c>
      <c r="C36" s="351">
        <v>0.0054</v>
      </c>
      <c r="D36" s="171">
        <v>3.5</v>
      </c>
      <c r="E36" s="245">
        <v>7</v>
      </c>
      <c r="F36" s="171">
        <v>0</v>
      </c>
      <c r="G36" s="376">
        <v>0.0018644067796610173</v>
      </c>
      <c r="H36" s="171">
        <v>4</v>
      </c>
      <c r="I36" s="245">
        <v>8</v>
      </c>
      <c r="J36" s="342">
        <v>0</v>
      </c>
      <c r="K36" s="339">
        <v>0.007</v>
      </c>
      <c r="L36" s="242">
        <v>3.5</v>
      </c>
      <c r="M36" s="234">
        <v>7</v>
      </c>
      <c r="N36" s="343">
        <v>0.0015</v>
      </c>
      <c r="O36" s="340">
        <v>0.0054</v>
      </c>
      <c r="P36" s="239">
        <v>3.5</v>
      </c>
      <c r="Q36" s="234">
        <v>7</v>
      </c>
      <c r="R36" s="2"/>
      <c r="S36" s="2"/>
      <c r="T36" s="2"/>
      <c r="U36" s="97"/>
    </row>
    <row r="37" spans="1:21" ht="12.75">
      <c r="A37" s="155" t="s">
        <v>221</v>
      </c>
      <c r="B37" s="357">
        <v>-0.0079</v>
      </c>
      <c r="C37" s="351">
        <v>0.0035</v>
      </c>
      <c r="D37" s="171">
        <v>3.5</v>
      </c>
      <c r="E37" s="245">
        <v>7</v>
      </c>
      <c r="F37" s="171">
        <v>0</v>
      </c>
      <c r="G37" s="376">
        <v>0.0025423728813559325</v>
      </c>
      <c r="H37" s="171">
        <v>4</v>
      </c>
      <c r="I37" s="245">
        <v>8</v>
      </c>
      <c r="J37" s="355">
        <v>0.0012</v>
      </c>
      <c r="K37" s="348">
        <v>0.0059</v>
      </c>
      <c r="L37" s="242">
        <v>3.5</v>
      </c>
      <c r="M37" s="234">
        <v>7</v>
      </c>
      <c r="N37" s="357">
        <v>-0.0023</v>
      </c>
      <c r="O37" s="350">
        <v>0.0041</v>
      </c>
      <c r="P37" s="239">
        <v>3.5</v>
      </c>
      <c r="Q37" s="234">
        <v>7</v>
      </c>
      <c r="R37" s="2"/>
      <c r="S37" s="2"/>
      <c r="T37" s="2"/>
      <c r="U37" s="97"/>
    </row>
    <row r="38" spans="1:21" ht="13.5" thickBot="1">
      <c r="A38" s="132" t="s">
        <v>222</v>
      </c>
      <c r="B38" s="344">
        <v>-0.0031</v>
      </c>
      <c r="C38" s="374">
        <v>0.0066</v>
      </c>
      <c r="D38" s="172">
        <v>3.5</v>
      </c>
      <c r="E38" s="246">
        <v>7</v>
      </c>
      <c r="F38" s="172">
        <v>0</v>
      </c>
      <c r="G38" s="380">
        <v>0.0025423728813559325</v>
      </c>
      <c r="H38" s="172">
        <v>4</v>
      </c>
      <c r="I38" s="246">
        <v>8</v>
      </c>
      <c r="J38" s="383">
        <v>0.0037</v>
      </c>
      <c r="K38" s="354">
        <v>0.0075</v>
      </c>
      <c r="L38" s="386">
        <v>3.5</v>
      </c>
      <c r="M38" s="243">
        <v>7</v>
      </c>
      <c r="N38" s="358">
        <v>0</v>
      </c>
      <c r="O38" s="352">
        <v>0.009</v>
      </c>
      <c r="P38" s="244">
        <v>3.5</v>
      </c>
      <c r="Q38" s="243">
        <v>7</v>
      </c>
      <c r="R38" s="173"/>
      <c r="S38" s="173"/>
      <c r="T38" s="173"/>
      <c r="U38" s="174"/>
    </row>
    <row r="39" spans="1:17" ht="13.5" thickBot="1">
      <c r="A39" s="175"/>
      <c r="B39" s="176"/>
      <c r="C39" s="176"/>
      <c r="D39" s="176"/>
      <c r="E39" s="17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494" t="s">
        <v>223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6"/>
    </row>
    <row r="41" spans="1:21" ht="13.5" thickBot="1">
      <c r="A41" s="155"/>
      <c r="B41" s="177" t="s">
        <v>224</v>
      </c>
      <c r="C41" s="178" t="s">
        <v>225</v>
      </c>
      <c r="D41" s="179" t="s">
        <v>226</v>
      </c>
      <c r="E41" s="178" t="s">
        <v>227</v>
      </c>
      <c r="F41" s="581"/>
      <c r="G41" s="551"/>
      <c r="H41" s="177" t="s">
        <v>224</v>
      </c>
      <c r="I41" s="178" t="s">
        <v>225</v>
      </c>
      <c r="J41" s="179" t="s">
        <v>226</v>
      </c>
      <c r="K41" s="178" t="s">
        <v>227</v>
      </c>
      <c r="L41" s="160"/>
      <c r="M41" s="160"/>
      <c r="N41" s="160"/>
      <c r="O41" s="160"/>
      <c r="P41" s="160"/>
      <c r="Q41" s="160"/>
      <c r="R41" s="2"/>
      <c r="S41" s="2"/>
      <c r="T41" s="2"/>
      <c r="U41" s="97"/>
    </row>
    <row r="42" spans="1:21" ht="13.5" thickBot="1">
      <c r="A42" s="155" t="s">
        <v>180</v>
      </c>
      <c r="B42" s="180">
        <f>B3-C3*D3</f>
        <v>-0.08600000000000001</v>
      </c>
      <c r="C42" s="362">
        <f>B3+C3*D3</f>
        <v>-0.030000000000000002</v>
      </c>
      <c r="D42" s="182">
        <f>B3-C3*E3</f>
        <v>-0.114</v>
      </c>
      <c r="E42" s="181">
        <f>B3+C3*E3</f>
        <v>-0.0020000000000000018</v>
      </c>
      <c r="F42" s="585" t="s">
        <v>174</v>
      </c>
      <c r="G42" s="586"/>
      <c r="H42" s="161">
        <f>H3-I3*J3</f>
        <v>-0.9800000000000001</v>
      </c>
      <c r="I42" s="162">
        <f>H3+I3*J3</f>
        <v>0.9800000000000001</v>
      </c>
      <c r="J42" s="114">
        <f>H3-K3*I3</f>
        <v>-1.9600000000000002</v>
      </c>
      <c r="K42" s="140">
        <f>H3+I3*K3</f>
        <v>1.9600000000000002</v>
      </c>
      <c r="L42" s="160"/>
      <c r="M42" s="160"/>
      <c r="N42" s="160"/>
      <c r="O42" s="160"/>
      <c r="P42" s="160"/>
      <c r="Q42" s="160"/>
      <c r="R42" s="2"/>
      <c r="S42" s="2"/>
      <c r="T42" s="2"/>
      <c r="U42" s="97"/>
    </row>
    <row r="43" spans="1:21" ht="13.5" thickBot="1">
      <c r="A43" s="155" t="s">
        <v>181</v>
      </c>
      <c r="B43" s="359">
        <f>B4-C4*D4</f>
        <v>-4420</v>
      </c>
      <c r="C43" s="360">
        <f>B4+C4*D4</f>
        <v>-3720</v>
      </c>
      <c r="D43" s="361">
        <f>B4-C4*E4</f>
        <v>-4770</v>
      </c>
      <c r="E43" s="360">
        <f>B4+C4*E4</f>
        <v>-3370</v>
      </c>
      <c r="F43" s="587"/>
      <c r="G43" s="588"/>
      <c r="H43" s="163"/>
      <c r="I43" s="164"/>
      <c r="J43" s="115"/>
      <c r="K43" s="139"/>
      <c r="L43" s="89"/>
      <c r="M43" s="89"/>
      <c r="N43" s="160"/>
      <c r="O43" s="160"/>
      <c r="P43" s="160"/>
      <c r="Q43" s="160"/>
      <c r="R43" s="2"/>
      <c r="S43" s="2"/>
      <c r="T43" s="2"/>
      <c r="U43" s="97"/>
    </row>
    <row r="44" spans="1:21" ht="13.5" thickBot="1">
      <c r="A44" s="165"/>
      <c r="B44" s="527" t="s">
        <v>182</v>
      </c>
      <c r="C44" s="518"/>
      <c r="D44" s="518"/>
      <c r="E44" s="589"/>
      <c r="F44" s="547" t="s">
        <v>183</v>
      </c>
      <c r="G44" s="575"/>
      <c r="H44" s="575"/>
      <c r="I44" s="576"/>
      <c r="J44" s="547" t="s">
        <v>184</v>
      </c>
      <c r="K44" s="575"/>
      <c r="L44" s="575"/>
      <c r="M44" s="576"/>
      <c r="N44" s="547" t="s">
        <v>185</v>
      </c>
      <c r="O44" s="575"/>
      <c r="P44" s="575"/>
      <c r="Q44" s="576"/>
      <c r="R44" s="547" t="s">
        <v>186</v>
      </c>
      <c r="S44" s="575"/>
      <c r="T44" s="575"/>
      <c r="U44" s="576"/>
    </row>
    <row r="45" spans="1:21" ht="13.5" thickBot="1">
      <c r="A45" s="155"/>
      <c r="B45" s="168" t="s">
        <v>224</v>
      </c>
      <c r="C45" s="167" t="s">
        <v>225</v>
      </c>
      <c r="D45" s="167" t="s">
        <v>226</v>
      </c>
      <c r="E45" s="166" t="s">
        <v>227</v>
      </c>
      <c r="F45" s="168" t="s">
        <v>224</v>
      </c>
      <c r="G45" s="167" t="s">
        <v>225</v>
      </c>
      <c r="H45" s="167" t="s">
        <v>226</v>
      </c>
      <c r="I45" s="166" t="s">
        <v>227</v>
      </c>
      <c r="J45" s="168" t="s">
        <v>224</v>
      </c>
      <c r="K45" s="167" t="s">
        <v>225</v>
      </c>
      <c r="L45" s="167" t="s">
        <v>226</v>
      </c>
      <c r="M45" s="166" t="s">
        <v>227</v>
      </c>
      <c r="N45" s="168" t="s">
        <v>224</v>
      </c>
      <c r="O45" s="167" t="s">
        <v>225</v>
      </c>
      <c r="P45" s="167" t="s">
        <v>226</v>
      </c>
      <c r="Q45" s="166" t="s">
        <v>227</v>
      </c>
      <c r="R45" s="168" t="s">
        <v>224</v>
      </c>
      <c r="S45" s="167" t="s">
        <v>225</v>
      </c>
      <c r="T45" s="167" t="s">
        <v>226</v>
      </c>
      <c r="U45" s="166" t="s">
        <v>227</v>
      </c>
    </row>
    <row r="46" spans="1:21" ht="13.5" thickBot="1">
      <c r="A46" s="155" t="s">
        <v>189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414">
        <f>B7+C7*E7</f>
        <v>111.34</v>
      </c>
      <c r="F46" s="420">
        <f>F7-G7*H7</f>
        <v>-5.74</v>
      </c>
      <c r="G46" s="421">
        <f>F7+G7*H7</f>
        <v>6.42</v>
      </c>
      <c r="H46" s="421">
        <f>F7-G7*I7</f>
        <v>-11.82</v>
      </c>
      <c r="I46" s="422">
        <f>F7+G7*I7</f>
        <v>12.5</v>
      </c>
      <c r="J46" s="412">
        <f>J7-K7*L7</f>
        <v>-5470</v>
      </c>
      <c r="K46" s="413">
        <f>J7+K7*L7</f>
        <v>-2810</v>
      </c>
      <c r="L46" s="413">
        <f>J7-K7*M7</f>
        <v>-6800</v>
      </c>
      <c r="M46" s="415">
        <f>J7+K7*M7</f>
        <v>-1480</v>
      </c>
      <c r="N46" s="412">
        <f>N7-O7*P7</f>
        <v>-4760.5</v>
      </c>
      <c r="O46" s="413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414">
        <f>R7+S7*U7</f>
        <v>12.040000000000001</v>
      </c>
    </row>
    <row r="47" spans="1:21" ht="13.5" thickBot="1">
      <c r="A47" s="165"/>
      <c r="B47" s="527" t="s">
        <v>190</v>
      </c>
      <c r="C47" s="518"/>
      <c r="D47" s="518"/>
      <c r="E47" s="589"/>
      <c r="F47" s="527" t="s">
        <v>191</v>
      </c>
      <c r="G47" s="518"/>
      <c r="H47" s="518"/>
      <c r="I47" s="589"/>
      <c r="J47" s="590" t="s">
        <v>192</v>
      </c>
      <c r="K47" s="591"/>
      <c r="L47" s="591"/>
      <c r="M47" s="591"/>
      <c r="N47" s="527" t="s">
        <v>193</v>
      </c>
      <c r="O47" s="592"/>
      <c r="P47" s="592"/>
      <c r="Q47" s="593"/>
      <c r="R47" s="2"/>
      <c r="S47" s="2"/>
      <c r="T47" s="2"/>
      <c r="U47" s="97"/>
    </row>
    <row r="48" spans="1:21" ht="13.5" thickBot="1">
      <c r="A48" s="132"/>
      <c r="B48" s="168" t="s">
        <v>224</v>
      </c>
      <c r="C48" s="167" t="s">
        <v>225</v>
      </c>
      <c r="D48" s="167" t="s">
        <v>226</v>
      </c>
      <c r="E48" s="166" t="s">
        <v>227</v>
      </c>
      <c r="F48" s="168" t="s">
        <v>224</v>
      </c>
      <c r="G48" s="167" t="s">
        <v>225</v>
      </c>
      <c r="H48" s="167" t="s">
        <v>226</v>
      </c>
      <c r="I48" s="166" t="s">
        <v>227</v>
      </c>
      <c r="J48" s="168" t="s">
        <v>224</v>
      </c>
      <c r="K48" s="167" t="s">
        <v>225</v>
      </c>
      <c r="L48" s="167" t="s">
        <v>226</v>
      </c>
      <c r="M48" s="166" t="s">
        <v>227</v>
      </c>
      <c r="N48" s="168" t="s">
        <v>224</v>
      </c>
      <c r="O48" s="167" t="s">
        <v>225</v>
      </c>
      <c r="P48" s="167" t="s">
        <v>226</v>
      </c>
      <c r="Q48" s="166" t="s">
        <v>227</v>
      </c>
      <c r="R48" s="2"/>
      <c r="S48" s="2"/>
      <c r="T48" s="2"/>
      <c r="U48" s="97"/>
    </row>
    <row r="49" spans="1:21" ht="13.5" thickBot="1">
      <c r="A49" s="131" t="s">
        <v>194</v>
      </c>
      <c r="B49" s="403">
        <f aca="true" t="shared" si="0" ref="B49:B77">B10-C10*D10</f>
        <v>0</v>
      </c>
      <c r="C49" s="380">
        <f aca="true" t="shared" si="1" ref="C49:C77">B10+C10*D10</f>
        <v>0</v>
      </c>
      <c r="D49" s="380">
        <f aca="true" t="shared" si="2" ref="D49:D77">B10-C10*E10</f>
        <v>0</v>
      </c>
      <c r="E49" s="379">
        <f aca="true" t="shared" si="3" ref="E49:E77">B10+C10*E10</f>
        <v>0</v>
      </c>
      <c r="F49" s="417">
        <f aca="true" t="shared" si="4" ref="F49:F77">F10-G10*H10</f>
        <v>-4</v>
      </c>
      <c r="G49" s="418">
        <f aca="true" t="shared" si="5" ref="G49:G77">F10+G10*H10</f>
        <v>3.6799999999999997</v>
      </c>
      <c r="H49" s="418">
        <f aca="true" t="shared" si="6" ref="H49:H77">F10-G10*I10</f>
        <v>-7.84</v>
      </c>
      <c r="I49" s="419">
        <f aca="true" t="shared" si="7" ref="I49:I77">F10+G10*I10</f>
        <v>7.52</v>
      </c>
      <c r="J49" s="409">
        <f aca="true" t="shared" si="8" ref="J49:J77">J10-K10*L10</f>
        <v>0.20999999999999996</v>
      </c>
      <c r="K49" s="407">
        <f aca="true" t="shared" si="9" ref="K49:K77">J10+K10*L10</f>
        <v>6.37</v>
      </c>
      <c r="L49" s="407">
        <f aca="true" t="shared" si="10" ref="L49:L77">J10-K10*M10</f>
        <v>-2.87</v>
      </c>
      <c r="M49" s="408">
        <f aca="true" t="shared" si="11" ref="M49:M77">J10+K10*M10</f>
        <v>9.45</v>
      </c>
      <c r="N49" s="409">
        <f aca="true" t="shared" si="12" ref="N49:N77">N10-O10*P10</f>
        <v>-5.115</v>
      </c>
      <c r="O49" s="407">
        <f aca="true" t="shared" si="13" ref="O49:O77">N10+O10*P10</f>
        <v>7.275</v>
      </c>
      <c r="P49" s="407">
        <f aca="true" t="shared" si="14" ref="P49:P77">N10-O10*Q10</f>
        <v>-11.31</v>
      </c>
      <c r="Q49" s="408">
        <f aca="true" t="shared" si="15" ref="Q49:Q77">N10+O10*Q10</f>
        <v>13.47</v>
      </c>
      <c r="R49" s="184"/>
      <c r="S49" s="184"/>
      <c r="T49" s="184"/>
      <c r="U49" s="185"/>
    </row>
    <row r="50" spans="1:21" ht="12.75">
      <c r="A50" s="155" t="s">
        <v>195</v>
      </c>
      <c r="B50" s="398">
        <f t="shared" si="0"/>
        <v>0.775</v>
      </c>
      <c r="C50" s="381">
        <f t="shared" si="1"/>
        <v>1.8250000000000002</v>
      </c>
      <c r="D50" s="381">
        <f t="shared" si="2"/>
        <v>0.25</v>
      </c>
      <c r="E50" s="377">
        <f t="shared" si="3"/>
        <v>2.35</v>
      </c>
      <c r="F50" s="398">
        <f t="shared" si="4"/>
        <v>-2.0338983050847457</v>
      </c>
      <c r="G50" s="381">
        <f t="shared" si="5"/>
        <v>2.0338983050847457</v>
      </c>
      <c r="H50" s="381">
        <f t="shared" si="6"/>
        <v>-4.067796610169491</v>
      </c>
      <c r="I50" s="377">
        <f t="shared" si="7"/>
        <v>4.067796610169491</v>
      </c>
      <c r="J50" s="398">
        <f t="shared" si="8"/>
        <v>0.5</v>
      </c>
      <c r="K50" s="381">
        <f t="shared" si="9"/>
        <v>63.5</v>
      </c>
      <c r="L50" s="381">
        <f t="shared" si="10"/>
        <v>-31</v>
      </c>
      <c r="M50" s="377">
        <f t="shared" si="11"/>
        <v>95</v>
      </c>
      <c r="N50" s="411">
        <f t="shared" si="12"/>
        <v>2</v>
      </c>
      <c r="O50" s="399">
        <f t="shared" si="13"/>
        <v>58</v>
      </c>
      <c r="P50" s="399">
        <f t="shared" si="14"/>
        <v>-26</v>
      </c>
      <c r="Q50" s="400">
        <f t="shared" si="15"/>
        <v>86</v>
      </c>
      <c r="R50" s="184"/>
      <c r="S50" s="184"/>
      <c r="T50" s="184"/>
      <c r="U50" s="185"/>
    </row>
    <row r="51" spans="1:21" ht="12.75">
      <c r="A51" s="155" t="s">
        <v>196</v>
      </c>
      <c r="B51" s="401">
        <f t="shared" si="0"/>
        <v>4.039999999999999</v>
      </c>
      <c r="C51" s="376">
        <f t="shared" si="1"/>
        <v>5.16</v>
      </c>
      <c r="D51" s="376">
        <f t="shared" si="2"/>
        <v>3.4799999999999995</v>
      </c>
      <c r="E51" s="378">
        <f t="shared" si="3"/>
        <v>5.72</v>
      </c>
      <c r="F51" s="401">
        <f t="shared" si="4"/>
        <v>-2.0338983050847457</v>
      </c>
      <c r="G51" s="376">
        <f t="shared" si="5"/>
        <v>2.0338983050847457</v>
      </c>
      <c r="H51" s="376">
        <f t="shared" si="6"/>
        <v>-4.067796610169491</v>
      </c>
      <c r="I51" s="378">
        <f t="shared" si="7"/>
        <v>4.067796610169491</v>
      </c>
      <c r="J51" s="401">
        <f t="shared" si="8"/>
        <v>-17.81</v>
      </c>
      <c r="K51" s="376">
        <f t="shared" si="9"/>
        <v>20.69</v>
      </c>
      <c r="L51" s="376">
        <f t="shared" si="10"/>
        <v>-37.06</v>
      </c>
      <c r="M51" s="378">
        <f t="shared" si="11"/>
        <v>39.94</v>
      </c>
      <c r="N51" s="401">
        <f t="shared" si="12"/>
        <v>1.8100000000000005</v>
      </c>
      <c r="O51" s="376">
        <f t="shared" si="13"/>
        <v>13.29</v>
      </c>
      <c r="P51" s="376">
        <f t="shared" si="14"/>
        <v>-3.929999999999999</v>
      </c>
      <c r="Q51" s="378">
        <f t="shared" si="15"/>
        <v>19.029999999999998</v>
      </c>
      <c r="R51" s="184"/>
      <c r="S51" s="184"/>
      <c r="T51" s="184"/>
      <c r="U51" s="185"/>
    </row>
    <row r="52" spans="1:21" ht="12.75">
      <c r="A52" s="155" t="s">
        <v>197</v>
      </c>
      <c r="B52" s="401">
        <f t="shared" si="0"/>
        <v>-0.05900000000000001</v>
      </c>
      <c r="C52" s="376">
        <f t="shared" si="1"/>
        <v>0.179</v>
      </c>
      <c r="D52" s="376">
        <f t="shared" si="2"/>
        <v>-0.17800000000000002</v>
      </c>
      <c r="E52" s="378">
        <f t="shared" si="3"/>
        <v>0.29800000000000004</v>
      </c>
      <c r="F52" s="401">
        <f t="shared" si="4"/>
        <v>-0.5423728813559322</v>
      </c>
      <c r="G52" s="376">
        <f t="shared" si="5"/>
        <v>0.5423728813559322</v>
      </c>
      <c r="H52" s="376">
        <f t="shared" si="6"/>
        <v>-1.0847457627118644</v>
      </c>
      <c r="I52" s="378">
        <f t="shared" si="7"/>
        <v>1.0847457627118644</v>
      </c>
      <c r="J52" s="405">
        <f t="shared" si="8"/>
        <v>-1.77</v>
      </c>
      <c r="K52" s="397">
        <f t="shared" si="9"/>
        <v>2.85</v>
      </c>
      <c r="L52" s="397">
        <f t="shared" si="10"/>
        <v>-4.08</v>
      </c>
      <c r="M52" s="402">
        <f t="shared" si="11"/>
        <v>5.16</v>
      </c>
      <c r="N52" s="405">
        <f t="shared" si="12"/>
        <v>-1.8000000000000003</v>
      </c>
      <c r="O52" s="397">
        <f t="shared" si="13"/>
        <v>2.9600000000000004</v>
      </c>
      <c r="P52" s="397">
        <f t="shared" si="14"/>
        <v>-4.180000000000001</v>
      </c>
      <c r="Q52" s="402">
        <f t="shared" si="15"/>
        <v>5.340000000000001</v>
      </c>
      <c r="R52" s="184"/>
      <c r="S52" s="184"/>
      <c r="T52" s="184"/>
      <c r="U52" s="185"/>
    </row>
    <row r="53" spans="1:21" ht="12.75">
      <c r="A53" s="155" t="s">
        <v>198</v>
      </c>
      <c r="B53" s="401">
        <f t="shared" si="0"/>
        <v>-0.044000000000000004</v>
      </c>
      <c r="C53" s="376">
        <f t="shared" si="1"/>
        <v>0.124</v>
      </c>
      <c r="D53" s="376">
        <f t="shared" si="2"/>
        <v>-0.128</v>
      </c>
      <c r="E53" s="378">
        <f t="shared" si="3"/>
        <v>0.20800000000000002</v>
      </c>
      <c r="F53" s="401">
        <f t="shared" si="4"/>
        <v>-0.5423728813559322</v>
      </c>
      <c r="G53" s="376">
        <f t="shared" si="5"/>
        <v>0.5423728813559322</v>
      </c>
      <c r="H53" s="376">
        <f t="shared" si="6"/>
        <v>-1.0847457627118644</v>
      </c>
      <c r="I53" s="378">
        <f t="shared" si="7"/>
        <v>1.0847457627118644</v>
      </c>
      <c r="J53" s="401">
        <f t="shared" si="8"/>
        <v>-3.5699999999999994</v>
      </c>
      <c r="K53" s="376">
        <f t="shared" si="9"/>
        <v>2.17</v>
      </c>
      <c r="L53" s="376">
        <f t="shared" si="10"/>
        <v>-6.4399999999999995</v>
      </c>
      <c r="M53" s="378">
        <f t="shared" si="11"/>
        <v>5.039999999999999</v>
      </c>
      <c r="N53" s="401">
        <f t="shared" si="12"/>
        <v>-0.805</v>
      </c>
      <c r="O53" s="376">
        <f t="shared" si="13"/>
        <v>0.805</v>
      </c>
      <c r="P53" s="376">
        <f t="shared" si="14"/>
        <v>-1.61</v>
      </c>
      <c r="Q53" s="378">
        <f t="shared" si="15"/>
        <v>1.61</v>
      </c>
      <c r="R53" s="184"/>
      <c r="S53" s="184"/>
      <c r="T53" s="184"/>
      <c r="U53" s="185"/>
    </row>
    <row r="54" spans="1:21" ht="12.75">
      <c r="A54" s="155" t="s">
        <v>199</v>
      </c>
      <c r="B54" s="401">
        <f t="shared" si="0"/>
        <v>-0.03874043615003028</v>
      </c>
      <c r="C54" s="376">
        <f t="shared" si="1"/>
        <v>-0.000807828676790228</v>
      </c>
      <c r="D54" s="376">
        <f t="shared" si="2"/>
        <v>-0.0577067398866503</v>
      </c>
      <c r="E54" s="378">
        <f t="shared" si="3"/>
        <v>0.018158475059829798</v>
      </c>
      <c r="F54" s="401">
        <f t="shared" si="4"/>
        <v>-0.23728813559322037</v>
      </c>
      <c r="G54" s="376">
        <f t="shared" si="5"/>
        <v>0.23728813559322037</v>
      </c>
      <c r="H54" s="376">
        <f t="shared" si="6"/>
        <v>-0.47457627118644075</v>
      </c>
      <c r="I54" s="378">
        <f t="shared" si="7"/>
        <v>0.47457627118644075</v>
      </c>
      <c r="J54" s="405">
        <f t="shared" si="8"/>
        <v>-0.99</v>
      </c>
      <c r="K54" s="397">
        <f t="shared" si="9"/>
        <v>1.11</v>
      </c>
      <c r="L54" s="397">
        <f t="shared" si="10"/>
        <v>-2.04</v>
      </c>
      <c r="M54" s="402">
        <f t="shared" si="11"/>
        <v>2.16</v>
      </c>
      <c r="N54" s="401">
        <f t="shared" si="12"/>
        <v>-0.24500000000000002</v>
      </c>
      <c r="O54" s="376">
        <f t="shared" si="13"/>
        <v>0.24500000000000002</v>
      </c>
      <c r="P54" s="376">
        <f t="shared" si="14"/>
        <v>-0.49000000000000005</v>
      </c>
      <c r="Q54" s="378">
        <f t="shared" si="15"/>
        <v>0.49000000000000005</v>
      </c>
      <c r="R54" s="184"/>
      <c r="S54" s="184"/>
      <c r="T54" s="184"/>
      <c r="U54" s="185"/>
    </row>
    <row r="55" spans="1:21" ht="12.75">
      <c r="A55" s="155" t="s">
        <v>200</v>
      </c>
      <c r="B55" s="401">
        <f t="shared" si="0"/>
        <v>-0.04583737345822186</v>
      </c>
      <c r="C55" s="376">
        <f t="shared" si="1"/>
        <v>0.02416262654177815</v>
      </c>
      <c r="D55" s="376">
        <f t="shared" si="2"/>
        <v>-0.08083737345822187</v>
      </c>
      <c r="E55" s="378">
        <f t="shared" si="3"/>
        <v>0.05916262654177815</v>
      </c>
      <c r="F55" s="401">
        <f t="shared" si="4"/>
        <v>-0.18305084745762712</v>
      </c>
      <c r="G55" s="376">
        <f t="shared" si="5"/>
        <v>0.18305084745762712</v>
      </c>
      <c r="H55" s="376">
        <f t="shared" si="6"/>
        <v>-0.36610169491525424</v>
      </c>
      <c r="I55" s="378">
        <f t="shared" si="7"/>
        <v>0.36610169491525424</v>
      </c>
      <c r="J55" s="401">
        <f t="shared" si="8"/>
        <v>-1.4249999999999998</v>
      </c>
      <c r="K55" s="376">
        <f t="shared" si="9"/>
        <v>1.165</v>
      </c>
      <c r="L55" s="376">
        <f t="shared" si="10"/>
        <v>-2.7199999999999998</v>
      </c>
      <c r="M55" s="378">
        <f t="shared" si="11"/>
        <v>2.46</v>
      </c>
      <c r="N55" s="401">
        <f t="shared" si="12"/>
        <v>-0.105</v>
      </c>
      <c r="O55" s="376">
        <f t="shared" si="13"/>
        <v>0.105</v>
      </c>
      <c r="P55" s="376">
        <f t="shared" si="14"/>
        <v>-0.21</v>
      </c>
      <c r="Q55" s="378">
        <f t="shared" si="15"/>
        <v>0.21</v>
      </c>
      <c r="R55" s="184"/>
      <c r="S55" s="184"/>
      <c r="T55" s="184"/>
      <c r="U55" s="185"/>
    </row>
    <row r="56" spans="1:21" ht="12.75">
      <c r="A56" s="155" t="s">
        <v>201</v>
      </c>
      <c r="B56" s="401">
        <f t="shared" si="0"/>
        <v>-0.015145133544779633</v>
      </c>
      <c r="C56" s="376">
        <f t="shared" si="1"/>
        <v>0.008910429536739494</v>
      </c>
      <c r="D56" s="376">
        <f t="shared" si="2"/>
        <v>-0.027172915085539196</v>
      </c>
      <c r="E56" s="378">
        <f t="shared" si="3"/>
        <v>0.020938211077499057</v>
      </c>
      <c r="F56" s="401">
        <f t="shared" si="4"/>
        <v>-0.11525423728813561</v>
      </c>
      <c r="G56" s="376">
        <f t="shared" si="5"/>
        <v>0.11525423728813561</v>
      </c>
      <c r="H56" s="376">
        <f t="shared" si="6"/>
        <v>-0.23050847457627122</v>
      </c>
      <c r="I56" s="378">
        <f t="shared" si="7"/>
        <v>0.23050847457627122</v>
      </c>
      <c r="J56" s="405">
        <f t="shared" si="8"/>
        <v>-0.196</v>
      </c>
      <c r="K56" s="397">
        <f t="shared" si="9"/>
        <v>0.196</v>
      </c>
      <c r="L56" s="397">
        <f t="shared" si="10"/>
        <v>-0.392</v>
      </c>
      <c r="M56" s="402">
        <f t="shared" si="11"/>
        <v>0.392</v>
      </c>
      <c r="N56" s="401">
        <f t="shared" si="12"/>
        <v>-0.133</v>
      </c>
      <c r="O56" s="376">
        <f t="shared" si="13"/>
        <v>0.133</v>
      </c>
      <c r="P56" s="376">
        <f t="shared" si="14"/>
        <v>-0.266</v>
      </c>
      <c r="Q56" s="378">
        <f t="shared" si="15"/>
        <v>0.266</v>
      </c>
      <c r="R56" s="184"/>
      <c r="S56" s="184"/>
      <c r="T56" s="184"/>
      <c r="U56" s="185"/>
    </row>
    <row r="57" spans="1:21" ht="12.75">
      <c r="A57" s="155" t="s">
        <v>202</v>
      </c>
      <c r="B57" s="401">
        <f t="shared" si="0"/>
        <v>-0.03921619545133756</v>
      </c>
      <c r="C57" s="376">
        <f t="shared" si="1"/>
        <v>0.058783804548662444</v>
      </c>
      <c r="D57" s="376">
        <f t="shared" si="2"/>
        <v>-0.08821619545133756</v>
      </c>
      <c r="E57" s="378">
        <f t="shared" si="3"/>
        <v>0.10778380454866245</v>
      </c>
      <c r="F57" s="401">
        <f t="shared" si="4"/>
        <v>-0.06779661016949153</v>
      </c>
      <c r="G57" s="376">
        <f t="shared" si="5"/>
        <v>0.06779661016949153</v>
      </c>
      <c r="H57" s="376">
        <f t="shared" si="6"/>
        <v>-0.13559322033898305</v>
      </c>
      <c r="I57" s="378">
        <f t="shared" si="7"/>
        <v>0.13559322033898305</v>
      </c>
      <c r="J57" s="401">
        <f t="shared" si="8"/>
        <v>-0.2235</v>
      </c>
      <c r="K57" s="376">
        <f t="shared" si="9"/>
        <v>0.2875</v>
      </c>
      <c r="L57" s="376">
        <f t="shared" si="10"/>
        <v>-0.479</v>
      </c>
      <c r="M57" s="378">
        <f t="shared" si="11"/>
        <v>0.543</v>
      </c>
      <c r="N57" s="401">
        <f t="shared" si="12"/>
        <v>-0.05850000000000001</v>
      </c>
      <c r="O57" s="376">
        <f t="shared" si="13"/>
        <v>0.1165</v>
      </c>
      <c r="P57" s="376">
        <f t="shared" si="14"/>
        <v>-0.14600000000000002</v>
      </c>
      <c r="Q57" s="378">
        <f t="shared" si="15"/>
        <v>0.20400000000000001</v>
      </c>
      <c r="R57" s="184"/>
      <c r="S57" s="184"/>
      <c r="T57" s="184"/>
      <c r="U57" s="185"/>
    </row>
    <row r="58" spans="1:21" ht="12.75">
      <c r="A58" s="155" t="s">
        <v>203</v>
      </c>
      <c r="B58" s="401">
        <f t="shared" si="0"/>
        <v>-0.006355627483822764</v>
      </c>
      <c r="C58" s="376">
        <f t="shared" si="1"/>
        <v>0.00665066089364021</v>
      </c>
      <c r="D58" s="376">
        <f t="shared" si="2"/>
        <v>-0.012858771672554252</v>
      </c>
      <c r="E58" s="378">
        <f t="shared" si="3"/>
        <v>0.013153805082371696</v>
      </c>
      <c r="F58" s="401">
        <f t="shared" si="4"/>
        <v>-0.13559322033898305</v>
      </c>
      <c r="G58" s="376">
        <f t="shared" si="5"/>
        <v>0.13559322033898305</v>
      </c>
      <c r="H58" s="376">
        <f t="shared" si="6"/>
        <v>-0.2711864406779661</v>
      </c>
      <c r="I58" s="378">
        <f t="shared" si="7"/>
        <v>0.2711864406779661</v>
      </c>
      <c r="J58" s="405">
        <f t="shared" si="8"/>
        <v>-0.315</v>
      </c>
      <c r="K58" s="397">
        <f t="shared" si="9"/>
        <v>0.315</v>
      </c>
      <c r="L58" s="397">
        <f t="shared" si="10"/>
        <v>-0.63</v>
      </c>
      <c r="M58" s="402">
        <f t="shared" si="11"/>
        <v>0.63</v>
      </c>
      <c r="N58" s="405">
        <f t="shared" si="12"/>
        <v>-0.36650000000000005</v>
      </c>
      <c r="O58" s="397">
        <f t="shared" si="13"/>
        <v>0.3125</v>
      </c>
      <c r="P58" s="397">
        <f t="shared" si="14"/>
        <v>-0.7060000000000001</v>
      </c>
      <c r="Q58" s="402">
        <f t="shared" si="15"/>
        <v>0.652</v>
      </c>
      <c r="R58" s="184"/>
      <c r="S58" s="184"/>
      <c r="T58" s="184"/>
      <c r="U58" s="185"/>
    </row>
    <row r="59" spans="1:21" ht="12.75">
      <c r="A59" s="155" t="s">
        <v>204</v>
      </c>
      <c r="B59" s="401">
        <f t="shared" si="0"/>
        <v>-0.07350000000000001</v>
      </c>
      <c r="C59" s="376">
        <f t="shared" si="1"/>
        <v>0.07350000000000001</v>
      </c>
      <c r="D59" s="376">
        <f t="shared" si="2"/>
        <v>-0.14700000000000002</v>
      </c>
      <c r="E59" s="378">
        <f t="shared" si="3"/>
        <v>0.14700000000000002</v>
      </c>
      <c r="F59" s="401">
        <f t="shared" si="4"/>
        <v>-0.02</v>
      </c>
      <c r="G59" s="376">
        <f t="shared" si="5"/>
        <v>0.02</v>
      </c>
      <c r="H59" s="376">
        <f t="shared" si="6"/>
        <v>-0.04</v>
      </c>
      <c r="I59" s="378">
        <f t="shared" si="7"/>
        <v>0.04</v>
      </c>
      <c r="J59" s="401">
        <f t="shared" si="8"/>
        <v>-0.096</v>
      </c>
      <c r="K59" s="376">
        <f t="shared" si="9"/>
        <v>0.128</v>
      </c>
      <c r="L59" s="376">
        <f t="shared" si="10"/>
        <v>-0.20800000000000002</v>
      </c>
      <c r="M59" s="378">
        <f t="shared" si="11"/>
        <v>0.24</v>
      </c>
      <c r="N59" s="401">
        <f t="shared" si="12"/>
        <v>-0.0155</v>
      </c>
      <c r="O59" s="376">
        <f t="shared" si="13"/>
        <v>0.0475</v>
      </c>
      <c r="P59" s="376">
        <f t="shared" si="14"/>
        <v>-0.047</v>
      </c>
      <c r="Q59" s="378">
        <f t="shared" si="15"/>
        <v>0.079</v>
      </c>
      <c r="R59" s="184"/>
      <c r="S59" s="184"/>
      <c r="T59" s="184"/>
      <c r="U59" s="185"/>
    </row>
    <row r="60" spans="1:21" ht="12.75">
      <c r="A60" s="155" t="s">
        <v>205</v>
      </c>
      <c r="B60" s="401">
        <f t="shared" si="0"/>
        <v>-0.003479435497452964</v>
      </c>
      <c r="C60" s="376">
        <f t="shared" si="1"/>
        <v>0.003520564502547036</v>
      </c>
      <c r="D60" s="376">
        <f t="shared" si="2"/>
        <v>-0.006979435497452964</v>
      </c>
      <c r="E60" s="378">
        <f t="shared" si="3"/>
        <v>0.007020564502547036</v>
      </c>
      <c r="F60" s="401">
        <f t="shared" si="4"/>
        <v>-0.02067796610169492</v>
      </c>
      <c r="G60" s="376">
        <f t="shared" si="5"/>
        <v>0.02067796610169492</v>
      </c>
      <c r="H60" s="376">
        <f t="shared" si="6"/>
        <v>-0.04135593220338984</v>
      </c>
      <c r="I60" s="378">
        <f t="shared" si="7"/>
        <v>0.04135593220338984</v>
      </c>
      <c r="J60" s="405">
        <f t="shared" si="8"/>
        <v>-0.0525</v>
      </c>
      <c r="K60" s="397">
        <f t="shared" si="9"/>
        <v>0.0525</v>
      </c>
      <c r="L60" s="397">
        <f t="shared" si="10"/>
        <v>-0.105</v>
      </c>
      <c r="M60" s="402">
        <f t="shared" si="11"/>
        <v>0.105</v>
      </c>
      <c r="N60" s="405">
        <f t="shared" si="12"/>
        <v>-0.035</v>
      </c>
      <c r="O60" s="397">
        <f t="shared" si="13"/>
        <v>0.035</v>
      </c>
      <c r="P60" s="397">
        <f t="shared" si="14"/>
        <v>-0.07</v>
      </c>
      <c r="Q60" s="402">
        <f t="shared" si="15"/>
        <v>0.07</v>
      </c>
      <c r="R60" s="184"/>
      <c r="S60" s="184"/>
      <c r="T60" s="184"/>
      <c r="U60" s="185"/>
    </row>
    <row r="61" spans="1:21" ht="12.75">
      <c r="A61" s="155" t="s">
        <v>206</v>
      </c>
      <c r="B61" s="401">
        <f t="shared" si="0"/>
        <v>-0.008260355048725476</v>
      </c>
      <c r="C61" s="376">
        <f t="shared" si="1"/>
        <v>0.008260355048725476</v>
      </c>
      <c r="D61" s="376">
        <f t="shared" si="2"/>
        <v>-0.01652071009745095</v>
      </c>
      <c r="E61" s="378">
        <f t="shared" si="3"/>
        <v>0.01652071009745095</v>
      </c>
      <c r="F61" s="401">
        <f t="shared" si="4"/>
        <v>-0.00847457627118644</v>
      </c>
      <c r="G61" s="376">
        <f t="shared" si="5"/>
        <v>0.00847457627118644</v>
      </c>
      <c r="H61" s="376">
        <f t="shared" si="6"/>
        <v>-0.01694915254237288</v>
      </c>
      <c r="I61" s="378">
        <f t="shared" si="7"/>
        <v>0.01694915254237288</v>
      </c>
      <c r="J61" s="401">
        <f t="shared" si="8"/>
        <v>-0.0214</v>
      </c>
      <c r="K61" s="376">
        <f t="shared" si="9"/>
        <v>0.0248</v>
      </c>
      <c r="L61" s="376">
        <f t="shared" si="10"/>
        <v>-0.0445</v>
      </c>
      <c r="M61" s="378">
        <f t="shared" si="11"/>
        <v>0.0479</v>
      </c>
      <c r="N61" s="401">
        <f t="shared" si="12"/>
        <v>-0.01085</v>
      </c>
      <c r="O61" s="376">
        <f t="shared" si="13"/>
        <v>0.01085</v>
      </c>
      <c r="P61" s="376">
        <f t="shared" si="14"/>
        <v>-0.0217</v>
      </c>
      <c r="Q61" s="378">
        <f t="shared" si="15"/>
        <v>0.0217</v>
      </c>
      <c r="R61" s="184"/>
      <c r="S61" s="184"/>
      <c r="T61" s="184"/>
      <c r="U61" s="185"/>
    </row>
    <row r="62" spans="1:21" ht="12.75">
      <c r="A62" s="155" t="s">
        <v>207</v>
      </c>
      <c r="B62" s="401">
        <f t="shared" si="0"/>
        <v>-0.02219241317633501</v>
      </c>
      <c r="C62" s="376">
        <f t="shared" si="1"/>
        <v>0.02120758682366499</v>
      </c>
      <c r="D62" s="376">
        <f t="shared" si="2"/>
        <v>-0.043892413176335014</v>
      </c>
      <c r="E62" s="378">
        <f t="shared" si="3"/>
        <v>0.04290758682366499</v>
      </c>
      <c r="F62" s="401">
        <f t="shared" si="4"/>
        <v>-0.01152542372881356</v>
      </c>
      <c r="G62" s="376">
        <f t="shared" si="5"/>
        <v>0.01152542372881356</v>
      </c>
      <c r="H62" s="376">
        <f t="shared" si="6"/>
        <v>-0.02305084745762712</v>
      </c>
      <c r="I62" s="378">
        <f t="shared" si="7"/>
        <v>0.02305084745762712</v>
      </c>
      <c r="J62" s="405">
        <f t="shared" si="8"/>
        <v>-0.0182</v>
      </c>
      <c r="K62" s="397">
        <f t="shared" si="9"/>
        <v>0.0182</v>
      </c>
      <c r="L62" s="397">
        <f t="shared" si="10"/>
        <v>-0.0364</v>
      </c>
      <c r="M62" s="402">
        <f t="shared" si="11"/>
        <v>0.0364</v>
      </c>
      <c r="N62" s="405">
        <f t="shared" si="12"/>
        <v>-0.01715</v>
      </c>
      <c r="O62" s="397">
        <f t="shared" si="13"/>
        <v>0.01715</v>
      </c>
      <c r="P62" s="397">
        <f t="shared" si="14"/>
        <v>-0.0343</v>
      </c>
      <c r="Q62" s="402">
        <f t="shared" si="15"/>
        <v>0.0343</v>
      </c>
      <c r="R62" s="184"/>
      <c r="S62" s="184"/>
      <c r="T62" s="184"/>
      <c r="U62" s="185"/>
    </row>
    <row r="63" spans="1:21" ht="13.5" thickBot="1">
      <c r="A63" s="132" t="s">
        <v>208</v>
      </c>
      <c r="B63" s="403">
        <f t="shared" si="0"/>
        <v>-0.012649999999999998</v>
      </c>
      <c r="C63" s="380">
        <f t="shared" si="1"/>
        <v>0.01465</v>
      </c>
      <c r="D63" s="380">
        <f t="shared" si="2"/>
        <v>-0.026299999999999997</v>
      </c>
      <c r="E63" s="379">
        <f t="shared" si="3"/>
        <v>0.0283</v>
      </c>
      <c r="F63" s="403">
        <f t="shared" si="4"/>
        <v>-0.009152542372881357</v>
      </c>
      <c r="G63" s="380">
        <f t="shared" si="5"/>
        <v>0.009152542372881357</v>
      </c>
      <c r="H63" s="380">
        <f t="shared" si="6"/>
        <v>-0.018305084745762715</v>
      </c>
      <c r="I63" s="379">
        <f t="shared" si="7"/>
        <v>0.018305084745762715</v>
      </c>
      <c r="J63" s="410">
        <f t="shared" si="8"/>
        <v>-0.01955</v>
      </c>
      <c r="K63" s="404">
        <f t="shared" si="9"/>
        <v>0.009150000000000002</v>
      </c>
      <c r="L63" s="404">
        <f t="shared" si="10"/>
        <v>-0.0339</v>
      </c>
      <c r="M63" s="406">
        <f t="shared" si="11"/>
        <v>0.023500000000000004</v>
      </c>
      <c r="N63" s="403">
        <f t="shared" si="12"/>
        <v>-0.027450000000000002</v>
      </c>
      <c r="O63" s="380">
        <f t="shared" si="13"/>
        <v>0.019450000000000002</v>
      </c>
      <c r="P63" s="380">
        <f t="shared" si="14"/>
        <v>-0.0509</v>
      </c>
      <c r="Q63" s="379">
        <f t="shared" si="15"/>
        <v>0.04290000000000001</v>
      </c>
      <c r="R63" s="184"/>
      <c r="S63" s="184"/>
      <c r="T63" s="184"/>
      <c r="U63" s="185"/>
    </row>
    <row r="64" spans="1:21" ht="12.75">
      <c r="A64" s="155" t="s">
        <v>209</v>
      </c>
      <c r="B64" s="398">
        <f t="shared" si="0"/>
        <v>-0.41500000000000004</v>
      </c>
      <c r="C64" s="381">
        <f t="shared" si="1"/>
        <v>0.355</v>
      </c>
      <c r="D64" s="381">
        <f t="shared" si="2"/>
        <v>-0.8</v>
      </c>
      <c r="E64" s="377">
        <f t="shared" si="3"/>
        <v>0.74</v>
      </c>
      <c r="F64" s="398">
        <f t="shared" si="4"/>
        <v>-3.728813559322034</v>
      </c>
      <c r="G64" s="381">
        <f t="shared" si="5"/>
        <v>3.728813559322034</v>
      </c>
      <c r="H64" s="381">
        <f t="shared" si="6"/>
        <v>-7.457627118644068</v>
      </c>
      <c r="I64" s="377">
        <f t="shared" si="7"/>
        <v>7.457627118644068</v>
      </c>
      <c r="J64" s="411">
        <f t="shared" si="8"/>
        <v>-8.4</v>
      </c>
      <c r="K64" s="399">
        <f t="shared" si="9"/>
        <v>7.000000000000001</v>
      </c>
      <c r="L64" s="399">
        <f t="shared" si="10"/>
        <v>-16.1</v>
      </c>
      <c r="M64" s="400">
        <f t="shared" si="11"/>
        <v>14.700000000000003</v>
      </c>
      <c r="N64" s="398">
        <f t="shared" si="12"/>
        <v>-2.57</v>
      </c>
      <c r="O64" s="381">
        <f t="shared" si="13"/>
        <v>1.77</v>
      </c>
      <c r="P64" s="381">
        <f t="shared" si="14"/>
        <v>-4.74</v>
      </c>
      <c r="Q64" s="377">
        <f t="shared" si="15"/>
        <v>3.94</v>
      </c>
      <c r="R64" s="184"/>
      <c r="S64" s="184"/>
      <c r="T64" s="184"/>
      <c r="U64" s="185"/>
    </row>
    <row r="65" spans="1:21" ht="12.75">
      <c r="A65" s="155" t="s">
        <v>210</v>
      </c>
      <c r="B65" s="401">
        <f t="shared" si="0"/>
        <v>-0.29050000000000004</v>
      </c>
      <c r="C65" s="376">
        <f t="shared" si="1"/>
        <v>0.29050000000000004</v>
      </c>
      <c r="D65" s="376">
        <f t="shared" si="2"/>
        <v>-0.5810000000000001</v>
      </c>
      <c r="E65" s="378">
        <f t="shared" si="3"/>
        <v>0.5810000000000001</v>
      </c>
      <c r="F65" s="401">
        <f t="shared" si="4"/>
        <v>-1.1864406779661016</v>
      </c>
      <c r="G65" s="376">
        <f t="shared" si="5"/>
        <v>1.1864406779661016</v>
      </c>
      <c r="H65" s="376">
        <f t="shared" si="6"/>
        <v>-2.3728813559322033</v>
      </c>
      <c r="I65" s="378">
        <f t="shared" si="7"/>
        <v>2.3728813559322033</v>
      </c>
      <c r="J65" s="405">
        <f t="shared" si="8"/>
        <v>-8.12</v>
      </c>
      <c r="K65" s="397">
        <f t="shared" si="9"/>
        <v>1.8199999999999998</v>
      </c>
      <c r="L65" s="397">
        <f t="shared" si="10"/>
        <v>-13.09</v>
      </c>
      <c r="M65" s="402">
        <f t="shared" si="11"/>
        <v>6.789999999999999</v>
      </c>
      <c r="N65" s="401">
        <f t="shared" si="12"/>
        <v>-0.7000000000000001</v>
      </c>
      <c r="O65" s="376">
        <f t="shared" si="13"/>
        <v>0.7000000000000001</v>
      </c>
      <c r="P65" s="376">
        <f t="shared" si="14"/>
        <v>-1.4000000000000001</v>
      </c>
      <c r="Q65" s="378">
        <f t="shared" si="15"/>
        <v>1.4000000000000001</v>
      </c>
      <c r="R65" s="184"/>
      <c r="S65" s="184"/>
      <c r="T65" s="184"/>
      <c r="U65" s="185"/>
    </row>
    <row r="66" spans="1:21" ht="12.75">
      <c r="A66" s="155" t="s">
        <v>211</v>
      </c>
      <c r="B66" s="401">
        <f t="shared" si="0"/>
        <v>-0.063</v>
      </c>
      <c r="C66" s="376">
        <f t="shared" si="1"/>
        <v>0.063</v>
      </c>
      <c r="D66" s="376">
        <f t="shared" si="2"/>
        <v>-0.126</v>
      </c>
      <c r="E66" s="378">
        <f t="shared" si="3"/>
        <v>0.126</v>
      </c>
      <c r="F66" s="401">
        <f t="shared" si="4"/>
        <v>-0.9152542372881357</v>
      </c>
      <c r="G66" s="376">
        <f t="shared" si="5"/>
        <v>0.9152542372881357</v>
      </c>
      <c r="H66" s="376">
        <f t="shared" si="6"/>
        <v>-1.8305084745762714</v>
      </c>
      <c r="I66" s="378">
        <f t="shared" si="7"/>
        <v>1.8305084745762714</v>
      </c>
      <c r="J66" s="405">
        <f t="shared" si="8"/>
        <v>-2.48</v>
      </c>
      <c r="K66" s="397">
        <f t="shared" si="9"/>
        <v>1.7200000000000002</v>
      </c>
      <c r="L66" s="397">
        <f t="shared" si="10"/>
        <v>-4.58</v>
      </c>
      <c r="M66" s="402">
        <f t="shared" si="11"/>
        <v>3.8200000000000003</v>
      </c>
      <c r="N66" s="401">
        <f t="shared" si="12"/>
        <v>-1.23</v>
      </c>
      <c r="O66" s="376">
        <f t="shared" si="13"/>
        <v>0.5900000000000001</v>
      </c>
      <c r="P66" s="376">
        <f t="shared" si="14"/>
        <v>-2.14</v>
      </c>
      <c r="Q66" s="378">
        <f t="shared" si="15"/>
        <v>1.5</v>
      </c>
      <c r="R66" s="184"/>
      <c r="S66" s="184"/>
      <c r="T66" s="184"/>
      <c r="U66" s="185"/>
    </row>
    <row r="67" spans="1:21" ht="12.75">
      <c r="A67" s="155" t="s">
        <v>212</v>
      </c>
      <c r="B67" s="401">
        <f t="shared" si="0"/>
        <v>-0.1575</v>
      </c>
      <c r="C67" s="376">
        <f t="shared" si="1"/>
        <v>0.1575</v>
      </c>
      <c r="D67" s="376">
        <f t="shared" si="2"/>
        <v>-0.315</v>
      </c>
      <c r="E67" s="378">
        <f t="shared" si="3"/>
        <v>0.315</v>
      </c>
      <c r="F67" s="401">
        <f t="shared" si="4"/>
        <v>-0.4067796610169492</v>
      </c>
      <c r="G67" s="376">
        <f t="shared" si="5"/>
        <v>0.4067796610169492</v>
      </c>
      <c r="H67" s="376">
        <f t="shared" si="6"/>
        <v>-0.8135593220338984</v>
      </c>
      <c r="I67" s="378">
        <f t="shared" si="7"/>
        <v>0.8135593220338984</v>
      </c>
      <c r="J67" s="405">
        <f t="shared" si="8"/>
        <v>0.31000000000000005</v>
      </c>
      <c r="K67" s="397">
        <f t="shared" si="9"/>
        <v>2.83</v>
      </c>
      <c r="L67" s="397">
        <f t="shared" si="10"/>
        <v>-0.95</v>
      </c>
      <c r="M67" s="402">
        <f t="shared" si="11"/>
        <v>4.09</v>
      </c>
      <c r="N67" s="401">
        <f t="shared" si="12"/>
        <v>-0.56</v>
      </c>
      <c r="O67" s="376">
        <f t="shared" si="13"/>
        <v>0.56</v>
      </c>
      <c r="P67" s="376">
        <f t="shared" si="14"/>
        <v>-1.12</v>
      </c>
      <c r="Q67" s="378">
        <f t="shared" si="15"/>
        <v>1.12</v>
      </c>
      <c r="R67" s="184"/>
      <c r="S67" s="184"/>
      <c r="T67" s="184"/>
      <c r="U67" s="185"/>
    </row>
    <row r="68" spans="1:21" ht="12.75">
      <c r="A68" s="155" t="s">
        <v>213</v>
      </c>
      <c r="B68" s="401">
        <f t="shared" si="0"/>
        <v>-0.017172312763543834</v>
      </c>
      <c r="C68" s="376">
        <f t="shared" si="1"/>
        <v>0.017172312763543834</v>
      </c>
      <c r="D68" s="376">
        <f t="shared" si="2"/>
        <v>-0.03434462552708767</v>
      </c>
      <c r="E68" s="378">
        <f t="shared" si="3"/>
        <v>0.03434462552708767</v>
      </c>
      <c r="F68" s="401">
        <f t="shared" si="4"/>
        <v>-0.23050847457627122</v>
      </c>
      <c r="G68" s="376">
        <f t="shared" si="5"/>
        <v>0.23050847457627122</v>
      </c>
      <c r="H68" s="376">
        <f t="shared" si="6"/>
        <v>-0.46101694915254243</v>
      </c>
      <c r="I68" s="378">
        <f t="shared" si="7"/>
        <v>0.46101694915254243</v>
      </c>
      <c r="J68" s="405">
        <f t="shared" si="8"/>
        <v>-1.1500000000000001</v>
      </c>
      <c r="K68" s="397">
        <f t="shared" si="9"/>
        <v>0.9500000000000001</v>
      </c>
      <c r="L68" s="397">
        <f t="shared" si="10"/>
        <v>-2.2</v>
      </c>
      <c r="M68" s="402">
        <f t="shared" si="11"/>
        <v>2</v>
      </c>
      <c r="N68" s="401">
        <f t="shared" si="12"/>
        <v>-0.22500000000000003</v>
      </c>
      <c r="O68" s="376">
        <f t="shared" si="13"/>
        <v>0.265</v>
      </c>
      <c r="P68" s="376">
        <f t="shared" si="14"/>
        <v>-0.47000000000000003</v>
      </c>
      <c r="Q68" s="378">
        <f t="shared" si="15"/>
        <v>0.51</v>
      </c>
      <c r="R68" s="184"/>
      <c r="S68" s="184"/>
      <c r="T68" s="184"/>
      <c r="U68" s="185"/>
    </row>
    <row r="69" spans="1:21" ht="12.75">
      <c r="A69" s="155" t="s">
        <v>214</v>
      </c>
      <c r="B69" s="401">
        <f t="shared" si="0"/>
        <v>-0.091</v>
      </c>
      <c r="C69" s="376">
        <f t="shared" si="1"/>
        <v>0.091</v>
      </c>
      <c r="D69" s="376">
        <f t="shared" si="2"/>
        <v>-0.182</v>
      </c>
      <c r="E69" s="378">
        <f t="shared" si="3"/>
        <v>0.182</v>
      </c>
      <c r="F69" s="401">
        <f t="shared" si="4"/>
        <v>-0.18983050847457628</v>
      </c>
      <c r="G69" s="376">
        <f t="shared" si="5"/>
        <v>0.18983050847457628</v>
      </c>
      <c r="H69" s="376">
        <f t="shared" si="6"/>
        <v>-0.37966101694915255</v>
      </c>
      <c r="I69" s="378">
        <f t="shared" si="7"/>
        <v>0.37966101694915255</v>
      </c>
      <c r="J69" s="405">
        <f t="shared" si="8"/>
        <v>1.08</v>
      </c>
      <c r="K69" s="397">
        <f t="shared" si="9"/>
        <v>1.92</v>
      </c>
      <c r="L69" s="397">
        <f t="shared" si="10"/>
        <v>0.66</v>
      </c>
      <c r="M69" s="402">
        <f t="shared" si="11"/>
        <v>2.34</v>
      </c>
      <c r="N69" s="401">
        <f t="shared" si="12"/>
        <v>-0.0665</v>
      </c>
      <c r="O69" s="376">
        <f t="shared" si="13"/>
        <v>0.0665</v>
      </c>
      <c r="P69" s="376">
        <f t="shared" si="14"/>
        <v>-0.133</v>
      </c>
      <c r="Q69" s="378">
        <f t="shared" si="15"/>
        <v>0.133</v>
      </c>
      <c r="R69" s="184"/>
      <c r="S69" s="184"/>
      <c r="T69" s="184"/>
      <c r="U69" s="185"/>
    </row>
    <row r="70" spans="1:21" ht="12.75">
      <c r="A70" s="155" t="s">
        <v>215</v>
      </c>
      <c r="B70" s="401">
        <f t="shared" si="0"/>
        <v>-0.006677631343550725</v>
      </c>
      <c r="C70" s="376">
        <f t="shared" si="1"/>
        <v>0.008677631343550724</v>
      </c>
      <c r="D70" s="376">
        <f t="shared" si="2"/>
        <v>-0.01435526268710145</v>
      </c>
      <c r="E70" s="378">
        <f t="shared" si="3"/>
        <v>0.01635526268710145</v>
      </c>
      <c r="F70" s="401">
        <f t="shared" si="4"/>
        <v>-0.08474576271186442</v>
      </c>
      <c r="G70" s="376">
        <f t="shared" si="5"/>
        <v>0.08474576271186442</v>
      </c>
      <c r="H70" s="376">
        <f t="shared" si="6"/>
        <v>-0.16949152542372883</v>
      </c>
      <c r="I70" s="378">
        <f t="shared" si="7"/>
        <v>0.16949152542372883</v>
      </c>
      <c r="J70" s="405">
        <f t="shared" si="8"/>
        <v>-0.2275</v>
      </c>
      <c r="K70" s="397">
        <f t="shared" si="9"/>
        <v>0.2275</v>
      </c>
      <c r="L70" s="397">
        <f t="shared" si="10"/>
        <v>-0.455</v>
      </c>
      <c r="M70" s="402">
        <f t="shared" si="11"/>
        <v>0.455</v>
      </c>
      <c r="N70" s="401">
        <f t="shared" si="12"/>
        <v>-0.10350000000000001</v>
      </c>
      <c r="O70" s="376">
        <f t="shared" si="13"/>
        <v>0.1555</v>
      </c>
      <c r="P70" s="376">
        <f t="shared" si="14"/>
        <v>-0.233</v>
      </c>
      <c r="Q70" s="378">
        <f t="shared" si="15"/>
        <v>0.28500000000000003</v>
      </c>
      <c r="R70" s="184"/>
      <c r="S70" s="184"/>
      <c r="T70" s="184"/>
      <c r="U70" s="185"/>
    </row>
    <row r="71" spans="1:21" ht="12.75">
      <c r="A71" s="155" t="s">
        <v>216</v>
      </c>
      <c r="B71" s="401">
        <f t="shared" si="0"/>
        <v>-0.063</v>
      </c>
      <c r="C71" s="376">
        <f t="shared" si="1"/>
        <v>0.063</v>
      </c>
      <c r="D71" s="376">
        <f t="shared" si="2"/>
        <v>-0.126</v>
      </c>
      <c r="E71" s="378">
        <f t="shared" si="3"/>
        <v>0.126</v>
      </c>
      <c r="F71" s="401">
        <f t="shared" si="4"/>
        <v>-0.0711864406779661</v>
      </c>
      <c r="G71" s="376">
        <f t="shared" si="5"/>
        <v>0.0711864406779661</v>
      </c>
      <c r="H71" s="376">
        <f t="shared" si="6"/>
        <v>-0.1423728813559322</v>
      </c>
      <c r="I71" s="378">
        <f t="shared" si="7"/>
        <v>0.1423728813559322</v>
      </c>
      <c r="J71" s="405">
        <f t="shared" si="8"/>
        <v>-0.34450000000000003</v>
      </c>
      <c r="K71" s="397">
        <f t="shared" si="9"/>
        <v>-0.04350000000000001</v>
      </c>
      <c r="L71" s="397">
        <f t="shared" si="10"/>
        <v>-0.495</v>
      </c>
      <c r="M71" s="402">
        <f t="shared" si="11"/>
        <v>0.10699999999999998</v>
      </c>
      <c r="N71" s="405">
        <f t="shared" si="12"/>
        <v>-0.1205</v>
      </c>
      <c r="O71" s="397">
        <f t="shared" si="13"/>
        <v>0.0965</v>
      </c>
      <c r="P71" s="397">
        <f t="shared" si="14"/>
        <v>-0.229</v>
      </c>
      <c r="Q71" s="402">
        <f t="shared" si="15"/>
        <v>0.205</v>
      </c>
      <c r="R71" s="184"/>
      <c r="S71" s="184"/>
      <c r="T71" s="184"/>
      <c r="U71" s="185"/>
    </row>
    <row r="72" spans="1:21" ht="12.75">
      <c r="A72" s="155" t="s">
        <v>217</v>
      </c>
      <c r="B72" s="401">
        <f t="shared" si="0"/>
        <v>-0.0033433588925483836</v>
      </c>
      <c r="C72" s="376">
        <f t="shared" si="1"/>
        <v>0.0033058629942255167</v>
      </c>
      <c r="D72" s="376">
        <f t="shared" si="2"/>
        <v>-0.006667969835935333</v>
      </c>
      <c r="E72" s="378">
        <f t="shared" si="3"/>
        <v>0.006630473937612467</v>
      </c>
      <c r="F72" s="401">
        <f t="shared" si="4"/>
        <v>-0.11525423728813561</v>
      </c>
      <c r="G72" s="376">
        <f t="shared" si="5"/>
        <v>0.11525423728813561</v>
      </c>
      <c r="H72" s="376">
        <f t="shared" si="6"/>
        <v>-0.23050847457627122</v>
      </c>
      <c r="I72" s="378">
        <f t="shared" si="7"/>
        <v>0.23050847457627122</v>
      </c>
      <c r="J72" s="405">
        <f t="shared" si="8"/>
        <v>-0.35000000000000003</v>
      </c>
      <c r="K72" s="397">
        <f t="shared" si="9"/>
        <v>0.35000000000000003</v>
      </c>
      <c r="L72" s="397">
        <f t="shared" si="10"/>
        <v>-0.7000000000000001</v>
      </c>
      <c r="M72" s="402">
        <f t="shared" si="11"/>
        <v>0.7000000000000001</v>
      </c>
      <c r="N72" s="405">
        <f t="shared" si="12"/>
        <v>-0.3205</v>
      </c>
      <c r="O72" s="397">
        <f t="shared" si="13"/>
        <v>0.34450000000000003</v>
      </c>
      <c r="P72" s="397">
        <f t="shared" si="14"/>
        <v>-0.653</v>
      </c>
      <c r="Q72" s="402">
        <f t="shared" si="15"/>
        <v>0.677</v>
      </c>
      <c r="R72" s="184"/>
      <c r="S72" s="184"/>
      <c r="T72" s="184"/>
      <c r="U72" s="185"/>
    </row>
    <row r="73" spans="1:21" ht="12.75">
      <c r="A73" s="155" t="s">
        <v>218</v>
      </c>
      <c r="B73" s="405">
        <f t="shared" si="0"/>
        <v>-0.1285</v>
      </c>
      <c r="C73" s="397">
        <f t="shared" si="1"/>
        <v>0.14450000000000002</v>
      </c>
      <c r="D73" s="397">
        <f t="shared" si="2"/>
        <v>-0.265</v>
      </c>
      <c r="E73" s="402">
        <f t="shared" si="3"/>
        <v>0.281</v>
      </c>
      <c r="F73" s="405">
        <f t="shared" si="4"/>
        <v>-0.030508474576271184</v>
      </c>
      <c r="G73" s="376">
        <f t="shared" si="5"/>
        <v>0.030508474576271184</v>
      </c>
      <c r="H73" s="376">
        <f t="shared" si="6"/>
        <v>-0.06101694915254237</v>
      </c>
      <c r="I73" s="378">
        <f t="shared" si="7"/>
        <v>0.06101694915254237</v>
      </c>
      <c r="J73" s="405">
        <f t="shared" si="8"/>
        <v>0.03950000000000001</v>
      </c>
      <c r="K73" s="397">
        <f t="shared" si="9"/>
        <v>0.3405</v>
      </c>
      <c r="L73" s="397">
        <f t="shared" si="10"/>
        <v>-0.11099999999999999</v>
      </c>
      <c r="M73" s="402">
        <f t="shared" si="11"/>
        <v>0.491</v>
      </c>
      <c r="N73" s="405">
        <f t="shared" si="12"/>
        <v>-0.12000000000000001</v>
      </c>
      <c r="O73" s="397">
        <f t="shared" si="13"/>
        <v>0.14600000000000002</v>
      </c>
      <c r="P73" s="397">
        <f t="shared" si="14"/>
        <v>-0.253</v>
      </c>
      <c r="Q73" s="402">
        <f t="shared" si="15"/>
        <v>0.279</v>
      </c>
      <c r="R73" s="184"/>
      <c r="S73" s="184"/>
      <c r="T73" s="184"/>
      <c r="U73" s="185"/>
    </row>
    <row r="74" spans="1:21" ht="12.75">
      <c r="A74" s="155" t="s">
        <v>219</v>
      </c>
      <c r="B74" s="401">
        <f t="shared" si="0"/>
        <v>-0.0028</v>
      </c>
      <c r="C74" s="376">
        <f t="shared" si="1"/>
        <v>0.0028</v>
      </c>
      <c r="D74" s="376">
        <f t="shared" si="2"/>
        <v>-0.0056</v>
      </c>
      <c r="E74" s="378">
        <f t="shared" si="3"/>
        <v>0.0056</v>
      </c>
      <c r="F74" s="401">
        <f t="shared" si="4"/>
        <v>-0.018983050847457626</v>
      </c>
      <c r="G74" s="376">
        <f t="shared" si="5"/>
        <v>0.018983050847457626</v>
      </c>
      <c r="H74" s="376">
        <f t="shared" si="6"/>
        <v>-0.03796610169491525</v>
      </c>
      <c r="I74" s="378">
        <f t="shared" si="7"/>
        <v>0.03796610169491525</v>
      </c>
      <c r="J74" s="405">
        <f t="shared" si="8"/>
        <v>-0.07</v>
      </c>
      <c r="K74" s="397">
        <f t="shared" si="9"/>
        <v>0.07</v>
      </c>
      <c r="L74" s="397">
        <f t="shared" si="10"/>
        <v>-0.14</v>
      </c>
      <c r="M74" s="402">
        <f t="shared" si="11"/>
        <v>0.14</v>
      </c>
      <c r="N74" s="405">
        <f t="shared" si="12"/>
        <v>-0.03395</v>
      </c>
      <c r="O74" s="397">
        <f t="shared" si="13"/>
        <v>0.03395</v>
      </c>
      <c r="P74" s="397">
        <f t="shared" si="14"/>
        <v>-0.0679</v>
      </c>
      <c r="Q74" s="402">
        <f t="shared" si="15"/>
        <v>0.0679</v>
      </c>
      <c r="R74" s="184"/>
      <c r="S74" s="184"/>
      <c r="T74" s="184"/>
      <c r="U74" s="185"/>
    </row>
    <row r="75" spans="1:21" ht="12.75">
      <c r="A75" s="155" t="s">
        <v>220</v>
      </c>
      <c r="B75" s="405">
        <f t="shared" si="0"/>
        <v>-0.0174</v>
      </c>
      <c r="C75" s="397">
        <f t="shared" si="1"/>
        <v>0.0204</v>
      </c>
      <c r="D75" s="397">
        <f t="shared" si="2"/>
        <v>-0.0363</v>
      </c>
      <c r="E75" s="402">
        <f t="shared" si="3"/>
        <v>0.0393</v>
      </c>
      <c r="F75" s="405">
        <f t="shared" si="4"/>
        <v>-0.007457627118644069</v>
      </c>
      <c r="G75" s="376">
        <f t="shared" si="5"/>
        <v>0.007457627118644069</v>
      </c>
      <c r="H75" s="376">
        <f t="shared" si="6"/>
        <v>-0.014915254237288138</v>
      </c>
      <c r="I75" s="378">
        <f t="shared" si="7"/>
        <v>0.014915254237288138</v>
      </c>
      <c r="J75" s="401">
        <f t="shared" si="8"/>
        <v>-0.0245</v>
      </c>
      <c r="K75" s="376">
        <f t="shared" si="9"/>
        <v>0.0245</v>
      </c>
      <c r="L75" s="376">
        <f t="shared" si="10"/>
        <v>-0.049</v>
      </c>
      <c r="M75" s="378">
        <f t="shared" si="11"/>
        <v>0.049</v>
      </c>
      <c r="N75" s="401">
        <f t="shared" si="12"/>
        <v>-0.0174</v>
      </c>
      <c r="O75" s="376">
        <f t="shared" si="13"/>
        <v>0.0204</v>
      </c>
      <c r="P75" s="376">
        <f t="shared" si="14"/>
        <v>-0.0363</v>
      </c>
      <c r="Q75" s="378">
        <f t="shared" si="15"/>
        <v>0.0393</v>
      </c>
      <c r="R75" s="184"/>
      <c r="S75" s="184"/>
      <c r="T75" s="184"/>
      <c r="U75" s="185"/>
    </row>
    <row r="76" spans="1:21" ht="12.75">
      <c r="A76" s="155" t="s">
        <v>221</v>
      </c>
      <c r="B76" s="405">
        <f t="shared" si="0"/>
        <v>-0.02015</v>
      </c>
      <c r="C76" s="397">
        <f t="shared" si="1"/>
        <v>0.00435</v>
      </c>
      <c r="D76" s="397">
        <f t="shared" si="2"/>
        <v>-0.0324</v>
      </c>
      <c r="E76" s="402">
        <f t="shared" si="3"/>
        <v>0.0166</v>
      </c>
      <c r="F76" s="405">
        <f t="shared" si="4"/>
        <v>-0.01016949152542373</v>
      </c>
      <c r="G76" s="376">
        <f t="shared" si="5"/>
        <v>0.01016949152542373</v>
      </c>
      <c r="H76" s="376">
        <f t="shared" si="6"/>
        <v>-0.02033898305084746</v>
      </c>
      <c r="I76" s="378">
        <f t="shared" si="7"/>
        <v>0.02033898305084746</v>
      </c>
      <c r="J76" s="405">
        <f t="shared" si="8"/>
        <v>-0.01945</v>
      </c>
      <c r="K76" s="397">
        <f t="shared" si="9"/>
        <v>0.021849999999999998</v>
      </c>
      <c r="L76" s="397">
        <f t="shared" si="10"/>
        <v>-0.0401</v>
      </c>
      <c r="M76" s="402">
        <f t="shared" si="11"/>
        <v>0.042499999999999996</v>
      </c>
      <c r="N76" s="405">
        <f t="shared" si="12"/>
        <v>-0.01665</v>
      </c>
      <c r="O76" s="397">
        <f t="shared" si="13"/>
        <v>0.012050000000000002</v>
      </c>
      <c r="P76" s="397">
        <f t="shared" si="14"/>
        <v>-0.031000000000000003</v>
      </c>
      <c r="Q76" s="402">
        <f t="shared" si="15"/>
        <v>0.026400000000000003</v>
      </c>
      <c r="R76" s="184"/>
      <c r="S76" s="184"/>
      <c r="T76" s="184"/>
      <c r="U76" s="185"/>
    </row>
    <row r="77" spans="1:21" ht="13.5" thickBot="1">
      <c r="A77" s="132" t="s">
        <v>222</v>
      </c>
      <c r="B77" s="403">
        <f t="shared" si="0"/>
        <v>-0.026199999999999998</v>
      </c>
      <c r="C77" s="380">
        <f t="shared" si="1"/>
        <v>0.02</v>
      </c>
      <c r="D77" s="380">
        <f t="shared" si="2"/>
        <v>-0.0493</v>
      </c>
      <c r="E77" s="379">
        <f t="shared" si="3"/>
        <v>0.0431</v>
      </c>
      <c r="F77" s="403">
        <f t="shared" si="4"/>
        <v>-0.01016949152542373</v>
      </c>
      <c r="G77" s="380">
        <f t="shared" si="5"/>
        <v>0.01016949152542373</v>
      </c>
      <c r="H77" s="380">
        <f t="shared" si="6"/>
        <v>-0.02033898305084746</v>
      </c>
      <c r="I77" s="379">
        <f t="shared" si="7"/>
        <v>0.02033898305084746</v>
      </c>
      <c r="J77" s="410">
        <f t="shared" si="8"/>
        <v>-0.02255</v>
      </c>
      <c r="K77" s="404">
        <f t="shared" si="9"/>
        <v>0.029949999999999997</v>
      </c>
      <c r="L77" s="404">
        <f t="shared" si="10"/>
        <v>-0.048799999999999996</v>
      </c>
      <c r="M77" s="406">
        <f t="shared" si="11"/>
        <v>0.0562</v>
      </c>
      <c r="N77" s="410">
        <f t="shared" si="12"/>
        <v>-0.0315</v>
      </c>
      <c r="O77" s="404">
        <f t="shared" si="13"/>
        <v>0.0315</v>
      </c>
      <c r="P77" s="404">
        <f t="shared" si="14"/>
        <v>-0.063</v>
      </c>
      <c r="Q77" s="406">
        <f t="shared" si="15"/>
        <v>0.063</v>
      </c>
      <c r="R77" s="186"/>
      <c r="S77" s="186"/>
      <c r="T77" s="186"/>
      <c r="U77" s="187"/>
    </row>
    <row r="78" spans="1:5" ht="13.5" thickBot="1">
      <c r="A78" s="131" t="s">
        <v>288</v>
      </c>
      <c r="B78" s="442">
        <v>0</v>
      </c>
      <c r="C78" s="443">
        <v>0.01</v>
      </c>
      <c r="D78" s="443">
        <v>0</v>
      </c>
      <c r="E78" s="444">
        <v>0.02</v>
      </c>
    </row>
    <row r="79" ht="13.5" thickBot="1"/>
    <row r="80" ht="12.75">
      <c r="A80" s="423" t="s">
        <v>284</v>
      </c>
    </row>
    <row r="81" ht="13.5" thickBot="1">
      <c r="A81" s="424" t="s">
        <v>285</v>
      </c>
    </row>
  </sheetData>
  <mergeCells count="26">
    <mergeCell ref="A1:U1"/>
    <mergeCell ref="B5:E5"/>
    <mergeCell ref="F5:I5"/>
    <mergeCell ref="J5:M5"/>
    <mergeCell ref="N5:Q5"/>
    <mergeCell ref="R5:U5"/>
    <mergeCell ref="F3:G3"/>
    <mergeCell ref="F4:G4"/>
    <mergeCell ref="F2:G2"/>
    <mergeCell ref="B8:E8"/>
    <mergeCell ref="F8:I8"/>
    <mergeCell ref="J8:M8"/>
    <mergeCell ref="N8:Q8"/>
    <mergeCell ref="A40:U40"/>
    <mergeCell ref="F41:G41"/>
    <mergeCell ref="F42:G42"/>
    <mergeCell ref="F43:G43"/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hagen</cp:lastModifiedBy>
  <cp:lastPrinted>2002-10-14T15:18:58Z</cp:lastPrinted>
  <dcterms:created xsi:type="dcterms:W3CDTF">2000-11-02T16:53:37Z</dcterms:created>
  <dcterms:modified xsi:type="dcterms:W3CDTF">2004-02-10T13:09:55Z</dcterms:modified>
  <cp:category/>
  <cp:version/>
  <cp:contentType/>
  <cp:contentStatus/>
</cp:coreProperties>
</file>