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240" windowWidth="13740" windowHeight="9675" tabRatio="933" firstSheet="1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module" sheetId="5" r:id="rId5"/>
    <sheet name="C1 direction" sheetId="6" r:id="rId6"/>
    <sheet name="Harmonics" sheetId="7" r:id="rId7"/>
    <sheet name="Harmonics sigma" sheetId="8" r:id="rId8"/>
    <sheet name="Dx Dy" sheetId="9" r:id="rId9"/>
    <sheet name="Work sheet" sheetId="10" r:id="rId10"/>
    <sheet name="Work sheet diff" sheetId="11" r:id="rId11"/>
    <sheet name="Alstom Bound" sheetId="12" r:id="rId12"/>
    <sheet name="Noell Bound" sheetId="13" r:id="rId13"/>
    <sheet name="Ansaldo Bound" sheetId="14" r:id="rId14"/>
    <sheet name="MTF" sheetId="15" r:id="rId15"/>
  </sheets>
  <definedNames/>
  <calcPr fullCalcOnLoad="1"/>
</workbook>
</file>

<file path=xl/sharedStrings.xml><?xml version="1.0" encoding="utf-8"?>
<sst xmlns="http://schemas.openxmlformats.org/spreadsheetml/2006/main" count="1736" uniqueCount="340">
  <si>
    <t>File</t>
  </si>
  <si>
    <t>Multipoles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</si>
  <si>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</si>
  <si>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</si>
  <si>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</si>
  <si>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</si>
  <si>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</si>
  <si>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</si>
  <si>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</si>
  <si>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</si>
  <si>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</si>
  <si>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</si>
  <si>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</si>
  <si>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</si>
  <si>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</si>
  <si>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</si>
  <si>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</si>
  <si>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</si>
  <si>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</si>
  <si>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</si>
  <si>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</si>
  <si>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</si>
  <si>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</si>
  <si>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</si>
  <si>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</si>
  <si>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</si>
  <si>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</si>
  <si>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</si>
  <si>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</si>
  <si>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</si>
  <si>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</si>
  <si>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</si>
  <si>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</si>
  <si>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</si>
  <si>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</si>
  <si>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</si>
  <si>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</si>
  <si>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</si>
  <si>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</si>
  <si>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</si>
  <si>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2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</si>
  <si>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</si>
  <si>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</si>
  <si>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</si>
  <si>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</si>
  <si>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</si>
  <si>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</si>
  <si>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</si>
  <si>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</si>
  <si>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</si>
  <si>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</si>
  <si>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</si>
  <si>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</si>
  <si>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</si>
  <si>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</si>
  <si>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</si>
  <si>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</si>
  <si>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</si>
  <si>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</si>
  <si>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</si>
  <si>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</si>
  <si>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</si>
  <si>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</si>
  <si>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</si>
  <si>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</si>
  <si>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</si>
  <si>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</si>
  <si>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</si>
  <si>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</si>
  <si>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</si>
  <si>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</si>
  <si>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</si>
  <si>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</si>
  <si>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</si>
  <si>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</si>
  <si>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</si>
  <si>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</si>
  <si>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</si>
  <si>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</si>
  <si>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</si>
  <si>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</si>
  <si>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</si>
  <si>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</si>
  <si>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</si>
  <si>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</si>
  <si>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</si>
  <si>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</si>
  <si>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</si>
  <si>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</si>
  <si>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</si>
  <si>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</si>
  <si>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</si>
  <si>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</si>
  <si>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</si>
  <si>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</si>
  <si>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Ref. Test Proced.</t>
  </si>
  <si>
    <t>CERN IT 2708/LHC/LHC Rev 1.1 Annex b.18</t>
  </si>
  <si>
    <t>Mole name</t>
  </si>
  <si>
    <t>Analysis tools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</si>
  <si>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</si>
  <si>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</si>
  <si>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</si>
  <si>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</si>
  <si>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</si>
  <si>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</si>
  <si>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</si>
  <si>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</si>
  <si>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</si>
  <si>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</si>
  <si>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</si>
  <si>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</si>
  <si>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</si>
  <si>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</si>
  <si>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</si>
  <si>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</si>
  <si>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</si>
  <si>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</si>
  <si>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</si>
  <si>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</si>
  <si>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Tranfs. Function (mT/KA)</t>
  </si>
  <si>
    <t>Transfer funct. (mT/KA)</t>
  </si>
  <si>
    <t>Current (A)</t>
  </si>
  <si>
    <t>C1/i (mT/KA)</t>
  </si>
  <si>
    <t>TF (mT/KA)</t>
  </si>
  <si>
    <t>Signs</t>
  </si>
  <si>
    <t>b even</t>
  </si>
  <si>
    <t>a odd</t>
  </si>
  <si>
    <t>a even</t>
  </si>
  <si>
    <t>Magnet name</t>
  </si>
  <si>
    <t>Shims</t>
  </si>
  <si>
    <t>Straight part</t>
  </si>
  <si>
    <t>Integral</t>
  </si>
  <si>
    <t>Coil pos.</t>
  </si>
  <si>
    <t>TF</t>
  </si>
  <si>
    <t>Mag len</t>
  </si>
  <si>
    <t>Version :</t>
  </si>
  <si>
    <t>cern</t>
  </si>
  <si>
    <t>CTRL-g pour charger les fichers des mesures .txt</t>
  </si>
  <si>
    <t>Date of test Ap 1</t>
  </si>
  <si>
    <t>Date of test Ap 2</t>
  </si>
  <si>
    <t>status ok</t>
  </si>
  <si>
    <t>Average straight</t>
  </si>
  <si>
    <t>Variation straight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</si>
  <si>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</si>
  <si>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</si>
  <si>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</si>
  <si>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</si>
  <si>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</si>
  <si>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</si>
  <si>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</si>
  <si>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</si>
  <si>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</si>
  <si>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</si>
  <si>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</si>
  <si>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</si>
  <si>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</si>
  <si>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</si>
  <si>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</si>
  <si>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</si>
  <si>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</si>
  <si>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</si>
  <si>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</si>
  <si>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</si>
  <si>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</si>
  <si>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</si>
  <si>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</si>
  <si>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</si>
  <si>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</si>
  <si>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</si>
  <si>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</si>
  <si>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</si>
  <si>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</si>
  <si>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</si>
  <si>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</si>
  <si>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</si>
  <si>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</si>
  <si>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</si>
  <si>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</si>
  <si>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</si>
  <si>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</si>
  <si>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</si>
  <si>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</si>
  <si>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</si>
  <si>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</si>
  <si>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</si>
  <si>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</si>
  <si>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</si>
  <si>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</si>
  <si>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</si>
  <si>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</si>
  <si>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</si>
  <si>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</si>
  <si>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</si>
  <si>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</si>
  <si>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</si>
  <si>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</si>
  <si>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</si>
  <si>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</si>
  <si>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</si>
  <si>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</si>
  <si>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</si>
  <si>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</si>
  <si>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</si>
  <si>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Magnetic Length</t>
  </si>
  <si>
    <t>mbh dB/B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</si>
  <si>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</si>
  <si>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</si>
  <si>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</si>
  <si>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</si>
  <si>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</si>
  <si>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</si>
  <si>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</si>
  <si>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</si>
  <si>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</si>
  <si>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</si>
  <si>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</si>
  <si>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</si>
  <si>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</si>
  <si>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</si>
  <si>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</si>
  <si>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</si>
  <si>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</si>
  <si>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</si>
  <si>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</si>
  <si>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</si>
  <si>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</si>
  <si>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</si>
  <si>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</si>
  <si>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</si>
  <si>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</si>
  <si>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</si>
  <si>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</si>
  <si>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</si>
  <si>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</si>
  <si>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</si>
  <si>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</si>
  <si>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</si>
  <si>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</si>
  <si>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</si>
  <si>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</si>
  <si>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</si>
  <si>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</si>
  <si>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</si>
  <si>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</si>
  <si>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</si>
  <si>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</si>
  <si>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</si>
  <si>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</si>
  <si>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</si>
  <si>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</si>
  <si>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Aperture 1 - Cold mass</t>
  </si>
  <si>
    <t>Aperture 2 - Cold mass</t>
  </si>
  <si>
    <t>Excitation current (A)</t>
  </si>
  <si>
    <t>dri,rot,nor,cel,fdw</t>
  </si>
  <si>
    <t>10 (5+,5-)</t>
  </si>
  <si>
    <t>50/500</t>
  </si>
  <si>
    <t>C1 (T)</t>
  </si>
  <si>
    <t>Dx (m)</t>
  </si>
  <si>
    <t>Dy (m)</t>
  </si>
  <si>
    <t>HCMBB_A001-03000001</t>
  </si>
  <si>
    <t>Blue: test on cold mass</t>
  </si>
  <si>
    <t>Black: test on cm-collared coil</t>
  </si>
  <si>
    <t>File name for aperture 1</t>
  </si>
  <si>
    <t>File name for aperture 2</t>
  </si>
  <si>
    <t>HCMBB_A001-01000003</t>
  </si>
  <si>
    <t>Coil positioning</t>
  </si>
  <si>
    <t xml:space="preserve"> Aperture 2 - Cold mass</t>
  </si>
  <si>
    <t>Coil length (m)</t>
  </si>
  <si>
    <t>Coil temperature (Celsius)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</si>
  <si>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</si>
  <si>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</si>
  <si>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</si>
  <si>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</si>
  <si>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</si>
  <si>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</si>
  <si>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</si>
  <si>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</si>
  <si>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</si>
  <si>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</si>
  <si>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</si>
  <si>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</si>
  <si>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</si>
  <si>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</si>
  <si>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</si>
  <si>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</si>
  <si>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</si>
  <si>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</si>
  <si>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</si>
  <si>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</si>
  <si>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yellow alarm</t>
  </si>
  <si>
    <t>E. Wildner</t>
  </si>
  <si>
    <t>Cold mass template - version 11.10.2002</t>
  </si>
  <si>
    <t>HCMBBRA001</t>
  </si>
  <si>
    <t>Remplir les champs jaunes dans Original Data</t>
  </si>
  <si>
    <t>Francais</t>
  </si>
  <si>
    <t>Ouvrir le fichier avec les mesures de la collared coil</t>
  </si>
  <si>
    <t>Tools - Macro - Macros - Collared coil analysis - Run  (pour faire l'analyse - resultats dans Alarm sheet)</t>
  </si>
  <si>
    <t>Sauver le fichier</t>
  </si>
  <si>
    <t>Riempire I campi gialli in Original Data</t>
  </si>
  <si>
    <t>CTRL-g per caricare I file di misura .txt</t>
  </si>
  <si>
    <t>Aprire il file delle misure della collared coil corrispondente</t>
  </si>
  <si>
    <t>Tools - Macro - Macros - Collared coil analysis - Run  (per fare l'analisi - risultati in Alarm sheet)</t>
  </si>
  <si>
    <t>Salvare il file</t>
  </si>
  <si>
    <t>Additional lamin. (mm)</t>
  </si>
  <si>
    <t>Last modif on</t>
  </si>
  <si>
    <t>by</t>
  </si>
  <si>
    <t>Modifications:</t>
  </si>
  <si>
    <t>E. Todesco</t>
  </si>
  <si>
    <t>Cell for iron additional iron laminations - check on magnetic length includes additional iron laminations</t>
  </si>
  <si>
    <t>Revenir au ficher cold_mass. Tools - Macro - Macros - Make difference - Run (pour faire la difference entre collared coil et cold mass)</t>
  </si>
  <si>
    <t>Tornare sul file cold_mass. Tools - Macro - Macros - Make difference - Run (per fare la differenza tra collared coil e cold mass)</t>
  </si>
  <si>
    <t>Salvare il file con il nome "ufficiale" in Original Data C1</t>
  </si>
  <si>
    <t>Sauver le fichier avec le nom "officiel" dans Original Data C1</t>
  </si>
  <si>
    <t>Die gelben Felder in Original Data ausfüllen</t>
  </si>
  <si>
    <t>Ctrl-g um die Messdatei  ( Datei  .txt)  zu laden.</t>
  </si>
  <si>
    <t>Die Datei mit der ”offiziellen” bezeichnung im Original Data C1 speichern mit “Save as…”.</t>
  </si>
  <si>
    <t>Deutsch</t>
  </si>
  <si>
    <t>Öffnen “Collared Coils” Messdatei (gleiche Magnete versteht sich)</t>
  </si>
  <si>
    <t>Zurück zum cold mass Datei. Tools - Macro - Macros - Make difference - Run (Zeigt allen unterschieden in Messdatei zw. cc und cm)</t>
  </si>
  <si>
    <t>Tools - Macro - Macros - Collared coil analysis - Run (Um Maßdaten zu analysieren - Resultaten ins Alarm Sheet)</t>
  </si>
  <si>
    <t>Datei speichern</t>
  </si>
  <si>
    <t>German version of instructions added</t>
  </si>
  <si>
    <t>Italiano</t>
  </si>
  <si>
    <t>Ansaldo</t>
  </si>
  <si>
    <t>OK</t>
  </si>
  <si>
    <t>E.Wildner</t>
  </si>
  <si>
    <t>G. Peiro - R. Camus</t>
  </si>
  <si>
    <t>2025_cm1</t>
  </si>
  <si>
    <t>2025_cm2</t>
  </si>
  <si>
    <t>18:20 - 20:30</t>
  </si>
  <si>
    <t>Dipole 6</t>
  </si>
  <si>
    <t>9:30 - 11:50</t>
  </si>
  <si>
    <t>Twist Integral Aperture 1</t>
  </si>
  <si>
    <t>Effective length (m)</t>
  </si>
  <si>
    <t>a1 angle (mrad)</t>
  </si>
  <si>
    <t>Twist (m2 mrad)</t>
  </si>
  <si>
    <t>Twist Integral (I0) (m2 rad)</t>
  </si>
  <si>
    <t>Twist Integral Aperture 2</t>
  </si>
  <si>
    <t>Twist (m2 rad)</t>
  </si>
  <si>
    <t>Magnet changed id to 2525 after sent back to firm for testing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</si>
</sst>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CHF&quot;#,##0_);\(&quot;CHF&quot;#,##0\)"/>
    <numFmt numFmtId="181" formatCode="&quot;CHF&quot;#,##0_);[Red]\(&quot;CHF&quot;#,##0\)"/>
    <numFmt numFmtId="182" formatCode="&quot;CHF&quot;#,##0.00_);\(&quot;CHF&quot;#,##0.00\)"/>
    <numFmt numFmtId="183" formatCode="&quot;CHF&quot;#,##0.00_);[Red]\(&quot;CHF&quot;#,##0.00\)"/>
    <numFmt numFmtId="184" formatCode="_(&quot;CHF&quot;* #,##0_);_(&quot;CHF&quot;* \(#,##0\);_(&quot;CHF&quot;* &quot;-&quot;_);_(@_)"/>
    <numFmt numFmtId="185" formatCode="_(&quot;CHF&quot;* #,##0.00_);_(&quot;CHF&quot;* \(#,##0.00\);_(&quot;CHF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.0000"/>
    <numFmt numFmtId="197" formatCode="0.0##"/>
    <numFmt numFmtId="198" formatCode="0.00E+0"/>
    <numFmt numFmtId="199" formatCode="0.0###"/>
    <numFmt numFmtId="200" formatCode="0.0#"/>
    <numFmt numFmtId="201" formatCode="0.000E+00"/>
    <numFmt numFmtId="202" formatCode="0.00000"/>
    <numFmt numFmtId="203" formatCode="00000"/>
    <numFmt numFmtId="204" formatCode="0.0000E+00"/>
    <numFmt numFmtId="205" formatCode="0.0000000000000"/>
    <numFmt numFmtId="206" formatCode="0.0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&quot;L.&quot;\ #,##0;\-&quot;L.&quot;\ #,##0"/>
    <numFmt numFmtId="215" formatCode="&quot;L.&quot;\ #,##0;[Red]\-&quot;L.&quot;\ #,##0"/>
    <numFmt numFmtId="216" formatCode="&quot;L.&quot;\ #,##0.00;\-&quot;L.&quot;\ #,##0.00"/>
    <numFmt numFmtId="217" formatCode="&quot;L.&quot;\ #,##0.00;[Red]\-&quot;L.&quot;\ #,##0.00"/>
    <numFmt numFmtId="218" formatCode="_-&quot;L.&quot;\ * #,##0_-;\-&quot;L.&quot;\ * #,##0_-;_-&quot;L.&quot;\ * &quot;-&quot;_-;_-@_-"/>
    <numFmt numFmtId="219" formatCode="_-&quot;L.&quot;\ * #,##0.00_-;\-&quot;L.&quot;\ * #,##0.00_-;_-&quot;L.&quot;\ * &quot;-&quot;??_-;_-@_-"/>
    <numFmt numFmtId="220" formatCode="m/d"/>
    <numFmt numFmtId="221" formatCode="000\-00\-0000"/>
    <numFmt numFmtId="222" formatCode="####"/>
    <numFmt numFmtId="223" formatCode="mm/dd/yy"/>
    <numFmt numFmtId="224" formatCode="m/d/yy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10.5"/>
      <name val="Arial"/>
      <family val="0"/>
    </font>
    <font>
      <sz val="20.5"/>
      <name val="Arial"/>
      <family val="0"/>
    </font>
    <font>
      <sz val="12"/>
      <name val="Arial"/>
      <family val="0"/>
    </font>
    <font>
      <b/>
      <sz val="13"/>
      <name val="Arial"/>
      <family val="2"/>
    </font>
    <font>
      <sz val="18.25"/>
      <name val="Arial"/>
      <family val="0"/>
    </font>
    <font>
      <sz val="11.5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4.75"/>
      <name val="Arial"/>
      <family val="2"/>
    </font>
    <font>
      <b/>
      <sz val="14.5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9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3" fillId="0" borderId="2" xfId="0" applyNumberFormat="1" applyFont="1" applyBorder="1" applyAlignment="1">
      <alignment/>
    </xf>
    <xf numFmtId="194" fontId="3" fillId="0" borderId="8" xfId="0" applyNumberFormat="1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4" fontId="3" fillId="0" borderId="5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94" fontId="3" fillId="0" borderId="0" xfId="0" applyNumberFormat="1" applyFont="1" applyAlignment="1">
      <alignment/>
    </xf>
    <xf numFmtId="194" fontId="4" fillId="0" borderId="4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4" fontId="2" fillId="0" borderId="1" xfId="0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2" fillId="0" borderId="20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96" fontId="2" fillId="0" borderId="13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/>
    </xf>
    <xf numFmtId="196" fontId="2" fillId="0" borderId="18" xfId="0" applyNumberFormat="1" applyFont="1" applyBorder="1" applyAlignment="1">
      <alignment/>
    </xf>
    <xf numFmtId="196" fontId="2" fillId="0" borderId="0" xfId="0" applyNumberFormat="1" applyFont="1" applyBorder="1" applyAlignment="1">
      <alignment/>
    </xf>
    <xf numFmtId="196" fontId="2" fillId="0" borderId="10" xfId="0" applyNumberFormat="1" applyFont="1" applyBorder="1" applyAlignment="1">
      <alignment/>
    </xf>
    <xf numFmtId="19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94" fontId="7" fillId="0" borderId="0" xfId="0" applyNumberFormat="1" applyFont="1" applyFill="1" applyBorder="1" applyAlignment="1">
      <alignment horizontal="left"/>
    </xf>
    <xf numFmtId="1" fontId="2" fillId="0" borderId="22" xfId="0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94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202" fontId="2" fillId="0" borderId="5" xfId="0" applyNumberFormat="1" applyFont="1" applyBorder="1" applyAlignment="1">
      <alignment/>
    </xf>
    <xf numFmtId="19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Alignment="1">
      <alignment/>
    </xf>
    <xf numFmtId="196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96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19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96" fontId="0" fillId="0" borderId="6" xfId="0" applyNumberFormat="1" applyBorder="1" applyAlignment="1">
      <alignment/>
    </xf>
    <xf numFmtId="194" fontId="0" fillId="0" borderId="7" xfId="0" applyNumberFormat="1" applyFont="1" applyBorder="1" applyAlignment="1">
      <alignment/>
    </xf>
    <xf numFmtId="196" fontId="0" fillId="0" borderId="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7" xfId="0" applyFont="1" applyBorder="1" applyAlignment="1">
      <alignment/>
    </xf>
    <xf numFmtId="196" fontId="12" fillId="0" borderId="10" xfId="0" applyNumberFormat="1" applyFont="1" applyBorder="1" applyAlignment="1">
      <alignment/>
    </xf>
    <xf numFmtId="196" fontId="12" fillId="0" borderId="5" xfId="0" applyNumberFormat="1" applyFont="1" applyBorder="1" applyAlignment="1">
      <alignment/>
    </xf>
    <xf numFmtId="1" fontId="12" fillId="0" borderId="5" xfId="0" applyNumberFormat="1" applyFont="1" applyBorder="1" applyAlignment="1">
      <alignment horizontal="center"/>
    </xf>
    <xf numFmtId="196" fontId="12" fillId="0" borderId="6" xfId="0" applyNumberFormat="1" applyFont="1" applyBorder="1" applyAlignment="1">
      <alignment/>
    </xf>
    <xf numFmtId="195" fontId="12" fillId="0" borderId="6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11" fontId="1" fillId="0" borderId="18" xfId="0" applyNumberFormat="1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11" fontId="1" fillId="0" borderId="10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211" fontId="1" fillId="0" borderId="31" xfId="0" applyNumberFormat="1" applyFont="1" applyBorder="1" applyAlignment="1">
      <alignment/>
    </xf>
    <xf numFmtId="211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22" fillId="0" borderId="3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2" fillId="0" borderId="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8" xfId="0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" fillId="0" borderId="32" xfId="0" applyFont="1" applyFill="1" applyBorder="1" applyAlignment="1">
      <alignment/>
    </xf>
    <xf numFmtId="194" fontId="3" fillId="0" borderId="2" xfId="0" applyNumberFormat="1" applyFont="1" applyFill="1" applyBorder="1" applyAlignment="1">
      <alignment/>
    </xf>
    <xf numFmtId="194" fontId="3" fillId="0" borderId="8" xfId="0" applyNumberFormat="1" applyFont="1" applyFill="1" applyBorder="1" applyAlignment="1">
      <alignment/>
    </xf>
    <xf numFmtId="194" fontId="3" fillId="0" borderId="9" xfId="0" applyNumberFormat="1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3" fillId="0" borderId="6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0" fillId="0" borderId="3" xfId="0" applyNumberFormat="1" applyFont="1" applyFill="1" applyBorder="1" applyAlignment="1">
      <alignment/>
    </xf>
    <xf numFmtId="194" fontId="0" fillId="0" borderId="4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96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2" fillId="0" borderId="3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194" fontId="12" fillId="0" borderId="10" xfId="0" applyNumberFormat="1" applyFont="1" applyBorder="1" applyAlignment="1">
      <alignment/>
    </xf>
    <xf numFmtId="194" fontId="12" fillId="0" borderId="5" xfId="0" applyNumberFormat="1" applyFont="1" applyBorder="1" applyAlignment="1">
      <alignment/>
    </xf>
    <xf numFmtId="194" fontId="12" fillId="0" borderId="6" xfId="0" applyNumberFormat="1" applyFont="1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9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Fill="1" applyBorder="1" applyAlignment="1">
      <alignment/>
    </xf>
    <xf numFmtId="194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6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7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211" fontId="23" fillId="0" borderId="0" xfId="0" applyNumberFormat="1" applyFont="1" applyFill="1" applyBorder="1" applyAlignment="1">
      <alignment/>
    </xf>
    <xf numFmtId="211" fontId="25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211" fontId="1" fillId="0" borderId="8" xfId="0" applyNumberFormat="1" applyFont="1" applyBorder="1" applyAlignment="1">
      <alignment/>
    </xf>
    <xf numFmtId="211" fontId="1" fillId="0" borderId="0" xfId="0" applyNumberFormat="1" applyFont="1" applyBorder="1" applyAlignment="1">
      <alignment/>
    </xf>
    <xf numFmtId="211" fontId="1" fillId="0" borderId="5" xfId="0" applyNumberFormat="1" applyFont="1" applyBorder="1" applyAlignment="1">
      <alignment/>
    </xf>
    <xf numFmtId="0" fontId="2" fillId="4" borderId="1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194" fontId="27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4" xfId="0" applyFont="1" applyBorder="1" applyAlignment="1">
      <alignment/>
    </xf>
    <xf numFmtId="0" fontId="27" fillId="0" borderId="5" xfId="0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26" fillId="0" borderId="18" xfId="0" applyFont="1" applyBorder="1" applyAlignment="1">
      <alignment/>
    </xf>
    <xf numFmtId="194" fontId="27" fillId="0" borderId="18" xfId="0" applyNumberFormat="1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6" fillId="0" borderId="8" xfId="0" applyFon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26" fillId="0" borderId="31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194" fontId="27" fillId="0" borderId="2" xfId="0" applyNumberFormat="1" applyFont="1" applyFill="1" applyBorder="1" applyAlignment="1">
      <alignment/>
    </xf>
    <xf numFmtId="194" fontId="27" fillId="0" borderId="8" xfId="0" applyNumberFormat="1" applyFont="1" applyFill="1" applyBorder="1" applyAlignment="1">
      <alignment/>
    </xf>
    <xf numFmtId="194" fontId="27" fillId="0" borderId="0" xfId="0" applyNumberFormat="1" applyFont="1" applyFill="1" applyBorder="1" applyAlignment="1">
      <alignment/>
    </xf>
    <xf numFmtId="194" fontId="27" fillId="0" borderId="10" xfId="0" applyNumberFormat="1" applyFont="1" applyFill="1" applyBorder="1" applyAlignment="1">
      <alignment/>
    </xf>
    <xf numFmtId="194" fontId="27" fillId="0" borderId="5" xfId="0" applyNumberFormat="1" applyFont="1" applyFill="1" applyBorder="1" applyAlignment="1">
      <alignment/>
    </xf>
    <xf numFmtId="0" fontId="26" fillId="0" borderId="2" xfId="0" applyFont="1" applyBorder="1" applyAlignment="1">
      <alignment/>
    </xf>
    <xf numFmtId="0" fontId="26" fillId="0" borderId="10" xfId="0" applyFont="1" applyBorder="1" applyAlignment="1">
      <alignment/>
    </xf>
    <xf numFmtId="194" fontId="27" fillId="0" borderId="34" xfId="0" applyNumberFormat="1" applyFont="1" applyFill="1" applyBorder="1" applyAlignment="1">
      <alignment/>
    </xf>
    <xf numFmtId="194" fontId="27" fillId="0" borderId="23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194" fontId="27" fillId="0" borderId="19" xfId="0" applyNumberFormat="1" applyFont="1" applyFill="1" applyBorder="1" applyAlignment="1">
      <alignment/>
    </xf>
    <xf numFmtId="0" fontId="27" fillId="0" borderId="1" xfId="0" applyFont="1" applyFill="1" applyBorder="1" applyAlignment="1">
      <alignment/>
    </xf>
    <xf numFmtId="194" fontId="27" fillId="0" borderId="15" xfId="0" applyNumberFormat="1" applyFont="1" applyFill="1" applyBorder="1" applyAlignment="1">
      <alignment/>
    </xf>
    <xf numFmtId="194" fontId="27" fillId="0" borderId="14" xfId="0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Fill="1" applyBorder="1" applyAlignment="1">
      <alignment/>
    </xf>
    <xf numFmtId="211" fontId="27" fillId="0" borderId="0" xfId="0" applyNumberFormat="1" applyFont="1" applyAlignment="1">
      <alignment/>
    </xf>
    <xf numFmtId="195" fontId="2" fillId="0" borderId="31" xfId="0" applyNumberFormat="1" applyFont="1" applyBorder="1" applyAlignment="1">
      <alignment/>
    </xf>
    <xf numFmtId="2" fontId="2" fillId="0" borderId="7" xfId="0" applyNumberFormat="1" applyFont="1" applyFill="1" applyBorder="1" applyAlignment="1">
      <alignment/>
    </xf>
    <xf numFmtId="194" fontId="2" fillId="0" borderId="7" xfId="0" applyNumberFormat="1" applyFont="1" applyFill="1" applyBorder="1" applyAlignment="1">
      <alignment/>
    </xf>
    <xf numFmtId="196" fontId="2" fillId="0" borderId="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94" fontId="2" fillId="0" borderId="18" xfId="0" applyNumberFormat="1" applyFont="1" applyFill="1" applyBorder="1" applyAlignment="1">
      <alignment/>
    </xf>
    <xf numFmtId="196" fontId="2" fillId="0" borderId="18" xfId="0" applyNumberFormat="1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194" fontId="28" fillId="0" borderId="7" xfId="0" applyNumberFormat="1" applyFont="1" applyFill="1" applyBorder="1" applyAlignment="1">
      <alignment/>
    </xf>
    <xf numFmtId="196" fontId="28" fillId="0" borderId="7" xfId="0" applyNumberFormat="1" applyFont="1" applyFill="1" applyBorder="1" applyAlignment="1">
      <alignment/>
    </xf>
    <xf numFmtId="196" fontId="28" fillId="0" borderId="0" xfId="0" applyNumberFormat="1" applyFont="1" applyFill="1" applyBorder="1" applyAlignment="1">
      <alignment/>
    </xf>
    <xf numFmtId="196" fontId="28" fillId="0" borderId="6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194" fontId="28" fillId="0" borderId="18" xfId="0" applyNumberFormat="1" applyFont="1" applyFill="1" applyBorder="1" applyAlignment="1">
      <alignment/>
    </xf>
    <xf numFmtId="196" fontId="28" fillId="0" borderId="18" xfId="0" applyNumberFormat="1" applyFont="1" applyFill="1" applyBorder="1" applyAlignment="1">
      <alignment/>
    </xf>
    <xf numFmtId="196" fontId="28" fillId="0" borderId="10" xfId="0" applyNumberFormat="1" applyFont="1" applyFill="1" applyBorder="1" applyAlignment="1">
      <alignment/>
    </xf>
    <xf numFmtId="0" fontId="28" fillId="0" borderId="3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33" xfId="0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194" fontId="2" fillId="0" borderId="18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/>
    </xf>
    <xf numFmtId="196" fontId="24" fillId="0" borderId="18" xfId="0" applyNumberFormat="1" applyFont="1" applyFill="1" applyBorder="1" applyAlignment="1">
      <alignment/>
    </xf>
    <xf numFmtId="196" fontId="2" fillId="0" borderId="6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94" fontId="2" fillId="0" borderId="1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96" fontId="2" fillId="0" borderId="5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right"/>
    </xf>
    <xf numFmtId="196" fontId="2" fillId="0" borderId="9" xfId="0" applyNumberFormat="1" applyFont="1" applyFill="1" applyBorder="1" applyAlignment="1">
      <alignment horizontal="right"/>
    </xf>
    <xf numFmtId="196" fontId="2" fillId="0" borderId="7" xfId="0" applyNumberFormat="1" applyFont="1" applyFill="1" applyBorder="1" applyAlignment="1">
      <alignment horizontal="right"/>
    </xf>
    <xf numFmtId="196" fontId="2" fillId="0" borderId="6" xfId="0" applyNumberFormat="1" applyFont="1" applyFill="1" applyBorder="1" applyAlignment="1">
      <alignment horizontal="right"/>
    </xf>
    <xf numFmtId="196" fontId="2" fillId="0" borderId="5" xfId="0" applyNumberFormat="1" applyFont="1" applyFill="1" applyBorder="1" applyAlignment="1">
      <alignment horizontal="right"/>
    </xf>
    <xf numFmtId="196" fontId="2" fillId="0" borderId="8" xfId="0" applyNumberFormat="1" applyFont="1" applyFill="1" applyBorder="1" applyAlignment="1">
      <alignment horizontal="right"/>
    </xf>
    <xf numFmtId="2" fontId="28" fillId="0" borderId="18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196" fontId="28" fillId="0" borderId="0" xfId="0" applyNumberFormat="1" applyFont="1" applyFill="1" applyBorder="1" applyAlignment="1">
      <alignment horizontal="right"/>
    </xf>
    <xf numFmtId="196" fontId="2" fillId="0" borderId="2" xfId="0" applyNumberFormat="1" applyFont="1" applyFill="1" applyBorder="1" applyAlignment="1">
      <alignment horizontal="right"/>
    </xf>
    <xf numFmtId="196" fontId="28" fillId="0" borderId="8" xfId="0" applyNumberFormat="1" applyFont="1" applyFill="1" applyBorder="1" applyAlignment="1">
      <alignment horizontal="right"/>
    </xf>
    <xf numFmtId="196" fontId="28" fillId="0" borderId="9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 horizontal="right"/>
    </xf>
    <xf numFmtId="196" fontId="28" fillId="0" borderId="7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28" fillId="0" borderId="5" xfId="0" applyNumberFormat="1" applyFont="1" applyFill="1" applyBorder="1" applyAlignment="1">
      <alignment horizontal="right"/>
    </xf>
    <xf numFmtId="196" fontId="28" fillId="0" borderId="18" xfId="0" applyNumberFormat="1" applyFont="1" applyFill="1" applyBorder="1" applyAlignment="1">
      <alignment horizontal="right"/>
    </xf>
    <xf numFmtId="196" fontId="28" fillId="0" borderId="6" xfId="0" applyNumberFormat="1" applyFont="1" applyFill="1" applyBorder="1" applyAlignment="1">
      <alignment horizontal="right"/>
    </xf>
    <xf numFmtId="196" fontId="2" fillId="0" borderId="5" xfId="0" applyNumberFormat="1" applyFont="1" applyBorder="1" applyAlignment="1">
      <alignment horizontal="right"/>
    </xf>
    <xf numFmtId="196" fontId="2" fillId="0" borderId="6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 horizontal="right"/>
    </xf>
    <xf numFmtId="196" fontId="28" fillId="0" borderId="10" xfId="0" applyNumberFormat="1" applyFont="1" applyFill="1" applyBorder="1" applyAlignment="1">
      <alignment horizontal="right"/>
    </xf>
    <xf numFmtId="196" fontId="28" fillId="0" borderId="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96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8" fillId="0" borderId="10" xfId="0" applyFont="1" applyFill="1" applyBorder="1" applyAlignment="1">
      <alignment horizontal="right"/>
    </xf>
    <xf numFmtId="196" fontId="28" fillId="0" borderId="10" xfId="0" applyNumberFormat="1" applyFont="1" applyBorder="1" applyAlignment="1">
      <alignment horizontal="right"/>
    </xf>
    <xf numFmtId="196" fontId="28" fillId="0" borderId="5" xfId="0" applyNumberFormat="1" applyFont="1" applyBorder="1" applyAlignment="1">
      <alignment horizontal="right"/>
    </xf>
    <xf numFmtId="196" fontId="28" fillId="0" borderId="6" xfId="0" applyNumberFormat="1" applyFont="1" applyBorder="1" applyAlignment="1">
      <alignment horizontal="right"/>
    </xf>
    <xf numFmtId="196" fontId="28" fillId="0" borderId="10" xfId="0" applyNumberFormat="1" applyFont="1" applyBorder="1" applyAlignment="1">
      <alignment/>
    </xf>
    <xf numFmtId="196" fontId="28" fillId="0" borderId="5" xfId="0" applyNumberFormat="1" applyFont="1" applyBorder="1" applyAlignment="1">
      <alignment/>
    </xf>
    <xf numFmtId="196" fontId="28" fillId="0" borderId="6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0" xfId="0" applyFont="1" applyBorder="1" applyAlignment="1">
      <alignment/>
    </xf>
    <xf numFmtId="1" fontId="2" fillId="0" borderId="8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2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31" xfId="0" applyNumberFormat="1" applyFont="1" applyBorder="1" applyAlignment="1">
      <alignment/>
    </xf>
    <xf numFmtId="194" fontId="2" fillId="0" borderId="33" xfId="0" applyNumberFormat="1" applyFont="1" applyBorder="1" applyAlignment="1">
      <alignment/>
    </xf>
    <xf numFmtId="194" fontId="2" fillId="0" borderId="32" xfId="0" applyNumberFormat="1" applyFont="1" applyBorder="1" applyAlignment="1">
      <alignment/>
    </xf>
    <xf numFmtId="194" fontId="2" fillId="0" borderId="5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194" fontId="30" fillId="0" borderId="5" xfId="0" applyNumberFormat="1" applyFont="1" applyFill="1" applyBorder="1" applyAlignment="1">
      <alignment/>
    </xf>
    <xf numFmtId="194" fontId="30" fillId="0" borderId="0" xfId="0" applyNumberFormat="1" applyFont="1" applyFill="1" applyBorder="1" applyAlignment="1">
      <alignment/>
    </xf>
    <xf numFmtId="194" fontId="30" fillId="0" borderId="8" xfId="0" applyNumberFormat="1" applyFont="1" applyFill="1" applyBorder="1" applyAlignment="1">
      <alignment/>
    </xf>
    <xf numFmtId="194" fontId="30" fillId="0" borderId="18" xfId="0" applyNumberFormat="1" applyFont="1" applyFill="1" applyBorder="1" applyAlignment="1">
      <alignment/>
    </xf>
    <xf numFmtId="194" fontId="30" fillId="0" borderId="14" xfId="0" applyNumberFormat="1" applyFont="1" applyFill="1" applyBorder="1" applyAlignment="1">
      <alignment/>
    </xf>
    <xf numFmtId="194" fontId="30" fillId="0" borderId="32" xfId="0" applyNumberFormat="1" applyFont="1" applyFill="1" applyBorder="1" applyAlignment="1">
      <alignment/>
    </xf>
    <xf numFmtId="194" fontId="30" fillId="0" borderId="23" xfId="0" applyNumberFormat="1" applyFont="1" applyFill="1" applyBorder="1" applyAlignment="1">
      <alignment/>
    </xf>
    <xf numFmtId="194" fontId="3" fillId="5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14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9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94" fontId="3" fillId="0" borderId="10" xfId="0" applyNumberFormat="1" applyFont="1" applyFill="1" applyBorder="1" applyAlignment="1">
      <alignment/>
    </xf>
    <xf numFmtId="0" fontId="2" fillId="5" borderId="18" xfId="0" applyFont="1" applyFill="1" applyBorder="1" applyAlignment="1">
      <alignment horizontal="center"/>
    </xf>
    <xf numFmtId="194" fontId="27" fillId="5" borderId="18" xfId="0" applyNumberFormat="1" applyFont="1" applyFill="1" applyBorder="1" applyAlignment="1">
      <alignment/>
    </xf>
    <xf numFmtId="194" fontId="0" fillId="5" borderId="3" xfId="0" applyNumberFormat="1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194" fontId="27" fillId="5" borderId="0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22" fillId="0" borderId="10" xfId="0" applyFont="1" applyBorder="1" applyAlignment="1">
      <alignment/>
    </xf>
    <xf numFmtId="196" fontId="0" fillId="0" borderId="7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textRotation="90"/>
      <protection/>
    </xf>
    <xf numFmtId="0" fontId="0" fillId="0" borderId="3" xfId="0" applyFont="1" applyBorder="1" applyAlignment="1" applyProtection="1">
      <alignment horizontal="center" textRotation="90"/>
      <protection/>
    </xf>
    <xf numFmtId="0" fontId="0" fillId="0" borderId="4" xfId="0" applyFont="1" applyBorder="1" applyAlignment="1" applyProtection="1">
      <alignment horizontal="center" textRotation="90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14" fontId="0" fillId="5" borderId="23" xfId="0" applyNumberFormat="1" applyFill="1" applyBorder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5" borderId="35" xfId="0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7" xfId="0" applyNumberFormat="1" applyBorder="1" applyAlignment="1">
      <alignment horizontal="center"/>
    </xf>
    <xf numFmtId="202" fontId="0" fillId="0" borderId="5" xfId="0" applyNumberFormat="1" applyBorder="1" applyAlignment="1">
      <alignment horizontal="center"/>
    </xf>
    <xf numFmtId="202" fontId="0" fillId="0" borderId="6" xfId="0" applyNumberFormat="1" applyBorder="1" applyAlignment="1">
      <alignment horizontal="center"/>
    </xf>
    <xf numFmtId="0" fontId="0" fillId="5" borderId="8" xfId="0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 horizontal="center"/>
      <protection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1" xfId="0" applyFont="1" applyBorder="1" applyAlignment="1" quotePrefix="1">
      <alignment horizontal="center"/>
    </xf>
    <xf numFmtId="0" fontId="26" fillId="0" borderId="31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HCMBBRA001-02000025 (Ansaldo 25/30)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65"/>
          <c:w val="0.946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-0.00010218205125844815</c:v>
                </c:pt>
                <c:pt idx="1">
                  <c:v>6.502494170934625E-05</c:v>
                </c:pt>
                <c:pt idx="2">
                  <c:v>0.00023223193467747372</c:v>
                </c:pt>
                <c:pt idx="3">
                  <c:v>6.502494170934625E-05</c:v>
                </c:pt>
                <c:pt idx="4">
                  <c:v>0.00023223193467747372</c:v>
                </c:pt>
                <c:pt idx="5">
                  <c:v>-0.00010218205125844815</c:v>
                </c:pt>
                <c:pt idx="6">
                  <c:v>-0.00010218205125844815</c:v>
                </c:pt>
                <c:pt idx="7">
                  <c:v>-0.00010218205125844815</c:v>
                </c:pt>
                <c:pt idx="8">
                  <c:v>6.502494170934625E-05</c:v>
                </c:pt>
                <c:pt idx="9">
                  <c:v>0.00023223193467747372</c:v>
                </c:pt>
                <c:pt idx="10">
                  <c:v>-0.00010218205125844815</c:v>
                </c:pt>
                <c:pt idx="11">
                  <c:v>-0.00010218205125844815</c:v>
                </c:pt>
                <c:pt idx="12">
                  <c:v>-0.00010218205125844815</c:v>
                </c:pt>
                <c:pt idx="13">
                  <c:v>-0.00010218205125844815</c:v>
                </c:pt>
                <c:pt idx="14">
                  <c:v>6.502494170934625E-05</c:v>
                </c:pt>
                <c:pt idx="15">
                  <c:v>6.502494170934625E-05</c:v>
                </c:pt>
                <c:pt idx="16">
                  <c:v>6.502494170934625E-05</c:v>
                </c:pt>
                <c:pt idx="17">
                  <c:v>-0.0002693890442265756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-0.000306534763829136</c:v>
                </c:pt>
                <c:pt idx="1">
                  <c:v>2.7866796711517594E-05</c:v>
                </c:pt>
                <c:pt idx="2">
                  <c:v>-0.00013933398355858717</c:v>
                </c:pt>
                <c:pt idx="3">
                  <c:v>2.7866796711517594E-05</c:v>
                </c:pt>
                <c:pt idx="4">
                  <c:v>2.7866796711517594E-05</c:v>
                </c:pt>
                <c:pt idx="5">
                  <c:v>2.7866796711517594E-05</c:v>
                </c:pt>
                <c:pt idx="6">
                  <c:v>2.7866796711517594E-05</c:v>
                </c:pt>
                <c:pt idx="7">
                  <c:v>2.7866796711517594E-05</c:v>
                </c:pt>
                <c:pt idx="8">
                  <c:v>0.0003622683572521712</c:v>
                </c:pt>
                <c:pt idx="9">
                  <c:v>2.7866796711517594E-05</c:v>
                </c:pt>
                <c:pt idx="10">
                  <c:v>2.7866796711517594E-05</c:v>
                </c:pt>
                <c:pt idx="11">
                  <c:v>2.7866796711517594E-05</c:v>
                </c:pt>
                <c:pt idx="12">
                  <c:v>0.00019506757698195543</c:v>
                </c:pt>
                <c:pt idx="13">
                  <c:v>0.00019506757698195543</c:v>
                </c:pt>
                <c:pt idx="14">
                  <c:v>2.7866796711517594E-05</c:v>
                </c:pt>
                <c:pt idx="15">
                  <c:v>2.7866796711517594E-05</c:v>
                </c:pt>
                <c:pt idx="16">
                  <c:v>-0.00013933398355858717</c:v>
                </c:pt>
                <c:pt idx="17">
                  <c:v>-0.00047373554409946284</c:v>
                </c:pt>
              </c:numCache>
            </c:numRef>
          </c:yVal>
          <c:smooth val="0"/>
        </c:ser>
        <c:axId val="34223525"/>
        <c:axId val="39576270"/>
      </c:scatterChart>
      <c:valAx>
        <c:axId val="3422352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At val="0"/>
        <c:crossBetween val="midCat"/>
        <c:dispUnits/>
      </c:val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55"/>
          <c:y val="0.29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HCMBBRA001-02000025 (Ansaldo 25/30)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5"/>
          <c:w val="0.946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1.024816</c:v>
                </c:pt>
                <c:pt idx="1">
                  <c:v>-1.256662</c:v>
                </c:pt>
                <c:pt idx="2">
                  <c:v>-1.002711</c:v>
                </c:pt>
                <c:pt idx="3">
                  <c:v>-0.944612</c:v>
                </c:pt>
                <c:pt idx="4">
                  <c:v>-0.793527</c:v>
                </c:pt>
                <c:pt idx="5">
                  <c:v>0.603476</c:v>
                </c:pt>
                <c:pt idx="6">
                  <c:v>0.999521</c:v>
                </c:pt>
                <c:pt idx="7">
                  <c:v>0.951965</c:v>
                </c:pt>
                <c:pt idx="8">
                  <c:v>1.309175</c:v>
                </c:pt>
                <c:pt idx="9">
                  <c:v>0.827163</c:v>
                </c:pt>
                <c:pt idx="10">
                  <c:v>0.463796</c:v>
                </c:pt>
                <c:pt idx="11">
                  <c:v>0.578791</c:v>
                </c:pt>
                <c:pt idx="12">
                  <c:v>0.185027</c:v>
                </c:pt>
                <c:pt idx="13">
                  <c:v>-0.620586</c:v>
                </c:pt>
                <c:pt idx="14">
                  <c:v>-1.507267</c:v>
                </c:pt>
                <c:pt idx="15">
                  <c:v>-1.622617</c:v>
                </c:pt>
                <c:pt idx="16">
                  <c:v>-0.275135</c:v>
                </c:pt>
                <c:pt idx="17">
                  <c:v>0.722917</c:v>
                </c:pt>
                <c:pt idx="18">
                  <c:v>0.768064</c:v>
                </c:pt>
                <c:pt idx="19">
                  <c:v>0.284215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1.737728</c:v>
                </c:pt>
                <c:pt idx="1">
                  <c:v>-0.669486</c:v>
                </c:pt>
                <c:pt idx="2">
                  <c:v>-1.224814</c:v>
                </c:pt>
                <c:pt idx="3">
                  <c:v>-1.078731</c:v>
                </c:pt>
                <c:pt idx="4">
                  <c:v>0.100156</c:v>
                </c:pt>
                <c:pt idx="5">
                  <c:v>0.988104</c:v>
                </c:pt>
                <c:pt idx="6">
                  <c:v>0.96531</c:v>
                </c:pt>
                <c:pt idx="7">
                  <c:v>1.435241</c:v>
                </c:pt>
                <c:pt idx="8">
                  <c:v>1.493247</c:v>
                </c:pt>
                <c:pt idx="9">
                  <c:v>0.807867</c:v>
                </c:pt>
                <c:pt idx="10">
                  <c:v>0.511852</c:v>
                </c:pt>
                <c:pt idx="11">
                  <c:v>0.205863</c:v>
                </c:pt>
                <c:pt idx="12">
                  <c:v>-0.208559</c:v>
                </c:pt>
                <c:pt idx="13">
                  <c:v>-0.983027</c:v>
                </c:pt>
                <c:pt idx="14">
                  <c:v>-2.455634</c:v>
                </c:pt>
                <c:pt idx="15">
                  <c:v>-1.960686</c:v>
                </c:pt>
                <c:pt idx="16">
                  <c:v>-0.968831</c:v>
                </c:pt>
                <c:pt idx="17">
                  <c:v>0.482254</c:v>
                </c:pt>
                <c:pt idx="18">
                  <c:v>0.625384</c:v>
                </c:pt>
                <c:pt idx="19">
                  <c:v>0.944061</c:v>
                </c:pt>
              </c:numCache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crossBetween val="midCat"/>
        <c:dispUnits/>
      </c:val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125"/>
          <c:y val="0.654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HCMBBRA001-02000025 (Ansaldo 25/30)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1.152927682847707</c:v>
                </c:pt>
                <c:pt idx="1">
                  <c:v>3.4246904712603103</c:v>
                </c:pt>
                <c:pt idx="2">
                  <c:v>0.05936114024405158</c:v>
                </c:pt>
                <c:pt idx="3">
                  <c:v>-0.05598130351609423</c:v>
                </c:pt>
                <c:pt idx="4">
                  <c:v>-0.04097506617240188</c:v>
                </c:pt>
                <c:pt idx="5">
                  <c:v>0.6959582000721048</c:v>
                </c:pt>
                <c:pt idx="6">
                  <c:v>-0.012350810418079998</c:v>
                </c:pt>
                <c:pt idx="7">
                  <c:v>0.45111120058003124</c:v>
                </c:pt>
                <c:pt idx="8">
                  <c:v>3.026961769778125E-09</c:v>
                </c:pt>
                <c:pt idx="9">
                  <c:v>0.6512107716530102</c:v>
                </c:pt>
                <c:pt idx="10">
                  <c:v>0.002676285692831768</c:v>
                </c:pt>
                <c:pt idx="11">
                  <c:v>0.6180963646579832</c:v>
                </c:pt>
                <c:pt idx="12">
                  <c:v>-0.030833591112953522</c:v>
                </c:pt>
                <c:pt idx="13">
                  <c:v>0.32953910000000003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1.144101296063547</c:v>
                </c:pt>
                <c:pt idx="1">
                  <c:v>2.843533508779782</c:v>
                </c:pt>
                <c:pt idx="2">
                  <c:v>0.06056571480470504</c:v>
                </c:pt>
                <c:pt idx="3">
                  <c:v>0.10189660522754852</c:v>
                </c:pt>
                <c:pt idx="4">
                  <c:v>0.004779865896317719</c:v>
                </c:pt>
                <c:pt idx="5">
                  <c:v>0.7703168739618143</c:v>
                </c:pt>
                <c:pt idx="6">
                  <c:v>0.003621331879446542</c:v>
                </c:pt>
                <c:pt idx="7">
                  <c:v>0.44485828408242356</c:v>
                </c:pt>
                <c:pt idx="8">
                  <c:v>-8.280731794707563E-10</c:v>
                </c:pt>
                <c:pt idx="9">
                  <c:v>0.6469140151183497</c:v>
                </c:pt>
                <c:pt idx="10">
                  <c:v>-0.016278229293376495</c:v>
                </c:pt>
                <c:pt idx="11">
                  <c:v>0.5927583038415308</c:v>
                </c:pt>
                <c:pt idx="12">
                  <c:v>-0.024843529233522666</c:v>
                </c:pt>
                <c:pt idx="13">
                  <c:v>0.322747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0.48058981247493016</c:v>
                </c:pt>
                <c:pt idx="1">
                  <c:v>2.817453151334148</c:v>
                </c:pt>
                <c:pt idx="2">
                  <c:v>0.027409003031033885</c:v>
                </c:pt>
                <c:pt idx="3">
                  <c:v>0.2007489384705203</c:v>
                </c:pt>
                <c:pt idx="4">
                  <c:v>0.006107656506393389</c:v>
                </c:pt>
                <c:pt idx="5">
                  <c:v>0.7410523422632395</c:v>
                </c:pt>
                <c:pt idx="6">
                  <c:v>-0.009689472272434446</c:v>
                </c:pt>
                <c:pt idx="7">
                  <c:v>0.45090273650496177</c:v>
                </c:pt>
                <c:pt idx="8">
                  <c:v>-2.47946470299798E-09</c:v>
                </c:pt>
                <c:pt idx="9">
                  <c:v>0.6526780887978627</c:v>
                </c:pt>
                <c:pt idx="10">
                  <c:v>-0.014381431886111011</c:v>
                </c:pt>
                <c:pt idx="11">
                  <c:v>0.5935033776801782</c:v>
                </c:pt>
                <c:pt idx="12">
                  <c:v>-0.033164376698522874</c:v>
                </c:pt>
                <c:pt idx="13">
                  <c:v>0.3333762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1.3243471566229295</c:v>
                </c:pt>
                <c:pt idx="1">
                  <c:v>2.7167587993008797</c:v>
                </c:pt>
                <c:pt idx="2">
                  <c:v>0.09989980498322282</c:v>
                </c:pt>
                <c:pt idx="3">
                  <c:v>0.22799903044047068</c:v>
                </c:pt>
                <c:pt idx="4">
                  <c:v>0.03684129284348729</c:v>
                </c:pt>
                <c:pt idx="5">
                  <c:v>0.7371442712177881</c:v>
                </c:pt>
                <c:pt idx="6">
                  <c:v>-0.022825210643195294</c:v>
                </c:pt>
                <c:pt idx="7">
                  <c:v>0.44466782528058724</c:v>
                </c:pt>
                <c:pt idx="8">
                  <c:v>-2.638158237006083E-09</c:v>
                </c:pt>
                <c:pt idx="9">
                  <c:v>0.6532128213363132</c:v>
                </c:pt>
                <c:pt idx="10">
                  <c:v>-0.02762097026047365</c:v>
                </c:pt>
                <c:pt idx="11">
                  <c:v>0.5903022954883234</c:v>
                </c:pt>
                <c:pt idx="12">
                  <c:v>-0.03581932331764695</c:v>
                </c:pt>
                <c:pt idx="13">
                  <c:v>0.3518178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0.24461136925251165</c:v>
                </c:pt>
                <c:pt idx="1">
                  <c:v>2.2910620600948497</c:v>
                </c:pt>
                <c:pt idx="2">
                  <c:v>-0.0025949565591761167</c:v>
                </c:pt>
                <c:pt idx="3">
                  <c:v>0.2944164541569325</c:v>
                </c:pt>
                <c:pt idx="4">
                  <c:v>0.014611310151324849</c:v>
                </c:pt>
                <c:pt idx="5">
                  <c:v>0.7010275405907113</c:v>
                </c:pt>
                <c:pt idx="6">
                  <c:v>-0.03227992038971614</c:v>
                </c:pt>
                <c:pt idx="7">
                  <c:v>0.4532959418703409</c:v>
                </c:pt>
                <c:pt idx="8">
                  <c:v>-6.7476074103178796E-09</c:v>
                </c:pt>
                <c:pt idx="9">
                  <c:v>0.6525573254683456</c:v>
                </c:pt>
                <c:pt idx="10">
                  <c:v>-0.00919049304414913</c:v>
                </c:pt>
                <c:pt idx="11">
                  <c:v>0.5511361250166424</c:v>
                </c:pt>
                <c:pt idx="12">
                  <c:v>-0.025889803173401917</c:v>
                </c:pt>
                <c:pt idx="13">
                  <c:v>0.3340787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1.3413011051517134</c:v>
                </c:pt>
                <c:pt idx="1">
                  <c:v>1.9477841089570072</c:v>
                </c:pt>
                <c:pt idx="2">
                  <c:v>-0.0019157556891854586</c:v>
                </c:pt>
                <c:pt idx="3">
                  <c:v>0.39619816969959426</c:v>
                </c:pt>
                <c:pt idx="4">
                  <c:v>-0.010793383057313533</c:v>
                </c:pt>
                <c:pt idx="5">
                  <c:v>0.7164098500178439</c:v>
                </c:pt>
                <c:pt idx="6">
                  <c:v>-0.019728251335994547</c:v>
                </c:pt>
                <c:pt idx="7">
                  <c:v>0.4473646622492089</c:v>
                </c:pt>
                <c:pt idx="8">
                  <c:v>-5.723313559191645E-10</c:v>
                </c:pt>
                <c:pt idx="9">
                  <c:v>0.6481508363751209</c:v>
                </c:pt>
                <c:pt idx="10">
                  <c:v>-0.03432542917344544</c:v>
                </c:pt>
                <c:pt idx="11">
                  <c:v>0.5370617125690804</c:v>
                </c:pt>
                <c:pt idx="12">
                  <c:v>-0.025509278950781762</c:v>
                </c:pt>
                <c:pt idx="13">
                  <c:v>0.34091360000000004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1.7455161754864432</c:v>
                </c:pt>
                <c:pt idx="1">
                  <c:v>1.8541837653943498</c:v>
                </c:pt>
                <c:pt idx="2">
                  <c:v>0.036324236954769946</c:v>
                </c:pt>
                <c:pt idx="3">
                  <c:v>0.22684997475300933</c:v>
                </c:pt>
                <c:pt idx="4">
                  <c:v>-0.0054065162102190575</c:v>
                </c:pt>
                <c:pt idx="5">
                  <c:v>0.7445420707931122</c:v>
                </c:pt>
                <c:pt idx="6">
                  <c:v>0.008612709736409697</c:v>
                </c:pt>
                <c:pt idx="7">
                  <c:v>0.45002629937167804</c:v>
                </c:pt>
                <c:pt idx="8">
                  <c:v>-2.8641536087281594E-09</c:v>
                </c:pt>
                <c:pt idx="9">
                  <c:v>0.6500968833142216</c:v>
                </c:pt>
                <c:pt idx="10">
                  <c:v>0.018782929057446295</c:v>
                </c:pt>
                <c:pt idx="11">
                  <c:v>0.5749543251277357</c:v>
                </c:pt>
                <c:pt idx="12">
                  <c:v>-0.02149419704334976</c:v>
                </c:pt>
                <c:pt idx="13">
                  <c:v>0.3030291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0.9920552605420929</c:v>
                </c:pt>
                <c:pt idx="1">
                  <c:v>1.5502906981141495</c:v>
                </c:pt>
                <c:pt idx="2">
                  <c:v>-0.03519075720462094</c:v>
                </c:pt>
                <c:pt idx="3">
                  <c:v>0.3627630451160088</c:v>
                </c:pt>
                <c:pt idx="4">
                  <c:v>0.03835374230112594</c:v>
                </c:pt>
                <c:pt idx="5">
                  <c:v>0.7177093314152903</c:v>
                </c:pt>
                <c:pt idx="6">
                  <c:v>-0.01012372872570047</c:v>
                </c:pt>
                <c:pt idx="7">
                  <c:v>0.45232910425462325</c:v>
                </c:pt>
                <c:pt idx="8">
                  <c:v>1.1053111776543334E-09</c:v>
                </c:pt>
                <c:pt idx="9">
                  <c:v>0.6551972836793228</c:v>
                </c:pt>
                <c:pt idx="10">
                  <c:v>-0.031155936593599172</c:v>
                </c:pt>
                <c:pt idx="11">
                  <c:v>0.5622808310342922</c:v>
                </c:pt>
                <c:pt idx="12">
                  <c:v>-0.02991583870964622</c:v>
                </c:pt>
                <c:pt idx="13">
                  <c:v>0.3173085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1.162023152622268</c:v>
                </c:pt>
                <c:pt idx="1">
                  <c:v>1.714618134237359</c:v>
                </c:pt>
                <c:pt idx="2">
                  <c:v>-0.030592486073629223</c:v>
                </c:pt>
                <c:pt idx="3">
                  <c:v>0.42564520021456426</c:v>
                </c:pt>
                <c:pt idx="4">
                  <c:v>-0.08929754216463939</c:v>
                </c:pt>
                <c:pt idx="5">
                  <c:v>0.6925356049007769</c:v>
                </c:pt>
                <c:pt idx="6">
                  <c:v>0.04076083340534471</c:v>
                </c:pt>
                <c:pt idx="7">
                  <c:v>0.4550382645306095</c:v>
                </c:pt>
                <c:pt idx="8">
                  <c:v>-2.4060335277950595E-10</c:v>
                </c:pt>
                <c:pt idx="9">
                  <c:v>0.6626924279513406</c:v>
                </c:pt>
                <c:pt idx="10">
                  <c:v>0.03947996547172136</c:v>
                </c:pt>
                <c:pt idx="11">
                  <c:v>0.5509059039551505</c:v>
                </c:pt>
                <c:pt idx="12">
                  <c:v>-0.03242007838518546</c:v>
                </c:pt>
                <c:pt idx="13">
                  <c:v>0.32515049999999995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1.4005994836760365</c:v>
                </c:pt>
                <c:pt idx="1">
                  <c:v>2.111339135645774</c:v>
                </c:pt>
                <c:pt idx="2">
                  <c:v>0.059017348120507296</c:v>
                </c:pt>
                <c:pt idx="3">
                  <c:v>0.5198872256818844</c:v>
                </c:pt>
                <c:pt idx="4">
                  <c:v>0.0029817301948070543</c:v>
                </c:pt>
                <c:pt idx="5">
                  <c:v>0.6882725381548278</c:v>
                </c:pt>
                <c:pt idx="6">
                  <c:v>0.03269786264881318</c:v>
                </c:pt>
                <c:pt idx="7">
                  <c:v>0.4498430210320332</c:v>
                </c:pt>
                <c:pt idx="8">
                  <c:v>-9.01193940999745E-09</c:v>
                </c:pt>
                <c:pt idx="9">
                  <c:v>0.6606010184020683</c:v>
                </c:pt>
                <c:pt idx="10">
                  <c:v>0.04393611876863811</c:v>
                </c:pt>
                <c:pt idx="11">
                  <c:v>0.55254100149123</c:v>
                </c:pt>
                <c:pt idx="12">
                  <c:v>-0.01833224511843117</c:v>
                </c:pt>
                <c:pt idx="13">
                  <c:v>0.3147426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1.7738845951537</c:v>
                </c:pt>
                <c:pt idx="1">
                  <c:v>1.9619193531664354</c:v>
                </c:pt>
                <c:pt idx="2">
                  <c:v>0.09988301855028259</c:v>
                </c:pt>
                <c:pt idx="3">
                  <c:v>0.2703753026220663</c:v>
                </c:pt>
                <c:pt idx="4">
                  <c:v>0.010437917234720236</c:v>
                </c:pt>
                <c:pt idx="5">
                  <c:v>0.7264650932934348</c:v>
                </c:pt>
                <c:pt idx="6">
                  <c:v>0.03198344725990165</c:v>
                </c:pt>
                <c:pt idx="7">
                  <c:v>0.4469345000795434</c:v>
                </c:pt>
                <c:pt idx="8">
                  <c:v>3.017150584927464E-09</c:v>
                </c:pt>
                <c:pt idx="9">
                  <c:v>0.6527406415212013</c:v>
                </c:pt>
                <c:pt idx="10">
                  <c:v>0.01428865867962612</c:v>
                </c:pt>
                <c:pt idx="11">
                  <c:v>0.5863462764020376</c:v>
                </c:pt>
                <c:pt idx="12">
                  <c:v>-0.018679896191123056</c:v>
                </c:pt>
                <c:pt idx="13">
                  <c:v>0.2997948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1.3419897317609049</c:v>
                </c:pt>
                <c:pt idx="1">
                  <c:v>2.2793414961671936</c:v>
                </c:pt>
                <c:pt idx="2">
                  <c:v>-0.006672703949274165</c:v>
                </c:pt>
                <c:pt idx="3">
                  <c:v>0.28934179511165387</c:v>
                </c:pt>
                <c:pt idx="4">
                  <c:v>-0.012157569799582794</c:v>
                </c:pt>
                <c:pt idx="5">
                  <c:v>0.7626937485875861</c:v>
                </c:pt>
                <c:pt idx="6">
                  <c:v>0.01451636623327423</c:v>
                </c:pt>
                <c:pt idx="7">
                  <c:v>0.4537710959821806</c:v>
                </c:pt>
                <c:pt idx="8">
                  <c:v>-3.5706488221882993E-10</c:v>
                </c:pt>
                <c:pt idx="9">
                  <c:v>0.6515759973250511</c:v>
                </c:pt>
                <c:pt idx="10">
                  <c:v>0.01103909705019706</c:v>
                </c:pt>
                <c:pt idx="11">
                  <c:v>0.5831381424705195</c:v>
                </c:pt>
                <c:pt idx="12">
                  <c:v>-0.019816302976171898</c:v>
                </c:pt>
                <c:pt idx="13">
                  <c:v>0.3004296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0.8992679749914678</c:v>
                </c:pt>
                <c:pt idx="1">
                  <c:v>2.09957967240195</c:v>
                </c:pt>
                <c:pt idx="2">
                  <c:v>0.06107468517420134</c:v>
                </c:pt>
                <c:pt idx="3">
                  <c:v>0.15878244536035335</c:v>
                </c:pt>
                <c:pt idx="4">
                  <c:v>0.005607488189314006</c:v>
                </c:pt>
                <c:pt idx="5">
                  <c:v>0.7704860536427744</c:v>
                </c:pt>
                <c:pt idx="6">
                  <c:v>0.012550067597025977</c:v>
                </c:pt>
                <c:pt idx="7">
                  <c:v>0.4404877698842926</c:v>
                </c:pt>
                <c:pt idx="8">
                  <c:v>3.4316254386712597E-09</c:v>
                </c:pt>
                <c:pt idx="9">
                  <c:v>0.6473485137186031</c:v>
                </c:pt>
                <c:pt idx="10">
                  <c:v>0.00304866127249536</c:v>
                </c:pt>
                <c:pt idx="11">
                  <c:v>0.5914215208030642</c:v>
                </c:pt>
                <c:pt idx="12">
                  <c:v>-0.02419014361309113</c:v>
                </c:pt>
                <c:pt idx="13">
                  <c:v>0.3171376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1.5356799223990605</c:v>
                </c:pt>
                <c:pt idx="1">
                  <c:v>2.2964726694959707</c:v>
                </c:pt>
                <c:pt idx="2">
                  <c:v>0.11549983508413045</c:v>
                </c:pt>
                <c:pt idx="3">
                  <c:v>0.12107480907272385</c:v>
                </c:pt>
                <c:pt idx="4">
                  <c:v>0.02925005351928424</c:v>
                </c:pt>
                <c:pt idx="5">
                  <c:v>0.7147749022900423</c:v>
                </c:pt>
                <c:pt idx="6">
                  <c:v>0.03273800402044923</c:v>
                </c:pt>
                <c:pt idx="7">
                  <c:v>0.4393020610267678</c:v>
                </c:pt>
                <c:pt idx="8">
                  <c:v>4.101192004057896E-09</c:v>
                </c:pt>
                <c:pt idx="9">
                  <c:v>0.6484723832560773</c:v>
                </c:pt>
                <c:pt idx="10">
                  <c:v>0.04117496054647435</c:v>
                </c:pt>
                <c:pt idx="11">
                  <c:v>0.5773389203229131</c:v>
                </c:pt>
                <c:pt idx="12">
                  <c:v>-0.014198774209530944</c:v>
                </c:pt>
                <c:pt idx="13">
                  <c:v>0.2779083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0.7106787364127674</c:v>
                </c:pt>
                <c:pt idx="1">
                  <c:v>2.336880727154576</c:v>
                </c:pt>
                <c:pt idx="2">
                  <c:v>0.12672650575667263</c:v>
                </c:pt>
                <c:pt idx="3">
                  <c:v>0.13521350140301103</c:v>
                </c:pt>
                <c:pt idx="4">
                  <c:v>-0.026813522822219757</c:v>
                </c:pt>
                <c:pt idx="5">
                  <c:v>0.7336116103218637</c:v>
                </c:pt>
                <c:pt idx="6">
                  <c:v>-0.019442141530516238</c:v>
                </c:pt>
                <c:pt idx="7">
                  <c:v>0.4271717000144048</c:v>
                </c:pt>
                <c:pt idx="8">
                  <c:v>2.0864908897855194E-09</c:v>
                </c:pt>
                <c:pt idx="9">
                  <c:v>0.646661701027926</c:v>
                </c:pt>
                <c:pt idx="10">
                  <c:v>0.008526865894208637</c:v>
                </c:pt>
                <c:pt idx="11">
                  <c:v>0.5840926289218872</c:v>
                </c:pt>
                <c:pt idx="12">
                  <c:v>-0.016914365050918992</c:v>
                </c:pt>
                <c:pt idx="13">
                  <c:v>0.325477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0.5597584599401481</c:v>
                </c:pt>
                <c:pt idx="1">
                  <c:v>3.1628225828462506</c:v>
                </c:pt>
                <c:pt idx="2">
                  <c:v>0.013393674292934917</c:v>
                </c:pt>
                <c:pt idx="3">
                  <c:v>0.24473175289135382</c:v>
                </c:pt>
                <c:pt idx="4">
                  <c:v>-0.037740890489977474</c:v>
                </c:pt>
                <c:pt idx="5">
                  <c:v>0.8306288819242827</c:v>
                </c:pt>
                <c:pt idx="6">
                  <c:v>-0.007269224956173021</c:v>
                </c:pt>
                <c:pt idx="7">
                  <c:v>0.4580281784101707</c:v>
                </c:pt>
                <c:pt idx="8">
                  <c:v>-1.6116397175136576E-09</c:v>
                </c:pt>
                <c:pt idx="9">
                  <c:v>0.6491701640790771</c:v>
                </c:pt>
                <c:pt idx="10">
                  <c:v>0.0017409438555451742</c:v>
                </c:pt>
                <c:pt idx="11">
                  <c:v>0.6051415541438534</c:v>
                </c:pt>
                <c:pt idx="12">
                  <c:v>-0.026275516502585857</c:v>
                </c:pt>
                <c:pt idx="13">
                  <c:v>0.3077879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-0.08864070493369952</c:v>
                </c:pt>
                <c:pt idx="1">
                  <c:v>2.4361465211573385</c:v>
                </c:pt>
                <c:pt idx="2">
                  <c:v>-0.09667524668570288</c:v>
                </c:pt>
                <c:pt idx="3">
                  <c:v>0.16790387996105194</c:v>
                </c:pt>
                <c:pt idx="4">
                  <c:v>-0.05709390189923889</c:v>
                </c:pt>
                <c:pt idx="5">
                  <c:v>0.7746291064485654</c:v>
                </c:pt>
                <c:pt idx="6">
                  <c:v>-0.012311054965488469</c:v>
                </c:pt>
                <c:pt idx="7">
                  <c:v>0.44810985480768184</c:v>
                </c:pt>
                <c:pt idx="8">
                  <c:v>-9.333283538387471E-10</c:v>
                </c:pt>
                <c:pt idx="9">
                  <c:v>0.6530160061923657</c:v>
                </c:pt>
                <c:pt idx="10">
                  <c:v>0.01853530117741379</c:v>
                </c:pt>
                <c:pt idx="11">
                  <c:v>0.5889068177797768</c:v>
                </c:pt>
                <c:pt idx="12">
                  <c:v>-0.018986917729382304</c:v>
                </c:pt>
                <c:pt idx="13">
                  <c:v>0.3276155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0.25668337701586497</c:v>
                </c:pt>
                <c:pt idx="1">
                  <c:v>2.7374829100142293</c:v>
                </c:pt>
                <c:pt idx="2">
                  <c:v>-0.1049453990196456</c:v>
                </c:pt>
                <c:pt idx="3">
                  <c:v>0.027509602298099668</c:v>
                </c:pt>
                <c:pt idx="4">
                  <c:v>-0.02170065857376807</c:v>
                </c:pt>
                <c:pt idx="5">
                  <c:v>0.7722522416634642</c:v>
                </c:pt>
                <c:pt idx="6">
                  <c:v>-0.009947885685279016</c:v>
                </c:pt>
                <c:pt idx="7">
                  <c:v>0.4484281415776434</c:v>
                </c:pt>
                <c:pt idx="8">
                  <c:v>-3.014876703323621E-10</c:v>
                </c:pt>
                <c:pt idx="9">
                  <c:v>0.6456837699020236</c:v>
                </c:pt>
                <c:pt idx="10">
                  <c:v>-0.0020999536485689016</c:v>
                </c:pt>
                <c:pt idx="11">
                  <c:v>0.6008504006641033</c:v>
                </c:pt>
                <c:pt idx="12">
                  <c:v>-0.015260913704676578</c:v>
                </c:pt>
                <c:pt idx="13">
                  <c:v>0.2820745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-1.7808375280564976</c:v>
                </c:pt>
                <c:pt idx="1">
                  <c:v>-0.48890082981067234</c:v>
                </c:pt>
                <c:pt idx="2">
                  <c:v>0.23504501048874257</c:v>
                </c:pt>
                <c:pt idx="3">
                  <c:v>-0.1129244800337307</c:v>
                </c:pt>
                <c:pt idx="4">
                  <c:v>-0.025523845379479247</c:v>
                </c:pt>
                <c:pt idx="5">
                  <c:v>0.05528353485429503</c:v>
                </c:pt>
                <c:pt idx="6">
                  <c:v>0.02248808060203369</c:v>
                </c:pt>
                <c:pt idx="7">
                  <c:v>0.02959238799189725</c:v>
                </c:pt>
                <c:pt idx="8">
                  <c:v>4.1973097636427426E-09</c:v>
                </c:pt>
                <c:pt idx="9">
                  <c:v>0.03525001712161491</c:v>
                </c:pt>
                <c:pt idx="10">
                  <c:v>-0.03341196774896033</c:v>
                </c:pt>
                <c:pt idx="11">
                  <c:v>0.03139471494258365</c:v>
                </c:pt>
                <c:pt idx="12">
                  <c:v>-0.06842528516304845</c:v>
                </c:pt>
                <c:pt idx="13">
                  <c:v>-0.03516219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-1.0882820615514015</c:v>
                </c:pt>
                <c:pt idx="1">
                  <c:v>0.0376051633559427</c:v>
                </c:pt>
                <c:pt idx="2">
                  <c:v>0.18372817742304876</c:v>
                </c:pt>
                <c:pt idx="3">
                  <c:v>-0.0029126760612339705</c:v>
                </c:pt>
                <c:pt idx="4">
                  <c:v>0.050591557160354565</c:v>
                </c:pt>
                <c:pt idx="5">
                  <c:v>0.0638065490010826</c:v>
                </c:pt>
                <c:pt idx="6">
                  <c:v>0.015268176967953977</c:v>
                </c:pt>
                <c:pt idx="7">
                  <c:v>0.05356992766350206</c:v>
                </c:pt>
                <c:pt idx="8">
                  <c:v>-3.1955477673706323E-09</c:v>
                </c:pt>
                <c:pt idx="9">
                  <c:v>0.03786770285412223</c:v>
                </c:pt>
                <c:pt idx="10">
                  <c:v>-0.008415584277908193</c:v>
                </c:pt>
                <c:pt idx="11">
                  <c:v>0.05880174789774383</c:v>
                </c:pt>
                <c:pt idx="12">
                  <c:v>-0.08018581880031996</c:v>
                </c:pt>
                <c:pt idx="13">
                  <c:v>-0.037082069999999995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-0.6627542449972823</c:v>
                </c:pt>
                <c:pt idx="1">
                  <c:v>-0.14139257731307656</c:v>
                </c:pt>
                <c:pt idx="2">
                  <c:v>0.39928200990267426</c:v>
                </c:pt>
                <c:pt idx="3">
                  <c:v>-0.06351909104074391</c:v>
                </c:pt>
                <c:pt idx="4">
                  <c:v>0.036860915356208175</c:v>
                </c:pt>
                <c:pt idx="5">
                  <c:v>-0.023571507375568703</c:v>
                </c:pt>
                <c:pt idx="6">
                  <c:v>0.015868018612380942</c:v>
                </c:pt>
                <c:pt idx="7">
                  <c:v>0.04672762393157797</c:v>
                </c:pt>
                <c:pt idx="8">
                  <c:v>-1.3758617856129973E-10</c:v>
                </c:pt>
                <c:pt idx="9">
                  <c:v>0.031248536825125964</c:v>
                </c:pt>
                <c:pt idx="10">
                  <c:v>-0.01766257596561447</c:v>
                </c:pt>
                <c:pt idx="11">
                  <c:v>0.04531633915725389</c:v>
                </c:pt>
                <c:pt idx="12">
                  <c:v>-0.07521935773326918</c:v>
                </c:pt>
                <c:pt idx="13">
                  <c:v>-0.009880159999999999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-0.9913464344212835</c:v>
                </c:pt>
                <c:pt idx="1">
                  <c:v>-0.10015711768603736</c:v>
                </c:pt>
                <c:pt idx="2">
                  <c:v>0.19192457569132212</c:v>
                </c:pt>
                <c:pt idx="3">
                  <c:v>-0.13141882206375272</c:v>
                </c:pt>
                <c:pt idx="4">
                  <c:v>-0.008176914301918706</c:v>
                </c:pt>
                <c:pt idx="5">
                  <c:v>-0.01379328114705014</c:v>
                </c:pt>
                <c:pt idx="6">
                  <c:v>0.0020824811938783515</c:v>
                </c:pt>
                <c:pt idx="7">
                  <c:v>0.04479112930963929</c:v>
                </c:pt>
                <c:pt idx="8">
                  <c:v>1.53270921093851E-08</c:v>
                </c:pt>
                <c:pt idx="9">
                  <c:v>0.030389304720840223</c:v>
                </c:pt>
                <c:pt idx="10">
                  <c:v>-0.025813420337216862</c:v>
                </c:pt>
                <c:pt idx="11">
                  <c:v>0.04018916208856724</c:v>
                </c:pt>
                <c:pt idx="12">
                  <c:v>-0.08729424713918543</c:v>
                </c:pt>
                <c:pt idx="13">
                  <c:v>-0.007064890999999999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-1.1025268214224118</c:v>
                </c:pt>
                <c:pt idx="1">
                  <c:v>-0.21896549638639</c:v>
                </c:pt>
                <c:pt idx="2">
                  <c:v>0.6487335421221421</c:v>
                </c:pt>
                <c:pt idx="3">
                  <c:v>-0.07735247780971792</c:v>
                </c:pt>
                <c:pt idx="4">
                  <c:v>0.008548621212616564</c:v>
                </c:pt>
                <c:pt idx="5">
                  <c:v>0.03573073235013644</c:v>
                </c:pt>
                <c:pt idx="6">
                  <c:v>0.03525370024586297</c:v>
                </c:pt>
                <c:pt idx="7">
                  <c:v>0.03638271499682774</c:v>
                </c:pt>
                <c:pt idx="8">
                  <c:v>-6.606234944500633E-09</c:v>
                </c:pt>
                <c:pt idx="9">
                  <c:v>0.04956069612289234</c:v>
                </c:pt>
                <c:pt idx="10">
                  <c:v>-0.022742700811175107</c:v>
                </c:pt>
                <c:pt idx="11">
                  <c:v>0.04607611117172693</c:v>
                </c:pt>
                <c:pt idx="12">
                  <c:v>-0.06865931830231091</c:v>
                </c:pt>
                <c:pt idx="13">
                  <c:v>-0.02572577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-0.574864001498713</c:v>
                </c:pt>
                <c:pt idx="1">
                  <c:v>-0.08333220598328558</c:v>
                </c:pt>
                <c:pt idx="2">
                  <c:v>0.3166221821184817</c:v>
                </c:pt>
                <c:pt idx="3">
                  <c:v>-0.01616835723964966</c:v>
                </c:pt>
                <c:pt idx="4">
                  <c:v>0.016294156317065295</c:v>
                </c:pt>
                <c:pt idx="5">
                  <c:v>0.10417453872719443</c:v>
                </c:pt>
                <c:pt idx="6">
                  <c:v>0.018290257377095907</c:v>
                </c:pt>
                <c:pt idx="7">
                  <c:v>0.028405711740798836</c:v>
                </c:pt>
                <c:pt idx="8">
                  <c:v>-1.5798599407867986E-09</c:v>
                </c:pt>
                <c:pt idx="9">
                  <c:v>0.05703159398423636</c:v>
                </c:pt>
                <c:pt idx="10">
                  <c:v>-0.02132028388267842</c:v>
                </c:pt>
                <c:pt idx="11">
                  <c:v>0.038814855662153286</c:v>
                </c:pt>
                <c:pt idx="12">
                  <c:v>-0.08313222614495706</c:v>
                </c:pt>
                <c:pt idx="13">
                  <c:v>-0.021269299999999998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-0.44591530853364375</c:v>
                </c:pt>
                <c:pt idx="1">
                  <c:v>0.23212951644022214</c:v>
                </c:pt>
                <c:pt idx="2">
                  <c:v>0.4617834209782888</c:v>
                </c:pt>
                <c:pt idx="3">
                  <c:v>0.07603834213276776</c:v>
                </c:pt>
                <c:pt idx="4">
                  <c:v>0.019338059721325764</c:v>
                </c:pt>
                <c:pt idx="5">
                  <c:v>0.07915124218045172</c:v>
                </c:pt>
                <c:pt idx="6">
                  <c:v>0.004665444444971812</c:v>
                </c:pt>
                <c:pt idx="7">
                  <c:v>0.043590895071407204</c:v>
                </c:pt>
                <c:pt idx="8">
                  <c:v>2.2798152905442737E-10</c:v>
                </c:pt>
                <c:pt idx="9">
                  <c:v>0.055388286048348966</c:v>
                </c:pt>
                <c:pt idx="10">
                  <c:v>-0.03077740111290774</c:v>
                </c:pt>
                <c:pt idx="11">
                  <c:v>0.05897128711311439</c:v>
                </c:pt>
                <c:pt idx="12">
                  <c:v>-0.08027468427458857</c:v>
                </c:pt>
                <c:pt idx="13">
                  <c:v>-0.016792770000000002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-0.7917529837593353</c:v>
                </c:pt>
                <c:pt idx="1">
                  <c:v>-0.1269649009318056</c:v>
                </c:pt>
                <c:pt idx="2">
                  <c:v>0.6119339513282224</c:v>
                </c:pt>
                <c:pt idx="3">
                  <c:v>-0.023107087847450587</c:v>
                </c:pt>
                <c:pt idx="4">
                  <c:v>-0.045791885726463526</c:v>
                </c:pt>
                <c:pt idx="5">
                  <c:v>0.013517206584389733</c:v>
                </c:pt>
                <c:pt idx="6">
                  <c:v>0.021108140556531766</c:v>
                </c:pt>
                <c:pt idx="7">
                  <c:v>0.039488907385442515</c:v>
                </c:pt>
                <c:pt idx="8">
                  <c:v>2.863197057917377E-09</c:v>
                </c:pt>
                <c:pt idx="9">
                  <c:v>0.049175410211122816</c:v>
                </c:pt>
                <c:pt idx="10">
                  <c:v>-0.03594661577120588</c:v>
                </c:pt>
                <c:pt idx="11">
                  <c:v>0.05070768353031664</c:v>
                </c:pt>
                <c:pt idx="12">
                  <c:v>-0.06569517450690612</c:v>
                </c:pt>
                <c:pt idx="13">
                  <c:v>0.007796393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-0.8215481423649447</c:v>
                </c:pt>
                <c:pt idx="1">
                  <c:v>-0.700478882719911</c:v>
                </c:pt>
                <c:pt idx="2">
                  <c:v>0.533194252628077</c:v>
                </c:pt>
                <c:pt idx="3">
                  <c:v>-0.21888734209556526</c:v>
                </c:pt>
                <c:pt idx="4">
                  <c:v>0.059137956683947175</c:v>
                </c:pt>
                <c:pt idx="5">
                  <c:v>-0.04556859164193278</c:v>
                </c:pt>
                <c:pt idx="6">
                  <c:v>0.027015409708885375</c:v>
                </c:pt>
                <c:pt idx="7">
                  <c:v>0.009251064486964368</c:v>
                </c:pt>
                <c:pt idx="8">
                  <c:v>2.410527628199377E-09</c:v>
                </c:pt>
                <c:pt idx="9">
                  <c:v>0.042534830431430505</c:v>
                </c:pt>
                <c:pt idx="10">
                  <c:v>0.005233788553883657</c:v>
                </c:pt>
                <c:pt idx="11">
                  <c:v>0.009995314896160108</c:v>
                </c:pt>
                <c:pt idx="12">
                  <c:v>-0.0824598966811012</c:v>
                </c:pt>
                <c:pt idx="13">
                  <c:v>-0.00236553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0.1587067435451141</c:v>
                </c:pt>
                <c:pt idx="1">
                  <c:v>0.2647461894873125</c:v>
                </c:pt>
                <c:pt idx="2">
                  <c:v>0.5394316503119228</c:v>
                </c:pt>
                <c:pt idx="3">
                  <c:v>0.021083671280967352</c:v>
                </c:pt>
                <c:pt idx="4">
                  <c:v>0.14460301552753177</c:v>
                </c:pt>
                <c:pt idx="5">
                  <c:v>0.00574497222894047</c:v>
                </c:pt>
                <c:pt idx="6">
                  <c:v>0.04889098541309929</c:v>
                </c:pt>
                <c:pt idx="7">
                  <c:v>0.0911081339750493</c:v>
                </c:pt>
                <c:pt idx="8">
                  <c:v>-8.28405235381302E-09</c:v>
                </c:pt>
                <c:pt idx="9">
                  <c:v>0.04156144164223986</c:v>
                </c:pt>
                <c:pt idx="10">
                  <c:v>0.025063514700951535</c:v>
                </c:pt>
                <c:pt idx="11">
                  <c:v>0.08872272072041</c:v>
                </c:pt>
                <c:pt idx="12">
                  <c:v>-0.08249037281176529</c:v>
                </c:pt>
                <c:pt idx="13">
                  <c:v>0.04494235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-0.25656678280133766</c:v>
                </c:pt>
                <c:pt idx="1">
                  <c:v>-0.20520706859926882</c:v>
                </c:pt>
                <c:pt idx="2">
                  <c:v>0.2527956510753198</c:v>
                </c:pt>
                <c:pt idx="3">
                  <c:v>-0.04720859822008853</c:v>
                </c:pt>
                <c:pt idx="4">
                  <c:v>0.07336134364940006</c:v>
                </c:pt>
                <c:pt idx="5">
                  <c:v>0.05678859284018546</c:v>
                </c:pt>
                <c:pt idx="6">
                  <c:v>0.02441752313739539</c:v>
                </c:pt>
                <c:pt idx="7">
                  <c:v>0.035811534047375505</c:v>
                </c:pt>
                <c:pt idx="8">
                  <c:v>1.9401699968835118E-09</c:v>
                </c:pt>
                <c:pt idx="9">
                  <c:v>0.04705457824682728</c:v>
                </c:pt>
                <c:pt idx="10">
                  <c:v>0.004249219845415715</c:v>
                </c:pt>
                <c:pt idx="11">
                  <c:v>0.05300276468572531</c:v>
                </c:pt>
                <c:pt idx="12">
                  <c:v>-0.08766277146368154</c:v>
                </c:pt>
                <c:pt idx="13">
                  <c:v>0.01877171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0.07196588547673587</c:v>
                </c:pt>
                <c:pt idx="1">
                  <c:v>0.32948008691693287</c:v>
                </c:pt>
                <c:pt idx="2">
                  <c:v>0.26759056524276215</c:v>
                </c:pt>
                <c:pt idx="3">
                  <c:v>0.031189370295584284</c:v>
                </c:pt>
                <c:pt idx="4">
                  <c:v>0.08570278365382969</c:v>
                </c:pt>
                <c:pt idx="5">
                  <c:v>0.02849144792334152</c:v>
                </c:pt>
                <c:pt idx="6">
                  <c:v>0.02519913439080929</c:v>
                </c:pt>
                <c:pt idx="7">
                  <c:v>0.0533931503520003</c:v>
                </c:pt>
                <c:pt idx="8">
                  <c:v>8.245340174517501E-11</c:v>
                </c:pt>
                <c:pt idx="9">
                  <c:v>0.039044635745868576</c:v>
                </c:pt>
                <c:pt idx="10">
                  <c:v>0.005267112496195859</c:v>
                </c:pt>
                <c:pt idx="11">
                  <c:v>0.06897066950875141</c:v>
                </c:pt>
                <c:pt idx="12">
                  <c:v>-0.07880159317480756</c:v>
                </c:pt>
                <c:pt idx="13">
                  <c:v>0.0045679299999999996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-0.743355211007757</c:v>
                </c:pt>
                <c:pt idx="1">
                  <c:v>0.3051954539669387</c:v>
                </c:pt>
                <c:pt idx="2">
                  <c:v>0.3962659858945628</c:v>
                </c:pt>
                <c:pt idx="3">
                  <c:v>-0.003229035616669965</c:v>
                </c:pt>
                <c:pt idx="4">
                  <c:v>0.08879651526198114</c:v>
                </c:pt>
                <c:pt idx="5">
                  <c:v>0.04361163079565604</c:v>
                </c:pt>
                <c:pt idx="6">
                  <c:v>0.031107181370019294</c:v>
                </c:pt>
                <c:pt idx="7">
                  <c:v>0.03882252231105635</c:v>
                </c:pt>
                <c:pt idx="8">
                  <c:v>2.882276457435995E-10</c:v>
                </c:pt>
                <c:pt idx="9">
                  <c:v>0.03846010922089369</c:v>
                </c:pt>
                <c:pt idx="10">
                  <c:v>0.002237662539260046</c:v>
                </c:pt>
                <c:pt idx="11">
                  <c:v>0.06239680941512323</c:v>
                </c:pt>
                <c:pt idx="12">
                  <c:v>-0.0760602082078765</c:v>
                </c:pt>
                <c:pt idx="13">
                  <c:v>0.01404895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-0.9346159846846569</c:v>
                </c:pt>
                <c:pt idx="1">
                  <c:v>-0.07902439201173411</c:v>
                </c:pt>
                <c:pt idx="2">
                  <c:v>0.4225295628804791</c:v>
                </c:pt>
                <c:pt idx="3">
                  <c:v>0.015785722909529853</c:v>
                </c:pt>
                <c:pt idx="4">
                  <c:v>0.02314671911622729</c:v>
                </c:pt>
                <c:pt idx="5">
                  <c:v>0.055212629717971425</c:v>
                </c:pt>
                <c:pt idx="6">
                  <c:v>0.03595331621419247</c:v>
                </c:pt>
                <c:pt idx="7">
                  <c:v>0.035362780425073514</c:v>
                </c:pt>
                <c:pt idx="8">
                  <c:v>1.8881482349852874E-09</c:v>
                </c:pt>
                <c:pt idx="9">
                  <c:v>0.04134004932455378</c:v>
                </c:pt>
                <c:pt idx="10">
                  <c:v>-0.018924589987818353</c:v>
                </c:pt>
                <c:pt idx="11">
                  <c:v>0.04243662467760852</c:v>
                </c:pt>
                <c:pt idx="12">
                  <c:v>-0.06612136025462435</c:v>
                </c:pt>
                <c:pt idx="13">
                  <c:v>-0.02529795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-1.334045908242083</c:v>
                </c:pt>
                <c:pt idx="1">
                  <c:v>-0.09358166266968483</c:v>
                </c:pt>
                <c:pt idx="2">
                  <c:v>0.6743092642563242</c:v>
                </c:pt>
                <c:pt idx="3">
                  <c:v>-0.0520534833491278</c:v>
                </c:pt>
                <c:pt idx="4">
                  <c:v>0.01246889151021221</c:v>
                </c:pt>
                <c:pt idx="5">
                  <c:v>0.006643102858599928</c:v>
                </c:pt>
                <c:pt idx="6">
                  <c:v>0.04405743001316847</c:v>
                </c:pt>
                <c:pt idx="7">
                  <c:v>0.06544050751915746</c:v>
                </c:pt>
                <c:pt idx="8">
                  <c:v>-2.069173582475159E-10</c:v>
                </c:pt>
                <c:pt idx="9">
                  <c:v>0.03120703254863102</c:v>
                </c:pt>
                <c:pt idx="10">
                  <c:v>-0.05060551729422647</c:v>
                </c:pt>
                <c:pt idx="11">
                  <c:v>0.06152972478878218</c:v>
                </c:pt>
                <c:pt idx="12">
                  <c:v>-0.06485632920515144</c:v>
                </c:pt>
                <c:pt idx="13">
                  <c:v>-0.0006459373000000001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-1.2026161583670756</c:v>
                </c:pt>
                <c:pt idx="1">
                  <c:v>-0.5855175513516818</c:v>
                </c:pt>
                <c:pt idx="2">
                  <c:v>0.5721650224038282</c:v>
                </c:pt>
                <c:pt idx="3">
                  <c:v>-0.1805649163623753</c:v>
                </c:pt>
                <c:pt idx="4">
                  <c:v>0.027141614740407306</c:v>
                </c:pt>
                <c:pt idx="5">
                  <c:v>0.044793602149695</c:v>
                </c:pt>
                <c:pt idx="6">
                  <c:v>0.03132474266074876</c:v>
                </c:pt>
                <c:pt idx="7">
                  <c:v>0.042312610575693584</c:v>
                </c:pt>
                <c:pt idx="8">
                  <c:v>5.869511734285515E-11</c:v>
                </c:pt>
                <c:pt idx="9">
                  <c:v>0.041739023173450046</c:v>
                </c:pt>
                <c:pt idx="10">
                  <c:v>-0.013589201831448964</c:v>
                </c:pt>
                <c:pt idx="11">
                  <c:v>0.04117528381756542</c:v>
                </c:pt>
                <c:pt idx="12">
                  <c:v>-0.06600244084865542</c:v>
                </c:pt>
                <c:pt idx="13">
                  <c:v>-0.00817839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-1.6131016684186181</c:v>
                </c:pt>
                <c:pt idx="1">
                  <c:v>-0.15839056438979865</c:v>
                </c:pt>
                <c:pt idx="2">
                  <c:v>0.4129799355653125</c:v>
                </c:pt>
                <c:pt idx="3">
                  <c:v>-0.040533840659827736</c:v>
                </c:pt>
                <c:pt idx="4">
                  <c:v>0.10015829262525543</c:v>
                </c:pt>
                <c:pt idx="5">
                  <c:v>0.022260894459847382</c:v>
                </c:pt>
                <c:pt idx="6">
                  <c:v>0.02526683974052612</c:v>
                </c:pt>
                <c:pt idx="7">
                  <c:v>0.05653474690052791</c:v>
                </c:pt>
                <c:pt idx="8">
                  <c:v>-2.2992734131574433E-09</c:v>
                </c:pt>
                <c:pt idx="9">
                  <c:v>0.046564124805708935</c:v>
                </c:pt>
                <c:pt idx="10">
                  <c:v>0.017473057458625155</c:v>
                </c:pt>
                <c:pt idx="11">
                  <c:v>0.04697299663671922</c:v>
                </c:pt>
                <c:pt idx="12">
                  <c:v>-0.0819857354943303</c:v>
                </c:pt>
                <c:pt idx="13">
                  <c:v>-0.005206637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-1.9374269323690407</c:v>
                </c:pt>
                <c:pt idx="1">
                  <c:v>-0.18577595006551403</c:v>
                </c:pt>
                <c:pt idx="2">
                  <c:v>0.261971146625662</c:v>
                </c:pt>
                <c:pt idx="3">
                  <c:v>-0.1390003764358557</c:v>
                </c:pt>
                <c:pt idx="4">
                  <c:v>0.0032065773154213474</c:v>
                </c:pt>
                <c:pt idx="5">
                  <c:v>-0.030975604094445757</c:v>
                </c:pt>
                <c:pt idx="6">
                  <c:v>0.006258421867103334</c:v>
                </c:pt>
                <c:pt idx="7">
                  <c:v>0.052592739676500626</c:v>
                </c:pt>
                <c:pt idx="8">
                  <c:v>1.3309802288086203E-09</c:v>
                </c:pt>
                <c:pt idx="9">
                  <c:v>0.03965379912448551</c:v>
                </c:pt>
                <c:pt idx="10">
                  <c:v>-0.041725811658444634</c:v>
                </c:pt>
                <c:pt idx="11">
                  <c:v>0.051345204490702324</c:v>
                </c:pt>
                <c:pt idx="12">
                  <c:v>-0.07847053143740555</c:v>
                </c:pt>
                <c:pt idx="13">
                  <c:v>-0.006031839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-1.5074488639532237</c:v>
                </c:pt>
                <c:pt idx="1">
                  <c:v>2.8858687743769473</c:v>
                </c:pt>
                <c:pt idx="2">
                  <c:v>0.2948044576921365</c:v>
                </c:pt>
                <c:pt idx="3">
                  <c:v>-0.15359766182241766</c:v>
                </c:pt>
                <c:pt idx="4">
                  <c:v>-0.06669481853278612</c:v>
                </c:pt>
                <c:pt idx="5">
                  <c:v>0.7417921740346406</c:v>
                </c:pt>
                <c:pt idx="6">
                  <c:v>0.014965058759275535</c:v>
                </c:pt>
                <c:pt idx="7">
                  <c:v>0.4446993404379702</c:v>
                </c:pt>
                <c:pt idx="8">
                  <c:v>-1.5498044708683878E-08</c:v>
                </c:pt>
                <c:pt idx="9">
                  <c:v>0.6459251254938548</c:v>
                </c:pt>
                <c:pt idx="10">
                  <c:v>0.025228216869177665</c:v>
                </c:pt>
                <c:pt idx="11">
                  <c:v>0.6176722082675593</c:v>
                </c:pt>
                <c:pt idx="12">
                  <c:v>-0.026887336884467115</c:v>
                </c:pt>
                <c:pt idx="13">
                  <c:v>0.25674220000000003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-1.3027334626798928</c:v>
                </c:pt>
                <c:pt idx="1">
                  <c:v>2.2563874809428612</c:v>
                </c:pt>
                <c:pt idx="2">
                  <c:v>0.04513727953357868</c:v>
                </c:pt>
                <c:pt idx="3">
                  <c:v>-0.09542890526962004</c:v>
                </c:pt>
                <c:pt idx="4">
                  <c:v>-0.03752308390478923</c:v>
                </c:pt>
                <c:pt idx="5">
                  <c:v>0.763561344020437</c:v>
                </c:pt>
                <c:pt idx="6">
                  <c:v>0.008050010237923969</c:v>
                </c:pt>
                <c:pt idx="7">
                  <c:v>0.4346508524590026</c:v>
                </c:pt>
                <c:pt idx="8">
                  <c:v>-2.2784289725741314E-08</c:v>
                </c:pt>
                <c:pt idx="9">
                  <c:v>0.6467377588129517</c:v>
                </c:pt>
                <c:pt idx="10">
                  <c:v>-0.007636720543720572</c:v>
                </c:pt>
                <c:pt idx="11">
                  <c:v>0.6075650992903883</c:v>
                </c:pt>
                <c:pt idx="12">
                  <c:v>-0.026389523508160137</c:v>
                </c:pt>
                <c:pt idx="13">
                  <c:v>0.32898419999999995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-1.9490908482563143</c:v>
                </c:pt>
                <c:pt idx="1">
                  <c:v>2.6270638494278633</c:v>
                </c:pt>
                <c:pt idx="2">
                  <c:v>-0.10641468692625156</c:v>
                </c:pt>
                <c:pt idx="3">
                  <c:v>0.07493640084888162</c:v>
                </c:pt>
                <c:pt idx="4">
                  <c:v>-0.03932414641434082</c:v>
                </c:pt>
                <c:pt idx="5">
                  <c:v>0.7399655315009483</c:v>
                </c:pt>
                <c:pt idx="6">
                  <c:v>0.007333338522192471</c:v>
                </c:pt>
                <c:pt idx="7">
                  <c:v>0.4376425074870018</c:v>
                </c:pt>
                <c:pt idx="8">
                  <c:v>6.320017660252364E-10</c:v>
                </c:pt>
                <c:pt idx="9">
                  <c:v>0.64977717299861</c:v>
                </c:pt>
                <c:pt idx="10">
                  <c:v>0.0007782154730362359</c:v>
                </c:pt>
                <c:pt idx="11">
                  <c:v>0.587784695905905</c:v>
                </c:pt>
                <c:pt idx="12">
                  <c:v>-0.03315970452638563</c:v>
                </c:pt>
                <c:pt idx="13">
                  <c:v>0.3736845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-1.628594672507233</c:v>
                </c:pt>
                <c:pt idx="1">
                  <c:v>2.8172050058967257</c:v>
                </c:pt>
                <c:pt idx="2">
                  <c:v>-0.08615519851778548</c:v>
                </c:pt>
                <c:pt idx="3">
                  <c:v>0.1552079586067574</c:v>
                </c:pt>
                <c:pt idx="4">
                  <c:v>-0.03561023871009407</c:v>
                </c:pt>
                <c:pt idx="5">
                  <c:v>0.7373224831932456</c:v>
                </c:pt>
                <c:pt idx="6">
                  <c:v>0.003949183837593601</c:v>
                </c:pt>
                <c:pt idx="7">
                  <c:v>0.4371678013828192</c:v>
                </c:pt>
                <c:pt idx="8">
                  <c:v>-1.7313616464988135E-09</c:v>
                </c:pt>
                <c:pt idx="9">
                  <c:v>0.6532213297193888</c:v>
                </c:pt>
                <c:pt idx="10">
                  <c:v>0.0012132090062237416</c:v>
                </c:pt>
                <c:pt idx="11">
                  <c:v>0.5806518624047008</c:v>
                </c:pt>
                <c:pt idx="12">
                  <c:v>-0.02593992547093534</c:v>
                </c:pt>
                <c:pt idx="13">
                  <c:v>0.37600340000000004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-1.8668402010557774</c:v>
                </c:pt>
                <c:pt idx="1">
                  <c:v>1.7790542298772796</c:v>
                </c:pt>
                <c:pt idx="2">
                  <c:v>-0.23379386067921648</c:v>
                </c:pt>
                <c:pt idx="3">
                  <c:v>0.34846107268899307</c:v>
                </c:pt>
                <c:pt idx="4">
                  <c:v>-0.06842915741088891</c:v>
                </c:pt>
                <c:pt idx="5">
                  <c:v>0.5985585954575631</c:v>
                </c:pt>
                <c:pt idx="6">
                  <c:v>-0.00039400059374677623</c:v>
                </c:pt>
                <c:pt idx="7">
                  <c:v>0.4274634073232737</c:v>
                </c:pt>
                <c:pt idx="8">
                  <c:v>-2.0856705034918988E-11</c:v>
                </c:pt>
                <c:pt idx="9">
                  <c:v>0.6570572827229142</c:v>
                </c:pt>
                <c:pt idx="10">
                  <c:v>0.008337370013845295</c:v>
                </c:pt>
                <c:pt idx="11">
                  <c:v>0.5368620006500242</c:v>
                </c:pt>
                <c:pt idx="12">
                  <c:v>-0.025321450131804632</c:v>
                </c:pt>
                <c:pt idx="13">
                  <c:v>0.39410029999999996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-2.434013731409634</c:v>
                </c:pt>
                <c:pt idx="1">
                  <c:v>2.095690220987432</c:v>
                </c:pt>
                <c:pt idx="2">
                  <c:v>-0.1126785126873921</c:v>
                </c:pt>
                <c:pt idx="3">
                  <c:v>0.3729243018335115</c:v>
                </c:pt>
                <c:pt idx="4">
                  <c:v>-0.007486198657387836</c:v>
                </c:pt>
                <c:pt idx="5">
                  <c:v>0.6792850046790545</c:v>
                </c:pt>
                <c:pt idx="6">
                  <c:v>-0.013300235359777318</c:v>
                </c:pt>
                <c:pt idx="7">
                  <c:v>0.43357820983442086</c:v>
                </c:pt>
                <c:pt idx="8">
                  <c:v>2.1197694120844712E-09</c:v>
                </c:pt>
                <c:pt idx="9">
                  <c:v>0.6569935378824767</c:v>
                </c:pt>
                <c:pt idx="10">
                  <c:v>-0.007295086881312564</c:v>
                </c:pt>
                <c:pt idx="11">
                  <c:v>0.5787143405400207</c:v>
                </c:pt>
                <c:pt idx="12">
                  <c:v>-0.030370259979857026</c:v>
                </c:pt>
                <c:pt idx="13">
                  <c:v>0.4393358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-2.22498443839495</c:v>
                </c:pt>
                <c:pt idx="1">
                  <c:v>2.5352846037267147</c:v>
                </c:pt>
                <c:pt idx="2">
                  <c:v>0.06290309159225553</c:v>
                </c:pt>
                <c:pt idx="3">
                  <c:v>0.26425760270031506</c:v>
                </c:pt>
                <c:pt idx="4">
                  <c:v>0.029887200887981406</c:v>
                </c:pt>
                <c:pt idx="5">
                  <c:v>0.7546180941313276</c:v>
                </c:pt>
                <c:pt idx="6">
                  <c:v>0.03791616955470212</c:v>
                </c:pt>
                <c:pt idx="7">
                  <c:v>0.4506213908563444</c:v>
                </c:pt>
                <c:pt idx="8">
                  <c:v>2.234399998357617E-09</c:v>
                </c:pt>
                <c:pt idx="9">
                  <c:v>0.6530039169464852</c:v>
                </c:pt>
                <c:pt idx="10">
                  <c:v>0.003749182814229645</c:v>
                </c:pt>
                <c:pt idx="11">
                  <c:v>0.564992206537118</c:v>
                </c:pt>
                <c:pt idx="12">
                  <c:v>-0.024040988389279837</c:v>
                </c:pt>
                <c:pt idx="13">
                  <c:v>0.42491599999999996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-1.784816604839231</c:v>
                </c:pt>
                <c:pt idx="1">
                  <c:v>2.3643003645520904</c:v>
                </c:pt>
                <c:pt idx="2">
                  <c:v>0.1101554105016448</c:v>
                </c:pt>
                <c:pt idx="3">
                  <c:v>0.21556503175306843</c:v>
                </c:pt>
                <c:pt idx="4">
                  <c:v>0.01839454738943739</c:v>
                </c:pt>
                <c:pt idx="5">
                  <c:v>0.7223195051678998</c:v>
                </c:pt>
                <c:pt idx="6">
                  <c:v>0.006161152950762163</c:v>
                </c:pt>
                <c:pt idx="7">
                  <c:v>0.4403156417998087</c:v>
                </c:pt>
                <c:pt idx="8">
                  <c:v>-3.2460171772719093E-09</c:v>
                </c:pt>
                <c:pt idx="9">
                  <c:v>0.6522157859470953</c:v>
                </c:pt>
                <c:pt idx="10">
                  <c:v>-0.016519452022545084</c:v>
                </c:pt>
                <c:pt idx="11">
                  <c:v>0.5670521394401388</c:v>
                </c:pt>
                <c:pt idx="12">
                  <c:v>-0.027794377628440097</c:v>
                </c:pt>
                <c:pt idx="13">
                  <c:v>0.3472372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-1.3409649530528933</c:v>
                </c:pt>
                <c:pt idx="1">
                  <c:v>2.025242399753212</c:v>
                </c:pt>
                <c:pt idx="2">
                  <c:v>-0.08123727836840927</c:v>
                </c:pt>
                <c:pt idx="3">
                  <c:v>0.39154313515429945</c:v>
                </c:pt>
                <c:pt idx="4">
                  <c:v>-0.08951109630335302</c:v>
                </c:pt>
                <c:pt idx="5">
                  <c:v>0.6536732919649035</c:v>
                </c:pt>
                <c:pt idx="6">
                  <c:v>0.004002725736216893</c:v>
                </c:pt>
                <c:pt idx="7">
                  <c:v>0.4157733985826536</c:v>
                </c:pt>
                <c:pt idx="8">
                  <c:v>-3.7087347060614506E-10</c:v>
                </c:pt>
                <c:pt idx="9">
                  <c:v>0.6661467324067832</c:v>
                </c:pt>
                <c:pt idx="10">
                  <c:v>-0.06627824380317311</c:v>
                </c:pt>
                <c:pt idx="11">
                  <c:v>0.561790936757945</c:v>
                </c:pt>
                <c:pt idx="12">
                  <c:v>-0.0376206876626379</c:v>
                </c:pt>
                <c:pt idx="13">
                  <c:v>0.3640559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-1.5834425510703327</c:v>
                </c:pt>
                <c:pt idx="1">
                  <c:v>1.6428027544850436</c:v>
                </c:pt>
                <c:pt idx="2">
                  <c:v>-0.2207167651853273</c:v>
                </c:pt>
                <c:pt idx="3">
                  <c:v>0.5625358500311665</c:v>
                </c:pt>
                <c:pt idx="4">
                  <c:v>-0.0054569765375084706</c:v>
                </c:pt>
                <c:pt idx="5">
                  <c:v>0.6934063851228676</c:v>
                </c:pt>
                <c:pt idx="6">
                  <c:v>0.017440398118004706</c:v>
                </c:pt>
                <c:pt idx="7">
                  <c:v>0.4237364652510915</c:v>
                </c:pt>
                <c:pt idx="8">
                  <c:v>-5.0469282295018125E-09</c:v>
                </c:pt>
                <c:pt idx="9">
                  <c:v>0.6660200019627819</c:v>
                </c:pt>
                <c:pt idx="10">
                  <c:v>-0.02944032632548612</c:v>
                </c:pt>
                <c:pt idx="11">
                  <c:v>0.5351493475122381</c:v>
                </c:pt>
                <c:pt idx="12">
                  <c:v>-0.027153842437795055</c:v>
                </c:pt>
                <c:pt idx="13">
                  <c:v>0.3547691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-0.8552743587429623</c:v>
                </c:pt>
                <c:pt idx="1">
                  <c:v>2.2339108416880804</c:v>
                </c:pt>
                <c:pt idx="2">
                  <c:v>-0.04637823561163247</c:v>
                </c:pt>
                <c:pt idx="3">
                  <c:v>0.11194194620365507</c:v>
                </c:pt>
                <c:pt idx="4">
                  <c:v>-0.04097444238094083</c:v>
                </c:pt>
                <c:pt idx="5">
                  <c:v>0.6956520737447675</c:v>
                </c:pt>
                <c:pt idx="6">
                  <c:v>-0.0020211021545430584</c:v>
                </c:pt>
                <c:pt idx="7">
                  <c:v>0.4338683885134383</c:v>
                </c:pt>
                <c:pt idx="8">
                  <c:v>2.2977300010579293E-09</c:v>
                </c:pt>
                <c:pt idx="9">
                  <c:v>0.6498625815694417</c:v>
                </c:pt>
                <c:pt idx="10">
                  <c:v>-0.03492872137491388</c:v>
                </c:pt>
                <c:pt idx="11">
                  <c:v>0.5380173710843366</c:v>
                </c:pt>
                <c:pt idx="12">
                  <c:v>-0.03267895142897694</c:v>
                </c:pt>
                <c:pt idx="13">
                  <c:v>0.3080159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-0.9637655130351893</c:v>
                </c:pt>
                <c:pt idx="1">
                  <c:v>2.2880886149807007</c:v>
                </c:pt>
                <c:pt idx="2">
                  <c:v>0.09130072308191275</c:v>
                </c:pt>
                <c:pt idx="3">
                  <c:v>0.267669731443779</c:v>
                </c:pt>
                <c:pt idx="4">
                  <c:v>0.03872761761475316</c:v>
                </c:pt>
                <c:pt idx="5">
                  <c:v>0.74505724441075</c:v>
                </c:pt>
                <c:pt idx="6">
                  <c:v>-0.018446711023194777</c:v>
                </c:pt>
                <c:pt idx="7">
                  <c:v>0.45489033028283565</c:v>
                </c:pt>
                <c:pt idx="8">
                  <c:v>2.0172948866914453E-09</c:v>
                </c:pt>
                <c:pt idx="9">
                  <c:v>0.6564144445173943</c:v>
                </c:pt>
                <c:pt idx="10">
                  <c:v>-0.027147735423675785</c:v>
                </c:pt>
                <c:pt idx="11">
                  <c:v>0.546150406083918</c:v>
                </c:pt>
                <c:pt idx="12">
                  <c:v>-0.02706392441131661</c:v>
                </c:pt>
                <c:pt idx="13">
                  <c:v>0.3854105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-0.43923041931877954</c:v>
                </c:pt>
                <c:pt idx="1">
                  <c:v>1.3193865013607027</c:v>
                </c:pt>
                <c:pt idx="2">
                  <c:v>0.03406230068731678</c:v>
                </c:pt>
                <c:pt idx="3">
                  <c:v>0.29752478364122437</c:v>
                </c:pt>
                <c:pt idx="4">
                  <c:v>-0.009067175598850764</c:v>
                </c:pt>
                <c:pt idx="5">
                  <c:v>0.7700779871586242</c:v>
                </c:pt>
                <c:pt idx="6">
                  <c:v>-0.015673402760808797</c:v>
                </c:pt>
                <c:pt idx="7">
                  <c:v>0.4441709204015803</c:v>
                </c:pt>
                <c:pt idx="8">
                  <c:v>5.665842378599351E-10</c:v>
                </c:pt>
                <c:pt idx="9">
                  <c:v>0.6547959225003718</c:v>
                </c:pt>
                <c:pt idx="10">
                  <c:v>0.01983119327886612</c:v>
                </c:pt>
                <c:pt idx="11">
                  <c:v>0.5572371161589319</c:v>
                </c:pt>
                <c:pt idx="12">
                  <c:v>-0.025348480693677268</c:v>
                </c:pt>
                <c:pt idx="13">
                  <c:v>0.3824714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-0.5466609420649835</c:v>
                </c:pt>
                <c:pt idx="1">
                  <c:v>2.0501813935094044</c:v>
                </c:pt>
                <c:pt idx="2">
                  <c:v>0.13520084804853646</c:v>
                </c:pt>
                <c:pt idx="3">
                  <c:v>0.32125438864605993</c:v>
                </c:pt>
                <c:pt idx="4">
                  <c:v>-0.02225617202241753</c:v>
                </c:pt>
                <c:pt idx="5">
                  <c:v>0.7188766738552606</c:v>
                </c:pt>
                <c:pt idx="6">
                  <c:v>0.000569204674417411</c:v>
                </c:pt>
                <c:pt idx="7">
                  <c:v>0.45250554051535996</c:v>
                </c:pt>
                <c:pt idx="8">
                  <c:v>6.4827058825212E-10</c:v>
                </c:pt>
                <c:pt idx="9">
                  <c:v>0.6609302515085076</c:v>
                </c:pt>
                <c:pt idx="10">
                  <c:v>-0.007192964759932</c:v>
                </c:pt>
                <c:pt idx="11">
                  <c:v>0.5796707633341487</c:v>
                </c:pt>
                <c:pt idx="12">
                  <c:v>-0.01781177312876792</c:v>
                </c:pt>
                <c:pt idx="13">
                  <c:v>0.4029492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-0.7141167658662376</c:v>
                </c:pt>
                <c:pt idx="1">
                  <c:v>2.5444785910833128</c:v>
                </c:pt>
                <c:pt idx="2">
                  <c:v>-0.020582580224708494</c:v>
                </c:pt>
                <c:pt idx="3">
                  <c:v>0.13349930478386207</c:v>
                </c:pt>
                <c:pt idx="4">
                  <c:v>-0.02010588879393012</c:v>
                </c:pt>
                <c:pt idx="5">
                  <c:v>0.759483178602891</c:v>
                </c:pt>
                <c:pt idx="6">
                  <c:v>0.002779141850864933</c:v>
                </c:pt>
                <c:pt idx="7">
                  <c:v>0.4530575731150803</c:v>
                </c:pt>
                <c:pt idx="8">
                  <c:v>1.9549341180591373E-08</c:v>
                </c:pt>
                <c:pt idx="9">
                  <c:v>0.655302988537104</c:v>
                </c:pt>
                <c:pt idx="10">
                  <c:v>-0.006456671496690835</c:v>
                </c:pt>
                <c:pt idx="11">
                  <c:v>0.6087765611854947</c:v>
                </c:pt>
                <c:pt idx="12">
                  <c:v>-0.035750464282136594</c:v>
                </c:pt>
                <c:pt idx="13">
                  <c:v>0.41597910000000005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-0.804537011970207</c:v>
                </c:pt>
                <c:pt idx="1">
                  <c:v>2.093579466450179</c:v>
                </c:pt>
                <c:pt idx="2">
                  <c:v>-0.054675087155533174</c:v>
                </c:pt>
                <c:pt idx="3">
                  <c:v>0.26452210362392975</c:v>
                </c:pt>
                <c:pt idx="4">
                  <c:v>0.05613312268219176</c:v>
                </c:pt>
                <c:pt idx="5">
                  <c:v>0.7979199093610326</c:v>
                </c:pt>
                <c:pt idx="6">
                  <c:v>0.018016510022273884</c:v>
                </c:pt>
                <c:pt idx="7">
                  <c:v>0.4414004664207838</c:v>
                </c:pt>
                <c:pt idx="8">
                  <c:v>9.529484708281633E-09</c:v>
                </c:pt>
                <c:pt idx="9">
                  <c:v>0.6549770409314494</c:v>
                </c:pt>
                <c:pt idx="10">
                  <c:v>0.008061784965760002</c:v>
                </c:pt>
                <c:pt idx="11">
                  <c:v>0.5877983839629317</c:v>
                </c:pt>
                <c:pt idx="12">
                  <c:v>-0.011027048507063998</c:v>
                </c:pt>
                <c:pt idx="13">
                  <c:v>0.3831698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-0.8063650251774045</c:v>
                </c:pt>
                <c:pt idx="1">
                  <c:v>2.7337034645311036</c:v>
                </c:pt>
                <c:pt idx="2">
                  <c:v>0.11981807072374216</c:v>
                </c:pt>
                <c:pt idx="3">
                  <c:v>-0.0692025402406239</c:v>
                </c:pt>
                <c:pt idx="4">
                  <c:v>0.027727817163930392</c:v>
                </c:pt>
                <c:pt idx="5">
                  <c:v>0.7520065110252784</c:v>
                </c:pt>
                <c:pt idx="6">
                  <c:v>0.011766154271523485</c:v>
                </c:pt>
                <c:pt idx="7">
                  <c:v>0.4461596176124024</c:v>
                </c:pt>
                <c:pt idx="8">
                  <c:v>-1.094463943085433E-09</c:v>
                </c:pt>
                <c:pt idx="9">
                  <c:v>0.649523150947127</c:v>
                </c:pt>
                <c:pt idx="10">
                  <c:v>0.01466259698838194</c:v>
                </c:pt>
                <c:pt idx="11">
                  <c:v>0.5935226287869646</c:v>
                </c:pt>
                <c:pt idx="12">
                  <c:v>-0.015810754229715465</c:v>
                </c:pt>
                <c:pt idx="13">
                  <c:v>0.3428563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-1.3043142355971447</c:v>
                </c:pt>
                <c:pt idx="1">
                  <c:v>2.2863945566119437</c:v>
                </c:pt>
                <c:pt idx="2">
                  <c:v>-0.22965010241676</c:v>
                </c:pt>
                <c:pt idx="3">
                  <c:v>-0.43567968488685727</c:v>
                </c:pt>
                <c:pt idx="4">
                  <c:v>-0.08926898869340412</c:v>
                </c:pt>
                <c:pt idx="5">
                  <c:v>0.6269941917174121</c:v>
                </c:pt>
                <c:pt idx="6">
                  <c:v>-0.02571527364488</c:v>
                </c:pt>
                <c:pt idx="7">
                  <c:v>0.38872857099276725</c:v>
                </c:pt>
                <c:pt idx="8">
                  <c:v>4.58543529535671E-10</c:v>
                </c:pt>
                <c:pt idx="9">
                  <c:v>0.6285138229918361</c:v>
                </c:pt>
                <c:pt idx="10">
                  <c:v>-0.030729691452369888</c:v>
                </c:pt>
                <c:pt idx="11">
                  <c:v>0.5421147003103945</c:v>
                </c:pt>
                <c:pt idx="12">
                  <c:v>-0.027097674749297414</c:v>
                </c:pt>
                <c:pt idx="13">
                  <c:v>0.26616419999999996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-1.864715835883431</c:v>
                </c:pt>
                <c:pt idx="1">
                  <c:v>-0.030515232001042947</c:v>
                </c:pt>
                <c:pt idx="2">
                  <c:v>0.17403635441207294</c:v>
                </c:pt>
                <c:pt idx="3">
                  <c:v>-0.11989420213552648</c:v>
                </c:pt>
                <c:pt idx="4">
                  <c:v>0.010277176526955992</c:v>
                </c:pt>
                <c:pt idx="5">
                  <c:v>0.08883768003765323</c:v>
                </c:pt>
                <c:pt idx="6">
                  <c:v>-0.018942861375147765</c:v>
                </c:pt>
                <c:pt idx="7">
                  <c:v>0.030104750393656354</c:v>
                </c:pt>
                <c:pt idx="8">
                  <c:v>2.20332164457826E-08</c:v>
                </c:pt>
                <c:pt idx="9">
                  <c:v>0.041909307180070854</c:v>
                </c:pt>
                <c:pt idx="10">
                  <c:v>-0.0028722156973153</c:v>
                </c:pt>
                <c:pt idx="11">
                  <c:v>0.049911488659685234</c:v>
                </c:pt>
                <c:pt idx="12">
                  <c:v>-0.11304490982483895</c:v>
                </c:pt>
                <c:pt idx="13">
                  <c:v>-0.004156785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-1.507655509648614</c:v>
                </c:pt>
                <c:pt idx="1">
                  <c:v>0.2119561690298793</c:v>
                </c:pt>
                <c:pt idx="2">
                  <c:v>0.05564917045310244</c:v>
                </c:pt>
                <c:pt idx="3">
                  <c:v>-0.043798443649807325</c:v>
                </c:pt>
                <c:pt idx="4">
                  <c:v>-0.012029093985461752</c:v>
                </c:pt>
                <c:pt idx="5">
                  <c:v>0.08831376346301592</c:v>
                </c:pt>
                <c:pt idx="6">
                  <c:v>0.0007462890162636235</c:v>
                </c:pt>
                <c:pt idx="7">
                  <c:v>0.03676986706194233</c:v>
                </c:pt>
                <c:pt idx="8">
                  <c:v>-1.712361470500301E-09</c:v>
                </c:pt>
                <c:pt idx="9">
                  <c:v>0.03874115583299757</c:v>
                </c:pt>
                <c:pt idx="10">
                  <c:v>-0.003591170854152822</c:v>
                </c:pt>
                <c:pt idx="11">
                  <c:v>0.05572771688166028</c:v>
                </c:pt>
                <c:pt idx="12">
                  <c:v>-0.1261741051780963</c:v>
                </c:pt>
                <c:pt idx="13">
                  <c:v>-0.046135960000000004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-1.2556206511950265</c:v>
                </c:pt>
                <c:pt idx="1">
                  <c:v>0.3306990102248405</c:v>
                </c:pt>
                <c:pt idx="2">
                  <c:v>0.021810780815155834</c:v>
                </c:pt>
                <c:pt idx="3">
                  <c:v>0.019831951211883265</c:v>
                </c:pt>
                <c:pt idx="4">
                  <c:v>-0.022993324721169016</c:v>
                </c:pt>
                <c:pt idx="5">
                  <c:v>0.04678788948942559</c:v>
                </c:pt>
                <c:pt idx="6">
                  <c:v>0.003918189105797176</c:v>
                </c:pt>
                <c:pt idx="7">
                  <c:v>0.03629139333229846</c:v>
                </c:pt>
                <c:pt idx="8">
                  <c:v>4.826425998444295E-09</c:v>
                </c:pt>
                <c:pt idx="9">
                  <c:v>0.034989797735639656</c:v>
                </c:pt>
                <c:pt idx="10">
                  <c:v>-0.00022425741554475773</c:v>
                </c:pt>
                <c:pt idx="11">
                  <c:v>0.031217587798305857</c:v>
                </c:pt>
                <c:pt idx="12">
                  <c:v>-0.13271962558145867</c:v>
                </c:pt>
                <c:pt idx="13">
                  <c:v>-0.0068508269999999994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-1.3484348009263274</c:v>
                </c:pt>
                <c:pt idx="1">
                  <c:v>0.15108070159114087</c:v>
                </c:pt>
                <c:pt idx="2">
                  <c:v>-0.1470579147677533</c:v>
                </c:pt>
                <c:pt idx="3">
                  <c:v>-0.004206182156953441</c:v>
                </c:pt>
                <c:pt idx="4">
                  <c:v>-0.02570973213457453</c:v>
                </c:pt>
                <c:pt idx="5">
                  <c:v>0.013998185323024735</c:v>
                </c:pt>
                <c:pt idx="6">
                  <c:v>0.0003321032952519516</c:v>
                </c:pt>
                <c:pt idx="7">
                  <c:v>0.03471194522390995</c:v>
                </c:pt>
                <c:pt idx="8">
                  <c:v>2.2561060034065328E-09</c:v>
                </c:pt>
                <c:pt idx="9">
                  <c:v>0.04000111186183966</c:v>
                </c:pt>
                <c:pt idx="10">
                  <c:v>-0.0027531026545302628</c:v>
                </c:pt>
                <c:pt idx="11">
                  <c:v>0.05227735987996544</c:v>
                </c:pt>
                <c:pt idx="12">
                  <c:v>-0.13320273754937653</c:v>
                </c:pt>
                <c:pt idx="13">
                  <c:v>-0.012205359999999998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-2.155292507059722</c:v>
                </c:pt>
                <c:pt idx="1">
                  <c:v>0.33602683905962055</c:v>
                </c:pt>
                <c:pt idx="2">
                  <c:v>0.5907944814423847</c:v>
                </c:pt>
                <c:pt idx="3">
                  <c:v>0.014396065743242354</c:v>
                </c:pt>
                <c:pt idx="4">
                  <c:v>-0.11953854941798779</c:v>
                </c:pt>
                <c:pt idx="5">
                  <c:v>0.09335183218538656</c:v>
                </c:pt>
                <c:pt idx="6">
                  <c:v>0.049400691321876945</c:v>
                </c:pt>
                <c:pt idx="7">
                  <c:v>0.05140787048782942</c:v>
                </c:pt>
                <c:pt idx="8">
                  <c:v>3.0122545915944876E-09</c:v>
                </c:pt>
                <c:pt idx="9">
                  <c:v>0.05155311192276039</c:v>
                </c:pt>
                <c:pt idx="10">
                  <c:v>-0.06401243294260353</c:v>
                </c:pt>
                <c:pt idx="11">
                  <c:v>0.05858327592340537</c:v>
                </c:pt>
                <c:pt idx="12">
                  <c:v>-0.09921231765023245</c:v>
                </c:pt>
                <c:pt idx="13">
                  <c:v>0.0008675123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-1.3214365616901682</c:v>
                </c:pt>
                <c:pt idx="1">
                  <c:v>-0.17731222533221633</c:v>
                </c:pt>
                <c:pt idx="2">
                  <c:v>0.27955041141791165</c:v>
                </c:pt>
                <c:pt idx="3">
                  <c:v>-0.06282739463439635</c:v>
                </c:pt>
                <c:pt idx="4">
                  <c:v>-0.04110678435599311</c:v>
                </c:pt>
                <c:pt idx="5">
                  <c:v>0.07595529002478885</c:v>
                </c:pt>
                <c:pt idx="6">
                  <c:v>0.02774620105711944</c:v>
                </c:pt>
                <c:pt idx="7">
                  <c:v>0.033310777363804354</c:v>
                </c:pt>
                <c:pt idx="8">
                  <c:v>-2.007128920011869E-08</c:v>
                </c:pt>
                <c:pt idx="9">
                  <c:v>0.05837363253411233</c:v>
                </c:pt>
                <c:pt idx="10">
                  <c:v>-0.0015177345985594067</c:v>
                </c:pt>
                <c:pt idx="11">
                  <c:v>0.03103125881356293</c:v>
                </c:pt>
                <c:pt idx="12">
                  <c:v>-0.11768492931091536</c:v>
                </c:pt>
                <c:pt idx="13">
                  <c:v>-0.009324533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-0.5893380582439459</c:v>
                </c:pt>
                <c:pt idx="1">
                  <c:v>-0.16128066351949935</c:v>
                </c:pt>
                <c:pt idx="2">
                  <c:v>0.23974740759760604</c:v>
                </c:pt>
                <c:pt idx="3">
                  <c:v>-0.0375588964182827</c:v>
                </c:pt>
                <c:pt idx="4">
                  <c:v>-0.04150460880772541</c:v>
                </c:pt>
                <c:pt idx="5">
                  <c:v>0.11477613552787419</c:v>
                </c:pt>
                <c:pt idx="6">
                  <c:v>0.0497665041228738</c:v>
                </c:pt>
                <c:pt idx="7">
                  <c:v>0.06046611086177753</c:v>
                </c:pt>
                <c:pt idx="8">
                  <c:v>1.5311669654405335E-08</c:v>
                </c:pt>
                <c:pt idx="9">
                  <c:v>0.06301904081715984</c:v>
                </c:pt>
                <c:pt idx="10">
                  <c:v>-0.00972985999606748</c:v>
                </c:pt>
                <c:pt idx="11">
                  <c:v>0.05970961810277006</c:v>
                </c:pt>
                <c:pt idx="12">
                  <c:v>-0.11538264172038647</c:v>
                </c:pt>
                <c:pt idx="13">
                  <c:v>-0.008237162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-0.8722500769634326</c:v>
                </c:pt>
                <c:pt idx="1">
                  <c:v>-0.062081645032503414</c:v>
                </c:pt>
                <c:pt idx="2">
                  <c:v>0.0955620618047669</c:v>
                </c:pt>
                <c:pt idx="3">
                  <c:v>-0.03576951742370532</c:v>
                </c:pt>
                <c:pt idx="4">
                  <c:v>0.0020120619889372957</c:v>
                </c:pt>
                <c:pt idx="5">
                  <c:v>-0.001791239261314441</c:v>
                </c:pt>
                <c:pt idx="6">
                  <c:v>0.03849421204433209</c:v>
                </c:pt>
                <c:pt idx="7">
                  <c:v>0.03399132278899737</c:v>
                </c:pt>
                <c:pt idx="8">
                  <c:v>-2.7323199362772055E-09</c:v>
                </c:pt>
                <c:pt idx="9">
                  <c:v>0.05271949630730995</c:v>
                </c:pt>
                <c:pt idx="10">
                  <c:v>-0.0006759351554252264</c:v>
                </c:pt>
                <c:pt idx="11">
                  <c:v>0.06480966608912107</c:v>
                </c:pt>
                <c:pt idx="12">
                  <c:v>-0.13014795945090807</c:v>
                </c:pt>
                <c:pt idx="13">
                  <c:v>0.01951654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-1.8801084529603787</c:v>
                </c:pt>
                <c:pt idx="1">
                  <c:v>-0.6851853301993069</c:v>
                </c:pt>
                <c:pt idx="2">
                  <c:v>0.22979656099475523</c:v>
                </c:pt>
                <c:pt idx="3">
                  <c:v>-0.29958251022241</c:v>
                </c:pt>
                <c:pt idx="4">
                  <c:v>-0.09010844746641261</c:v>
                </c:pt>
                <c:pt idx="5">
                  <c:v>-0.005587936296623363</c:v>
                </c:pt>
                <c:pt idx="6">
                  <c:v>0.002245526817701182</c:v>
                </c:pt>
                <c:pt idx="7">
                  <c:v>-0.0033874703783164537</c:v>
                </c:pt>
                <c:pt idx="8">
                  <c:v>2.1748116588865551E-10</c:v>
                </c:pt>
                <c:pt idx="9">
                  <c:v>0.03279877014596428</c:v>
                </c:pt>
                <c:pt idx="10">
                  <c:v>-0.07221541927819125</c:v>
                </c:pt>
                <c:pt idx="11">
                  <c:v>0.036040105245866705</c:v>
                </c:pt>
                <c:pt idx="12">
                  <c:v>-0.15504336066605612</c:v>
                </c:pt>
                <c:pt idx="13">
                  <c:v>-0.012101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-1.0139289769728959</c:v>
                </c:pt>
                <c:pt idx="1">
                  <c:v>-0.0366055159259713</c:v>
                </c:pt>
                <c:pt idx="2">
                  <c:v>0.5156727629316274</c:v>
                </c:pt>
                <c:pt idx="3">
                  <c:v>0.01597124121644852</c:v>
                </c:pt>
                <c:pt idx="4">
                  <c:v>-0.024897369321633136</c:v>
                </c:pt>
                <c:pt idx="5">
                  <c:v>0.02406733694916316</c:v>
                </c:pt>
                <c:pt idx="6">
                  <c:v>-0.002417023028977696</c:v>
                </c:pt>
                <c:pt idx="7">
                  <c:v>0.0697610510728928</c:v>
                </c:pt>
                <c:pt idx="8">
                  <c:v>-8.38142000247899E-09</c:v>
                </c:pt>
                <c:pt idx="9">
                  <c:v>0.03949692602717874</c:v>
                </c:pt>
                <c:pt idx="10">
                  <c:v>-0.04573191751425753</c:v>
                </c:pt>
                <c:pt idx="11">
                  <c:v>0.09462029297588971</c:v>
                </c:pt>
                <c:pt idx="12">
                  <c:v>-0.15099175909992682</c:v>
                </c:pt>
                <c:pt idx="13">
                  <c:v>0.02937893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-0.06358262547627812</c:v>
                </c:pt>
                <c:pt idx="1">
                  <c:v>-0.4117664071499468</c:v>
                </c:pt>
                <c:pt idx="2">
                  <c:v>-0.2026032935405454</c:v>
                </c:pt>
                <c:pt idx="3">
                  <c:v>-0.19111501204280928</c:v>
                </c:pt>
                <c:pt idx="4">
                  <c:v>-0.056657571308836585</c:v>
                </c:pt>
                <c:pt idx="5">
                  <c:v>0.007435860989445441</c:v>
                </c:pt>
                <c:pt idx="6">
                  <c:v>-0.0062202052394913845</c:v>
                </c:pt>
                <c:pt idx="7">
                  <c:v>0.03650231811871894</c:v>
                </c:pt>
                <c:pt idx="8">
                  <c:v>4.771862009700367E-09</c:v>
                </c:pt>
                <c:pt idx="9">
                  <c:v>0.037696361791550004</c:v>
                </c:pt>
                <c:pt idx="10">
                  <c:v>-0.053855407559127905</c:v>
                </c:pt>
                <c:pt idx="11">
                  <c:v>0.03783130437589331</c:v>
                </c:pt>
                <c:pt idx="12">
                  <c:v>-0.13638166966476753</c:v>
                </c:pt>
                <c:pt idx="13">
                  <c:v>-0.0107041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-0.8346124216634812</c:v>
                </c:pt>
                <c:pt idx="1">
                  <c:v>-0.11819712029967247</c:v>
                </c:pt>
                <c:pt idx="2">
                  <c:v>-0.11929990408175459</c:v>
                </c:pt>
                <c:pt idx="3">
                  <c:v>-0.05712673464202461</c:v>
                </c:pt>
                <c:pt idx="4">
                  <c:v>-0.03850186251983294</c:v>
                </c:pt>
                <c:pt idx="5">
                  <c:v>-0.06430456484435257</c:v>
                </c:pt>
                <c:pt idx="6">
                  <c:v>0.003271450470819292</c:v>
                </c:pt>
                <c:pt idx="7">
                  <c:v>0.06696157269219367</c:v>
                </c:pt>
                <c:pt idx="8">
                  <c:v>-1.3246764692109725E-09</c:v>
                </c:pt>
                <c:pt idx="9">
                  <c:v>0.027007396781653436</c:v>
                </c:pt>
                <c:pt idx="10">
                  <c:v>-0.027008564361458345</c:v>
                </c:pt>
                <c:pt idx="11">
                  <c:v>0.06700425109256186</c:v>
                </c:pt>
                <c:pt idx="12">
                  <c:v>-0.13104794014208002</c:v>
                </c:pt>
                <c:pt idx="13">
                  <c:v>0.02205387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-1.1546626989637132</c:v>
                </c:pt>
                <c:pt idx="1">
                  <c:v>0.20926060736420457</c:v>
                </c:pt>
                <c:pt idx="2">
                  <c:v>0.3680850255071972</c:v>
                </c:pt>
                <c:pt idx="3">
                  <c:v>0.026622641610690764</c:v>
                </c:pt>
                <c:pt idx="4">
                  <c:v>0.03017707773854347</c:v>
                </c:pt>
                <c:pt idx="5">
                  <c:v>-0.054782340383457175</c:v>
                </c:pt>
                <c:pt idx="6">
                  <c:v>0.014152605296166167</c:v>
                </c:pt>
                <c:pt idx="7">
                  <c:v>0.0657574024501697</c:v>
                </c:pt>
                <c:pt idx="8">
                  <c:v>2.3471578847189534E-09</c:v>
                </c:pt>
                <c:pt idx="9">
                  <c:v>0.03130201721818408</c:v>
                </c:pt>
                <c:pt idx="10">
                  <c:v>-0.01266429176073482</c:v>
                </c:pt>
                <c:pt idx="11">
                  <c:v>0.0695990920439362</c:v>
                </c:pt>
                <c:pt idx="12">
                  <c:v>-0.11663620634258842</c:v>
                </c:pt>
                <c:pt idx="13">
                  <c:v>0.01050636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-1.145921869157189</c:v>
                </c:pt>
                <c:pt idx="1">
                  <c:v>0.03487084315214005</c:v>
                </c:pt>
                <c:pt idx="2">
                  <c:v>0.0908341422161972</c:v>
                </c:pt>
                <c:pt idx="3">
                  <c:v>-0.05840275934688647</c:v>
                </c:pt>
                <c:pt idx="4">
                  <c:v>-0.10895560312612307</c:v>
                </c:pt>
                <c:pt idx="5">
                  <c:v>0.012744213564752029</c:v>
                </c:pt>
                <c:pt idx="6">
                  <c:v>-0.0006088114915384947</c:v>
                </c:pt>
                <c:pt idx="7">
                  <c:v>0.028000829950460018</c:v>
                </c:pt>
                <c:pt idx="8">
                  <c:v>-8.54696141638911E-09</c:v>
                </c:pt>
                <c:pt idx="9">
                  <c:v>0.029801159964582574</c:v>
                </c:pt>
                <c:pt idx="10">
                  <c:v>-0.05907731161306815</c:v>
                </c:pt>
                <c:pt idx="11">
                  <c:v>0.047095243317388506</c:v>
                </c:pt>
                <c:pt idx="12">
                  <c:v>-0.1181273727781623</c:v>
                </c:pt>
                <c:pt idx="13">
                  <c:v>3.618894E-05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-0.3498332534832706</c:v>
                </c:pt>
                <c:pt idx="1">
                  <c:v>-0.1970732078946423</c:v>
                </c:pt>
                <c:pt idx="2">
                  <c:v>0.015872037874498823</c:v>
                </c:pt>
                <c:pt idx="3">
                  <c:v>0.0008583446437232353</c:v>
                </c:pt>
                <c:pt idx="4">
                  <c:v>-0.020579469647396473</c:v>
                </c:pt>
                <c:pt idx="5">
                  <c:v>0.031824909899607</c:v>
                </c:pt>
                <c:pt idx="6">
                  <c:v>0.0010878154942917592</c:v>
                </c:pt>
                <c:pt idx="7">
                  <c:v>0.052663735326025175</c:v>
                </c:pt>
                <c:pt idx="8">
                  <c:v>-2.61623531172539E-09</c:v>
                </c:pt>
                <c:pt idx="9">
                  <c:v>0.026723646436707466</c:v>
                </c:pt>
                <c:pt idx="10">
                  <c:v>-0.03832543452507531</c:v>
                </c:pt>
                <c:pt idx="11">
                  <c:v>0.05533679259742383</c:v>
                </c:pt>
                <c:pt idx="12">
                  <c:v>-0.11033736190714237</c:v>
                </c:pt>
                <c:pt idx="13">
                  <c:v>0.04693859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-1.5051033255223858</c:v>
                </c:pt>
                <c:pt idx="1">
                  <c:v>-0.5798167406909116</c:v>
                </c:pt>
                <c:pt idx="2">
                  <c:v>0.23685026943532989</c:v>
                </c:pt>
                <c:pt idx="3">
                  <c:v>0.019257423859531764</c:v>
                </c:pt>
                <c:pt idx="4">
                  <c:v>-0.015304414770765884</c:v>
                </c:pt>
                <c:pt idx="5">
                  <c:v>0.034648129789785174</c:v>
                </c:pt>
                <c:pt idx="6">
                  <c:v>-0.027131070823343064</c:v>
                </c:pt>
                <c:pt idx="7">
                  <c:v>0.03930836801327382</c:v>
                </c:pt>
                <c:pt idx="8">
                  <c:v>-1.6439751761299082E-08</c:v>
                </c:pt>
                <c:pt idx="9">
                  <c:v>0.042566953286295</c:v>
                </c:pt>
                <c:pt idx="10">
                  <c:v>-0.04683059237506706</c:v>
                </c:pt>
                <c:pt idx="11">
                  <c:v>0.06156197632272718</c:v>
                </c:pt>
                <c:pt idx="12">
                  <c:v>-0.13904182358025083</c:v>
                </c:pt>
                <c:pt idx="13">
                  <c:v>0.03544972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-0.6238062779768317</c:v>
                </c:pt>
                <c:pt idx="1">
                  <c:v>0.017125437785606355</c:v>
                </c:pt>
                <c:pt idx="2">
                  <c:v>-0.03582149054381466</c:v>
                </c:pt>
                <c:pt idx="3">
                  <c:v>-0.09725156006259776</c:v>
                </c:pt>
                <c:pt idx="4">
                  <c:v>0.030345153468467296</c:v>
                </c:pt>
                <c:pt idx="5">
                  <c:v>0.027200444041057883</c:v>
                </c:pt>
                <c:pt idx="6">
                  <c:v>-0.013009305031494589</c:v>
                </c:pt>
                <c:pt idx="7">
                  <c:v>0.04881572518218257</c:v>
                </c:pt>
                <c:pt idx="8">
                  <c:v>2.588123530593289E-10</c:v>
                </c:pt>
                <c:pt idx="9">
                  <c:v>0.04362460682892878</c:v>
                </c:pt>
                <c:pt idx="10">
                  <c:v>-0.01941466589647341</c:v>
                </c:pt>
                <c:pt idx="11">
                  <c:v>0.06464339332600116</c:v>
                </c:pt>
                <c:pt idx="12">
                  <c:v>-0.14260544861027835</c:v>
                </c:pt>
                <c:pt idx="13">
                  <c:v>0.05193205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-1.294698273892237</c:v>
                </c:pt>
                <c:pt idx="1">
                  <c:v>-0.410584025094841</c:v>
                </c:pt>
                <c:pt idx="2">
                  <c:v>-0.416708821766304</c:v>
                </c:pt>
                <c:pt idx="3">
                  <c:v>-0.29103111907338297</c:v>
                </c:pt>
                <c:pt idx="4">
                  <c:v>-0.06354342966520753</c:v>
                </c:pt>
                <c:pt idx="5">
                  <c:v>-0.10201203300103269</c:v>
                </c:pt>
                <c:pt idx="6">
                  <c:v>-0.0266468975851984</c:v>
                </c:pt>
                <c:pt idx="7">
                  <c:v>0.03000195777889343</c:v>
                </c:pt>
                <c:pt idx="8">
                  <c:v>2.7550688813660074E-09</c:v>
                </c:pt>
                <c:pt idx="9">
                  <c:v>0.031069002546506394</c:v>
                </c:pt>
                <c:pt idx="10">
                  <c:v>-0.04153405747060488</c:v>
                </c:pt>
                <c:pt idx="11">
                  <c:v>0.03198258525949118</c:v>
                </c:pt>
                <c:pt idx="12">
                  <c:v>-0.13935133986247064</c:v>
                </c:pt>
                <c:pt idx="13">
                  <c:v>0.009685314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HCMBBRA001-02000025 (Ansaldo 25/30)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875"/>
          <c:w val="0.8022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0.5356101996312201</c:v>
                </c:pt>
                <c:pt idx="1">
                  <c:v>0.5028162379616267</c:v>
                </c:pt>
                <c:pt idx="2">
                  <c:v>0.06676128786082437</c:v>
                </c:pt>
                <c:pt idx="3">
                  <c:v>0.14284681802135435</c:v>
                </c:pt>
                <c:pt idx="4">
                  <c:v>0.03310114536536349</c:v>
                </c:pt>
                <c:pt idx="5">
                  <c:v>0.03686133476529539</c:v>
                </c:pt>
                <c:pt idx="6">
                  <c:v>0.022012818072974207</c:v>
                </c:pt>
                <c:pt idx="7">
                  <c:v>0.007046550076728387</c:v>
                </c:pt>
                <c:pt idx="8">
                  <c:v>3.40840616308831E-09</c:v>
                </c:pt>
                <c:pt idx="9">
                  <c:v>0.004565638535265773</c:v>
                </c:pt>
                <c:pt idx="10">
                  <c:v>0.0023655993146905674</c:v>
                </c:pt>
                <c:pt idx="11">
                  <c:v>0.0021515844430683</c:v>
                </c:pt>
                <c:pt idx="12">
                  <c:v>0.000650798457373084</c:v>
                </c:pt>
                <c:pt idx="13">
                  <c:v>0.0019384189303791918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0.5747416640958533</c:v>
                </c:pt>
                <c:pt idx="1">
                  <c:v>0.28650690688089786</c:v>
                </c:pt>
                <c:pt idx="2">
                  <c:v>0.1597789967705642</c:v>
                </c:pt>
                <c:pt idx="3">
                  <c:v>0.07784209822014297</c:v>
                </c:pt>
                <c:pt idx="4">
                  <c:v>0.04790068503465603</c:v>
                </c:pt>
                <c:pt idx="5">
                  <c:v>0.03991978723381777</c:v>
                </c:pt>
                <c:pt idx="6">
                  <c:v>0.0127466291983181</c:v>
                </c:pt>
                <c:pt idx="7">
                  <c:v>0.017147904176437412</c:v>
                </c:pt>
                <c:pt idx="8">
                  <c:v>4.8645385295726914E-09</c:v>
                </c:pt>
                <c:pt idx="9">
                  <c:v>0.007736308248339912</c:v>
                </c:pt>
                <c:pt idx="10">
                  <c:v>0.0020915361224663792</c:v>
                </c:pt>
                <c:pt idx="11">
                  <c:v>0.0016563849439270347</c:v>
                </c:pt>
                <c:pt idx="12">
                  <c:v>0.0007752786564251566</c:v>
                </c:pt>
                <c:pt idx="13">
                  <c:v>0.002015162445177931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0.583095828544636</c:v>
                </c:pt>
                <c:pt idx="1">
                  <c:v>0.41169235460759995</c:v>
                </c:pt>
                <c:pt idx="2">
                  <c:v>0.14182169354009677</c:v>
                </c:pt>
                <c:pt idx="3">
                  <c:v>0.23737570247694034</c:v>
                </c:pt>
                <c:pt idx="4">
                  <c:v>0.04304481284647914</c:v>
                </c:pt>
                <c:pt idx="5">
                  <c:v>0.052477948011213756</c:v>
                </c:pt>
                <c:pt idx="6">
                  <c:v>0.015088593358551495</c:v>
                </c:pt>
                <c:pt idx="7">
                  <c:v>0.015908101806365725</c:v>
                </c:pt>
                <c:pt idx="8">
                  <c:v>8.702801459359756E-09</c:v>
                </c:pt>
                <c:pt idx="9">
                  <c:v>0.008341700752286648</c:v>
                </c:pt>
                <c:pt idx="10">
                  <c:v>0.002269299391622552</c:v>
                </c:pt>
                <c:pt idx="11">
                  <c:v>0.0026062746705703905</c:v>
                </c:pt>
                <c:pt idx="12">
                  <c:v>0.0006632895326123083</c:v>
                </c:pt>
                <c:pt idx="13">
                  <c:v>0.004980212631333337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0.5431910516714338</c:v>
                </c:pt>
                <c:pt idx="1">
                  <c:v>0.29274809268418456</c:v>
                </c:pt>
                <c:pt idx="2">
                  <c:v>0.2517805385700834</c:v>
                </c:pt>
                <c:pt idx="3">
                  <c:v>0.10052009654335725</c:v>
                </c:pt>
                <c:pt idx="4">
                  <c:v>0.04228572511211491</c:v>
                </c:pt>
                <c:pt idx="5">
                  <c:v>0.05776156425399015</c:v>
                </c:pt>
                <c:pt idx="6">
                  <c:v>0.02288999678051905</c:v>
                </c:pt>
                <c:pt idx="7">
                  <c:v>0.017786822221352236</c:v>
                </c:pt>
                <c:pt idx="8">
                  <c:v>9.785541528520655E-09</c:v>
                </c:pt>
                <c:pt idx="9">
                  <c:v>0.010499487173471404</c:v>
                </c:pt>
                <c:pt idx="10">
                  <c:v>0.002493811723294592</c:v>
                </c:pt>
                <c:pt idx="11">
                  <c:v>0.0016432300780619025</c:v>
                </c:pt>
                <c:pt idx="12">
                  <c:v>0.0014786526465222726</c:v>
                </c:pt>
                <c:pt idx="13">
                  <c:v>0.0024366993343381696</c:v>
                </c:pt>
              </c:numCache>
            </c:numRef>
          </c:yVal>
          <c:smooth val="0"/>
        </c:ser>
        <c:axId val="7203539"/>
        <c:axId val="64831852"/>
      </c:scatterChart>
      <c:val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At val="0.001"/>
        <c:crossBetween val="midCat"/>
        <c:dispUnits/>
      </c:valAx>
      <c:valAx>
        <c:axId val="64831852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20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HCMBBRA001-02000025 (Ansaldo 25/30)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225"/>
          <c:w val="0.84475"/>
          <c:h val="0.8172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-0.1949923</c:v>
                </c:pt>
                <c:pt idx="1">
                  <c:v>-0.13032580000000002</c:v>
                </c:pt>
                <c:pt idx="2">
                  <c:v>-0.1367366</c:v>
                </c:pt>
                <c:pt idx="3">
                  <c:v>0.013860869999999999</c:v>
                </c:pt>
                <c:pt idx="4">
                  <c:v>-0.011494220000000001</c:v>
                </c:pt>
                <c:pt idx="5">
                  <c:v>-0.008369246</c:v>
                </c:pt>
                <c:pt idx="6">
                  <c:v>-0.002470214</c:v>
                </c:pt>
                <c:pt idx="7">
                  <c:v>-0.051191679999999996</c:v>
                </c:pt>
                <c:pt idx="8">
                  <c:v>0.06485317</c:v>
                </c:pt>
                <c:pt idx="9">
                  <c:v>0.004752394</c:v>
                </c:pt>
                <c:pt idx="10">
                  <c:v>0.09621731</c:v>
                </c:pt>
                <c:pt idx="11">
                  <c:v>-0.024735220000000002</c:v>
                </c:pt>
                <c:pt idx="12">
                  <c:v>0.1207805</c:v>
                </c:pt>
                <c:pt idx="13">
                  <c:v>0.07588692999999999</c:v>
                </c:pt>
                <c:pt idx="14">
                  <c:v>0.030290809999999998</c:v>
                </c:pt>
                <c:pt idx="15">
                  <c:v>0.15002000000000001</c:v>
                </c:pt>
                <c:pt idx="16">
                  <c:v>0.1304873</c:v>
                </c:pt>
                <c:pt idx="17">
                  <c:v>0.1326425</c:v>
                </c:pt>
                <c:pt idx="18">
                  <c:v>-0.01573419</c:v>
                </c:pt>
                <c:pt idx="19">
                  <c:v>-0.465577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0.26037849999999996</c:v>
                </c:pt>
                <c:pt idx="1">
                  <c:v>0.4061919</c:v>
                </c:pt>
                <c:pt idx="2">
                  <c:v>-0.003435261</c:v>
                </c:pt>
                <c:pt idx="3">
                  <c:v>-0.07930935</c:v>
                </c:pt>
                <c:pt idx="4">
                  <c:v>-0.09532443</c:v>
                </c:pt>
                <c:pt idx="5">
                  <c:v>-0.07487956999999999</c:v>
                </c:pt>
                <c:pt idx="6">
                  <c:v>-0.1625599</c:v>
                </c:pt>
                <c:pt idx="7">
                  <c:v>-0.1650221</c:v>
                </c:pt>
                <c:pt idx="8">
                  <c:v>0.058473239999999996</c:v>
                </c:pt>
                <c:pt idx="9">
                  <c:v>0.01249195</c:v>
                </c:pt>
                <c:pt idx="10">
                  <c:v>0.10958390000000001</c:v>
                </c:pt>
                <c:pt idx="11">
                  <c:v>0.14702669999999998</c:v>
                </c:pt>
                <c:pt idx="12">
                  <c:v>-0.07010679</c:v>
                </c:pt>
                <c:pt idx="13">
                  <c:v>-0.049589390000000004</c:v>
                </c:pt>
                <c:pt idx="14">
                  <c:v>-0.1368354</c:v>
                </c:pt>
                <c:pt idx="15">
                  <c:v>-0.19303969999999998</c:v>
                </c:pt>
                <c:pt idx="16">
                  <c:v>-0.1172116</c:v>
                </c:pt>
                <c:pt idx="17">
                  <c:v>-0.01874449</c:v>
                </c:pt>
                <c:pt idx="18">
                  <c:v>0.123707</c:v>
                </c:pt>
                <c:pt idx="19">
                  <c:v>0.5796812</c:v>
                </c:pt>
              </c:numCache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125"/>
          <c:y val="0.242"/>
          <c:w val="0.379"/>
          <c:h val="0.1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HCMBBRA001-02000025 (Ansaldo 25/30)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2025"/>
          <c:w val="0.77725"/>
          <c:h val="0.76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0.00575595</c:v>
                </c:pt>
                <c:pt idx="1">
                  <c:v>-0.040371460000000005</c:v>
                </c:pt>
                <c:pt idx="2">
                  <c:v>-0.09934304000000001</c:v>
                </c:pt>
                <c:pt idx="3">
                  <c:v>0.026422249999999998</c:v>
                </c:pt>
                <c:pt idx="4">
                  <c:v>0.05322837</c:v>
                </c:pt>
                <c:pt idx="5">
                  <c:v>-0.06499723</c:v>
                </c:pt>
                <c:pt idx="6">
                  <c:v>-0.06005869</c:v>
                </c:pt>
                <c:pt idx="7">
                  <c:v>-0.1154262</c:v>
                </c:pt>
                <c:pt idx="8">
                  <c:v>0.018777</c:v>
                </c:pt>
                <c:pt idx="9">
                  <c:v>-0.001873151</c:v>
                </c:pt>
                <c:pt idx="10">
                  <c:v>0.1349893</c:v>
                </c:pt>
                <c:pt idx="11">
                  <c:v>0.05943757</c:v>
                </c:pt>
                <c:pt idx="12">
                  <c:v>1.3935800000000001E-05</c:v>
                </c:pt>
                <c:pt idx="13">
                  <c:v>0.05282286</c:v>
                </c:pt>
                <c:pt idx="14">
                  <c:v>-0.1006089</c:v>
                </c:pt>
                <c:pt idx="15">
                  <c:v>0.07967344999999999</c:v>
                </c:pt>
                <c:pt idx="16">
                  <c:v>0.01959796</c:v>
                </c:pt>
                <c:pt idx="17">
                  <c:v>-0.02111701</c:v>
                </c:pt>
                <c:pt idx="18">
                  <c:v>-0.0008940763</c:v>
                </c:pt>
                <c:pt idx="19">
                  <c:v>0.1044322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-0.2228738</c:v>
                </c:pt>
                <c:pt idx="1">
                  <c:v>-0.0728721</c:v>
                </c:pt>
                <c:pt idx="2">
                  <c:v>-0.07004677</c:v>
                </c:pt>
                <c:pt idx="3">
                  <c:v>-0.05825438</c:v>
                </c:pt>
                <c:pt idx="4">
                  <c:v>-0.1331017</c:v>
                </c:pt>
                <c:pt idx="5">
                  <c:v>-0.03597353</c:v>
                </c:pt>
                <c:pt idx="6">
                  <c:v>-0.05713617</c:v>
                </c:pt>
                <c:pt idx="7">
                  <c:v>0.002649077</c:v>
                </c:pt>
                <c:pt idx="8">
                  <c:v>0.04316965</c:v>
                </c:pt>
                <c:pt idx="9">
                  <c:v>0.05425019</c:v>
                </c:pt>
                <c:pt idx="10">
                  <c:v>0.1517711</c:v>
                </c:pt>
                <c:pt idx="11">
                  <c:v>0.11498979999999999</c:v>
                </c:pt>
                <c:pt idx="12">
                  <c:v>0.05644466</c:v>
                </c:pt>
                <c:pt idx="13">
                  <c:v>0.008608316000000001</c:v>
                </c:pt>
                <c:pt idx="14">
                  <c:v>0.07390062</c:v>
                </c:pt>
                <c:pt idx="15">
                  <c:v>-0.05663541</c:v>
                </c:pt>
                <c:pt idx="16">
                  <c:v>0.0061327230000000005</c:v>
                </c:pt>
                <c:pt idx="17">
                  <c:v>-0.01684816</c:v>
                </c:pt>
                <c:pt idx="18">
                  <c:v>0.08241432</c:v>
                </c:pt>
                <c:pt idx="19">
                  <c:v>0.11031310000000001</c:v>
                </c:pt>
              </c:numCache>
            </c:numRef>
          </c:val>
          <c:smooth val="0"/>
        </c:ser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59875"/>
          <c:w val="0.44425"/>
          <c:h val="0.115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25"/>
          <c:w val="0.393"/>
          <c:h val="0.82425"/>
        </c:manualLayout>
      </c:layout>
      <c:lineChart>
        <c:grouping val="standard"/>
        <c:varyColors val="0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0.19175</cdr:y>
    </cdr:from>
    <cdr:to>
      <cdr:x>0.90325</cdr:x>
      <cdr:y>0.29175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002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</cdr:x>
      <cdr:y>0.201</cdr:y>
    </cdr:from>
    <cdr:to>
      <cdr:x>0.93325</cdr:x>
      <cdr:y>0.21475</cdr:y>
    </cdr:to>
    <cdr:sp>
      <cdr:nvSpPr>
        <cdr:cNvPr id="2" name="Rectangle 2"/>
        <cdr:cNvSpPr>
          <a:spLocks/>
        </cdr:cNvSpPr>
      </cdr:nvSpPr>
      <cdr:spPr>
        <a:xfrm>
          <a:off x="8382000" y="1143000"/>
          <a:ext cx="30480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</cdr:x>
      <cdr:y>0.2445</cdr:y>
    </cdr:from>
    <cdr:to>
      <cdr:x>0.93325</cdr:x>
      <cdr:y>0.259</cdr:y>
    </cdr:to>
    <cdr:sp>
      <cdr:nvSpPr>
        <cdr:cNvPr id="3" name="Rectangle 3"/>
        <cdr:cNvSpPr>
          <a:spLocks/>
        </cdr:cNvSpPr>
      </cdr:nvSpPr>
      <cdr:spPr>
        <a:xfrm>
          <a:off x="8382000" y="1390650"/>
          <a:ext cx="30480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0.6545</cdr:x>
      <cdr:y>0.1375</cdr:y>
    </cdr:from>
    <cdr:to>
      <cdr:x>0.65525</cdr:x>
      <cdr:y>0.8985</cdr:y>
    </cdr:to>
    <cdr:sp>
      <cdr:nvSpPr>
        <cdr:cNvPr id="4" name="Line 4"/>
        <cdr:cNvSpPr>
          <a:spLocks/>
        </cdr:cNvSpPr>
      </cdr:nvSpPr>
      <cdr:spPr>
        <a:xfrm flipH="1">
          <a:off x="6086475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0.1895</cdr:y>
    </cdr:from>
    <cdr:to>
      <cdr:x>0.71175</cdr:x>
      <cdr:y>0.2555</cdr:y>
    </cdr:to>
    <cdr:sp>
      <cdr:nvSpPr>
        <cdr:cNvPr id="5" name="TextBox 5"/>
        <cdr:cNvSpPr txBox="1">
          <a:spLocks noChangeArrowheads="1"/>
        </cdr:cNvSpPr>
      </cdr:nvSpPr>
      <cdr:spPr>
        <a:xfrm>
          <a:off x="6124575" y="1076325"/>
          <a:ext cx="495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0.277</cdr:y>
    </cdr:from>
    <cdr:to>
      <cdr:x>0.229</cdr:x>
      <cdr:y>0.29675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13716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0.27</cdr:y>
    </cdr:from>
    <cdr:to>
      <cdr:x>0.25175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13620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0.00275</cdr:y>
    </cdr:from>
    <cdr:to>
      <cdr:x>0.99875</cdr:x>
      <cdr:y>0.9225</cdr:y>
    </cdr:to>
    <cdr:graphicFrame>
      <cdr:nvGraphicFramePr>
        <cdr:cNvPr id="1" name="Chart 2"/>
        <cdr:cNvGraphicFramePr/>
      </cdr:nvGraphicFramePr>
      <cdr:xfrm>
        <a:off x="4495800" y="9525"/>
        <a:ext cx="5057775" cy="4972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0.00275</cdr:y>
    </cdr:from>
    <cdr:to>
      <cdr:x>0.49725</cdr:x>
      <cdr:y>0.93575</cdr:y>
    </cdr:to>
    <cdr:graphicFrame>
      <cdr:nvGraphicFramePr>
        <cdr:cNvPr id="2" name="Chart 3"/>
        <cdr:cNvGraphicFramePr/>
      </cdr:nvGraphicFramePr>
      <cdr:xfrm>
        <a:off x="9525" y="9525"/>
        <a:ext cx="4743450" cy="50482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0.27875</cdr:y>
    </cdr:from>
    <cdr:to>
      <cdr:x>0.19275</cdr:x>
      <cdr:y>0.29675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10200"/>
    <xdr:graphicFrame>
      <xdr:nvGraphicFramePr>
        <xdr:cNvPr id="1" name="Shape 1025"/>
        <xdr:cNvGraphicFramePr/>
      </xdr:nvGraphicFramePr>
      <xdr:xfrm>
        <a:off x="0" y="0"/>
        <a:ext cx="95631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9"/>
  <sheetViews>
    <sheetView workbookViewId="0" topLeftCell="A1">
      <selection activeCell="H18" sqref="H18:I18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4.7109375" style="0" bestFit="1" customWidth="1"/>
    <col min="4" max="4" width="8.421875" style="0" bestFit="1" customWidth="1"/>
    <col min="5" max="5" width="9.421875" style="0" bestFit="1" customWidth="1"/>
    <col min="6" max="6" width="16.00390625" style="0" bestFit="1" customWidth="1"/>
    <col min="7" max="7" width="14.28125" style="0" bestFit="1" customWidth="1"/>
    <col min="8" max="8" width="14.7109375" style="0" bestFit="1" customWidth="1"/>
    <col min="9" max="9" width="8.421875" style="0" bestFit="1" customWidth="1"/>
    <col min="10" max="10" width="9.421875" style="0" bestFit="1" customWidth="1"/>
  </cols>
  <sheetData>
    <row r="1" spans="1:10" ht="13.5" thickBot="1">
      <c r="A1" s="128" t="s">
        <v>77</v>
      </c>
      <c r="B1" s="489" t="str">
        <f>'Original data'!C2&amp;"-"&amp;'Original data'!I2&amp;"_cm.xls"</f>
        <v>HCMBBRA001-2000025_cm.xls</v>
      </c>
      <c r="C1" s="490"/>
      <c r="D1" s="490"/>
      <c r="E1" s="490"/>
      <c r="F1" s="490"/>
      <c r="G1" s="490"/>
      <c r="H1" s="490"/>
      <c r="I1" s="490"/>
      <c r="J1" s="491"/>
    </row>
    <row r="2" spans="1:10" ht="13.5" thickBot="1">
      <c r="A2" s="128" t="s">
        <v>78</v>
      </c>
      <c r="B2" s="492" t="str">
        <f>'Original data'!C2</f>
        <v>HCMBBRA001</v>
      </c>
      <c r="C2" s="493"/>
      <c r="D2" s="493"/>
      <c r="E2" s="494"/>
      <c r="F2" s="128" t="s">
        <v>79</v>
      </c>
      <c r="G2" s="492">
        <f>'Original data'!I2</f>
        <v>2000025</v>
      </c>
      <c r="H2" s="493"/>
      <c r="I2" s="493"/>
      <c r="J2" s="494"/>
    </row>
    <row r="3" spans="1:10" ht="13.5" thickBot="1">
      <c r="A3" s="129" t="s">
        <v>138</v>
      </c>
      <c r="B3" s="495">
        <f>'Original data'!C9</f>
        <v>37767</v>
      </c>
      <c r="C3" s="496"/>
      <c r="D3" s="496"/>
      <c r="E3" s="497"/>
      <c r="F3" s="129" t="s">
        <v>139</v>
      </c>
      <c r="G3" s="495">
        <f>'Original data'!O9</f>
        <v>37768</v>
      </c>
      <c r="H3" s="496"/>
      <c r="I3" s="496"/>
      <c r="J3" s="497"/>
    </row>
    <row r="4" spans="1:10" ht="13.5" thickBot="1">
      <c r="A4" s="114"/>
      <c r="B4" s="481" t="s">
        <v>107</v>
      </c>
      <c r="C4" s="471"/>
      <c r="D4" s="471"/>
      <c r="E4" s="472"/>
      <c r="F4" s="130"/>
      <c r="G4" s="481" t="s">
        <v>108</v>
      </c>
      <c r="H4" s="471"/>
      <c r="I4" s="471"/>
      <c r="J4" s="472"/>
    </row>
    <row r="5" spans="1:10" ht="13.5" thickBot="1">
      <c r="A5" s="131" t="s">
        <v>105</v>
      </c>
      <c r="B5" s="473" t="s">
        <v>140</v>
      </c>
      <c r="C5" s="474"/>
      <c r="D5" s="474"/>
      <c r="E5" s="475"/>
      <c r="F5" s="131" t="s">
        <v>105</v>
      </c>
      <c r="G5" s="473" t="s">
        <v>140</v>
      </c>
      <c r="H5" s="476"/>
      <c r="I5" s="476"/>
      <c r="J5" s="477"/>
    </row>
    <row r="6" spans="1:10" ht="12.75">
      <c r="A6" s="114"/>
      <c r="B6" s="132" t="s">
        <v>141</v>
      </c>
      <c r="C6" s="132" t="s">
        <v>142</v>
      </c>
      <c r="D6" s="132" t="s">
        <v>143</v>
      </c>
      <c r="E6" s="132" t="s">
        <v>144</v>
      </c>
      <c r="F6" s="133"/>
      <c r="G6" s="132" t="s">
        <v>141</v>
      </c>
      <c r="H6" s="132" t="s">
        <v>142</v>
      </c>
      <c r="I6" s="132" t="s">
        <v>143</v>
      </c>
      <c r="J6" s="134" t="s">
        <v>144</v>
      </c>
    </row>
    <row r="7" spans="1:10" ht="13.5" thickBot="1">
      <c r="A7" s="135"/>
      <c r="B7" s="136" t="s">
        <v>145</v>
      </c>
      <c r="C7" s="137" t="s">
        <v>145</v>
      </c>
      <c r="D7" s="137" t="s">
        <v>52</v>
      </c>
      <c r="E7" s="136" t="s">
        <v>75</v>
      </c>
      <c r="F7" s="133"/>
      <c r="G7" s="136" t="s">
        <v>145</v>
      </c>
      <c r="H7" s="137" t="s">
        <v>145</v>
      </c>
      <c r="I7" s="137" t="s">
        <v>52</v>
      </c>
      <c r="J7" s="137" t="s">
        <v>75</v>
      </c>
    </row>
    <row r="8" spans="1:10" ht="12.75">
      <c r="A8" s="114" t="s">
        <v>146</v>
      </c>
      <c r="B8" s="267" t="s">
        <v>140</v>
      </c>
      <c r="C8" s="138" t="s">
        <v>140</v>
      </c>
      <c r="D8" s="138" t="s">
        <v>140</v>
      </c>
      <c r="E8" s="139" t="s">
        <v>140</v>
      </c>
      <c r="F8" s="140" t="s">
        <v>146</v>
      </c>
      <c r="G8" s="267" t="s">
        <v>140</v>
      </c>
      <c r="H8" s="138" t="s">
        <v>140</v>
      </c>
      <c r="I8" s="138" t="s">
        <v>140</v>
      </c>
      <c r="J8" s="139" t="s">
        <v>140</v>
      </c>
    </row>
    <row r="9" spans="1:10" ht="13.5" thickBot="1">
      <c r="A9" s="115" t="s">
        <v>147</v>
      </c>
      <c r="B9" s="286"/>
      <c r="C9" s="146" t="s">
        <v>140</v>
      </c>
      <c r="D9" s="146" t="s">
        <v>140</v>
      </c>
      <c r="E9" s="147" t="s">
        <v>140</v>
      </c>
      <c r="F9" s="143" t="s">
        <v>147</v>
      </c>
      <c r="G9" s="286"/>
      <c r="H9" s="146" t="s">
        <v>140</v>
      </c>
      <c r="I9" s="146" t="s">
        <v>140</v>
      </c>
      <c r="J9" s="147" t="s">
        <v>140</v>
      </c>
    </row>
    <row r="10" spans="1:10" ht="12.75">
      <c r="A10" s="144" t="s">
        <v>3</v>
      </c>
      <c r="B10" s="267" t="s">
        <v>140</v>
      </c>
      <c r="C10" s="138" t="s">
        <v>140</v>
      </c>
      <c r="D10" s="138" t="s">
        <v>140</v>
      </c>
      <c r="E10" s="139" t="s">
        <v>140</v>
      </c>
      <c r="F10" s="287" t="s">
        <v>3</v>
      </c>
      <c r="G10" s="267" t="s">
        <v>140</v>
      </c>
      <c r="H10" s="138" t="s">
        <v>140</v>
      </c>
      <c r="I10" s="138" t="s">
        <v>140</v>
      </c>
      <c r="J10" s="139" t="s">
        <v>140</v>
      </c>
    </row>
    <row r="11" spans="1:10" ht="12.75">
      <c r="A11" s="144" t="s">
        <v>4</v>
      </c>
      <c r="B11" s="145" t="s">
        <v>140</v>
      </c>
      <c r="C11" s="146" t="s">
        <v>140</v>
      </c>
      <c r="D11" s="146" t="s">
        <v>140</v>
      </c>
      <c r="E11" s="147" t="s">
        <v>140</v>
      </c>
      <c r="F11" s="288" t="s">
        <v>4</v>
      </c>
      <c r="G11" s="145" t="s">
        <v>140</v>
      </c>
      <c r="H11" s="146" t="s">
        <v>140</v>
      </c>
      <c r="I11" s="146" t="s">
        <v>140</v>
      </c>
      <c r="J11" s="147" t="s">
        <v>140</v>
      </c>
    </row>
    <row r="12" spans="1:10" ht="12.75">
      <c r="A12" s="144" t="s">
        <v>5</v>
      </c>
      <c r="B12" s="145" t="s">
        <v>140</v>
      </c>
      <c r="C12" s="146" t="s">
        <v>140</v>
      </c>
      <c r="D12" s="146" t="s">
        <v>140</v>
      </c>
      <c r="E12" s="147" t="s">
        <v>140</v>
      </c>
      <c r="F12" s="288" t="s">
        <v>5</v>
      </c>
      <c r="G12" s="145" t="s">
        <v>140</v>
      </c>
      <c r="H12" s="146" t="s">
        <v>140</v>
      </c>
      <c r="I12" s="146" t="s">
        <v>140</v>
      </c>
      <c r="J12" s="147" t="s">
        <v>140</v>
      </c>
    </row>
    <row r="13" spans="1:10" ht="12.75">
      <c r="A13" s="144" t="s">
        <v>6</v>
      </c>
      <c r="B13" s="145" t="s">
        <v>140</v>
      </c>
      <c r="C13" s="146" t="s">
        <v>140</v>
      </c>
      <c r="D13" s="146" t="s">
        <v>140</v>
      </c>
      <c r="E13" s="147" t="s">
        <v>140</v>
      </c>
      <c r="F13" s="288" t="s">
        <v>6</v>
      </c>
      <c r="G13" s="145" t="s">
        <v>140</v>
      </c>
      <c r="H13" s="146" t="s">
        <v>140</v>
      </c>
      <c r="I13" s="146" t="s">
        <v>140</v>
      </c>
      <c r="J13" s="147" t="s">
        <v>140</v>
      </c>
    </row>
    <row r="14" spans="1:10" ht="12.75">
      <c r="A14" s="144" t="s">
        <v>7</v>
      </c>
      <c r="B14" s="145" t="s">
        <v>140</v>
      </c>
      <c r="C14" s="146" t="s">
        <v>140</v>
      </c>
      <c r="D14" s="146" t="s">
        <v>140</v>
      </c>
      <c r="E14" s="147" t="s">
        <v>140</v>
      </c>
      <c r="F14" s="288" t="s">
        <v>7</v>
      </c>
      <c r="G14" s="145" t="s">
        <v>140</v>
      </c>
      <c r="H14" s="146" t="s">
        <v>140</v>
      </c>
      <c r="I14" s="146" t="s">
        <v>140</v>
      </c>
      <c r="J14" s="147" t="s">
        <v>140</v>
      </c>
    </row>
    <row r="15" spans="1:10" ht="12.75">
      <c r="A15" s="144" t="s">
        <v>8</v>
      </c>
      <c r="B15" s="145" t="s">
        <v>140</v>
      </c>
      <c r="C15" s="146" t="s">
        <v>140</v>
      </c>
      <c r="D15" s="146" t="s">
        <v>140</v>
      </c>
      <c r="E15" s="147" t="s">
        <v>140</v>
      </c>
      <c r="F15" s="288" t="s">
        <v>8</v>
      </c>
      <c r="G15" s="145" t="s">
        <v>140</v>
      </c>
      <c r="H15" s="146" t="s">
        <v>140</v>
      </c>
      <c r="I15" s="146" t="s">
        <v>140</v>
      </c>
      <c r="J15" s="147" t="s">
        <v>140</v>
      </c>
    </row>
    <row r="16" spans="1:10" ht="12.75">
      <c r="A16" s="144" t="s">
        <v>9</v>
      </c>
      <c r="B16" s="145" t="s">
        <v>140</v>
      </c>
      <c r="C16" s="146" t="s">
        <v>140</v>
      </c>
      <c r="D16" s="146" t="s">
        <v>140</v>
      </c>
      <c r="E16" s="147" t="s">
        <v>140</v>
      </c>
      <c r="F16" s="288" t="s">
        <v>9</v>
      </c>
      <c r="G16" s="145" t="s">
        <v>140</v>
      </c>
      <c r="H16" s="146" t="s">
        <v>140</v>
      </c>
      <c r="I16" s="146" t="s">
        <v>140</v>
      </c>
      <c r="J16" s="147" t="s">
        <v>140</v>
      </c>
    </row>
    <row r="17" spans="1:10" ht="12.75">
      <c r="A17" s="144" t="s">
        <v>10</v>
      </c>
      <c r="B17" s="145" t="s">
        <v>140</v>
      </c>
      <c r="C17" s="146" t="s">
        <v>140</v>
      </c>
      <c r="D17" s="146" t="s">
        <v>140</v>
      </c>
      <c r="E17" s="147" t="s">
        <v>140</v>
      </c>
      <c r="F17" s="288" t="s">
        <v>10</v>
      </c>
      <c r="G17" s="145" t="s">
        <v>140</v>
      </c>
      <c r="H17" s="146" t="s">
        <v>140</v>
      </c>
      <c r="I17" s="146" t="s">
        <v>140</v>
      </c>
      <c r="J17" s="147" t="s">
        <v>140</v>
      </c>
    </row>
    <row r="18" spans="1:10" ht="12.75">
      <c r="A18" s="144" t="s">
        <v>11</v>
      </c>
      <c r="B18" s="290"/>
      <c r="C18" s="291"/>
      <c r="D18" s="291"/>
      <c r="E18" s="292"/>
      <c r="F18" s="288" t="s">
        <v>11</v>
      </c>
      <c r="G18" s="290"/>
      <c r="H18" s="291"/>
      <c r="I18" s="291"/>
      <c r="J18" s="292"/>
    </row>
    <row r="19" spans="1:10" ht="12.75">
      <c r="A19" s="144" t="s">
        <v>12</v>
      </c>
      <c r="B19" s="145" t="s">
        <v>140</v>
      </c>
      <c r="C19" s="146" t="s">
        <v>140</v>
      </c>
      <c r="D19" s="146" t="s">
        <v>140</v>
      </c>
      <c r="E19" s="147" t="s">
        <v>140</v>
      </c>
      <c r="F19" s="288" t="s">
        <v>12</v>
      </c>
      <c r="G19" s="145" t="s">
        <v>140</v>
      </c>
      <c r="H19" s="146" t="s">
        <v>140</v>
      </c>
      <c r="I19" s="146" t="s">
        <v>140</v>
      </c>
      <c r="J19" s="147" t="s">
        <v>140</v>
      </c>
    </row>
    <row r="20" spans="1:10" ht="12.75">
      <c r="A20" s="144" t="s">
        <v>13</v>
      </c>
      <c r="B20" s="145" t="s">
        <v>140</v>
      </c>
      <c r="C20" s="146" t="s">
        <v>140</v>
      </c>
      <c r="D20" s="146" t="s">
        <v>140</v>
      </c>
      <c r="E20" s="147" t="s">
        <v>140</v>
      </c>
      <c r="F20" s="288" t="s">
        <v>13</v>
      </c>
      <c r="G20" s="145" t="s">
        <v>140</v>
      </c>
      <c r="H20" s="146" t="s">
        <v>140</v>
      </c>
      <c r="I20" s="146" t="s">
        <v>140</v>
      </c>
      <c r="J20" s="147" t="s">
        <v>140</v>
      </c>
    </row>
    <row r="21" spans="1:10" ht="12.75">
      <c r="A21" s="144" t="s">
        <v>14</v>
      </c>
      <c r="B21" s="145" t="s">
        <v>140</v>
      </c>
      <c r="C21" s="146" t="s">
        <v>140</v>
      </c>
      <c r="D21" s="146" t="s">
        <v>140</v>
      </c>
      <c r="E21" s="147" t="s">
        <v>140</v>
      </c>
      <c r="F21" s="288" t="s">
        <v>14</v>
      </c>
      <c r="G21" s="145" t="s">
        <v>140</v>
      </c>
      <c r="H21" s="146" t="s">
        <v>140</v>
      </c>
      <c r="I21" s="146" t="s">
        <v>140</v>
      </c>
      <c r="J21" s="147" t="s">
        <v>140</v>
      </c>
    </row>
    <row r="22" spans="1:10" ht="12.75">
      <c r="A22" s="144" t="s">
        <v>15</v>
      </c>
      <c r="B22" s="145" t="s">
        <v>140</v>
      </c>
      <c r="C22" s="146" t="s">
        <v>140</v>
      </c>
      <c r="D22" s="146" t="s">
        <v>140</v>
      </c>
      <c r="E22" s="147" t="s">
        <v>140</v>
      </c>
      <c r="F22" s="288" t="s">
        <v>15</v>
      </c>
      <c r="G22" s="145" t="s">
        <v>140</v>
      </c>
      <c r="H22" s="146" t="s">
        <v>140</v>
      </c>
      <c r="I22" s="146" t="s">
        <v>140</v>
      </c>
      <c r="J22" s="147" t="s">
        <v>140</v>
      </c>
    </row>
    <row r="23" spans="1:10" ht="13.5" thickBot="1">
      <c r="A23" s="148" t="s">
        <v>16</v>
      </c>
      <c r="B23" s="145" t="s">
        <v>140</v>
      </c>
      <c r="C23" s="146" t="s">
        <v>140</v>
      </c>
      <c r="D23" s="146" t="s">
        <v>140</v>
      </c>
      <c r="E23" s="147" t="s">
        <v>140</v>
      </c>
      <c r="F23" s="289" t="s">
        <v>16</v>
      </c>
      <c r="G23" s="145" t="s">
        <v>140</v>
      </c>
      <c r="H23" s="146" t="s">
        <v>140</v>
      </c>
      <c r="I23" s="146" t="s">
        <v>140</v>
      </c>
      <c r="J23" s="147" t="s">
        <v>140</v>
      </c>
    </row>
    <row r="24" spans="1:10" ht="12.75">
      <c r="A24" s="144" t="s">
        <v>20</v>
      </c>
      <c r="B24" s="267" t="s">
        <v>140</v>
      </c>
      <c r="C24" s="138" t="s">
        <v>140</v>
      </c>
      <c r="D24" s="138" t="s">
        <v>140</v>
      </c>
      <c r="E24" s="139" t="s">
        <v>140</v>
      </c>
      <c r="F24" s="288" t="s">
        <v>20</v>
      </c>
      <c r="G24" s="267" t="s">
        <v>140</v>
      </c>
      <c r="H24" s="138" t="s">
        <v>140</v>
      </c>
      <c r="I24" s="138" t="s">
        <v>140</v>
      </c>
      <c r="J24" s="139" t="s">
        <v>140</v>
      </c>
    </row>
    <row r="25" spans="1:10" ht="12.75">
      <c r="A25" s="144" t="s">
        <v>21</v>
      </c>
      <c r="B25" s="145" t="s">
        <v>140</v>
      </c>
      <c r="C25" s="146" t="s">
        <v>140</v>
      </c>
      <c r="D25" s="146" t="s">
        <v>140</v>
      </c>
      <c r="E25" s="147" t="s">
        <v>140</v>
      </c>
      <c r="F25" s="288" t="s">
        <v>21</v>
      </c>
      <c r="G25" s="145" t="s">
        <v>140</v>
      </c>
      <c r="H25" s="146" t="s">
        <v>140</v>
      </c>
      <c r="I25" s="146" t="s">
        <v>140</v>
      </c>
      <c r="J25" s="147" t="s">
        <v>140</v>
      </c>
    </row>
    <row r="26" spans="1:10" ht="12.75">
      <c r="A26" s="144" t="s">
        <v>22</v>
      </c>
      <c r="B26" s="145" t="s">
        <v>140</v>
      </c>
      <c r="C26" s="146" t="s">
        <v>140</v>
      </c>
      <c r="D26" s="146" t="s">
        <v>140</v>
      </c>
      <c r="E26" s="147" t="s">
        <v>140</v>
      </c>
      <c r="F26" s="288" t="s">
        <v>22</v>
      </c>
      <c r="G26" s="145" t="s">
        <v>140</v>
      </c>
      <c r="H26" s="146" t="s">
        <v>140</v>
      </c>
      <c r="I26" s="146" t="s">
        <v>140</v>
      </c>
      <c r="J26" s="147" t="s">
        <v>140</v>
      </c>
    </row>
    <row r="27" spans="1:10" ht="12.75">
      <c r="A27" s="144" t="s">
        <v>23</v>
      </c>
      <c r="B27" s="145" t="s">
        <v>140</v>
      </c>
      <c r="C27" s="146" t="s">
        <v>140</v>
      </c>
      <c r="D27" s="146" t="s">
        <v>140</v>
      </c>
      <c r="E27" s="147" t="s">
        <v>140</v>
      </c>
      <c r="F27" s="288" t="s">
        <v>23</v>
      </c>
      <c r="G27" s="145" t="s">
        <v>140</v>
      </c>
      <c r="H27" s="146" t="s">
        <v>140</v>
      </c>
      <c r="I27" s="146" t="s">
        <v>140</v>
      </c>
      <c r="J27" s="147" t="s">
        <v>140</v>
      </c>
    </row>
    <row r="28" spans="1:10" ht="12.75">
      <c r="A28" s="144" t="s">
        <v>24</v>
      </c>
      <c r="B28" s="145" t="s">
        <v>140</v>
      </c>
      <c r="C28" s="146" t="s">
        <v>140</v>
      </c>
      <c r="D28" s="146" t="s">
        <v>140</v>
      </c>
      <c r="E28" s="147" t="s">
        <v>140</v>
      </c>
      <c r="F28" s="288" t="s">
        <v>24</v>
      </c>
      <c r="G28" s="145" t="s">
        <v>140</v>
      </c>
      <c r="H28" s="146" t="s">
        <v>140</v>
      </c>
      <c r="I28" s="146" t="s">
        <v>140</v>
      </c>
      <c r="J28" s="147" t="s">
        <v>140</v>
      </c>
    </row>
    <row r="29" spans="1:10" ht="12.75">
      <c r="A29" s="144" t="s">
        <v>25</v>
      </c>
      <c r="B29" s="145" t="s">
        <v>140</v>
      </c>
      <c r="C29" s="146" t="s">
        <v>140</v>
      </c>
      <c r="D29" s="146" t="s">
        <v>140</v>
      </c>
      <c r="E29" s="467" t="s">
        <v>289</v>
      </c>
      <c r="F29" s="288" t="s">
        <v>25</v>
      </c>
      <c r="G29" s="145" t="s">
        <v>140</v>
      </c>
      <c r="H29" s="146" t="s">
        <v>140</v>
      </c>
      <c r="I29" s="146" t="s">
        <v>140</v>
      </c>
      <c r="J29" s="467" t="s">
        <v>289</v>
      </c>
    </row>
    <row r="30" spans="1:10" ht="12.75">
      <c r="A30" s="144" t="s">
        <v>26</v>
      </c>
      <c r="B30" s="145" t="s">
        <v>140</v>
      </c>
      <c r="C30" s="146" t="s">
        <v>140</v>
      </c>
      <c r="D30" s="146" t="s">
        <v>140</v>
      </c>
      <c r="E30" s="147" t="s">
        <v>140</v>
      </c>
      <c r="F30" s="288" t="s">
        <v>26</v>
      </c>
      <c r="G30" s="145" t="s">
        <v>140</v>
      </c>
      <c r="H30" s="146" t="s">
        <v>140</v>
      </c>
      <c r="I30" s="146" t="s">
        <v>140</v>
      </c>
      <c r="J30" s="147" t="s">
        <v>140</v>
      </c>
    </row>
    <row r="31" spans="1:10" ht="12.75">
      <c r="A31" s="144" t="s">
        <v>27</v>
      </c>
      <c r="B31" s="464" t="s">
        <v>289</v>
      </c>
      <c r="C31" s="146" t="s">
        <v>140</v>
      </c>
      <c r="D31" s="146" t="s">
        <v>140</v>
      </c>
      <c r="E31" s="147" t="s">
        <v>140</v>
      </c>
      <c r="F31" s="288" t="s">
        <v>27</v>
      </c>
      <c r="G31" s="145" t="s">
        <v>140</v>
      </c>
      <c r="H31" s="146" t="s">
        <v>140</v>
      </c>
      <c r="I31" s="146" t="s">
        <v>140</v>
      </c>
      <c r="J31" s="147" t="s">
        <v>140</v>
      </c>
    </row>
    <row r="32" spans="1:10" ht="12.75">
      <c r="A32" s="144" t="s">
        <v>28</v>
      </c>
      <c r="B32" s="290"/>
      <c r="C32" s="291"/>
      <c r="D32" s="291"/>
      <c r="E32" s="292"/>
      <c r="F32" s="288" t="s">
        <v>28</v>
      </c>
      <c r="G32" s="290"/>
      <c r="H32" s="291"/>
      <c r="I32" s="291"/>
      <c r="J32" s="292"/>
    </row>
    <row r="33" spans="1:10" ht="12.75">
      <c r="A33" s="144" t="s">
        <v>29</v>
      </c>
      <c r="B33" s="145" t="s">
        <v>140</v>
      </c>
      <c r="C33" s="146" t="s">
        <v>140</v>
      </c>
      <c r="D33" s="146" t="s">
        <v>140</v>
      </c>
      <c r="E33" s="147" t="s">
        <v>140</v>
      </c>
      <c r="F33" s="288" t="s">
        <v>29</v>
      </c>
      <c r="G33" s="145" t="s">
        <v>140</v>
      </c>
      <c r="H33" s="146" t="s">
        <v>140</v>
      </c>
      <c r="I33" s="146" t="s">
        <v>140</v>
      </c>
      <c r="J33" s="147" t="s">
        <v>140</v>
      </c>
    </row>
    <row r="34" spans="1:10" ht="12.75">
      <c r="A34" s="144" t="s">
        <v>30</v>
      </c>
      <c r="B34" s="145" t="s">
        <v>140</v>
      </c>
      <c r="C34" s="146" t="s">
        <v>140</v>
      </c>
      <c r="D34" s="146" t="s">
        <v>140</v>
      </c>
      <c r="E34" s="147" t="s">
        <v>140</v>
      </c>
      <c r="F34" s="288" t="s">
        <v>30</v>
      </c>
      <c r="G34" s="145" t="s">
        <v>140</v>
      </c>
      <c r="H34" s="146" t="s">
        <v>140</v>
      </c>
      <c r="I34" s="146" t="s">
        <v>140</v>
      </c>
      <c r="J34" s="147" t="s">
        <v>140</v>
      </c>
    </row>
    <row r="35" spans="1:10" ht="12.75">
      <c r="A35" s="144" t="s">
        <v>31</v>
      </c>
      <c r="B35" s="145" t="s">
        <v>140</v>
      </c>
      <c r="C35" s="146" t="s">
        <v>140</v>
      </c>
      <c r="D35" s="146" t="s">
        <v>140</v>
      </c>
      <c r="E35" s="147" t="s">
        <v>140</v>
      </c>
      <c r="F35" s="288" t="s">
        <v>31</v>
      </c>
      <c r="G35" s="145" t="s">
        <v>140</v>
      </c>
      <c r="H35" s="146" t="s">
        <v>140</v>
      </c>
      <c r="I35" s="146" t="s">
        <v>140</v>
      </c>
      <c r="J35" s="147" t="s">
        <v>140</v>
      </c>
    </row>
    <row r="36" spans="1:10" ht="12.75">
      <c r="A36" s="144" t="s">
        <v>32</v>
      </c>
      <c r="B36" s="145" t="s">
        <v>140</v>
      </c>
      <c r="C36" s="146" t="s">
        <v>140</v>
      </c>
      <c r="D36" s="146" t="s">
        <v>140</v>
      </c>
      <c r="E36" s="147" t="s">
        <v>140</v>
      </c>
      <c r="F36" s="288" t="s">
        <v>32</v>
      </c>
      <c r="G36" s="145" t="s">
        <v>140</v>
      </c>
      <c r="H36" s="146" t="s">
        <v>140</v>
      </c>
      <c r="I36" s="146" t="s">
        <v>140</v>
      </c>
      <c r="J36" s="147" t="s">
        <v>140</v>
      </c>
    </row>
    <row r="37" spans="1:10" ht="13.5" thickBot="1">
      <c r="A37" s="148" t="s">
        <v>33</v>
      </c>
      <c r="B37" s="149" t="s">
        <v>140</v>
      </c>
      <c r="C37" s="141" t="s">
        <v>140</v>
      </c>
      <c r="D37" s="141" t="s">
        <v>140</v>
      </c>
      <c r="E37" s="142" t="s">
        <v>140</v>
      </c>
      <c r="F37" s="289" t="s">
        <v>33</v>
      </c>
      <c r="G37" s="149" t="s">
        <v>140</v>
      </c>
      <c r="H37" s="141" t="s">
        <v>140</v>
      </c>
      <c r="I37" s="141" t="s">
        <v>140</v>
      </c>
      <c r="J37" s="142" t="s">
        <v>140</v>
      </c>
    </row>
    <row r="38" spans="1:10" ht="13.5" thickBot="1">
      <c r="A38" s="150" t="s">
        <v>148</v>
      </c>
      <c r="B38" s="498" t="s">
        <v>140</v>
      </c>
      <c r="C38" s="499"/>
      <c r="D38" s="499"/>
      <c r="E38" s="500"/>
      <c r="F38" s="151" t="s">
        <v>148</v>
      </c>
      <c r="G38" s="498" t="s">
        <v>140</v>
      </c>
      <c r="H38" s="482"/>
      <c r="I38" s="482"/>
      <c r="J38" s="483"/>
    </row>
    <row r="39" spans="1:10" ht="13.5" thickBot="1">
      <c r="A39" s="150" t="s">
        <v>149</v>
      </c>
      <c r="B39" s="484" t="s">
        <v>140</v>
      </c>
      <c r="C39" s="485"/>
      <c r="D39" s="485"/>
      <c r="E39" s="485"/>
      <c r="F39" s="485"/>
      <c r="G39" s="479"/>
      <c r="H39" s="485"/>
      <c r="I39" s="485"/>
      <c r="J39" s="480"/>
    </row>
  </sheetData>
  <sheetProtection sheet="1" objects="1" scenarios="1"/>
  <mergeCells count="12">
    <mergeCell ref="B38:E38"/>
    <mergeCell ref="G38:J38"/>
    <mergeCell ref="B39:J39"/>
    <mergeCell ref="B4:E4"/>
    <mergeCell ref="G4:J4"/>
    <mergeCell ref="B5:E5"/>
    <mergeCell ref="G5:J5"/>
    <mergeCell ref="B1:J1"/>
    <mergeCell ref="B2:E2"/>
    <mergeCell ref="G2:J2"/>
    <mergeCell ref="B3:E3"/>
    <mergeCell ref="G3:J3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P52" sqref="P52"/>
      <selection pane="topRight" activeCell="T1" sqref="T1"/>
    </sheetView>
  </sheetViews>
  <sheetFormatPr defaultColWidth="9.140625" defaultRowHeight="12.75"/>
  <cols>
    <col min="1" max="5" width="9.421875" style="116" bestFit="1" customWidth="1"/>
    <col min="6" max="6" width="10.28125" style="116" bestFit="1" customWidth="1"/>
    <col min="7" max="8" width="9.421875" style="116" bestFit="1" customWidth="1"/>
    <col min="9" max="10" width="9.421875" style="116" customWidth="1"/>
    <col min="11" max="15" width="9.421875" style="116" bestFit="1" customWidth="1"/>
    <col min="16" max="16" width="10.28125" style="116" bestFit="1" customWidth="1"/>
    <col min="17" max="20" width="9.421875" style="116" bestFit="1" customWidth="1"/>
    <col min="21" max="22" width="9.28125" style="116" bestFit="1" customWidth="1"/>
    <col min="23" max="23" width="9.421875" style="116" bestFit="1" customWidth="1"/>
    <col min="24" max="24" width="9.28125" style="116" bestFit="1" customWidth="1"/>
    <col min="25" max="25" width="11.140625" style="116" bestFit="1" customWidth="1"/>
    <col min="26" max="26" width="9.421875" style="116" bestFit="1" customWidth="1"/>
    <col min="27" max="28" width="9.28125" style="116" bestFit="1" customWidth="1"/>
    <col min="29" max="29" width="11.140625" style="116" bestFit="1" customWidth="1"/>
    <col min="30" max="30" width="9.8515625" style="116" bestFit="1" customWidth="1"/>
    <col min="31" max="31" width="9.28125" style="116" bestFit="1" customWidth="1"/>
    <col min="32" max="32" width="10.7109375" style="116" customWidth="1"/>
    <col min="33" max="38" width="9.28125" style="116" bestFit="1" customWidth="1"/>
    <col min="39" max="39" width="11.140625" style="116" bestFit="1" customWidth="1"/>
    <col min="40" max="40" width="9.8515625" style="116" bestFit="1" customWidth="1"/>
    <col min="41" max="41" width="9.140625" style="116" customWidth="1"/>
    <col min="42" max="42" width="9.8515625" style="116" bestFit="1" customWidth="1"/>
    <col min="43" max="16384" width="9.140625" style="116" customWidth="1"/>
  </cols>
  <sheetData>
    <row r="1" spans="1:42" ht="15">
      <c r="A1" s="640" t="s">
        <v>130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2"/>
      <c r="W1" s="641" t="s">
        <v>131</v>
      </c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2"/>
    </row>
    <row r="2" spans="1:42" ht="15">
      <c r="A2" s="643" t="s">
        <v>107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643" t="s">
        <v>108</v>
      </c>
      <c r="M2" s="644"/>
      <c r="N2" s="644"/>
      <c r="O2" s="644"/>
      <c r="P2" s="644"/>
      <c r="Q2" s="644"/>
      <c r="R2" s="644"/>
      <c r="S2" s="644"/>
      <c r="T2" s="644"/>
      <c r="U2" s="644"/>
      <c r="V2" s="645"/>
      <c r="W2" s="643" t="s">
        <v>107</v>
      </c>
      <c r="X2" s="644"/>
      <c r="Y2" s="644"/>
      <c r="Z2" s="644"/>
      <c r="AA2" s="644"/>
      <c r="AB2" s="644"/>
      <c r="AC2" s="644"/>
      <c r="AD2" s="644"/>
      <c r="AE2" s="644"/>
      <c r="AF2" s="645"/>
      <c r="AG2" s="643" t="s">
        <v>108</v>
      </c>
      <c r="AH2" s="644"/>
      <c r="AI2" s="644"/>
      <c r="AJ2" s="644"/>
      <c r="AK2" s="644"/>
      <c r="AL2" s="644"/>
      <c r="AM2" s="644"/>
      <c r="AN2" s="644"/>
      <c r="AO2" s="644"/>
      <c r="AP2" s="645"/>
    </row>
    <row r="3" spans="1:42" ht="15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8</v>
      </c>
      <c r="F3" s="118" t="s">
        <v>19</v>
      </c>
      <c r="G3" s="118" t="s">
        <v>20</v>
      </c>
      <c r="H3" s="118" t="s">
        <v>21</v>
      </c>
      <c r="I3" s="118" t="s">
        <v>22</v>
      </c>
      <c r="J3" s="119" t="s">
        <v>132</v>
      </c>
      <c r="K3" s="120" t="s">
        <v>133</v>
      </c>
      <c r="L3" s="121" t="s">
        <v>3</v>
      </c>
      <c r="M3" s="119" t="s">
        <v>4</v>
      </c>
      <c r="N3" s="119" t="s">
        <v>5</v>
      </c>
      <c r="O3" s="119" t="s">
        <v>6</v>
      </c>
      <c r="P3" s="119" t="s">
        <v>8</v>
      </c>
      <c r="Q3" s="119" t="s">
        <v>19</v>
      </c>
      <c r="R3" s="119" t="s">
        <v>20</v>
      </c>
      <c r="S3" s="119" t="s">
        <v>21</v>
      </c>
      <c r="T3" s="119" t="s">
        <v>22</v>
      </c>
      <c r="U3" s="119" t="s">
        <v>132</v>
      </c>
      <c r="V3" s="120" t="s">
        <v>133</v>
      </c>
      <c r="W3" s="121" t="s">
        <v>3</v>
      </c>
      <c r="X3" s="119" t="s">
        <v>4</v>
      </c>
      <c r="Y3" s="119" t="s">
        <v>5</v>
      </c>
      <c r="Z3" s="119" t="s">
        <v>6</v>
      </c>
      <c r="AA3" s="119" t="s">
        <v>8</v>
      </c>
      <c r="AB3" s="119" t="s">
        <v>19</v>
      </c>
      <c r="AC3" s="119" t="s">
        <v>20</v>
      </c>
      <c r="AD3" s="119" t="s">
        <v>21</v>
      </c>
      <c r="AE3" s="119" t="s">
        <v>22</v>
      </c>
      <c r="AF3" s="122" t="s">
        <v>134</v>
      </c>
      <c r="AG3" s="121" t="s">
        <v>3</v>
      </c>
      <c r="AH3" s="119" t="s">
        <v>4</v>
      </c>
      <c r="AI3" s="119" t="s">
        <v>5</v>
      </c>
      <c r="AJ3" s="119" t="s">
        <v>6</v>
      </c>
      <c r="AK3" s="119" t="s">
        <v>8</v>
      </c>
      <c r="AL3" s="119" t="s">
        <v>19</v>
      </c>
      <c r="AM3" s="119" t="s">
        <v>20</v>
      </c>
      <c r="AN3" s="119" t="s">
        <v>21</v>
      </c>
      <c r="AO3" s="119" t="s">
        <v>22</v>
      </c>
      <c r="AP3" s="122" t="s">
        <v>134</v>
      </c>
    </row>
    <row r="4" spans="1:42" ht="15.75" thickBot="1">
      <c r="A4" s="123">
        <f>AVERAGE('Summary Data'!$C$6:$T$6)</f>
        <v>0.9972460816666664</v>
      </c>
      <c r="B4" s="124">
        <f>AVERAGE('Summary Data'!$C$7:$T$7)</f>
        <v>2.3650242777777772</v>
      </c>
      <c r="C4" s="124">
        <f>AVERAGE('Summary Data'!$C$8:$T$8)</f>
        <v>0.02703185788888889</v>
      </c>
      <c r="D4" s="124">
        <f>AVERAGE('Summary Data'!$C$9:$T$9)</f>
        <v>0.22802262555555552</v>
      </c>
      <c r="E4" s="124">
        <f>AVERAGE('Summary Data'!$C$11:$T$11)</f>
        <v>0.7381034999999999</v>
      </c>
      <c r="F4" s="124">
        <f>AVERAGE('Summary Data'!$C$22:$T$22)</f>
        <v>-0.34067849999999966</v>
      </c>
      <c r="G4" s="124">
        <f>AVERAGE('Summary Data'!$C$23:$T$23)</f>
        <v>-0.891968236111111</v>
      </c>
      <c r="H4" s="124">
        <f>AVERAGE('Summary Data'!$C$24:$T$24)</f>
        <v>-0.11096383277777776</v>
      </c>
      <c r="I4" s="124">
        <f>AVERAGE('Summary Data'!$C$25:$T$25)</f>
        <v>0.4111166777777778</v>
      </c>
      <c r="J4" s="125">
        <f>'Summary Data'!$B$43*1000</f>
        <v>15.611433139785177</v>
      </c>
      <c r="K4" s="126">
        <f>'Summary Data'!$B$42/1000</f>
        <v>0.7036013071895425</v>
      </c>
      <c r="L4" s="123">
        <f>AVERAGE('Summary Data'!$Z$6:$AQ$6)</f>
        <v>-1.3306122500000002</v>
      </c>
      <c r="M4" s="124">
        <f>AVERAGE('Summary Data'!$Z$7:$AQ$7)</f>
        <v>2.255141388888889</v>
      </c>
      <c r="N4" s="124">
        <f>AVERAGE('Summary Data'!$Z$8:$AQ$8)</f>
        <v>-0.012696454444444442</v>
      </c>
      <c r="O4" s="124">
        <f>AVERAGE('Summary Data'!$Z$9:$AQ$9)</f>
        <v>0.16719159666666666</v>
      </c>
      <c r="P4" s="124">
        <f>AVERAGE('Summary Data'!$Z$11:$AQ$11)</f>
        <v>0.7189615833333334</v>
      </c>
      <c r="Q4" s="124">
        <f>AVERAGE('Summary Data'!$Z$22:$AQ$22)</f>
        <v>-1.0747192777777776</v>
      </c>
      <c r="R4" s="124">
        <f>AVERAGE('Summary Data'!$Z$23:$AQ$23)</f>
        <v>-1.1588559438888888</v>
      </c>
      <c r="S4" s="124">
        <f>AVERAGE('Summary Data'!$Z$24:$AQ$24)</f>
        <v>-0.08611619499999999</v>
      </c>
      <c r="T4" s="124">
        <f>AVERAGE('Summary Data'!$Z$25:$AQ$25)</f>
        <v>0.1069190968888889</v>
      </c>
      <c r="U4" s="125">
        <f>'Summary Data'!$Y$43*1000</f>
        <v>19.723777081784824</v>
      </c>
      <c r="V4" s="126">
        <f>'Summary Data'!$Y$42/1000</f>
        <v>0.7036274509803921</v>
      </c>
      <c r="W4" s="123">
        <f>'Summary Data'!$V$6</f>
        <v>3.391531</v>
      </c>
      <c r="X4" s="124">
        <f>'Summary Data'!$V$7</f>
        <v>3.358906</v>
      </c>
      <c r="Y4" s="124">
        <f>'Summary Data'!$V$8</f>
        <v>0.02061344</v>
      </c>
      <c r="Z4" s="124">
        <f>'Summary Data'!$V$9</f>
        <v>0.001615627</v>
      </c>
      <c r="AA4" s="124">
        <f>'Summary Data'!$V$11</f>
        <v>0.7738607</v>
      </c>
      <c r="AB4" s="124">
        <f>'Summary Data'!$V$22</f>
        <v>0</v>
      </c>
      <c r="AC4" s="124">
        <f>'Summary Data'!$V$23</f>
        <v>-1.150038</v>
      </c>
      <c r="AD4" s="124">
        <f>'Summary Data'!$V$24</f>
        <v>-0.09857739</v>
      </c>
      <c r="AE4" s="124">
        <f>'Summary Data'!$V$25</f>
        <v>0.3740833</v>
      </c>
      <c r="AF4" s="127">
        <f>'Summary Data'!$B$41*1000</f>
        <v>14371.812</v>
      </c>
      <c r="AG4" s="123">
        <f>'Summary Data'!$AS$6</f>
        <v>-3.811329</v>
      </c>
      <c r="AH4" s="124">
        <f>'Summary Data'!$AS$7</f>
        <v>3.140357</v>
      </c>
      <c r="AI4" s="124">
        <f>'Summary Data'!$AS$8</f>
        <v>0.01417713</v>
      </c>
      <c r="AJ4" s="124">
        <f>'Summary Data'!$AS$9</f>
        <v>-0.1031411</v>
      </c>
      <c r="AK4" s="124">
        <f>'Summary Data'!$AS$11</f>
        <v>0.747588</v>
      </c>
      <c r="AL4" s="124">
        <f>'Summary Data'!$AS$22</f>
        <v>-1.889157E-13</v>
      </c>
      <c r="AM4" s="124">
        <f>'Summary Data'!$AS$23</f>
        <v>-1.321682</v>
      </c>
      <c r="AN4" s="124">
        <f>'Summary Data'!$AS$24</f>
        <v>-0.04502295</v>
      </c>
      <c r="AO4" s="124">
        <f>'Summary Data'!$AS$25</f>
        <v>0.03606152</v>
      </c>
      <c r="AP4" s="127">
        <f>'Summary Data'!$Y$41*1000</f>
        <v>14368.67</v>
      </c>
    </row>
    <row r="5" ht="15.75" thickBot="1"/>
    <row r="6" spans="1:16" ht="15">
      <c r="A6" s="637" t="s">
        <v>129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9"/>
    </row>
    <row r="7" spans="1:16" ht="15">
      <c r="A7" s="636" t="s">
        <v>107</v>
      </c>
      <c r="B7" s="634"/>
      <c r="C7" s="634"/>
      <c r="D7" s="634"/>
      <c r="E7" s="634"/>
      <c r="F7" s="634"/>
      <c r="G7" s="634"/>
      <c r="H7" s="634"/>
      <c r="I7" s="634" t="s">
        <v>108</v>
      </c>
      <c r="J7" s="634"/>
      <c r="K7" s="634"/>
      <c r="L7" s="634"/>
      <c r="M7" s="634"/>
      <c r="N7" s="634"/>
      <c r="O7" s="634"/>
      <c r="P7" s="635"/>
    </row>
    <row r="8" spans="1:16" ht="15">
      <c r="A8" s="636" t="s">
        <v>240</v>
      </c>
      <c r="B8" s="634"/>
      <c r="C8" s="634"/>
      <c r="D8" s="634"/>
      <c r="E8" s="634" t="s">
        <v>241</v>
      </c>
      <c r="F8" s="634"/>
      <c r="G8" s="634"/>
      <c r="H8" s="634"/>
      <c r="I8" s="634" t="s">
        <v>240</v>
      </c>
      <c r="J8" s="634"/>
      <c r="K8" s="634"/>
      <c r="L8" s="634"/>
      <c r="M8" s="634" t="s">
        <v>241</v>
      </c>
      <c r="N8" s="634"/>
      <c r="O8" s="634"/>
      <c r="P8" s="635"/>
    </row>
    <row r="9" spans="1:16" ht="15">
      <c r="A9" s="636" t="s">
        <v>242</v>
      </c>
      <c r="B9" s="634"/>
      <c r="C9" s="634" t="s">
        <v>243</v>
      </c>
      <c r="D9" s="634"/>
      <c r="E9" s="634" t="s">
        <v>242</v>
      </c>
      <c r="F9" s="634"/>
      <c r="G9" s="634" t="s">
        <v>243</v>
      </c>
      <c r="H9" s="634"/>
      <c r="I9" s="634" t="s">
        <v>242</v>
      </c>
      <c r="J9" s="634"/>
      <c r="K9" s="634" t="s">
        <v>243</v>
      </c>
      <c r="L9" s="634"/>
      <c r="M9" s="634" t="s">
        <v>242</v>
      </c>
      <c r="N9" s="634"/>
      <c r="O9" s="634" t="s">
        <v>243</v>
      </c>
      <c r="P9" s="635"/>
    </row>
    <row r="10" spans="1:16" ht="15">
      <c r="A10" s="220" t="s">
        <v>244</v>
      </c>
      <c r="B10" s="221" t="s">
        <v>245</v>
      </c>
      <c r="C10" s="221" t="s">
        <v>244</v>
      </c>
      <c r="D10" s="221" t="s">
        <v>245</v>
      </c>
      <c r="E10" s="221" t="s">
        <v>244</v>
      </c>
      <c r="F10" s="221" t="s">
        <v>245</v>
      </c>
      <c r="G10" s="221" t="s">
        <v>244</v>
      </c>
      <c r="H10" s="221" t="s">
        <v>245</v>
      </c>
      <c r="I10" s="221" t="s">
        <v>244</v>
      </c>
      <c r="J10" s="221" t="s">
        <v>245</v>
      </c>
      <c r="K10" s="221" t="s">
        <v>244</v>
      </c>
      <c r="L10" s="221" t="s">
        <v>245</v>
      </c>
      <c r="M10" s="221" t="s">
        <v>244</v>
      </c>
      <c r="N10" s="221" t="s">
        <v>245</v>
      </c>
      <c r="O10" s="221" t="s">
        <v>244</v>
      </c>
      <c r="P10" s="222" t="s">
        <v>245</v>
      </c>
    </row>
    <row r="11" spans="1:16" ht="15.75" thickBot="1">
      <c r="A11" s="223">
        <f>'Assembly Data'!J11</f>
        <v>0</v>
      </c>
      <c r="B11" s="224">
        <f>'Assembly Data'!K11</f>
        <v>0</v>
      </c>
      <c r="C11" s="224">
        <f>'Assembly Data'!I11</f>
        <v>0</v>
      </c>
      <c r="D11" s="224">
        <f>'Assembly Data'!L11</f>
        <v>0</v>
      </c>
      <c r="E11" s="224">
        <f>'Assembly Data'!J12</f>
        <v>0</v>
      </c>
      <c r="F11" s="224">
        <f>'Assembly Data'!K12</f>
        <v>0</v>
      </c>
      <c r="G11" s="224">
        <f>'Assembly Data'!I12</f>
        <v>0</v>
      </c>
      <c r="H11" s="224">
        <f>'Assembly Data'!L12</f>
        <v>0</v>
      </c>
      <c r="I11" s="224">
        <f>'Assembly Data'!P11</f>
        <v>0</v>
      </c>
      <c r="J11" s="224">
        <f>'Assembly Data'!O11</f>
        <v>0</v>
      </c>
      <c r="K11" s="224">
        <f>'Assembly Data'!Q11</f>
        <v>0</v>
      </c>
      <c r="L11" s="224">
        <f>'Assembly Data'!N11</f>
        <v>0</v>
      </c>
      <c r="M11" s="224">
        <f>'Assembly Data'!P12</f>
        <v>0</v>
      </c>
      <c r="N11" s="224" t="str">
        <f>'Assembly Data'!O12</f>
        <v>Deutsch</v>
      </c>
      <c r="O11" s="224">
        <f>'Assembly Data'!Q12</f>
        <v>0</v>
      </c>
      <c r="P11" s="225">
        <f>'Assembly Data'!N12</f>
        <v>0</v>
      </c>
    </row>
  </sheetData>
  <mergeCells count="21">
    <mergeCell ref="A1:V1"/>
    <mergeCell ref="W1:AP1"/>
    <mergeCell ref="A2:K2"/>
    <mergeCell ref="L2:V2"/>
    <mergeCell ref="W2:AF2"/>
    <mergeCell ref="AG2:AP2"/>
    <mergeCell ref="A6:P6"/>
    <mergeCell ref="A7:H7"/>
    <mergeCell ref="I7:P7"/>
    <mergeCell ref="A8:D8"/>
    <mergeCell ref="E8:H8"/>
    <mergeCell ref="I8:L8"/>
    <mergeCell ref="M8:P8"/>
    <mergeCell ref="A9:B9"/>
    <mergeCell ref="C9:D9"/>
    <mergeCell ref="E9:F9"/>
    <mergeCell ref="G9:H9"/>
    <mergeCell ref="I9:J9"/>
    <mergeCell ref="K9:L9"/>
    <mergeCell ref="M9:N9"/>
    <mergeCell ref="O9:P9"/>
  </mergeCells>
  <printOptions/>
  <pageMargins left="0.75" right="0.75" top="1" bottom="1" header="0.5" footer="0.5"/>
  <pageSetup fitToHeight="1" fitToWidth="1" horizontalDpi="300" verticalDpi="3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59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109" customWidth="1"/>
    <col min="2" max="2" width="11.8515625" style="109" customWidth="1"/>
    <col min="3" max="3" width="7.8515625" style="109" customWidth="1"/>
    <col min="4" max="4" width="6.28125" style="109" customWidth="1"/>
    <col min="5" max="5" width="7.00390625" style="109" customWidth="1"/>
    <col min="6" max="6" width="8.7109375" style="109" bestFit="1" customWidth="1"/>
    <col min="7" max="7" width="6.28125" style="109" customWidth="1"/>
    <col min="8" max="8" width="6.7109375" style="109" customWidth="1"/>
    <col min="9" max="9" width="8.7109375" style="109" bestFit="1" customWidth="1"/>
    <col min="10" max="10" width="5.28125" style="109" customWidth="1"/>
    <col min="11" max="11" width="6.28125" style="109" customWidth="1"/>
    <col min="12" max="12" width="6.00390625" style="109" customWidth="1"/>
    <col min="13" max="13" width="8.7109375" style="109" bestFit="1" customWidth="1"/>
    <col min="14" max="14" width="6.140625" style="109" customWidth="1"/>
    <col min="15" max="15" width="5.7109375" style="109" customWidth="1"/>
    <col min="16" max="16" width="6.00390625" style="109" customWidth="1"/>
    <col min="17" max="17" width="8.7109375" style="109" bestFit="1" customWidth="1"/>
    <col min="18" max="16384" width="9.140625" style="109" customWidth="1"/>
  </cols>
  <sheetData>
    <row r="1" spans="1:11" ht="12" thickBot="1">
      <c r="A1" s="227"/>
      <c r="B1" s="503" t="s">
        <v>128</v>
      </c>
      <c r="C1" s="501"/>
      <c r="E1" s="505"/>
      <c r="F1" s="505"/>
      <c r="G1" s="112"/>
      <c r="H1" s="505"/>
      <c r="I1" s="505"/>
      <c r="J1" s="112"/>
      <c r="K1" s="112"/>
    </row>
    <row r="2" spans="1:11" ht="12" thickBot="1">
      <c r="A2" s="136"/>
      <c r="B2" s="110" t="str">
        <f>'Original data'!C2</f>
        <v>HCMBBRA001</v>
      </c>
      <c r="C2" s="111">
        <f>'Original data'!I2</f>
        <v>2000025</v>
      </c>
      <c r="E2" s="506" t="s">
        <v>303</v>
      </c>
      <c r="F2" s="507"/>
      <c r="G2" s="455">
        <v>0</v>
      </c>
      <c r="H2" s="228"/>
      <c r="I2" s="228"/>
      <c r="J2" s="112"/>
      <c r="K2" s="112"/>
    </row>
    <row r="3" ht="12" thickBot="1"/>
    <row r="4" spans="2:17" ht="13.5" customHeight="1" thickBot="1">
      <c r="B4" s="219" t="s">
        <v>239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</row>
    <row r="5" spans="2:17" ht="13.5" customHeight="1" thickBot="1">
      <c r="B5" s="110" t="s">
        <v>238</v>
      </c>
      <c r="C5" s="111" t="s">
        <v>324</v>
      </c>
      <c r="D5" s="506" t="s">
        <v>246</v>
      </c>
      <c r="E5" s="507"/>
      <c r="F5" s="226">
        <v>37769</v>
      </c>
      <c r="G5" s="506" t="s">
        <v>247</v>
      </c>
      <c r="H5" s="507"/>
      <c r="I5" s="226" t="s">
        <v>325</v>
      </c>
      <c r="J5" s="506" t="s">
        <v>248</v>
      </c>
      <c r="K5" s="507"/>
      <c r="L5" s="507"/>
      <c r="M5" s="226">
        <v>37769</v>
      </c>
      <c r="N5" s="506" t="s">
        <v>249</v>
      </c>
      <c r="O5" s="507"/>
      <c r="P5" s="507"/>
      <c r="Q5" s="226"/>
    </row>
    <row r="7" spans="2:17" s="228" customFormat="1" ht="11.25">
      <c r="B7" s="646" t="s">
        <v>339</v>
      </c>
      <c r="C7" s="646"/>
      <c r="D7" s="646"/>
      <c r="E7" s="646"/>
      <c r="F7" s="646"/>
      <c r="G7" s="646"/>
      <c r="I7" s="504"/>
      <c r="J7" s="504"/>
      <c r="K7" s="504"/>
      <c r="L7" s="504"/>
      <c r="M7" s="504"/>
      <c r="N7" s="504"/>
      <c r="O7" s="504"/>
      <c r="P7" s="504"/>
      <c r="Q7" s="504"/>
    </row>
    <row r="8" spans="2:17" s="228" customFormat="1" ht="11.25">
      <c r="B8" s="502"/>
      <c r="C8" s="502"/>
      <c r="D8" s="502"/>
      <c r="E8" s="502"/>
      <c r="F8" s="502"/>
      <c r="G8" s="502"/>
      <c r="I8" s="504"/>
      <c r="J8" s="504"/>
      <c r="K8" s="504"/>
      <c r="L8" s="504"/>
      <c r="M8" s="244"/>
      <c r="N8" s="504"/>
      <c r="O8" s="504"/>
      <c r="P8" s="504"/>
      <c r="Q8" s="504"/>
    </row>
    <row r="9" spans="9:17" s="228" customFormat="1" ht="11.25">
      <c r="I9" s="502"/>
      <c r="J9" s="502"/>
      <c r="K9" s="502"/>
      <c r="L9" s="502"/>
      <c r="N9" s="502"/>
      <c r="O9" s="502"/>
      <c r="P9" s="502"/>
      <c r="Q9" s="502"/>
    </row>
    <row r="10" spans="2:7" s="228" customFormat="1" ht="11.25">
      <c r="B10" s="244"/>
      <c r="C10" s="244"/>
      <c r="D10" s="244"/>
      <c r="E10" s="244"/>
      <c r="F10" s="244"/>
      <c r="G10" s="244"/>
    </row>
    <row r="11" spans="2:17" s="228" customFormat="1" ht="12" thickBot="1">
      <c r="B11" s="460"/>
      <c r="C11" s="460"/>
      <c r="D11" s="460"/>
      <c r="E11" s="460"/>
      <c r="F11" s="460"/>
      <c r="G11" s="460"/>
      <c r="H11" s="461"/>
      <c r="I11" s="460"/>
      <c r="J11" s="460"/>
      <c r="K11" s="460"/>
      <c r="L11" s="460"/>
      <c r="M11" s="461"/>
      <c r="N11" s="460"/>
      <c r="O11" s="460"/>
      <c r="P11" s="460"/>
      <c r="Q11" s="460"/>
    </row>
    <row r="12" spans="1:17" ht="11.25" customHeight="1">
      <c r="A12" s="452">
        <v>1</v>
      </c>
      <c r="B12" s="524" t="s">
        <v>313</v>
      </c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6"/>
      <c r="O12" s="527" t="s">
        <v>316</v>
      </c>
      <c r="P12" s="462"/>
      <c r="Q12" s="462"/>
    </row>
    <row r="13" spans="1:17" ht="11.25">
      <c r="A13" s="112">
        <v>2</v>
      </c>
      <c r="B13" s="530" t="s">
        <v>314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2"/>
      <c r="O13" s="528"/>
      <c r="P13" s="462"/>
      <c r="Q13" s="462"/>
    </row>
    <row r="14" spans="1:17" ht="11.25">
      <c r="A14" s="112">
        <v>3</v>
      </c>
      <c r="B14" s="533" t="s">
        <v>315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5"/>
      <c r="O14" s="528"/>
      <c r="P14" s="462"/>
      <c r="Q14" s="462"/>
    </row>
    <row r="15" spans="1:17" ht="11.25">
      <c r="A15" s="112">
        <v>4</v>
      </c>
      <c r="B15" s="536" t="s">
        <v>317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8"/>
      <c r="O15" s="528"/>
      <c r="P15" s="462"/>
      <c r="Q15" s="462"/>
    </row>
    <row r="16" spans="1:17" ht="11.25">
      <c r="A16" s="112">
        <v>5</v>
      </c>
      <c r="B16" s="539" t="s">
        <v>318</v>
      </c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2"/>
      <c r="O16" s="528"/>
      <c r="P16" s="462"/>
      <c r="Q16" s="462"/>
    </row>
    <row r="17" spans="1:17" ht="11.25">
      <c r="A17" s="112">
        <v>6</v>
      </c>
      <c r="B17" s="539" t="s">
        <v>319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2"/>
      <c r="O17" s="528"/>
      <c r="P17" s="462"/>
      <c r="Q17" s="462"/>
    </row>
    <row r="18" spans="1:17" ht="12" thickBot="1">
      <c r="A18" s="112">
        <v>7</v>
      </c>
      <c r="B18" s="540" t="s">
        <v>320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2"/>
      <c r="O18" s="529"/>
      <c r="P18" s="462"/>
      <c r="Q18" s="462"/>
    </row>
    <row r="19" ht="12" thickBot="1"/>
    <row r="20" spans="2:14" ht="12" thickBot="1">
      <c r="B20" s="503" t="s">
        <v>291</v>
      </c>
      <c r="C20" s="470"/>
      <c r="D20" s="470"/>
      <c r="E20" s="470"/>
      <c r="F20" s="470"/>
      <c r="G20" s="470"/>
      <c r="H20" s="470"/>
      <c r="I20" s="470"/>
      <c r="J20" s="470"/>
      <c r="K20" s="503" t="s">
        <v>135</v>
      </c>
      <c r="L20" s="470"/>
      <c r="M20" s="510" t="s">
        <v>136</v>
      </c>
      <c r="N20" s="511"/>
    </row>
    <row r="21" spans="1:15" ht="11.25">
      <c r="A21" s="452">
        <v>1</v>
      </c>
      <c r="B21" s="503" t="s">
        <v>293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501"/>
      <c r="O21" s="512" t="s">
        <v>294</v>
      </c>
    </row>
    <row r="22" spans="1:15" ht="11.25">
      <c r="A22" s="112">
        <v>2</v>
      </c>
      <c r="B22" s="515" t="s">
        <v>137</v>
      </c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16"/>
      <c r="O22" s="513"/>
    </row>
    <row r="23" spans="1:15" ht="11.25">
      <c r="A23" s="112">
        <v>3</v>
      </c>
      <c r="B23" s="518" t="s">
        <v>312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20"/>
      <c r="O23" s="513"/>
    </row>
    <row r="24" spans="1:15" ht="11.25">
      <c r="A24" s="112">
        <v>4</v>
      </c>
      <c r="B24" s="515" t="s">
        <v>295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16"/>
      <c r="O24" s="513"/>
    </row>
    <row r="25" spans="1:15" ht="11.25">
      <c r="A25" s="112">
        <v>5</v>
      </c>
      <c r="B25" s="515" t="s">
        <v>309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16"/>
      <c r="O25" s="513"/>
    </row>
    <row r="26" spans="1:15" ht="11.25">
      <c r="A26" s="112">
        <v>6</v>
      </c>
      <c r="B26" s="515" t="s">
        <v>296</v>
      </c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16"/>
      <c r="O26" s="513"/>
    </row>
    <row r="27" spans="1:15" ht="12" thickBot="1">
      <c r="A27" s="112">
        <v>7</v>
      </c>
      <c r="B27" s="517" t="s">
        <v>297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69"/>
      <c r="O27" s="514"/>
    </row>
    <row r="28" spans="1:14" ht="12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5" ht="11.25" customHeight="1">
      <c r="A29" s="452">
        <v>1</v>
      </c>
      <c r="B29" s="503" t="s">
        <v>298</v>
      </c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501"/>
      <c r="O29" s="512" t="s">
        <v>322</v>
      </c>
    </row>
    <row r="30" spans="1:15" ht="11.25">
      <c r="A30" s="112">
        <v>2</v>
      </c>
      <c r="B30" s="515" t="s">
        <v>299</v>
      </c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16"/>
      <c r="O30" s="513"/>
    </row>
    <row r="31" spans="1:15" ht="11.25">
      <c r="A31" s="112">
        <v>3</v>
      </c>
      <c r="B31" s="518" t="s">
        <v>311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20"/>
      <c r="O31" s="513"/>
    </row>
    <row r="32" spans="1:15" ht="11.25">
      <c r="A32" s="112">
        <v>4</v>
      </c>
      <c r="B32" s="521" t="s">
        <v>300</v>
      </c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3"/>
      <c r="O32" s="513"/>
    </row>
    <row r="33" spans="1:15" ht="11.25">
      <c r="A33" s="112">
        <v>5</v>
      </c>
      <c r="B33" s="515" t="s">
        <v>310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16"/>
      <c r="O33" s="513"/>
    </row>
    <row r="34" spans="1:15" ht="11.25">
      <c r="A34" s="112">
        <v>6</v>
      </c>
      <c r="B34" s="515" t="s">
        <v>301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16"/>
      <c r="O34" s="513"/>
    </row>
    <row r="35" spans="1:15" ht="12" thickBot="1">
      <c r="A35" s="112">
        <v>7</v>
      </c>
      <c r="B35" s="517" t="s">
        <v>302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69"/>
      <c r="O35" s="514"/>
    </row>
    <row r="39" s="112" customFormat="1" ht="12" thickBot="1">
      <c r="O39" s="456"/>
    </row>
    <row r="40" spans="2:17" s="112" customFormat="1" ht="11.25">
      <c r="B40" s="453" t="s">
        <v>304</v>
      </c>
      <c r="C40" s="454" t="s">
        <v>305</v>
      </c>
      <c r="D40" s="470" t="s">
        <v>306</v>
      </c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501"/>
    </row>
    <row r="41" spans="2:17" s="112" customFormat="1" ht="11.25">
      <c r="B41" s="459">
        <v>37549</v>
      </c>
      <c r="C41" s="112" t="s">
        <v>307</v>
      </c>
      <c r="D41" s="505" t="s">
        <v>308</v>
      </c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16"/>
    </row>
    <row r="42" spans="2:17" s="112" customFormat="1" ht="12" thickBot="1">
      <c r="B42" s="458">
        <v>37573</v>
      </c>
      <c r="C42" s="113" t="s">
        <v>290</v>
      </c>
      <c r="D42" s="478" t="s">
        <v>321</v>
      </c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69"/>
    </row>
    <row r="43" s="112" customFormat="1" ht="11.25">
      <c r="O43" s="456"/>
    </row>
    <row r="56" spans="2:17" ht="11.2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ht="11.25">
      <c r="B57" s="112"/>
      <c r="C57" s="112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</row>
    <row r="58" spans="2:17" ht="11.25">
      <c r="B58" s="457"/>
      <c r="C58" s="112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</row>
    <row r="59" spans="2:17" ht="11.25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</sheetData>
  <sheetProtection/>
  <mergeCells count="51">
    <mergeCell ref="D57:Q57"/>
    <mergeCell ref="D58:Q58"/>
    <mergeCell ref="B12:N12"/>
    <mergeCell ref="O12:O18"/>
    <mergeCell ref="B13:N13"/>
    <mergeCell ref="B14:N14"/>
    <mergeCell ref="B15:N15"/>
    <mergeCell ref="B16:N16"/>
    <mergeCell ref="B17:N17"/>
    <mergeCell ref="B18:N18"/>
    <mergeCell ref="D41:Q41"/>
    <mergeCell ref="B29:N29"/>
    <mergeCell ref="O29:O35"/>
    <mergeCell ref="B30:N30"/>
    <mergeCell ref="B31:N31"/>
    <mergeCell ref="B32:N32"/>
    <mergeCell ref="B33:N33"/>
    <mergeCell ref="B34:N34"/>
    <mergeCell ref="B35:N35"/>
    <mergeCell ref="O21:O27"/>
    <mergeCell ref="B25:N25"/>
    <mergeCell ref="B26:N26"/>
    <mergeCell ref="B27:N27"/>
    <mergeCell ref="B22:N22"/>
    <mergeCell ref="B23:N23"/>
    <mergeCell ref="B24:N24"/>
    <mergeCell ref="N8:Q8"/>
    <mergeCell ref="I9:J9"/>
    <mergeCell ref="B20:J20"/>
    <mergeCell ref="K20:L20"/>
    <mergeCell ref="M20:N20"/>
    <mergeCell ref="B1:C1"/>
    <mergeCell ref="E1:F1"/>
    <mergeCell ref="H1:I1"/>
    <mergeCell ref="I7:Q7"/>
    <mergeCell ref="E2:F2"/>
    <mergeCell ref="D5:E5"/>
    <mergeCell ref="G5:H5"/>
    <mergeCell ref="J5:L5"/>
    <mergeCell ref="N5:P5"/>
    <mergeCell ref="C4:Q4"/>
    <mergeCell ref="D42:Q42"/>
    <mergeCell ref="D40:Q40"/>
    <mergeCell ref="K9:L9"/>
    <mergeCell ref="B7:G7"/>
    <mergeCell ref="B8:D8"/>
    <mergeCell ref="E8:G8"/>
    <mergeCell ref="P9:Q9"/>
    <mergeCell ref="N9:O9"/>
    <mergeCell ref="B21:N21"/>
    <mergeCell ref="I8:L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workbookViewId="0" topLeftCell="A1">
      <selection activeCell="U10" sqref="U10:W10"/>
    </sheetView>
  </sheetViews>
  <sheetFormatPr defaultColWidth="9.140625" defaultRowHeight="12.75"/>
  <cols>
    <col min="1" max="1" width="10.57421875" style="0" bestFit="1" customWidth="1"/>
    <col min="3" max="3" width="8.57421875" style="0" bestFit="1" customWidth="1"/>
    <col min="4" max="12" width="8.28125" style="0" bestFit="1" customWidth="1"/>
    <col min="13" max="13" width="9.8515625" style="0" customWidth="1"/>
    <col min="14" max="14" width="9.421875" style="0" customWidth="1"/>
    <col min="15" max="21" width="8.28125" style="0" bestFit="1" customWidth="1"/>
    <col min="22" max="22" width="9.00390625" style="0" bestFit="1" customWidth="1"/>
    <col min="24" max="24" width="12.00390625" style="0" customWidth="1"/>
    <col min="25" max="44" width="8.28125" style="0" bestFit="1" customWidth="1"/>
  </cols>
  <sheetData>
    <row r="1" spans="1:11" ht="13.5" thickBot="1">
      <c r="A1" s="557" t="s">
        <v>77</v>
      </c>
      <c r="B1" s="543"/>
      <c r="C1" s="549" t="str">
        <f>'Original data'!C2&amp;"-0"&amp;'Original data'!I2&amp;"_cm.xls"</f>
        <v>HCMBBRA001-02000025_cm.xls</v>
      </c>
      <c r="D1" s="549"/>
      <c r="E1" s="549"/>
      <c r="F1" s="549"/>
      <c r="G1" s="549"/>
      <c r="H1" s="549"/>
      <c r="I1" s="549"/>
      <c r="J1" s="549"/>
      <c r="K1" s="550"/>
    </row>
    <row r="2" spans="1:35" ht="12.75">
      <c r="A2" s="558" t="s">
        <v>78</v>
      </c>
      <c r="B2" s="555"/>
      <c r="C2" s="551" t="s">
        <v>292</v>
      </c>
      <c r="D2" s="551"/>
      <c r="E2" s="551"/>
      <c r="F2" s="555" t="s">
        <v>79</v>
      </c>
      <c r="G2" s="555"/>
      <c r="H2" s="555"/>
      <c r="I2" s="553">
        <v>2000025</v>
      </c>
      <c r="J2" s="553"/>
      <c r="K2" s="554"/>
      <c r="L2" s="82"/>
      <c r="N2" s="82"/>
      <c r="O2" s="82"/>
      <c r="P2" s="82"/>
      <c r="Q2" s="82"/>
      <c r="R2" s="82"/>
      <c r="S2" s="82"/>
      <c r="T2" s="105"/>
      <c r="U2" s="106" t="s">
        <v>124</v>
      </c>
      <c r="Z2" s="2"/>
      <c r="AA2" s="285"/>
      <c r="AB2" s="285"/>
      <c r="AC2" s="285"/>
      <c r="AD2" s="285"/>
      <c r="AE2" s="285"/>
      <c r="AF2" s="285"/>
      <c r="AG2" s="285"/>
      <c r="AH2" s="285"/>
      <c r="AI2" s="442"/>
    </row>
    <row r="3" spans="1:35" ht="13.5" thickBot="1">
      <c r="A3" s="558" t="s">
        <v>95</v>
      </c>
      <c r="B3" s="555"/>
      <c r="C3" s="552" t="s">
        <v>96</v>
      </c>
      <c r="D3" s="552"/>
      <c r="E3" s="552"/>
      <c r="F3" s="552"/>
      <c r="G3" s="552"/>
      <c r="H3" s="552"/>
      <c r="I3" s="552"/>
      <c r="J3" s="552"/>
      <c r="K3" s="556"/>
      <c r="L3" s="82"/>
      <c r="M3" s="82"/>
      <c r="N3" s="82"/>
      <c r="O3" s="82"/>
      <c r="P3" s="82"/>
      <c r="Q3" s="82"/>
      <c r="R3" s="82"/>
      <c r="S3" s="82"/>
      <c r="T3" s="98" t="s">
        <v>125</v>
      </c>
      <c r="U3" s="107">
        <v>1</v>
      </c>
      <c r="Z3" s="2"/>
      <c r="AA3" s="2"/>
      <c r="AB3" s="82"/>
      <c r="AC3" s="82"/>
      <c r="AD3" s="82"/>
      <c r="AE3" s="82"/>
      <c r="AF3" s="82"/>
      <c r="AG3" s="82"/>
      <c r="AH3" s="82"/>
      <c r="AI3" s="443"/>
    </row>
    <row r="4" spans="1:35" ht="13.5" thickBot="1">
      <c r="A4" s="558" t="s">
        <v>80</v>
      </c>
      <c r="B4" s="555"/>
      <c r="C4" s="552" t="s">
        <v>323</v>
      </c>
      <c r="D4" s="552"/>
      <c r="E4" s="552"/>
      <c r="F4" s="555"/>
      <c r="G4" s="552"/>
      <c r="H4" s="552"/>
      <c r="I4" s="552"/>
      <c r="J4" s="552"/>
      <c r="K4" s="556"/>
      <c r="M4" s="4" t="s">
        <v>262</v>
      </c>
      <c r="N4" s="432"/>
      <c r="O4" s="432"/>
      <c r="P4" s="593" t="s">
        <v>327</v>
      </c>
      <c r="Q4" s="593"/>
      <c r="R4" s="594"/>
      <c r="T4" s="98" t="s">
        <v>126</v>
      </c>
      <c r="U4" s="107">
        <v>1</v>
      </c>
      <c r="Z4" s="2"/>
      <c r="AA4" s="2"/>
      <c r="AB4" s="82"/>
      <c r="AC4" s="82"/>
      <c r="AD4" s="82"/>
      <c r="AE4" s="82"/>
      <c r="AF4" s="82"/>
      <c r="AG4" s="82"/>
      <c r="AH4" s="82"/>
      <c r="AI4" s="443"/>
    </row>
    <row r="5" spans="1:35" ht="13.5" thickBot="1">
      <c r="A5" s="558" t="s">
        <v>85</v>
      </c>
      <c r="B5" s="555"/>
      <c r="C5" s="552" t="s">
        <v>87</v>
      </c>
      <c r="D5" s="552"/>
      <c r="E5" s="552"/>
      <c r="F5" s="555" t="s">
        <v>86</v>
      </c>
      <c r="G5" s="555"/>
      <c r="H5" s="555"/>
      <c r="I5" s="552">
        <v>34</v>
      </c>
      <c r="J5" s="552"/>
      <c r="K5" s="556"/>
      <c r="M5" s="433" t="s">
        <v>263</v>
      </c>
      <c r="N5" s="89"/>
      <c r="O5" s="89"/>
      <c r="P5" s="593" t="s">
        <v>328</v>
      </c>
      <c r="Q5" s="593"/>
      <c r="R5" s="594"/>
      <c r="S5" s="2"/>
      <c r="T5" s="100" t="s">
        <v>127</v>
      </c>
      <c r="U5" s="108">
        <v>1</v>
      </c>
      <c r="Z5" s="2"/>
      <c r="AA5" s="2"/>
      <c r="AB5" s="82"/>
      <c r="AC5" s="82"/>
      <c r="AD5" s="82"/>
      <c r="AE5" s="82"/>
      <c r="AF5" s="82"/>
      <c r="AG5" s="82"/>
      <c r="AH5" s="82"/>
      <c r="AI5" s="443"/>
    </row>
    <row r="6" spans="1:35" ht="13.5" thickBot="1">
      <c r="A6" s="574" t="s">
        <v>81</v>
      </c>
      <c r="B6" s="575"/>
      <c r="C6" s="573" t="s">
        <v>326</v>
      </c>
      <c r="D6" s="573"/>
      <c r="E6" s="573"/>
      <c r="F6" s="575" t="s">
        <v>82</v>
      </c>
      <c r="G6" s="575"/>
      <c r="H6" s="575"/>
      <c r="I6" s="579" t="s">
        <v>290</v>
      </c>
      <c r="J6" s="579"/>
      <c r="K6" s="580"/>
      <c r="Z6" s="2"/>
      <c r="AA6" s="2"/>
      <c r="AB6" s="82"/>
      <c r="AC6" s="82"/>
      <c r="AD6" s="82"/>
      <c r="AE6" s="82"/>
      <c r="AF6" s="82"/>
      <c r="AG6" s="82"/>
      <c r="AH6" s="82"/>
      <c r="AI6" s="443"/>
    </row>
    <row r="7" spans="26:35" ht="13.5" thickBot="1">
      <c r="Z7" s="2"/>
      <c r="AA7" s="2"/>
      <c r="AB7" s="82"/>
      <c r="AC7" s="82"/>
      <c r="AD7" s="82"/>
      <c r="AE7" s="82"/>
      <c r="AF7" s="82"/>
      <c r="AG7" s="82"/>
      <c r="AH7" s="82"/>
      <c r="AI7" s="443"/>
    </row>
    <row r="8" spans="1:35" ht="12.75">
      <c r="A8" s="563" t="s">
        <v>107</v>
      </c>
      <c r="B8" s="564"/>
      <c r="C8" s="564"/>
      <c r="D8" s="564"/>
      <c r="E8" s="564"/>
      <c r="F8" s="564"/>
      <c r="G8" s="564"/>
      <c r="H8" s="564"/>
      <c r="I8" s="564"/>
      <c r="J8" s="564"/>
      <c r="K8" s="565"/>
      <c r="M8" s="563" t="s">
        <v>108</v>
      </c>
      <c r="N8" s="564"/>
      <c r="O8" s="543"/>
      <c r="P8" s="543"/>
      <c r="Q8" s="543"/>
      <c r="R8" s="564"/>
      <c r="S8" s="564"/>
      <c r="T8" s="564"/>
      <c r="U8" s="564"/>
      <c r="V8" s="564"/>
      <c r="W8" s="565"/>
      <c r="Z8" s="2"/>
      <c r="AA8" s="2"/>
      <c r="AB8" s="82"/>
      <c r="AC8" s="82"/>
      <c r="AD8" s="82"/>
      <c r="AE8" s="82"/>
      <c r="AF8" s="82"/>
      <c r="AG8" s="82"/>
      <c r="AH8" s="82"/>
      <c r="AI8" s="443"/>
    </row>
    <row r="9" spans="1:35" ht="12.75">
      <c r="A9" s="558" t="s">
        <v>83</v>
      </c>
      <c r="B9" s="555"/>
      <c r="C9" s="560">
        <v>37767</v>
      </c>
      <c r="D9" s="561"/>
      <c r="E9" s="561"/>
      <c r="F9" s="562" t="s">
        <v>84</v>
      </c>
      <c r="G9" s="562"/>
      <c r="H9" s="562"/>
      <c r="I9" s="553" t="s">
        <v>329</v>
      </c>
      <c r="J9" s="553"/>
      <c r="K9" s="554"/>
      <c r="M9" s="568" t="s">
        <v>83</v>
      </c>
      <c r="N9" s="569"/>
      <c r="O9" s="560">
        <v>37768</v>
      </c>
      <c r="P9" s="561"/>
      <c r="Q9" s="561"/>
      <c r="R9" s="566" t="s">
        <v>84</v>
      </c>
      <c r="S9" s="566"/>
      <c r="T9" s="566"/>
      <c r="U9" s="561" t="s">
        <v>331</v>
      </c>
      <c r="V9" s="561"/>
      <c r="W9" s="567"/>
      <c r="Z9" s="2"/>
      <c r="AA9" s="2"/>
      <c r="AB9" s="82"/>
      <c r="AC9" s="82"/>
      <c r="AD9" s="82"/>
      <c r="AE9" s="82"/>
      <c r="AF9" s="82"/>
      <c r="AG9" s="82"/>
      <c r="AH9" s="82"/>
      <c r="AI9" s="443"/>
    </row>
    <row r="10" spans="1:35" ht="12.75">
      <c r="A10" s="558" t="s">
        <v>97</v>
      </c>
      <c r="B10" s="555"/>
      <c r="C10" s="553" t="s">
        <v>330</v>
      </c>
      <c r="D10" s="553"/>
      <c r="E10" s="553"/>
      <c r="F10" s="562"/>
      <c r="G10" s="562"/>
      <c r="H10" s="562"/>
      <c r="I10" s="583"/>
      <c r="J10" s="577"/>
      <c r="K10" s="582"/>
      <c r="M10" s="558" t="s">
        <v>97</v>
      </c>
      <c r="N10" s="555"/>
      <c r="O10" s="553" t="s">
        <v>330</v>
      </c>
      <c r="P10" s="553"/>
      <c r="Q10" s="553"/>
      <c r="R10" s="562"/>
      <c r="S10" s="562"/>
      <c r="T10" s="562"/>
      <c r="U10" s="583"/>
      <c r="V10" s="577"/>
      <c r="W10" s="582"/>
      <c r="Z10" s="2"/>
      <c r="AA10" s="2"/>
      <c r="AB10" s="82"/>
      <c r="AC10" s="82"/>
      <c r="AD10" s="82"/>
      <c r="AE10" s="82"/>
      <c r="AF10" s="82"/>
      <c r="AG10" s="82"/>
      <c r="AH10" s="82"/>
      <c r="AI10" s="443"/>
    </row>
    <row r="11" spans="1:35" ht="12.75">
      <c r="A11" s="558" t="s">
        <v>267</v>
      </c>
      <c r="B11" s="555"/>
      <c r="C11" s="577">
        <v>0.7499</v>
      </c>
      <c r="D11" s="577"/>
      <c r="E11" s="577"/>
      <c r="F11" s="562" t="s">
        <v>268</v>
      </c>
      <c r="G11" s="562"/>
      <c r="H11" s="562"/>
      <c r="I11" s="553">
        <v>28</v>
      </c>
      <c r="J11" s="553"/>
      <c r="K11" s="554"/>
      <c r="M11" s="558" t="s">
        <v>267</v>
      </c>
      <c r="N11" s="555"/>
      <c r="O11" s="577">
        <v>0.7499</v>
      </c>
      <c r="P11" s="577"/>
      <c r="Q11" s="577"/>
      <c r="R11" s="562" t="s">
        <v>268</v>
      </c>
      <c r="S11" s="562"/>
      <c r="T11" s="562"/>
      <c r="U11" s="553">
        <v>24</v>
      </c>
      <c r="V11" s="553"/>
      <c r="W11" s="554"/>
      <c r="Z11" s="2"/>
      <c r="AA11" s="2"/>
      <c r="AB11" s="82"/>
      <c r="AC11" s="82"/>
      <c r="AD11" s="82"/>
      <c r="AE11" s="82"/>
      <c r="AF11" s="82"/>
      <c r="AG11" s="82"/>
      <c r="AH11" s="82"/>
      <c r="AI11" s="443"/>
    </row>
    <row r="12" spans="1:35" ht="12.75">
      <c r="A12" s="558" t="s">
        <v>252</v>
      </c>
      <c r="B12" s="555"/>
      <c r="C12" s="584">
        <v>8.5</v>
      </c>
      <c r="D12" s="584"/>
      <c r="E12" s="584"/>
      <c r="F12" s="555" t="s">
        <v>98</v>
      </c>
      <c r="G12" s="555"/>
      <c r="H12" s="555"/>
      <c r="I12" s="577" t="s">
        <v>253</v>
      </c>
      <c r="J12" s="577"/>
      <c r="K12" s="582"/>
      <c r="M12" s="558" t="s">
        <v>252</v>
      </c>
      <c r="N12" s="555"/>
      <c r="O12" s="584">
        <v>8.5</v>
      </c>
      <c r="P12" s="584"/>
      <c r="Q12" s="584"/>
      <c r="R12" s="555" t="s">
        <v>98</v>
      </c>
      <c r="S12" s="555"/>
      <c r="T12" s="555"/>
      <c r="U12" s="577" t="s">
        <v>253</v>
      </c>
      <c r="V12" s="577"/>
      <c r="W12" s="582"/>
      <c r="Z12" s="2"/>
      <c r="AA12" s="2"/>
      <c r="AB12" s="82"/>
      <c r="AC12" s="82"/>
      <c r="AD12" s="82"/>
      <c r="AE12" s="82"/>
      <c r="AF12" s="82"/>
      <c r="AG12" s="82"/>
      <c r="AH12" s="82"/>
      <c r="AI12" s="443"/>
    </row>
    <row r="13" spans="1:35" ht="12.75">
      <c r="A13" s="558" t="s">
        <v>99</v>
      </c>
      <c r="B13" s="555"/>
      <c r="C13" s="577">
        <v>15</v>
      </c>
      <c r="D13" s="577"/>
      <c r="E13" s="577"/>
      <c r="F13" s="555" t="s">
        <v>100</v>
      </c>
      <c r="G13" s="555"/>
      <c r="H13" s="555"/>
      <c r="I13" s="577" t="s">
        <v>254</v>
      </c>
      <c r="J13" s="577"/>
      <c r="K13" s="582"/>
      <c r="M13" s="558" t="s">
        <v>99</v>
      </c>
      <c r="N13" s="555"/>
      <c r="O13" s="577">
        <v>15</v>
      </c>
      <c r="P13" s="577"/>
      <c r="Q13" s="577"/>
      <c r="R13" s="555" t="s">
        <v>100</v>
      </c>
      <c r="S13" s="555"/>
      <c r="T13" s="555"/>
      <c r="U13" s="577" t="s">
        <v>254</v>
      </c>
      <c r="V13" s="577"/>
      <c r="W13" s="582"/>
      <c r="Z13" s="2"/>
      <c r="AA13" s="2"/>
      <c r="AB13" s="82"/>
      <c r="AC13" s="82"/>
      <c r="AD13" s="82"/>
      <c r="AE13" s="82"/>
      <c r="AF13" s="82"/>
      <c r="AG13" s="82"/>
      <c r="AH13" s="82"/>
      <c r="AI13" s="443"/>
    </row>
    <row r="14" spans="1:35" ht="12.75">
      <c r="A14" s="585" t="s">
        <v>101</v>
      </c>
      <c r="B14" s="570"/>
      <c r="C14" s="571">
        <v>0.5</v>
      </c>
      <c r="D14" s="571"/>
      <c r="E14" s="571"/>
      <c r="F14" s="570" t="s">
        <v>102</v>
      </c>
      <c r="G14" s="570"/>
      <c r="H14" s="570"/>
      <c r="I14" s="571" t="s">
        <v>255</v>
      </c>
      <c r="J14" s="571"/>
      <c r="K14" s="572"/>
      <c r="M14" s="585" t="s">
        <v>101</v>
      </c>
      <c r="N14" s="570"/>
      <c r="O14" s="571">
        <v>0.5</v>
      </c>
      <c r="P14" s="571"/>
      <c r="Q14" s="571"/>
      <c r="R14" s="570" t="s">
        <v>102</v>
      </c>
      <c r="S14" s="570"/>
      <c r="T14" s="570"/>
      <c r="U14" s="571" t="s">
        <v>255</v>
      </c>
      <c r="V14" s="571"/>
      <c r="W14" s="572"/>
      <c r="Z14" s="2"/>
      <c r="AA14" s="2"/>
      <c r="AB14" s="82"/>
      <c r="AC14" s="82"/>
      <c r="AD14" s="82"/>
      <c r="AE14" s="82"/>
      <c r="AF14" s="82"/>
      <c r="AG14" s="82"/>
      <c r="AH14" s="82"/>
      <c r="AI14" s="443"/>
    </row>
    <row r="15" spans="1:23" ht="12.75">
      <c r="A15" s="568" t="s">
        <v>103</v>
      </c>
      <c r="B15" s="569"/>
      <c r="C15" s="576">
        <f>V57</f>
        <v>0.000134569</v>
      </c>
      <c r="D15" s="576"/>
      <c r="E15" s="576"/>
      <c r="F15" s="569" t="s">
        <v>104</v>
      </c>
      <c r="G15" s="569"/>
      <c r="H15" s="569"/>
      <c r="I15" s="576">
        <f>V58</f>
        <v>0.0005191323</v>
      </c>
      <c r="J15" s="576"/>
      <c r="K15" s="581"/>
      <c r="M15" s="568" t="s">
        <v>103</v>
      </c>
      <c r="N15" s="569"/>
      <c r="O15" s="576">
        <f>AS57</f>
        <v>0.0001374494</v>
      </c>
      <c r="P15" s="576"/>
      <c r="Q15" s="576"/>
      <c r="R15" s="569" t="s">
        <v>104</v>
      </c>
      <c r="S15" s="569"/>
      <c r="T15" s="569"/>
      <c r="U15" s="576">
        <f>AS58</f>
        <v>0.0006662765</v>
      </c>
      <c r="V15" s="576"/>
      <c r="W15" s="576"/>
    </row>
    <row r="16" spans="1:23" ht="12.75">
      <c r="A16" s="558" t="s">
        <v>105</v>
      </c>
      <c r="B16" s="555"/>
      <c r="C16" s="578">
        <f>C59</f>
        <v>14.396812</v>
      </c>
      <c r="D16" s="578"/>
      <c r="E16" s="578"/>
      <c r="F16" s="555" t="s">
        <v>119</v>
      </c>
      <c r="G16" s="555"/>
      <c r="H16" s="555"/>
      <c r="I16" s="589">
        <f>C60</f>
        <v>703.6013071895425</v>
      </c>
      <c r="J16" s="589"/>
      <c r="K16" s="590"/>
      <c r="M16" s="558" t="s">
        <v>105</v>
      </c>
      <c r="N16" s="555"/>
      <c r="O16" s="578">
        <f>Z59</f>
        <v>14.39367</v>
      </c>
      <c r="P16" s="578"/>
      <c r="Q16" s="578"/>
      <c r="R16" s="555" t="s">
        <v>119</v>
      </c>
      <c r="S16" s="555"/>
      <c r="T16" s="555"/>
      <c r="U16" s="589">
        <f>Z60</f>
        <v>703.6274509803922</v>
      </c>
      <c r="V16" s="589"/>
      <c r="W16" s="590"/>
    </row>
    <row r="17" spans="1:23" ht="13.5" thickBot="1">
      <c r="A17" s="574" t="s">
        <v>106</v>
      </c>
      <c r="B17" s="575"/>
      <c r="C17" s="559">
        <f>V21</f>
        <v>-6.182394</v>
      </c>
      <c r="D17" s="559"/>
      <c r="E17" s="559"/>
      <c r="F17" s="575" t="s">
        <v>109</v>
      </c>
      <c r="G17" s="575"/>
      <c r="H17" s="575"/>
      <c r="I17" s="591">
        <f>V20</f>
        <v>0.086102</v>
      </c>
      <c r="J17" s="591"/>
      <c r="K17" s="592"/>
      <c r="M17" s="574" t="s">
        <v>106</v>
      </c>
      <c r="N17" s="575"/>
      <c r="O17" s="559">
        <f>AS21</f>
        <v>-6.434839</v>
      </c>
      <c r="P17" s="559"/>
      <c r="Q17" s="559"/>
      <c r="R17" s="575" t="s">
        <v>109</v>
      </c>
      <c r="S17" s="575"/>
      <c r="T17" s="575"/>
      <c r="U17" s="591">
        <f>AS20</f>
        <v>0.086086</v>
      </c>
      <c r="V17" s="591"/>
      <c r="W17" s="592"/>
    </row>
    <row r="18" ht="13.5" thickBot="1">
      <c r="C18" s="87" t="s">
        <v>89</v>
      </c>
    </row>
    <row r="19" spans="1:45" ht="13.5" thickBot="1">
      <c r="A19" s="4" t="s">
        <v>0</v>
      </c>
      <c r="B19" s="543" t="s">
        <v>250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4"/>
      <c r="V19" s="3" t="s">
        <v>36</v>
      </c>
      <c r="X19" s="4" t="s">
        <v>0</v>
      </c>
      <c r="Y19" s="543" t="s">
        <v>266</v>
      </c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4"/>
      <c r="AS19" s="3" t="s">
        <v>36</v>
      </c>
    </row>
    <row r="20" spans="1:45" ht="12.75">
      <c r="A20" s="4" t="s">
        <v>256</v>
      </c>
      <c r="B20" s="15">
        <v>0.003576</v>
      </c>
      <c r="C20" s="16">
        <v>0.00598</v>
      </c>
      <c r="D20" s="16">
        <v>0.005981</v>
      </c>
      <c r="E20" s="16">
        <v>0.005982</v>
      </c>
      <c r="F20" s="16">
        <v>0.005981</v>
      </c>
      <c r="G20" s="16">
        <v>0.005982</v>
      </c>
      <c r="H20" s="16">
        <v>0.00598</v>
      </c>
      <c r="I20" s="16">
        <v>0.00598</v>
      </c>
      <c r="J20" s="16">
        <v>0.00598</v>
      </c>
      <c r="K20" s="16">
        <v>0.005981</v>
      </c>
      <c r="L20" s="16">
        <v>0.005982</v>
      </c>
      <c r="M20" s="16">
        <v>0.00598</v>
      </c>
      <c r="N20" s="16">
        <v>0.00598</v>
      </c>
      <c r="O20" s="16">
        <v>0.00598</v>
      </c>
      <c r="P20" s="16">
        <v>0.00598</v>
      </c>
      <c r="Q20" s="16">
        <v>0.005981</v>
      </c>
      <c r="R20" s="16">
        <v>0.005981</v>
      </c>
      <c r="S20" s="16">
        <v>0.005981</v>
      </c>
      <c r="T20" s="16">
        <v>0.005979</v>
      </c>
      <c r="U20" s="17">
        <v>0.00359</v>
      </c>
      <c r="V20" s="27">
        <v>0.086102</v>
      </c>
      <c r="W20" s="25"/>
      <c r="X20" s="4" t="s">
        <v>256</v>
      </c>
      <c r="Y20" s="15">
        <v>0.003554</v>
      </c>
      <c r="Z20" s="16">
        <v>0.005979</v>
      </c>
      <c r="AA20" s="16">
        <v>0.005981</v>
      </c>
      <c r="AB20" s="16">
        <v>0.00598</v>
      </c>
      <c r="AC20" s="16">
        <v>0.005981</v>
      </c>
      <c r="AD20" s="16">
        <v>0.005981</v>
      </c>
      <c r="AE20" s="16">
        <v>0.005981</v>
      </c>
      <c r="AF20" s="16">
        <v>0.005981</v>
      </c>
      <c r="AG20" s="16">
        <v>0.005981</v>
      </c>
      <c r="AH20" s="16">
        <v>0.005983</v>
      </c>
      <c r="AI20" s="16">
        <v>0.005981</v>
      </c>
      <c r="AJ20" s="16">
        <v>0.005981</v>
      </c>
      <c r="AK20" s="16">
        <v>0.005981</v>
      </c>
      <c r="AL20" s="16">
        <v>0.005982</v>
      </c>
      <c r="AM20" s="16">
        <v>0.005982</v>
      </c>
      <c r="AN20" s="16">
        <v>0.005981</v>
      </c>
      <c r="AO20" s="16">
        <v>0.005981</v>
      </c>
      <c r="AP20" s="16">
        <v>0.00598</v>
      </c>
      <c r="AQ20" s="16">
        <v>0.005978</v>
      </c>
      <c r="AR20" s="17">
        <v>0.003588</v>
      </c>
      <c r="AS20" s="17">
        <v>0.086086</v>
      </c>
    </row>
    <row r="21" spans="1:45" ht="13.5" thickBot="1">
      <c r="A21" s="420" t="s">
        <v>39</v>
      </c>
      <c r="B21" s="19">
        <v>1.024816</v>
      </c>
      <c r="C21" s="20">
        <v>-1.256662</v>
      </c>
      <c r="D21" s="20">
        <v>-1.002711</v>
      </c>
      <c r="E21" s="20">
        <v>-0.944612</v>
      </c>
      <c r="F21" s="20">
        <v>-0.793527</v>
      </c>
      <c r="G21" s="20">
        <v>0.603476</v>
      </c>
      <c r="H21" s="20">
        <v>0.999521</v>
      </c>
      <c r="I21" s="20">
        <v>0.951965</v>
      </c>
      <c r="J21" s="20">
        <v>1.309175</v>
      </c>
      <c r="K21" s="20">
        <v>0.827163</v>
      </c>
      <c r="L21" s="20">
        <v>0.463796</v>
      </c>
      <c r="M21" s="20">
        <v>0.578791</v>
      </c>
      <c r="N21" s="20">
        <v>0.185027</v>
      </c>
      <c r="O21" s="20">
        <v>-0.620586</v>
      </c>
      <c r="P21" s="20">
        <v>-1.507267</v>
      </c>
      <c r="Q21" s="20">
        <v>-1.622617</v>
      </c>
      <c r="R21" s="20">
        <v>-0.275135</v>
      </c>
      <c r="S21" s="20">
        <v>0.722917</v>
      </c>
      <c r="T21" s="20">
        <v>0.768064</v>
      </c>
      <c r="U21" s="21">
        <v>0.284215</v>
      </c>
      <c r="V21" s="28">
        <v>-6.182394</v>
      </c>
      <c r="W21" s="25"/>
      <c r="X21" s="26" t="s">
        <v>39</v>
      </c>
      <c r="Y21" s="19">
        <v>1.737728</v>
      </c>
      <c r="Z21" s="20">
        <v>-0.669486</v>
      </c>
      <c r="AA21" s="20">
        <v>-1.224814</v>
      </c>
      <c r="AB21" s="20">
        <v>-1.078731</v>
      </c>
      <c r="AC21" s="20">
        <v>0.100156</v>
      </c>
      <c r="AD21" s="20">
        <v>0.988104</v>
      </c>
      <c r="AE21" s="20">
        <v>0.96531</v>
      </c>
      <c r="AF21" s="20">
        <v>1.435241</v>
      </c>
      <c r="AG21" s="20">
        <v>1.493247</v>
      </c>
      <c r="AH21" s="20">
        <v>0.807867</v>
      </c>
      <c r="AI21" s="20">
        <v>0.511852</v>
      </c>
      <c r="AJ21" s="20">
        <v>0.205863</v>
      </c>
      <c r="AK21" s="20">
        <v>-0.208559</v>
      </c>
      <c r="AL21" s="20">
        <v>-0.983027</v>
      </c>
      <c r="AM21" s="20">
        <v>-2.455634</v>
      </c>
      <c r="AN21" s="20">
        <v>-1.960686</v>
      </c>
      <c r="AO21" s="20">
        <v>-0.968831</v>
      </c>
      <c r="AP21" s="20">
        <v>0.482254</v>
      </c>
      <c r="AQ21" s="20">
        <v>0.625384</v>
      </c>
      <c r="AR21" s="21">
        <v>0.944061</v>
      </c>
      <c r="AS21" s="21">
        <v>-6.434839</v>
      </c>
    </row>
    <row r="22" spans="1:45" ht="13.5" thickBot="1">
      <c r="A22" s="9" t="s">
        <v>1</v>
      </c>
      <c r="B22" s="10" t="s">
        <v>269</v>
      </c>
      <c r="C22" s="10" t="s">
        <v>270</v>
      </c>
      <c r="D22" s="10" t="s">
        <v>271</v>
      </c>
      <c r="E22" s="10" t="s">
        <v>272</v>
      </c>
      <c r="F22" s="10" t="s">
        <v>273</v>
      </c>
      <c r="G22" s="10" t="s">
        <v>274</v>
      </c>
      <c r="H22" s="10" t="s">
        <v>275</v>
      </c>
      <c r="I22" s="10" t="s">
        <v>276</v>
      </c>
      <c r="J22" s="10" t="s">
        <v>277</v>
      </c>
      <c r="K22" s="10" t="s">
        <v>278</v>
      </c>
      <c r="L22" s="10" t="s">
        <v>279</v>
      </c>
      <c r="M22" s="10" t="s">
        <v>280</v>
      </c>
      <c r="N22" s="10" t="s">
        <v>281</v>
      </c>
      <c r="O22" s="10" t="s">
        <v>282</v>
      </c>
      <c r="P22" s="10" t="s">
        <v>283</v>
      </c>
      <c r="Q22" s="10" t="s">
        <v>284</v>
      </c>
      <c r="R22" s="10" t="s">
        <v>285</v>
      </c>
      <c r="S22" s="10" t="s">
        <v>286</v>
      </c>
      <c r="T22" s="10" t="s">
        <v>287</v>
      </c>
      <c r="U22" s="11" t="s">
        <v>288</v>
      </c>
      <c r="V22" s="32"/>
      <c r="X22" s="9" t="s">
        <v>1</v>
      </c>
      <c r="Y22" s="10" t="s">
        <v>269</v>
      </c>
      <c r="Z22" s="10" t="s">
        <v>270</v>
      </c>
      <c r="AA22" s="10" t="s">
        <v>271</v>
      </c>
      <c r="AB22" s="10" t="s">
        <v>272</v>
      </c>
      <c r="AC22" s="10" t="s">
        <v>273</v>
      </c>
      <c r="AD22" s="10" t="s">
        <v>274</v>
      </c>
      <c r="AE22" s="10" t="s">
        <v>275</v>
      </c>
      <c r="AF22" s="10" t="s">
        <v>276</v>
      </c>
      <c r="AG22" s="10" t="s">
        <v>277</v>
      </c>
      <c r="AH22" s="10" t="s">
        <v>278</v>
      </c>
      <c r="AI22" s="10" t="s">
        <v>279</v>
      </c>
      <c r="AJ22" s="10" t="s">
        <v>280</v>
      </c>
      <c r="AK22" s="10" t="s">
        <v>281</v>
      </c>
      <c r="AL22" s="10" t="s">
        <v>282</v>
      </c>
      <c r="AM22" s="10" t="s">
        <v>283</v>
      </c>
      <c r="AN22" s="10" t="s">
        <v>284</v>
      </c>
      <c r="AO22" s="10" t="s">
        <v>285</v>
      </c>
      <c r="AP22" s="10" t="s">
        <v>286</v>
      </c>
      <c r="AQ22" s="10" t="s">
        <v>287</v>
      </c>
      <c r="AR22" s="11" t="s">
        <v>288</v>
      </c>
      <c r="AS22" s="33"/>
    </row>
    <row r="23" spans="1:46" ht="12.75">
      <c r="A23" s="5" t="s">
        <v>2</v>
      </c>
      <c r="B23" s="421">
        <v>10000</v>
      </c>
      <c r="C23" s="421">
        <v>10000</v>
      </c>
      <c r="D23" s="421">
        <v>10000</v>
      </c>
      <c r="E23" s="421">
        <v>10000</v>
      </c>
      <c r="F23" s="421">
        <v>10000</v>
      </c>
      <c r="G23" s="421">
        <v>10000</v>
      </c>
      <c r="H23" s="421">
        <v>10000</v>
      </c>
      <c r="I23" s="421">
        <v>10000</v>
      </c>
      <c r="J23" s="421">
        <v>10000</v>
      </c>
      <c r="K23" s="421">
        <v>10000</v>
      </c>
      <c r="L23" s="421">
        <v>10000</v>
      </c>
      <c r="M23" s="421">
        <v>10000</v>
      </c>
      <c r="N23" s="421">
        <v>10000</v>
      </c>
      <c r="O23" s="421">
        <v>10000</v>
      </c>
      <c r="P23" s="421">
        <v>10000</v>
      </c>
      <c r="Q23" s="421">
        <v>10000</v>
      </c>
      <c r="R23" s="421">
        <v>10000</v>
      </c>
      <c r="S23" s="421">
        <v>10000</v>
      </c>
      <c r="T23" s="421">
        <v>10000</v>
      </c>
      <c r="U23" s="421">
        <v>10000</v>
      </c>
      <c r="V23" s="24">
        <v>10000</v>
      </c>
      <c r="W23" s="23"/>
      <c r="X23" s="24" t="s">
        <v>2</v>
      </c>
      <c r="Y23" s="421">
        <v>10000</v>
      </c>
      <c r="Z23" s="421">
        <v>10000</v>
      </c>
      <c r="AA23" s="421">
        <v>10000</v>
      </c>
      <c r="AB23" s="421">
        <v>10000</v>
      </c>
      <c r="AC23" s="421">
        <v>10000</v>
      </c>
      <c r="AD23" s="421">
        <v>10000</v>
      </c>
      <c r="AE23" s="421">
        <v>10000</v>
      </c>
      <c r="AF23" s="421">
        <v>10000</v>
      </c>
      <c r="AG23" s="421">
        <v>10000</v>
      </c>
      <c r="AH23" s="421">
        <v>10000</v>
      </c>
      <c r="AI23" s="421">
        <v>10000</v>
      </c>
      <c r="AJ23" s="421">
        <v>10000</v>
      </c>
      <c r="AK23" s="421">
        <v>10000</v>
      </c>
      <c r="AL23" s="421">
        <v>10000</v>
      </c>
      <c r="AM23" s="421">
        <v>10000</v>
      </c>
      <c r="AN23" s="421">
        <v>10000</v>
      </c>
      <c r="AO23" s="421">
        <v>10000</v>
      </c>
      <c r="AP23" s="421">
        <v>10000</v>
      </c>
      <c r="AQ23" s="421">
        <v>10000</v>
      </c>
      <c r="AR23" s="421">
        <v>10000</v>
      </c>
      <c r="AS23" s="24">
        <v>10000</v>
      </c>
      <c r="AT23" s="22"/>
    </row>
    <row r="24" spans="1:45" ht="12.75">
      <c r="A24" s="5" t="s">
        <v>3</v>
      </c>
      <c r="B24" s="12">
        <v>41.28923</v>
      </c>
      <c r="C24" s="12">
        <v>1.132437</v>
      </c>
      <c r="D24" s="12">
        <v>1.111131</v>
      </c>
      <c r="E24" s="12">
        <v>0.4884026</v>
      </c>
      <c r="F24" s="12">
        <v>1.339815</v>
      </c>
      <c r="G24" s="12">
        <v>0.2261022</v>
      </c>
      <c r="H24" s="12">
        <v>1.326934</v>
      </c>
      <c r="I24" s="12">
        <v>1.720279</v>
      </c>
      <c r="J24" s="12">
        <v>0.9961051</v>
      </c>
      <c r="K24" s="12">
        <v>1.16612</v>
      </c>
      <c r="L24" s="12">
        <v>1.42892</v>
      </c>
      <c r="M24" s="12">
        <v>1.790285</v>
      </c>
      <c r="N24" s="12">
        <v>1.339806</v>
      </c>
      <c r="O24" s="12">
        <v>0.9120027</v>
      </c>
      <c r="P24" s="12">
        <v>1.509327</v>
      </c>
      <c r="Q24" s="12">
        <v>0.7320938</v>
      </c>
      <c r="R24" s="12">
        <v>0.5674705</v>
      </c>
      <c r="S24" s="12">
        <v>-0.09501333</v>
      </c>
      <c r="T24" s="12">
        <v>0.2582119</v>
      </c>
      <c r="U24" s="12">
        <v>37.42908</v>
      </c>
      <c r="V24" s="30">
        <v>3.391531</v>
      </c>
      <c r="W24" s="1"/>
      <c r="X24" s="6" t="s">
        <v>3</v>
      </c>
      <c r="Y24" s="12">
        <v>-42.95392</v>
      </c>
      <c r="Z24" s="12">
        <v>-1.550842</v>
      </c>
      <c r="AA24" s="12">
        <v>-1.338928</v>
      </c>
      <c r="AB24" s="12">
        <v>-1.941707</v>
      </c>
      <c r="AC24" s="12">
        <v>-1.630687</v>
      </c>
      <c r="AD24" s="12">
        <v>-1.86562</v>
      </c>
      <c r="AE24" s="12">
        <v>-2.437955</v>
      </c>
      <c r="AF24" s="12">
        <v>-2.243495</v>
      </c>
      <c r="AG24" s="12">
        <v>-1.766364</v>
      </c>
      <c r="AH24" s="12">
        <v>-1.338826</v>
      </c>
      <c r="AI24" s="12">
        <v>-1.564595</v>
      </c>
      <c r="AJ24" s="12">
        <v>-0.8546649</v>
      </c>
      <c r="AK24" s="12">
        <v>-0.9322523</v>
      </c>
      <c r="AL24" s="12">
        <v>-0.4261705</v>
      </c>
      <c r="AM24" s="12">
        <v>-0.5388298</v>
      </c>
      <c r="AN24" s="12">
        <v>-0.6736671</v>
      </c>
      <c r="AO24" s="12">
        <v>-0.7802501</v>
      </c>
      <c r="AP24" s="12">
        <v>-0.7636298</v>
      </c>
      <c r="AQ24" s="12">
        <v>-1.302537</v>
      </c>
      <c r="AR24" s="12">
        <v>-39.47703</v>
      </c>
      <c r="AS24" s="30">
        <v>-3.811329</v>
      </c>
    </row>
    <row r="25" spans="1:45" ht="12.75">
      <c r="A25" s="5" t="s">
        <v>4</v>
      </c>
      <c r="B25" s="12">
        <v>31.2592</v>
      </c>
      <c r="C25" s="12">
        <v>3.427326</v>
      </c>
      <c r="D25" s="12">
        <v>2.844766</v>
      </c>
      <c r="E25" s="12">
        <v>2.821655</v>
      </c>
      <c r="F25" s="12">
        <v>2.721986</v>
      </c>
      <c r="G25" s="12">
        <v>2.295261</v>
      </c>
      <c r="H25" s="12">
        <v>1.951007</v>
      </c>
      <c r="I25" s="12">
        <v>1.853356</v>
      </c>
      <c r="J25" s="12">
        <v>1.545491</v>
      </c>
      <c r="K25" s="12">
        <v>1.70947</v>
      </c>
      <c r="L25" s="12">
        <v>2.098144</v>
      </c>
      <c r="M25" s="12">
        <v>1.957755</v>
      </c>
      <c r="N25" s="12">
        <v>2.276638</v>
      </c>
      <c r="O25" s="12">
        <v>2.099565</v>
      </c>
      <c r="P25" s="12">
        <v>2.288944</v>
      </c>
      <c r="Q25" s="12">
        <v>2.3454</v>
      </c>
      <c r="R25" s="12">
        <v>3.162255</v>
      </c>
      <c r="S25" s="12">
        <v>2.437737</v>
      </c>
      <c r="T25" s="12">
        <v>2.733681</v>
      </c>
      <c r="U25" s="12">
        <v>5.366122</v>
      </c>
      <c r="V25" s="30">
        <v>3.358906</v>
      </c>
      <c r="W25" s="1"/>
      <c r="X25" s="6" t="s">
        <v>4</v>
      </c>
      <c r="Y25" s="12">
        <v>28.53475</v>
      </c>
      <c r="Z25" s="12">
        <v>2.867008</v>
      </c>
      <c r="AA25" s="12">
        <v>2.255262</v>
      </c>
      <c r="AB25" s="12">
        <v>2.627092</v>
      </c>
      <c r="AC25" s="12">
        <v>2.814849</v>
      </c>
      <c r="AD25" s="12">
        <v>1.787126</v>
      </c>
      <c r="AE25" s="12">
        <v>2.103356</v>
      </c>
      <c r="AF25" s="12">
        <v>2.541459</v>
      </c>
      <c r="AG25" s="12">
        <v>2.364593</v>
      </c>
      <c r="AH25" s="12">
        <v>2.024667</v>
      </c>
      <c r="AI25" s="12">
        <v>1.629004</v>
      </c>
      <c r="AJ25" s="12">
        <v>2.239213</v>
      </c>
      <c r="AK25" s="12">
        <v>2.288624</v>
      </c>
      <c r="AL25" s="12">
        <v>1.323113</v>
      </c>
      <c r="AM25" s="12">
        <v>2.052844</v>
      </c>
      <c r="AN25" s="12">
        <v>2.544386</v>
      </c>
      <c r="AO25" s="12">
        <v>2.097274</v>
      </c>
      <c r="AP25" s="12">
        <v>2.736322</v>
      </c>
      <c r="AQ25" s="12">
        <v>2.296353</v>
      </c>
      <c r="AR25" s="12">
        <v>4.549253</v>
      </c>
      <c r="AS25" s="30">
        <v>3.140357</v>
      </c>
    </row>
    <row r="26" spans="1:45" ht="12.75">
      <c r="A26" s="5" t="s">
        <v>5</v>
      </c>
      <c r="B26" s="12">
        <v>0.1354399</v>
      </c>
      <c r="C26" s="12">
        <v>0.05798728</v>
      </c>
      <c r="D26" s="12">
        <v>0.0581006</v>
      </c>
      <c r="E26" s="12">
        <v>0.02778863</v>
      </c>
      <c r="F26" s="12">
        <v>0.09854589</v>
      </c>
      <c r="G26" s="12">
        <v>-0.007752172</v>
      </c>
      <c r="H26" s="12">
        <v>-0.007732357</v>
      </c>
      <c r="I26" s="12">
        <v>0.03008348</v>
      </c>
      <c r="J26" s="12">
        <v>-0.0333539</v>
      </c>
      <c r="K26" s="12">
        <v>-0.02796694</v>
      </c>
      <c r="L26" s="12">
        <v>0.07424946</v>
      </c>
      <c r="M26" s="12">
        <v>0.1048276</v>
      </c>
      <c r="N26" s="12">
        <v>-0.007083189</v>
      </c>
      <c r="O26" s="12">
        <v>0.06305266</v>
      </c>
      <c r="P26" s="12">
        <v>0.112401</v>
      </c>
      <c r="Q26" s="12">
        <v>0.1285651</v>
      </c>
      <c r="R26" s="12">
        <v>0.0147815</v>
      </c>
      <c r="S26" s="12">
        <v>-0.0976756</v>
      </c>
      <c r="T26" s="12">
        <v>-0.1022456</v>
      </c>
      <c r="U26" s="12">
        <v>-0.2866768</v>
      </c>
      <c r="V26" s="30">
        <v>0.02061344</v>
      </c>
      <c r="W26" s="1"/>
      <c r="X26" s="6" t="s">
        <v>5</v>
      </c>
      <c r="Y26" s="12">
        <v>0.2548925</v>
      </c>
      <c r="Z26" s="12">
        <v>0.3129407</v>
      </c>
      <c r="AA26" s="12">
        <v>0.04807716</v>
      </c>
      <c r="AB26" s="12">
        <v>-0.1057923</v>
      </c>
      <c r="AC26" s="12">
        <v>-0.08663801</v>
      </c>
      <c r="AD26" s="12">
        <v>-0.2341887</v>
      </c>
      <c r="AE26" s="12">
        <v>-0.1152872</v>
      </c>
      <c r="AF26" s="12">
        <v>0.05832521</v>
      </c>
      <c r="AG26" s="12">
        <v>0.11393</v>
      </c>
      <c r="AH26" s="12">
        <v>-0.07991736</v>
      </c>
      <c r="AI26" s="12">
        <v>-0.2084005</v>
      </c>
      <c r="AJ26" s="12">
        <v>-0.04035975</v>
      </c>
      <c r="AK26" s="12">
        <v>0.0979414</v>
      </c>
      <c r="AL26" s="12">
        <v>0.03969582</v>
      </c>
      <c r="AM26" s="12">
        <v>0.1355451</v>
      </c>
      <c r="AN26" s="12">
        <v>-0.01613769</v>
      </c>
      <c r="AO26" s="12">
        <v>-0.04610036</v>
      </c>
      <c r="AP26" s="12">
        <v>0.1173139</v>
      </c>
      <c r="AQ26" s="12">
        <v>-0.2194836</v>
      </c>
      <c r="AR26" s="12">
        <v>0.5821576</v>
      </c>
      <c r="AS26" s="30">
        <v>0.01417713</v>
      </c>
    </row>
    <row r="27" spans="1:45" ht="12.75">
      <c r="A27" s="5" t="s">
        <v>6</v>
      </c>
      <c r="B27" s="12">
        <v>-4.402682</v>
      </c>
      <c r="C27" s="12">
        <v>-0.05634198</v>
      </c>
      <c r="D27" s="12">
        <v>0.1031034</v>
      </c>
      <c r="E27" s="12">
        <v>0.2012131</v>
      </c>
      <c r="F27" s="12">
        <v>0.2270989</v>
      </c>
      <c r="G27" s="12">
        <v>0.294424</v>
      </c>
      <c r="H27" s="12">
        <v>0.3966135</v>
      </c>
      <c r="I27" s="12">
        <v>0.2280537</v>
      </c>
      <c r="J27" s="12">
        <v>0.3634415</v>
      </c>
      <c r="K27" s="12">
        <v>0.4245388</v>
      </c>
      <c r="L27" s="12">
        <v>0.5131487</v>
      </c>
      <c r="M27" s="12">
        <v>0.2672621</v>
      </c>
      <c r="N27" s="12">
        <v>0.287667</v>
      </c>
      <c r="O27" s="12">
        <v>0.1588579</v>
      </c>
      <c r="P27" s="12">
        <v>0.1201336</v>
      </c>
      <c r="Q27" s="12">
        <v>0.1350396</v>
      </c>
      <c r="R27" s="12">
        <v>0.244494</v>
      </c>
      <c r="S27" s="12">
        <v>0.1687662</v>
      </c>
      <c r="T27" s="12">
        <v>0.02689324</v>
      </c>
      <c r="U27" s="12">
        <v>-2.399698</v>
      </c>
      <c r="V27" s="30">
        <v>0.001615627</v>
      </c>
      <c r="W27" s="1"/>
      <c r="X27" s="6" t="s">
        <v>6</v>
      </c>
      <c r="Y27" s="12">
        <v>-5.120217</v>
      </c>
      <c r="Z27" s="12">
        <v>-0.1626021</v>
      </c>
      <c r="AA27" s="12">
        <v>-0.09245742</v>
      </c>
      <c r="AB27" s="12">
        <v>0.07378213</v>
      </c>
      <c r="AC27" s="12">
        <v>0.1539197</v>
      </c>
      <c r="AD27" s="12">
        <v>0.3456401</v>
      </c>
      <c r="AE27" s="12">
        <v>0.3690959</v>
      </c>
      <c r="AF27" s="12">
        <v>0.2596676</v>
      </c>
      <c r="AG27" s="12">
        <v>0.2159402</v>
      </c>
      <c r="AH27" s="12">
        <v>0.3917401</v>
      </c>
      <c r="AI27" s="12">
        <v>0.5629279</v>
      </c>
      <c r="AJ27" s="12">
        <v>0.1131811</v>
      </c>
      <c r="AK27" s="12">
        <v>0.2688857</v>
      </c>
      <c r="AL27" s="12">
        <v>0.2979837</v>
      </c>
      <c r="AM27" s="12">
        <v>0.3153554</v>
      </c>
      <c r="AN27" s="12">
        <v>0.1304404</v>
      </c>
      <c r="AO27" s="12">
        <v>0.2665156</v>
      </c>
      <c r="AP27" s="12">
        <v>-0.06659027</v>
      </c>
      <c r="AQ27" s="12">
        <v>-0.433977</v>
      </c>
      <c r="AR27" s="12">
        <v>-3.246155</v>
      </c>
      <c r="AS27" s="30">
        <v>-0.1031411</v>
      </c>
    </row>
    <row r="28" spans="1:45" ht="12.75">
      <c r="A28" s="5" t="s">
        <v>7</v>
      </c>
      <c r="B28" s="12">
        <v>0.1257432</v>
      </c>
      <c r="C28" s="12">
        <v>-0.04946464</v>
      </c>
      <c r="D28" s="12">
        <v>-0.02065863</v>
      </c>
      <c r="E28" s="12">
        <v>0.01253664</v>
      </c>
      <c r="F28" s="12">
        <v>0.05001091</v>
      </c>
      <c r="G28" s="12">
        <v>-0.001054095</v>
      </c>
      <c r="H28" s="12">
        <v>-0.02388548</v>
      </c>
      <c r="I28" s="12">
        <v>-0.03584294</v>
      </c>
      <c r="J28" s="12">
        <v>0.04289848</v>
      </c>
      <c r="K28" s="12">
        <v>-0.08889888</v>
      </c>
      <c r="L28" s="12">
        <v>0.03490831</v>
      </c>
      <c r="M28" s="12">
        <v>0.02321485</v>
      </c>
      <c r="N28" s="12">
        <v>-0.01272749</v>
      </c>
      <c r="O28" s="12">
        <v>0.01984418</v>
      </c>
      <c r="P28" s="12">
        <v>0.002543775</v>
      </c>
      <c r="Q28" s="12">
        <v>-0.006006366</v>
      </c>
      <c r="R28" s="12">
        <v>-0.03209376</v>
      </c>
      <c r="S28" s="12">
        <v>-0.06273746</v>
      </c>
      <c r="T28" s="12">
        <v>-0.02103083</v>
      </c>
      <c r="U28" s="12">
        <v>0.08265492</v>
      </c>
      <c r="V28" s="30">
        <v>-0.002270383</v>
      </c>
      <c r="W28" s="1"/>
      <c r="X28" s="6" t="s">
        <v>7</v>
      </c>
      <c r="Y28" s="12">
        <v>-0.4901901</v>
      </c>
      <c r="Z28" s="12">
        <v>-0.1123679</v>
      </c>
      <c r="AA28" s="12">
        <v>-0.07431972</v>
      </c>
      <c r="AB28" s="12">
        <v>-0.0344086</v>
      </c>
      <c r="AC28" s="12">
        <v>-0.03812839</v>
      </c>
      <c r="AD28" s="12">
        <v>-0.06773612</v>
      </c>
      <c r="AE28" s="12">
        <v>-0.003676686</v>
      </c>
      <c r="AF28" s="12">
        <v>0.02278954</v>
      </c>
      <c r="AG28" s="12">
        <v>0.03491009</v>
      </c>
      <c r="AH28" s="12">
        <v>-0.08839022</v>
      </c>
      <c r="AI28" s="12">
        <v>0.01707679</v>
      </c>
      <c r="AJ28" s="12">
        <v>-0.04738019</v>
      </c>
      <c r="AK28" s="12">
        <v>0.06889047</v>
      </c>
      <c r="AL28" s="12">
        <v>0.01060695</v>
      </c>
      <c r="AM28" s="12">
        <v>-0.01401277</v>
      </c>
      <c r="AN28" s="12">
        <v>0.02188247</v>
      </c>
      <c r="AO28" s="12">
        <v>0.09411655</v>
      </c>
      <c r="AP28" s="12">
        <v>0.06320374</v>
      </c>
      <c r="AQ28" s="12">
        <v>-0.08823313</v>
      </c>
      <c r="AR28" s="12">
        <v>-0.06607326</v>
      </c>
      <c r="AS28" s="30">
        <v>-0.0294861</v>
      </c>
    </row>
    <row r="29" spans="1:45" ht="12.75">
      <c r="A29" s="5" t="s">
        <v>8</v>
      </c>
      <c r="B29" s="12">
        <v>2.02075</v>
      </c>
      <c r="C29" s="12">
        <v>0.6964821</v>
      </c>
      <c r="D29" s="12">
        <v>0.7708855</v>
      </c>
      <c r="E29" s="12">
        <v>0.7411198</v>
      </c>
      <c r="F29" s="12">
        <v>0.7355988</v>
      </c>
      <c r="G29" s="12">
        <v>0.7026375</v>
      </c>
      <c r="H29" s="12">
        <v>0.7173181</v>
      </c>
      <c r="I29" s="12">
        <v>0.745301</v>
      </c>
      <c r="J29" s="12">
        <v>0.717111</v>
      </c>
      <c r="K29" s="12">
        <v>0.6916422</v>
      </c>
      <c r="L29" s="12">
        <v>0.6858268</v>
      </c>
      <c r="M29" s="12">
        <v>0.7251548</v>
      </c>
      <c r="N29" s="12">
        <v>0.7618284</v>
      </c>
      <c r="O29" s="12">
        <v>0.770874</v>
      </c>
      <c r="P29" s="12">
        <v>0.7128158</v>
      </c>
      <c r="Q29" s="12">
        <v>0.7343729</v>
      </c>
      <c r="R29" s="12">
        <v>0.8305199</v>
      </c>
      <c r="S29" s="12">
        <v>0.7749177</v>
      </c>
      <c r="T29" s="12">
        <v>0.7714567</v>
      </c>
      <c r="U29" s="12">
        <v>0.603775</v>
      </c>
      <c r="V29" s="30">
        <v>0.7738607</v>
      </c>
      <c r="W29" s="1"/>
      <c r="X29" s="6" t="s">
        <v>8</v>
      </c>
      <c r="Y29" s="12">
        <v>1.92864</v>
      </c>
      <c r="Z29" s="12">
        <v>0.7323611</v>
      </c>
      <c r="AA29" s="12">
        <v>0.7646897</v>
      </c>
      <c r="AB29" s="12">
        <v>0.7396349</v>
      </c>
      <c r="AC29" s="12">
        <v>0.7365466</v>
      </c>
      <c r="AD29" s="12">
        <v>0.5996132</v>
      </c>
      <c r="AE29" s="12">
        <v>0.6789587</v>
      </c>
      <c r="AF29" s="12">
        <v>0.7548693</v>
      </c>
      <c r="AG29" s="12">
        <v>0.7215721</v>
      </c>
      <c r="AH29" s="12">
        <v>0.6536589</v>
      </c>
      <c r="AI29" s="12">
        <v>0.6936782</v>
      </c>
      <c r="AJ29" s="12">
        <v>0.6943493</v>
      </c>
      <c r="AK29" s="12">
        <v>0.7452995</v>
      </c>
      <c r="AL29" s="12">
        <v>0.7702554</v>
      </c>
      <c r="AM29" s="12">
        <v>0.7173425</v>
      </c>
      <c r="AN29" s="12">
        <v>0.7589103</v>
      </c>
      <c r="AO29" s="12">
        <v>0.7980567</v>
      </c>
      <c r="AP29" s="12">
        <v>0.7540976</v>
      </c>
      <c r="AQ29" s="12">
        <v>0.6274145</v>
      </c>
      <c r="AR29" s="12">
        <v>0.4369311</v>
      </c>
      <c r="AS29" s="30">
        <v>0.747588</v>
      </c>
    </row>
    <row r="30" spans="1:45" ht="12.75">
      <c r="A30" s="5" t="s">
        <v>9</v>
      </c>
      <c r="B30" s="12">
        <v>0.02253874</v>
      </c>
      <c r="C30" s="12">
        <v>-0.01985145</v>
      </c>
      <c r="D30" s="12">
        <v>-0.01535438</v>
      </c>
      <c r="E30" s="12">
        <v>-0.00282627</v>
      </c>
      <c r="F30" s="12">
        <v>-0.00914287</v>
      </c>
      <c r="G30" s="12">
        <v>-0.04552808</v>
      </c>
      <c r="H30" s="12">
        <v>-0.03156939</v>
      </c>
      <c r="I30" s="12">
        <v>-0.01603345</v>
      </c>
      <c r="J30" s="12">
        <v>-0.006938259</v>
      </c>
      <c r="K30" s="12">
        <v>0.04012615</v>
      </c>
      <c r="L30" s="12">
        <v>0.05407155</v>
      </c>
      <c r="M30" s="12">
        <v>0.04234335</v>
      </c>
      <c r="N30" s="12">
        <v>0.01310212</v>
      </c>
      <c r="O30" s="12">
        <v>0.02335483</v>
      </c>
      <c r="P30" s="12">
        <v>0.01075802</v>
      </c>
      <c r="Q30" s="12">
        <v>-0.001702602</v>
      </c>
      <c r="R30" s="12">
        <v>-0.003166678</v>
      </c>
      <c r="S30" s="12">
        <v>-0.01631493</v>
      </c>
      <c r="T30" s="12">
        <v>-0.0121713</v>
      </c>
      <c r="U30" s="12">
        <v>0.01640541</v>
      </c>
      <c r="V30" s="30">
        <v>0.0013815</v>
      </c>
      <c r="W30" s="1"/>
      <c r="X30" s="6" t="s">
        <v>9</v>
      </c>
      <c r="Y30" s="12">
        <v>-0.04575239</v>
      </c>
      <c r="Z30" s="12">
        <v>-0.01193777</v>
      </c>
      <c r="AA30" s="12">
        <v>-0.02009984</v>
      </c>
      <c r="AB30" s="12">
        <v>0.01151548</v>
      </c>
      <c r="AC30" s="12">
        <v>0.00316663</v>
      </c>
      <c r="AD30" s="12">
        <v>-0.0002556335</v>
      </c>
      <c r="AE30" s="12">
        <v>-0.01127394</v>
      </c>
      <c r="AF30" s="12">
        <v>0.0321135</v>
      </c>
      <c r="AG30" s="12">
        <v>0.0186222</v>
      </c>
      <c r="AH30" s="12">
        <v>0.004952282</v>
      </c>
      <c r="AI30" s="12">
        <v>0.03276776</v>
      </c>
      <c r="AJ30" s="12">
        <v>-0.009429725</v>
      </c>
      <c r="AK30" s="12">
        <v>0.009626214</v>
      </c>
      <c r="AL30" s="12">
        <v>0.001714681</v>
      </c>
      <c r="AM30" s="12">
        <v>0.008651184</v>
      </c>
      <c r="AN30" s="12">
        <v>0.03828461</v>
      </c>
      <c r="AO30" s="12">
        <v>0.04701284</v>
      </c>
      <c r="AP30" s="12">
        <v>0.0402613</v>
      </c>
      <c r="AQ30" s="12">
        <v>-0.03026582</v>
      </c>
      <c r="AR30" s="12">
        <v>-0.07464212</v>
      </c>
      <c r="AS30" s="30">
        <v>0.004870119</v>
      </c>
    </row>
    <row r="31" spans="1:45" ht="12.75">
      <c r="A31" s="5" t="s">
        <v>10</v>
      </c>
      <c r="B31" s="12">
        <v>0.4130128</v>
      </c>
      <c r="C31" s="12">
        <v>0.4503001</v>
      </c>
      <c r="D31" s="12">
        <v>0.4456919</v>
      </c>
      <c r="E31" s="12">
        <v>0.4503849</v>
      </c>
      <c r="F31" s="12">
        <v>0.4417765</v>
      </c>
      <c r="G31" s="12">
        <v>0.453819</v>
      </c>
      <c r="H31" s="12">
        <v>0.4473111</v>
      </c>
      <c r="I31" s="12">
        <v>0.4527337</v>
      </c>
      <c r="J31" s="12">
        <v>0.451996</v>
      </c>
      <c r="K31" s="12">
        <v>0.4544344</v>
      </c>
      <c r="L31" s="12">
        <v>0.4483015</v>
      </c>
      <c r="M31" s="12">
        <v>0.4447633</v>
      </c>
      <c r="N31" s="12">
        <v>0.4531247</v>
      </c>
      <c r="O31" s="12">
        <v>0.4410245</v>
      </c>
      <c r="P31" s="12">
        <v>0.4404344</v>
      </c>
      <c r="Q31" s="12">
        <v>0.4278903</v>
      </c>
      <c r="R31" s="12">
        <v>0.4580951</v>
      </c>
      <c r="S31" s="12">
        <v>0.4481325</v>
      </c>
      <c r="T31" s="12">
        <v>0.4470643</v>
      </c>
      <c r="U31" s="12">
        <v>0.4107915</v>
      </c>
      <c r="V31" s="30">
        <v>0.4453997</v>
      </c>
      <c r="W31" s="1"/>
      <c r="X31" s="6" t="s">
        <v>10</v>
      </c>
      <c r="Y31" s="12">
        <v>0.3536156</v>
      </c>
      <c r="Z31" s="12">
        <v>0.416418</v>
      </c>
      <c r="AA31" s="12">
        <v>0.4384062</v>
      </c>
      <c r="AB31" s="12">
        <v>0.4364328</v>
      </c>
      <c r="AC31" s="12">
        <v>0.4353196</v>
      </c>
      <c r="AD31" s="12">
        <v>0.4263111</v>
      </c>
      <c r="AE31" s="12">
        <v>0.4281638</v>
      </c>
      <c r="AF31" s="12">
        <v>0.4452891</v>
      </c>
      <c r="AG31" s="12">
        <v>0.4403506</v>
      </c>
      <c r="AH31" s="12">
        <v>0.4157445</v>
      </c>
      <c r="AI31" s="12">
        <v>0.4229064</v>
      </c>
      <c r="AJ31" s="12">
        <v>0.4297014</v>
      </c>
      <c r="AK31" s="12">
        <v>0.4570074</v>
      </c>
      <c r="AL31" s="12">
        <v>0.4449166</v>
      </c>
      <c r="AM31" s="12">
        <v>0.4489221</v>
      </c>
      <c r="AN31" s="12">
        <v>0.4504981</v>
      </c>
      <c r="AO31" s="12">
        <v>0.4424646</v>
      </c>
      <c r="AP31" s="12">
        <v>0.4497176</v>
      </c>
      <c r="AQ31" s="12">
        <v>0.385819</v>
      </c>
      <c r="AR31" s="12">
        <v>0.3229304</v>
      </c>
      <c r="AS31" s="30">
        <v>0.428161</v>
      </c>
    </row>
    <row r="32" spans="1:45" ht="12.75">
      <c r="A32" s="5" t="s">
        <v>11</v>
      </c>
      <c r="B32" s="12">
        <v>0.0278924</v>
      </c>
      <c r="C32" s="12">
        <v>-0.01393726</v>
      </c>
      <c r="D32" s="12">
        <v>-0.03623122</v>
      </c>
      <c r="E32" s="12">
        <v>0.0112104</v>
      </c>
      <c r="F32" s="12">
        <v>0.02279096</v>
      </c>
      <c r="G32" s="12">
        <v>-0.02389766</v>
      </c>
      <c r="H32" s="12">
        <v>-0.0209705</v>
      </c>
      <c r="I32" s="12">
        <v>-0.04424173</v>
      </c>
      <c r="J32" s="12">
        <v>0.005990658</v>
      </c>
      <c r="K32" s="12">
        <v>-0.00209165</v>
      </c>
      <c r="L32" s="12">
        <v>0.04858361</v>
      </c>
      <c r="M32" s="12">
        <v>0.01959794</v>
      </c>
      <c r="N32" s="12">
        <v>-0.00129206</v>
      </c>
      <c r="O32" s="12">
        <v>0.01992212</v>
      </c>
      <c r="P32" s="12">
        <v>-0.04017051</v>
      </c>
      <c r="Q32" s="12">
        <v>0.03132751</v>
      </c>
      <c r="R32" s="12">
        <v>0.007333423</v>
      </c>
      <c r="S32" s="12">
        <v>-0.007650334</v>
      </c>
      <c r="T32" s="12">
        <v>-0.002260597</v>
      </c>
      <c r="U32" s="12">
        <v>0.03351121</v>
      </c>
      <c r="V32" s="30">
        <v>0.0005641346</v>
      </c>
      <c r="W32" s="1"/>
      <c r="X32" s="6" t="s">
        <v>11</v>
      </c>
      <c r="Y32" s="12">
        <v>-0.09190843</v>
      </c>
      <c r="Z32" s="12">
        <v>-0.05858398</v>
      </c>
      <c r="AA32" s="12">
        <v>-0.05198802</v>
      </c>
      <c r="AB32" s="12">
        <v>0.006925691</v>
      </c>
      <c r="AC32" s="12">
        <v>-0.002170302</v>
      </c>
      <c r="AD32" s="12">
        <v>-0.0009613687</v>
      </c>
      <c r="AE32" s="12">
        <v>0.004633464</v>
      </c>
      <c r="AF32" s="12">
        <v>-0.01349054</v>
      </c>
      <c r="AG32" s="12">
        <v>0.02306081</v>
      </c>
      <c r="AH32" s="12">
        <v>0.00162185</v>
      </c>
      <c r="AI32" s="12">
        <v>0.03514776</v>
      </c>
      <c r="AJ32" s="12">
        <v>-0.01267654</v>
      </c>
      <c r="AK32" s="12">
        <v>0.04772643</v>
      </c>
      <c r="AL32" s="12">
        <v>0.03014103</v>
      </c>
      <c r="AM32" s="12">
        <v>0.01413363</v>
      </c>
      <c r="AN32" s="12">
        <v>0.06057636</v>
      </c>
      <c r="AO32" s="12">
        <v>0.05311167</v>
      </c>
      <c r="AP32" s="12">
        <v>0.05120232</v>
      </c>
      <c r="AQ32" s="12">
        <v>-0.008054403</v>
      </c>
      <c r="AR32" s="12">
        <v>-0.1779883</v>
      </c>
      <c r="AS32" s="30">
        <v>0.000989585</v>
      </c>
    </row>
    <row r="33" spans="1:45" ht="12.75">
      <c r="A33" s="5" t="s">
        <v>12</v>
      </c>
      <c r="B33" s="12">
        <v>0.5772292</v>
      </c>
      <c r="C33" s="12">
        <v>0.6509331</v>
      </c>
      <c r="D33" s="12">
        <v>0.6470708</v>
      </c>
      <c r="E33" s="12">
        <v>0.6525207</v>
      </c>
      <c r="F33" s="12">
        <v>0.6525275</v>
      </c>
      <c r="G33" s="12">
        <v>0.6526059</v>
      </c>
      <c r="H33" s="12">
        <v>0.6481996</v>
      </c>
      <c r="I33" s="12">
        <v>0.6503162</v>
      </c>
      <c r="J33" s="12">
        <v>0.6552173</v>
      </c>
      <c r="K33" s="12">
        <v>0.662595</v>
      </c>
      <c r="L33" s="12">
        <v>0.6604549</v>
      </c>
      <c r="M33" s="12">
        <v>0.6524712</v>
      </c>
      <c r="N33" s="12">
        <v>0.6514715</v>
      </c>
      <c r="O33" s="12">
        <v>0.6474286</v>
      </c>
      <c r="P33" s="12">
        <v>0.6484488</v>
      </c>
      <c r="Q33" s="12">
        <v>0.6466268</v>
      </c>
      <c r="R33" s="12">
        <v>0.6491869</v>
      </c>
      <c r="S33" s="12">
        <v>0.6530125</v>
      </c>
      <c r="T33" s="12">
        <v>0.6457192</v>
      </c>
      <c r="U33" s="12">
        <v>0.5971953</v>
      </c>
      <c r="V33" s="30">
        <v>0.6474831</v>
      </c>
      <c r="W33" s="1"/>
      <c r="X33" s="6" t="s">
        <v>12</v>
      </c>
      <c r="Y33" s="12">
        <v>0.5421077</v>
      </c>
      <c r="Z33" s="12">
        <v>0.641695</v>
      </c>
      <c r="AA33" s="12">
        <v>0.6473255</v>
      </c>
      <c r="AB33" s="12">
        <v>0.6496189</v>
      </c>
      <c r="AC33" s="12">
        <v>0.6529651</v>
      </c>
      <c r="AD33" s="12">
        <v>0.6566051</v>
      </c>
      <c r="AE33" s="12">
        <v>0.6563055</v>
      </c>
      <c r="AF33" s="12">
        <v>0.6522196</v>
      </c>
      <c r="AG33" s="12">
        <v>0.6521492</v>
      </c>
      <c r="AH33" s="12">
        <v>0.6661811</v>
      </c>
      <c r="AI33" s="12">
        <v>0.6660098</v>
      </c>
      <c r="AJ33" s="12">
        <v>0.6499151</v>
      </c>
      <c r="AK33" s="12">
        <v>0.6563585</v>
      </c>
      <c r="AL33" s="12">
        <v>0.6549572</v>
      </c>
      <c r="AM33" s="12">
        <v>0.6599524</v>
      </c>
      <c r="AN33" s="12">
        <v>0.654452</v>
      </c>
      <c r="AO33" s="12">
        <v>0.6548342</v>
      </c>
      <c r="AP33" s="12">
        <v>0.6501044</v>
      </c>
      <c r="AQ33" s="12">
        <v>0.6285026</v>
      </c>
      <c r="AR33" s="12">
        <v>0.5801526</v>
      </c>
      <c r="AS33" s="30">
        <v>0.6470822</v>
      </c>
    </row>
    <row r="34" spans="1:45" ht="12.75">
      <c r="A34" s="5" t="s">
        <v>13</v>
      </c>
      <c r="B34" s="12">
        <v>-0.0020974</v>
      </c>
      <c r="C34" s="12">
        <v>-0.001295936</v>
      </c>
      <c r="D34" s="12">
        <v>-0.005436121</v>
      </c>
      <c r="E34" s="12">
        <v>-0.0001562097</v>
      </c>
      <c r="F34" s="12">
        <v>-0.0002460548</v>
      </c>
      <c r="G34" s="12">
        <v>-0.003318245</v>
      </c>
      <c r="H34" s="12">
        <v>-0.005517288</v>
      </c>
      <c r="I34" s="12">
        <v>-0.002856012</v>
      </c>
      <c r="J34" s="12">
        <v>-0.002518033</v>
      </c>
      <c r="K34" s="12">
        <v>0.00384134</v>
      </c>
      <c r="L34" s="12">
        <v>0.0087896</v>
      </c>
      <c r="M34" s="12">
        <v>0.003504799</v>
      </c>
      <c r="N34" s="12">
        <v>0.0008331309</v>
      </c>
      <c r="O34" s="12">
        <v>0.002474223</v>
      </c>
      <c r="P34" s="12">
        <v>-0.0002508172</v>
      </c>
      <c r="Q34" s="12">
        <v>0.004345349</v>
      </c>
      <c r="R34" s="12">
        <v>0.0009938539</v>
      </c>
      <c r="S34" s="12">
        <v>0.001034666</v>
      </c>
      <c r="T34" s="12">
        <v>-0.0005415669</v>
      </c>
      <c r="U34" s="12">
        <v>-0.002906703</v>
      </c>
      <c r="V34" s="30">
        <v>3.543185E-05</v>
      </c>
      <c r="W34" s="1"/>
      <c r="X34" s="6" t="s">
        <v>13</v>
      </c>
      <c r="Y34" s="12">
        <v>-0.01383341</v>
      </c>
      <c r="Z34" s="12">
        <v>-0.004319345</v>
      </c>
      <c r="AA34" s="12">
        <v>-0.006672305</v>
      </c>
      <c r="AB34" s="12">
        <v>0.0008186854</v>
      </c>
      <c r="AC34" s="12">
        <v>3.592423E-05</v>
      </c>
      <c r="AD34" s="12">
        <v>0.0008429444</v>
      </c>
      <c r="AE34" s="12">
        <v>-0.0004203231</v>
      </c>
      <c r="AF34" s="12">
        <v>-0.0007563608</v>
      </c>
      <c r="AG34" s="12">
        <v>0.0007220201</v>
      </c>
      <c r="AH34" s="12">
        <v>-0.006469914</v>
      </c>
      <c r="AI34" s="12">
        <v>9.171193E-05</v>
      </c>
      <c r="AJ34" s="12">
        <v>-0.004821006</v>
      </c>
      <c r="AK34" s="12">
        <v>0.002141534</v>
      </c>
      <c r="AL34" s="12">
        <v>0.005158066</v>
      </c>
      <c r="AM34" s="12">
        <v>0.0009093104</v>
      </c>
      <c r="AN34" s="12">
        <v>0.006003107</v>
      </c>
      <c r="AO34" s="12">
        <v>0.006451255</v>
      </c>
      <c r="AP34" s="12">
        <v>0.007091657</v>
      </c>
      <c r="AQ34" s="12">
        <v>-0.003952332</v>
      </c>
      <c r="AR34" s="12">
        <v>-0.0208866</v>
      </c>
      <c r="AS34" s="30">
        <v>-0.0009316758</v>
      </c>
    </row>
    <row r="35" spans="1:45" ht="12.75">
      <c r="A35" s="5" t="s">
        <v>14</v>
      </c>
      <c r="B35" s="12">
        <v>0.08256062</v>
      </c>
      <c r="C35" s="12">
        <v>0.06146017</v>
      </c>
      <c r="D35" s="12">
        <v>0.05916841</v>
      </c>
      <c r="E35" s="12">
        <v>0.05888974</v>
      </c>
      <c r="F35" s="12">
        <v>0.05765987</v>
      </c>
      <c r="G35" s="12">
        <v>0.05512265</v>
      </c>
      <c r="H35" s="12">
        <v>0.05347665</v>
      </c>
      <c r="I35" s="12">
        <v>0.05795489</v>
      </c>
      <c r="J35" s="12">
        <v>0.05637101</v>
      </c>
      <c r="K35" s="12">
        <v>0.0553771</v>
      </c>
      <c r="L35" s="12">
        <v>0.05581089</v>
      </c>
      <c r="M35" s="12">
        <v>0.05912147</v>
      </c>
      <c r="N35" s="12">
        <v>0.05859365</v>
      </c>
      <c r="O35" s="12">
        <v>0.05914795</v>
      </c>
      <c r="P35" s="12">
        <v>0.05827468</v>
      </c>
      <c r="Q35" s="12">
        <v>0.05808932</v>
      </c>
      <c r="R35" s="12">
        <v>0.06051257</v>
      </c>
      <c r="S35" s="12">
        <v>0.05881929</v>
      </c>
      <c r="T35" s="12">
        <v>0.06045993</v>
      </c>
      <c r="U35" s="12">
        <v>0.04939776</v>
      </c>
      <c r="V35" s="30">
        <v>0.05851266</v>
      </c>
      <c r="W35" s="1"/>
      <c r="X35" s="6" t="s">
        <v>14</v>
      </c>
      <c r="Y35" s="12">
        <v>0.07602089</v>
      </c>
      <c r="Z35" s="12">
        <v>0.06312578</v>
      </c>
      <c r="AA35" s="12">
        <v>0.06138915</v>
      </c>
      <c r="AB35" s="12">
        <v>0.05779395</v>
      </c>
      <c r="AC35" s="12">
        <v>0.05690665</v>
      </c>
      <c r="AD35" s="12">
        <v>0.05299682</v>
      </c>
      <c r="AE35" s="12">
        <v>0.05568373</v>
      </c>
      <c r="AF35" s="12">
        <v>0.05448745</v>
      </c>
      <c r="AG35" s="12">
        <v>0.05715721</v>
      </c>
      <c r="AH35" s="12">
        <v>0.05631056</v>
      </c>
      <c r="AI35" s="12">
        <v>0.05447997</v>
      </c>
      <c r="AJ35" s="12">
        <v>0.05498457</v>
      </c>
      <c r="AK35" s="12">
        <v>0.05392081</v>
      </c>
      <c r="AL35" s="12">
        <v>0.05521877</v>
      </c>
      <c r="AM35" s="12">
        <v>0.05623791</v>
      </c>
      <c r="AN35" s="12">
        <v>0.05862333</v>
      </c>
      <c r="AO35" s="12">
        <v>0.05757118</v>
      </c>
      <c r="AP35" s="12">
        <v>0.05937604</v>
      </c>
      <c r="AQ35" s="12">
        <v>0.05531234</v>
      </c>
      <c r="AR35" s="12">
        <v>0.04840997</v>
      </c>
      <c r="AS35" s="30">
        <v>0.05708868</v>
      </c>
    </row>
    <row r="36" spans="1:45" ht="12.75">
      <c r="A36" s="5" t="s">
        <v>15</v>
      </c>
      <c r="B36" s="12">
        <v>0.00112891</v>
      </c>
      <c r="C36" s="12">
        <v>-0.004389997</v>
      </c>
      <c r="D36" s="12">
        <v>-0.005338718</v>
      </c>
      <c r="E36" s="12">
        <v>-0.002638427</v>
      </c>
      <c r="F36" s="12">
        <v>-0.002117175</v>
      </c>
      <c r="G36" s="12">
        <v>-0.004453421</v>
      </c>
      <c r="H36" s="12">
        <v>-0.004337169</v>
      </c>
      <c r="I36" s="12">
        <v>-0.005026256</v>
      </c>
      <c r="J36" s="12">
        <v>-0.002528634</v>
      </c>
      <c r="K36" s="12">
        <v>-0.003281597</v>
      </c>
      <c r="L36" s="12">
        <v>0.00110397</v>
      </c>
      <c r="M36" s="12">
        <v>-0.0005782998</v>
      </c>
      <c r="N36" s="12">
        <v>-0.002002519</v>
      </c>
      <c r="O36" s="12">
        <v>-0.001049388</v>
      </c>
      <c r="P36" s="12">
        <v>-0.003568508</v>
      </c>
      <c r="Q36" s="12">
        <v>0.000441117</v>
      </c>
      <c r="R36" s="12">
        <v>-0.002126667</v>
      </c>
      <c r="S36" s="12">
        <v>-0.002475655</v>
      </c>
      <c r="T36" s="12">
        <v>-0.001505922</v>
      </c>
      <c r="U36" s="12">
        <v>-0.003127363</v>
      </c>
      <c r="V36" s="30">
        <v>-0.002452876</v>
      </c>
      <c r="W36" s="1"/>
      <c r="X36" s="6" t="s">
        <v>15</v>
      </c>
      <c r="Y36" s="12">
        <v>0.003376384</v>
      </c>
      <c r="Z36" s="12">
        <v>-0.005305225</v>
      </c>
      <c r="AA36" s="12">
        <v>-0.006356584</v>
      </c>
      <c r="AB36" s="12">
        <v>-0.002934161</v>
      </c>
      <c r="AC36" s="12">
        <v>-0.003045726</v>
      </c>
      <c r="AD36" s="12">
        <v>-0.002798422</v>
      </c>
      <c r="AE36" s="12">
        <v>-0.00325123</v>
      </c>
      <c r="AF36" s="12">
        <v>-0.004307397</v>
      </c>
      <c r="AG36" s="12">
        <v>-0.001018877</v>
      </c>
      <c r="AH36" s="12">
        <v>-0.003607138</v>
      </c>
      <c r="AI36" s="12">
        <v>-0.0001694043</v>
      </c>
      <c r="AJ36" s="12">
        <v>-0.003765723</v>
      </c>
      <c r="AK36" s="12">
        <v>0.001254471</v>
      </c>
      <c r="AL36" s="12">
        <v>-0.0001016823</v>
      </c>
      <c r="AM36" s="12">
        <v>-0.0007755977</v>
      </c>
      <c r="AN36" s="12">
        <v>0.002310405</v>
      </c>
      <c r="AO36" s="12">
        <v>0.003357029</v>
      </c>
      <c r="AP36" s="12">
        <v>0.002244281</v>
      </c>
      <c r="AQ36" s="12">
        <v>-0.003153322</v>
      </c>
      <c r="AR36" s="12">
        <v>-0.0005386766</v>
      </c>
      <c r="AS36" s="30">
        <v>-0.001546231</v>
      </c>
    </row>
    <row r="37" spans="1:45" ht="12.75">
      <c r="A37" s="5" t="s">
        <v>16</v>
      </c>
      <c r="B37" s="12">
        <v>0.002954016</v>
      </c>
      <c r="C37" s="12">
        <v>0.03295391</v>
      </c>
      <c r="D37" s="12">
        <v>0.0322747</v>
      </c>
      <c r="E37" s="12">
        <v>0.03333762</v>
      </c>
      <c r="F37" s="12">
        <v>0.03518178</v>
      </c>
      <c r="G37" s="12">
        <v>0.03340787</v>
      </c>
      <c r="H37" s="12">
        <v>0.03409136</v>
      </c>
      <c r="I37" s="12">
        <v>0.03030291</v>
      </c>
      <c r="J37" s="12">
        <v>0.03173085</v>
      </c>
      <c r="K37" s="12">
        <v>0.03251505</v>
      </c>
      <c r="L37" s="12">
        <v>0.03147426</v>
      </c>
      <c r="M37" s="12">
        <v>0.02997948</v>
      </c>
      <c r="N37" s="12">
        <v>0.03004296</v>
      </c>
      <c r="O37" s="12">
        <v>0.03171376</v>
      </c>
      <c r="P37" s="12">
        <v>0.02779083</v>
      </c>
      <c r="Q37" s="12">
        <v>0.0325477</v>
      </c>
      <c r="R37" s="12">
        <v>0.03077879</v>
      </c>
      <c r="S37" s="12">
        <v>0.03276155</v>
      </c>
      <c r="T37" s="12">
        <v>0.02820745</v>
      </c>
      <c r="U37" s="12">
        <v>0.0127718</v>
      </c>
      <c r="V37" s="30">
        <v>0.03023838</v>
      </c>
      <c r="W37" s="1"/>
      <c r="X37" s="6" t="s">
        <v>16</v>
      </c>
      <c r="Y37" s="12">
        <v>-0.00884822</v>
      </c>
      <c r="Z37" s="12">
        <v>0.02567422</v>
      </c>
      <c r="AA37" s="12">
        <v>0.03289842</v>
      </c>
      <c r="AB37" s="12">
        <v>0.03736845</v>
      </c>
      <c r="AC37" s="12">
        <v>0.03760034</v>
      </c>
      <c r="AD37" s="12">
        <v>0.03941003</v>
      </c>
      <c r="AE37" s="12">
        <v>0.04393358</v>
      </c>
      <c r="AF37" s="12">
        <v>0.0424916</v>
      </c>
      <c r="AG37" s="12">
        <v>0.03472372</v>
      </c>
      <c r="AH37" s="12">
        <v>0.03640559</v>
      </c>
      <c r="AI37" s="12">
        <v>0.03547691</v>
      </c>
      <c r="AJ37" s="12">
        <v>0.03080159</v>
      </c>
      <c r="AK37" s="12">
        <v>0.03854105</v>
      </c>
      <c r="AL37" s="12">
        <v>0.03824714</v>
      </c>
      <c r="AM37" s="12">
        <v>0.04029492</v>
      </c>
      <c r="AN37" s="12">
        <v>0.04159791</v>
      </c>
      <c r="AO37" s="12">
        <v>0.03831698</v>
      </c>
      <c r="AP37" s="12">
        <v>0.03428563</v>
      </c>
      <c r="AQ37" s="12">
        <v>0.02661642</v>
      </c>
      <c r="AR37" s="12">
        <v>-0.001977514</v>
      </c>
      <c r="AS37" s="30">
        <v>0.03377327</v>
      </c>
    </row>
    <row r="38" spans="1:45" ht="12.75">
      <c r="A38" s="5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0"/>
      <c r="W38" s="1"/>
      <c r="X38" s="6" t="s">
        <v>17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0"/>
    </row>
    <row r="39" spans="1:45" ht="13.5" thickBot="1">
      <c r="A39" s="8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1"/>
      <c r="W39" s="1"/>
      <c r="X39" s="7" t="s">
        <v>18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31"/>
    </row>
    <row r="40" spans="1:45" ht="12.75">
      <c r="A40" s="80" t="s">
        <v>19</v>
      </c>
      <c r="B40" s="422">
        <v>10.24816</v>
      </c>
      <c r="C40" s="422">
        <v>-12.56663</v>
      </c>
      <c r="D40" s="422">
        <v>-10.02711</v>
      </c>
      <c r="E40" s="422">
        <v>-9.446118</v>
      </c>
      <c r="F40" s="422">
        <v>-7.935271</v>
      </c>
      <c r="G40" s="422">
        <v>6.034764</v>
      </c>
      <c r="H40" s="422">
        <v>9.995217</v>
      </c>
      <c r="I40" s="422">
        <v>9.519655</v>
      </c>
      <c r="J40" s="422">
        <v>13.09176</v>
      </c>
      <c r="K40" s="422">
        <v>8.271636</v>
      </c>
      <c r="L40" s="422">
        <v>4.637961</v>
      </c>
      <c r="M40" s="422">
        <v>5.787907</v>
      </c>
      <c r="N40" s="422">
        <v>1.850268</v>
      </c>
      <c r="O40" s="422">
        <v>-6.205862</v>
      </c>
      <c r="P40" s="422">
        <v>-15.07268</v>
      </c>
      <c r="Q40" s="422">
        <v>-16.22618</v>
      </c>
      <c r="R40" s="422">
        <v>-2.751347</v>
      </c>
      <c r="S40" s="422">
        <v>7.229173</v>
      </c>
      <c r="T40" s="422">
        <v>7.680644</v>
      </c>
      <c r="U40" s="422">
        <v>2.842148</v>
      </c>
      <c r="V40" s="29">
        <v>0</v>
      </c>
      <c r="W40" s="1"/>
      <c r="X40" s="6" t="s">
        <v>19</v>
      </c>
      <c r="Y40" s="12">
        <v>17.37729</v>
      </c>
      <c r="Z40" s="12">
        <v>-6.694861</v>
      </c>
      <c r="AA40" s="12">
        <v>-12.24814</v>
      </c>
      <c r="AB40" s="12">
        <v>-10.78731</v>
      </c>
      <c r="AC40" s="12">
        <v>1.001558</v>
      </c>
      <c r="AD40" s="12">
        <v>9.88104</v>
      </c>
      <c r="AE40" s="12">
        <v>9.653108</v>
      </c>
      <c r="AF40" s="12">
        <v>14.35242</v>
      </c>
      <c r="AG40" s="12">
        <v>14.93248</v>
      </c>
      <c r="AH40" s="12">
        <v>8.078668</v>
      </c>
      <c r="AI40" s="12">
        <v>5.118518</v>
      </c>
      <c r="AJ40" s="12">
        <v>2.058635</v>
      </c>
      <c r="AK40" s="12">
        <v>-2.085587</v>
      </c>
      <c r="AL40" s="12">
        <v>-9.830276</v>
      </c>
      <c r="AM40" s="12">
        <v>-24.55639</v>
      </c>
      <c r="AN40" s="12">
        <v>-19.60688</v>
      </c>
      <c r="AO40" s="12">
        <v>-9.688317</v>
      </c>
      <c r="AP40" s="12">
        <v>4.822545</v>
      </c>
      <c r="AQ40" s="12">
        <v>6.253842</v>
      </c>
      <c r="AR40" s="12">
        <v>9.440609</v>
      </c>
      <c r="AS40" s="29">
        <v>-1.889157E-13</v>
      </c>
    </row>
    <row r="41" spans="1:45" ht="12.75">
      <c r="A41" s="5" t="s">
        <v>20</v>
      </c>
      <c r="B41" s="12">
        <v>-0.05946026</v>
      </c>
      <c r="C41" s="12">
        <v>-1.807887</v>
      </c>
      <c r="D41" s="12">
        <v>-1.112119</v>
      </c>
      <c r="E41" s="12">
        <v>-0.682527</v>
      </c>
      <c r="F41" s="12">
        <v>-1.034601</v>
      </c>
      <c r="G41" s="12">
        <v>-1.11051</v>
      </c>
      <c r="H41" s="12">
        <v>-0.5873669</v>
      </c>
      <c r="I41" s="12">
        <v>-0.4483629</v>
      </c>
      <c r="J41" s="12">
        <v>-0.7841803</v>
      </c>
      <c r="K41" s="12">
        <v>-0.8104832</v>
      </c>
      <c r="L41" s="12">
        <v>0.2006174</v>
      </c>
      <c r="M41" s="12">
        <v>-0.2314829</v>
      </c>
      <c r="N41" s="12">
        <v>0.08708455</v>
      </c>
      <c r="O41" s="12">
        <v>-0.7393087</v>
      </c>
      <c r="P41" s="12">
        <v>-0.9137083</v>
      </c>
      <c r="Q41" s="12">
        <v>-1.350474</v>
      </c>
      <c r="R41" s="12">
        <v>-1.20168</v>
      </c>
      <c r="S41" s="12">
        <v>-1.617537</v>
      </c>
      <c r="T41" s="12">
        <v>-1.910902</v>
      </c>
      <c r="U41" s="12">
        <v>-9.972704</v>
      </c>
      <c r="V41" s="30">
        <v>-1.150038</v>
      </c>
      <c r="W41" s="1"/>
      <c r="X41" s="6" t="s">
        <v>20</v>
      </c>
      <c r="Y41" s="12">
        <v>1.017407</v>
      </c>
      <c r="Z41" s="12">
        <v>-1.727528</v>
      </c>
      <c r="AA41" s="12">
        <v>-1.511954</v>
      </c>
      <c r="AB41" s="12">
        <v>-1.279591</v>
      </c>
      <c r="AC41" s="12">
        <v>-1.380209</v>
      </c>
      <c r="AD41" s="12">
        <v>-2.171369</v>
      </c>
      <c r="AE41" s="12">
        <v>-1.361612</v>
      </c>
      <c r="AF41" s="12">
        <v>-0.6376848</v>
      </c>
      <c r="AG41" s="12">
        <v>-0.8564397</v>
      </c>
      <c r="AH41" s="12">
        <v>-1.877516</v>
      </c>
      <c r="AI41" s="12">
        <v>-0.9932855</v>
      </c>
      <c r="AJ41" s="12">
        <v>-0.02365159</v>
      </c>
      <c r="AK41" s="12">
        <v>-0.8552234</v>
      </c>
      <c r="AL41" s="12">
        <v>-1.160473</v>
      </c>
      <c r="AM41" s="12">
        <v>-1.178855</v>
      </c>
      <c r="AN41" s="12">
        <v>-0.4110816</v>
      </c>
      <c r="AO41" s="12">
        <v>-1.542829</v>
      </c>
      <c r="AP41" s="12">
        <v>-0.6295934</v>
      </c>
      <c r="AQ41" s="12">
        <v>-1.260511</v>
      </c>
      <c r="AR41" s="12">
        <v>-8.520099</v>
      </c>
      <c r="AS41" s="30">
        <v>-1.321682</v>
      </c>
    </row>
    <row r="42" spans="1:45" ht="12.75">
      <c r="A42" s="5" t="s">
        <v>21</v>
      </c>
      <c r="B42" s="12">
        <v>-0.7269763</v>
      </c>
      <c r="C42" s="12">
        <v>-0.4913355</v>
      </c>
      <c r="D42" s="12">
        <v>0.03369443</v>
      </c>
      <c r="E42" s="12">
        <v>-0.1398312</v>
      </c>
      <c r="F42" s="12">
        <v>-0.1007516</v>
      </c>
      <c r="G42" s="12">
        <v>-0.2263423</v>
      </c>
      <c r="H42" s="12">
        <v>-0.08655584</v>
      </c>
      <c r="I42" s="12">
        <v>0.2227762</v>
      </c>
      <c r="J42" s="12">
        <v>-0.1251794</v>
      </c>
      <c r="K42" s="12">
        <v>-0.7009247</v>
      </c>
      <c r="L42" s="12">
        <v>0.2800441</v>
      </c>
      <c r="M42" s="12">
        <v>-0.200359</v>
      </c>
      <c r="N42" s="12">
        <v>0.3294102</v>
      </c>
      <c r="O42" s="12">
        <v>0.3089879</v>
      </c>
      <c r="P42" s="12">
        <v>-0.08509127</v>
      </c>
      <c r="Q42" s="12">
        <v>-0.08542481</v>
      </c>
      <c r="R42" s="12">
        <v>-0.5835244</v>
      </c>
      <c r="S42" s="12">
        <v>-0.1596374</v>
      </c>
      <c r="T42" s="12">
        <v>-0.1873044</v>
      </c>
      <c r="U42" s="12">
        <v>0.9016449</v>
      </c>
      <c r="V42" s="30">
        <v>-0.09857739</v>
      </c>
      <c r="W42" s="1"/>
      <c r="X42" s="6" t="s">
        <v>21</v>
      </c>
      <c r="Y42" s="12">
        <v>0.1503868</v>
      </c>
      <c r="Z42" s="12">
        <v>-0.01182558</v>
      </c>
      <c r="AA42" s="12">
        <v>0.210549</v>
      </c>
      <c r="AB42" s="12">
        <v>0.3322298</v>
      </c>
      <c r="AC42" s="12">
        <v>0.1528434</v>
      </c>
      <c r="AD42" s="12">
        <v>0.3382579</v>
      </c>
      <c r="AE42" s="12">
        <v>-0.1741207</v>
      </c>
      <c r="AF42" s="12">
        <v>-0.165058</v>
      </c>
      <c r="AG42" s="12">
        <v>-0.05978443</v>
      </c>
      <c r="AH42" s="12">
        <v>-0.6851681</v>
      </c>
      <c r="AI42" s="12">
        <v>-0.03162692</v>
      </c>
      <c r="AJ42" s="12">
        <v>-0.4119512</v>
      </c>
      <c r="AK42" s="12">
        <v>-0.1220829</v>
      </c>
      <c r="AL42" s="12">
        <v>0.2138024</v>
      </c>
      <c r="AM42" s="12">
        <v>0.0320268</v>
      </c>
      <c r="AN42" s="12">
        <v>-0.1962634</v>
      </c>
      <c r="AO42" s="12">
        <v>-0.5735684</v>
      </c>
      <c r="AP42" s="12">
        <v>0.01583522</v>
      </c>
      <c r="AQ42" s="12">
        <v>-0.4141864</v>
      </c>
      <c r="AR42" s="12">
        <v>0.9892505</v>
      </c>
      <c r="AS42" s="30">
        <v>-0.04502295</v>
      </c>
    </row>
    <row r="43" spans="1:45" ht="12.75">
      <c r="A43" s="5" t="s">
        <v>22</v>
      </c>
      <c r="B43" s="12">
        <v>0.023559</v>
      </c>
      <c r="C43" s="12">
        <v>0.2370687</v>
      </c>
      <c r="D43" s="12">
        <v>0.182107</v>
      </c>
      <c r="E43" s="12">
        <v>0.3961288</v>
      </c>
      <c r="F43" s="12">
        <v>0.1831334</v>
      </c>
      <c r="G43" s="12">
        <v>0.6474239</v>
      </c>
      <c r="H43" s="12">
        <v>0.3115129</v>
      </c>
      <c r="I43" s="12">
        <v>0.4598767</v>
      </c>
      <c r="J43" s="12">
        <v>0.6155251</v>
      </c>
      <c r="K43" s="12">
        <v>0.5387105</v>
      </c>
      <c r="L43" s="12">
        <v>0.5587053</v>
      </c>
      <c r="M43" s="12">
        <v>0.259403</v>
      </c>
      <c r="N43" s="12">
        <v>0.2714112</v>
      </c>
      <c r="O43" s="12">
        <v>0.396566</v>
      </c>
      <c r="P43" s="12">
        <v>0.4242714</v>
      </c>
      <c r="Q43" s="12">
        <v>0.6715349</v>
      </c>
      <c r="R43" s="12">
        <v>0.5716857</v>
      </c>
      <c r="S43" s="12">
        <v>0.4125137</v>
      </c>
      <c r="T43" s="12">
        <v>0.262522</v>
      </c>
      <c r="U43" s="12">
        <v>-0.3873494</v>
      </c>
      <c r="V43" s="30">
        <v>0.3740833</v>
      </c>
      <c r="W43" s="1"/>
      <c r="X43" s="6" t="s">
        <v>22</v>
      </c>
      <c r="Y43" s="12">
        <v>-0.4040144</v>
      </c>
      <c r="Z43" s="12">
        <v>0.1627149</v>
      </c>
      <c r="AA43" s="12">
        <v>0.05710834</v>
      </c>
      <c r="AB43" s="12">
        <v>0.02050065</v>
      </c>
      <c r="AC43" s="12">
        <v>-0.1505022</v>
      </c>
      <c r="AD43" s="12">
        <v>0.5846728</v>
      </c>
      <c r="AE43" s="12">
        <v>0.2654691</v>
      </c>
      <c r="AF43" s="12">
        <v>0.2301147</v>
      </c>
      <c r="AG43" s="12">
        <v>0.09800131</v>
      </c>
      <c r="AH43" s="12">
        <v>0.2306125</v>
      </c>
      <c r="AI43" s="12">
        <v>0.5305634</v>
      </c>
      <c r="AJ43" s="12">
        <v>-0.1975645</v>
      </c>
      <c r="AK43" s="12">
        <v>-0.1254595</v>
      </c>
      <c r="AL43" s="12">
        <v>0.3650868</v>
      </c>
      <c r="AM43" s="12">
        <v>0.08025944</v>
      </c>
      <c r="AN43" s="12">
        <v>0.009823334</v>
      </c>
      <c r="AO43" s="12">
        <v>0.2299363</v>
      </c>
      <c r="AP43" s="12">
        <v>-0.03854153</v>
      </c>
      <c r="AQ43" s="12">
        <v>-0.4282521</v>
      </c>
      <c r="AR43" s="12">
        <v>-1.654685</v>
      </c>
      <c r="AS43" s="30">
        <v>0.03606152</v>
      </c>
    </row>
    <row r="44" spans="1:45" ht="12.75">
      <c r="A44" s="5" t="s">
        <v>23</v>
      </c>
      <c r="B44" s="12">
        <v>1.321111</v>
      </c>
      <c r="C44" s="12">
        <v>-0.1113391</v>
      </c>
      <c r="D44" s="12">
        <v>-0.00334252</v>
      </c>
      <c r="E44" s="12">
        <v>-0.06356755</v>
      </c>
      <c r="F44" s="12">
        <v>-0.1340497</v>
      </c>
      <c r="G44" s="12">
        <v>-0.07731855</v>
      </c>
      <c r="H44" s="12">
        <v>-0.01576004</v>
      </c>
      <c r="I44" s="12">
        <v>0.07543951</v>
      </c>
      <c r="J44" s="12">
        <v>-0.02275446</v>
      </c>
      <c r="K44" s="12">
        <v>-0.2203457</v>
      </c>
      <c r="L44" s="12">
        <v>0.02986806</v>
      </c>
      <c r="M44" s="12">
        <v>-0.04460449</v>
      </c>
      <c r="N44" s="12">
        <v>0.03097849</v>
      </c>
      <c r="O44" s="12">
        <v>-0.001749982</v>
      </c>
      <c r="P44" s="12">
        <v>0.01466212</v>
      </c>
      <c r="Q44" s="12">
        <v>-0.05200007</v>
      </c>
      <c r="R44" s="12">
        <v>-0.1804542</v>
      </c>
      <c r="S44" s="12">
        <v>-0.04081538</v>
      </c>
      <c r="T44" s="12">
        <v>-0.1395169</v>
      </c>
      <c r="U44" s="12">
        <v>-0.07840443</v>
      </c>
      <c r="V44" s="30">
        <v>-0.01113145</v>
      </c>
      <c r="W44" s="1"/>
      <c r="X44" s="6" t="s">
        <v>23</v>
      </c>
      <c r="Y44" s="12">
        <v>1.333494</v>
      </c>
      <c r="Z44" s="12">
        <v>-0.1375896</v>
      </c>
      <c r="AA44" s="12">
        <v>-0.04303058</v>
      </c>
      <c r="AB44" s="12">
        <v>0.02045736</v>
      </c>
      <c r="AC44" s="12">
        <v>-0.002966311</v>
      </c>
      <c r="AD44" s="12">
        <v>0.01622178</v>
      </c>
      <c r="AE44" s="12">
        <v>-0.06259339</v>
      </c>
      <c r="AF44" s="12">
        <v>-0.03734758</v>
      </c>
      <c r="AG44" s="12">
        <v>-0.03484669</v>
      </c>
      <c r="AH44" s="12">
        <v>-0.3000292</v>
      </c>
      <c r="AI44" s="12">
        <v>0.01660172</v>
      </c>
      <c r="AJ44" s="12">
        <v>-0.1930134</v>
      </c>
      <c r="AK44" s="12">
        <v>-0.06066848</v>
      </c>
      <c r="AL44" s="12">
        <v>0.02680793</v>
      </c>
      <c r="AM44" s="12">
        <v>-0.05911701</v>
      </c>
      <c r="AN44" s="12">
        <v>-0.003511637</v>
      </c>
      <c r="AO44" s="12">
        <v>0.01421096</v>
      </c>
      <c r="AP44" s="12">
        <v>-0.09656308</v>
      </c>
      <c r="AQ44" s="12">
        <v>-0.2940768</v>
      </c>
      <c r="AR44" s="12">
        <v>-0.2704579</v>
      </c>
      <c r="AS44" s="30">
        <v>-0.03131414</v>
      </c>
    </row>
    <row r="45" spans="1:45" ht="12.75">
      <c r="A45" s="5" t="s">
        <v>24</v>
      </c>
      <c r="B45" s="12">
        <v>-0.3608405</v>
      </c>
      <c r="C45" s="12">
        <v>-0.04423174</v>
      </c>
      <c r="D45" s="12">
        <v>0.02927774</v>
      </c>
      <c r="E45" s="12">
        <v>0.02140445</v>
      </c>
      <c r="F45" s="12">
        <v>-0.04299301</v>
      </c>
      <c r="G45" s="12">
        <v>-0.001191359</v>
      </c>
      <c r="H45" s="12">
        <v>-0.0003921792</v>
      </c>
      <c r="I45" s="12">
        <v>0.01681662</v>
      </c>
      <c r="J45" s="12">
        <v>-0.0347754</v>
      </c>
      <c r="K45" s="12">
        <v>0.07241047</v>
      </c>
      <c r="L45" s="12">
        <v>0.1820059</v>
      </c>
      <c r="M45" s="12">
        <v>0.1040503</v>
      </c>
      <c r="N45" s="12">
        <v>0.1008798</v>
      </c>
      <c r="O45" s="12">
        <v>0.09196695</v>
      </c>
      <c r="P45" s="12">
        <v>0.03983978</v>
      </c>
      <c r="Q45" s="12">
        <v>-0.001990219</v>
      </c>
      <c r="R45" s="12">
        <v>0.02925089</v>
      </c>
      <c r="S45" s="12">
        <v>0.09538493</v>
      </c>
      <c r="T45" s="12">
        <v>0.02565616</v>
      </c>
      <c r="U45" s="12">
        <v>-0.06719107</v>
      </c>
      <c r="V45" s="30">
        <v>0.02225603</v>
      </c>
      <c r="W45" s="1"/>
      <c r="X45" s="6" t="s">
        <v>24</v>
      </c>
      <c r="Y45" s="12">
        <v>-0.00470604</v>
      </c>
      <c r="Z45" s="12">
        <v>0.111424</v>
      </c>
      <c r="AA45" s="12">
        <v>-0.01722603</v>
      </c>
      <c r="AB45" s="12">
        <v>-0.04347013</v>
      </c>
      <c r="AC45" s="12">
        <v>-0.0505467</v>
      </c>
      <c r="AD45" s="12">
        <v>-0.1356606</v>
      </c>
      <c r="AE45" s="12">
        <v>-0.0801283</v>
      </c>
      <c r="AF45" s="12">
        <v>-0.08749964</v>
      </c>
      <c r="AG45" s="12">
        <v>0.01690445</v>
      </c>
      <c r="AH45" s="12">
        <v>-0.08723583</v>
      </c>
      <c r="AI45" s="12">
        <v>0.002829913</v>
      </c>
      <c r="AJ45" s="12">
        <v>-0.02068443</v>
      </c>
      <c r="AK45" s="12">
        <v>-0.05971365</v>
      </c>
      <c r="AL45" s="12">
        <v>0.01523283</v>
      </c>
      <c r="AM45" s="12">
        <v>-0.1434724</v>
      </c>
      <c r="AN45" s="12">
        <v>-0.07088223</v>
      </c>
      <c r="AO45" s="12">
        <v>-0.04695036</v>
      </c>
      <c r="AP45" s="12">
        <v>0.02657937</v>
      </c>
      <c r="AQ45" s="12">
        <v>-0.0355748</v>
      </c>
      <c r="AR45" s="12">
        <v>-0.002138266</v>
      </c>
      <c r="AS45" s="30">
        <v>-0.03700575</v>
      </c>
    </row>
    <row r="46" spans="1:45" ht="12.75">
      <c r="A46" s="5" t="s">
        <v>25</v>
      </c>
      <c r="B46" s="12">
        <v>1.519193</v>
      </c>
      <c r="C46" s="12">
        <v>0.05577178</v>
      </c>
      <c r="D46" s="12">
        <v>0.06433374</v>
      </c>
      <c r="E46" s="12">
        <v>-0.02345917</v>
      </c>
      <c r="F46" s="12">
        <v>-0.0138301</v>
      </c>
      <c r="G46" s="12">
        <v>0.03569782</v>
      </c>
      <c r="H46" s="12">
        <v>0.1047832</v>
      </c>
      <c r="I46" s="12">
        <v>0.078998</v>
      </c>
      <c r="J46" s="12">
        <v>0.01363079</v>
      </c>
      <c r="K46" s="12">
        <v>-0.04470202</v>
      </c>
      <c r="L46" s="12">
        <v>0.0139726</v>
      </c>
      <c r="M46" s="12">
        <v>0.06000645</v>
      </c>
      <c r="N46" s="12">
        <v>0.02879618</v>
      </c>
      <c r="O46" s="12">
        <v>0.04443098</v>
      </c>
      <c r="P46" s="12">
        <v>0.0534796</v>
      </c>
      <c r="Q46" s="12">
        <v>0.007832352</v>
      </c>
      <c r="R46" s="12">
        <v>0.04505221</v>
      </c>
      <c r="S46" s="12">
        <v>0.02219017</v>
      </c>
      <c r="T46" s="12">
        <v>-0.03139732</v>
      </c>
      <c r="U46" s="12">
        <v>0.002897842</v>
      </c>
      <c r="V46" s="30">
        <v>0.07421917</v>
      </c>
      <c r="W46" s="1"/>
      <c r="X46" s="6" t="s">
        <v>25</v>
      </c>
      <c r="Y46" s="12">
        <v>1.500969</v>
      </c>
      <c r="Z46" s="12">
        <v>0.08360954</v>
      </c>
      <c r="AA46" s="12">
        <v>0.0884748</v>
      </c>
      <c r="AB46" s="12">
        <v>0.04634256</v>
      </c>
      <c r="AC46" s="12">
        <v>0.01396564</v>
      </c>
      <c r="AD46" s="12">
        <v>0.09324194</v>
      </c>
      <c r="AE46" s="12">
        <v>0.07671506</v>
      </c>
      <c r="AF46" s="12">
        <v>0.1123061</v>
      </c>
      <c r="AG46" s="12">
        <v>3.763554E-05</v>
      </c>
      <c r="AH46" s="12">
        <v>-0.005553301</v>
      </c>
      <c r="AI46" s="12">
        <v>0.02644712</v>
      </c>
      <c r="AJ46" s="12">
        <v>0.00662965</v>
      </c>
      <c r="AK46" s="12">
        <v>-0.06498987</v>
      </c>
      <c r="AL46" s="12">
        <v>-0.05462785</v>
      </c>
      <c r="AM46" s="12">
        <v>0.01189327</v>
      </c>
      <c r="AN46" s="12">
        <v>0.02649866</v>
      </c>
      <c r="AO46" s="12">
        <v>0.0297193</v>
      </c>
      <c r="AP46" s="12">
        <v>0.02612628</v>
      </c>
      <c r="AQ46" s="12">
        <v>-0.1035252</v>
      </c>
      <c r="AR46" s="12">
        <v>0.03714132</v>
      </c>
      <c r="AS46" s="30">
        <v>0.06925232</v>
      </c>
    </row>
    <row r="47" spans="1:45" ht="12.75">
      <c r="A47" s="5" t="s">
        <v>26</v>
      </c>
      <c r="B47" s="12">
        <v>-0.0124521</v>
      </c>
      <c r="C47" s="12">
        <v>0.006461957</v>
      </c>
      <c r="D47" s="12">
        <v>-0.002061506</v>
      </c>
      <c r="E47" s="12">
        <v>0.004094153</v>
      </c>
      <c r="F47" s="12">
        <v>-0.02454234</v>
      </c>
      <c r="G47" s="12">
        <v>0.02642783</v>
      </c>
      <c r="H47" s="12">
        <v>0.005420975</v>
      </c>
      <c r="I47" s="12">
        <v>0.002856247</v>
      </c>
      <c r="J47" s="12">
        <v>0.03064215</v>
      </c>
      <c r="K47" s="12">
        <v>0.03860881</v>
      </c>
      <c r="L47" s="12">
        <v>0.08722827</v>
      </c>
      <c r="M47" s="12">
        <v>0.04956028</v>
      </c>
      <c r="N47" s="12">
        <v>0.03723547</v>
      </c>
      <c r="O47" s="12">
        <v>0.03386417</v>
      </c>
      <c r="P47" s="12">
        <v>0.04973527</v>
      </c>
      <c r="Q47" s="12">
        <v>0.03503989</v>
      </c>
      <c r="R47" s="12">
        <v>0.03303752</v>
      </c>
      <c r="S47" s="12">
        <v>0.02115053</v>
      </c>
      <c r="T47" s="12">
        <v>0.02357493</v>
      </c>
      <c r="U47" s="12">
        <v>0.02773826</v>
      </c>
      <c r="V47" s="30">
        <v>0.02435349</v>
      </c>
      <c r="W47" s="1"/>
      <c r="X47" s="6" t="s">
        <v>26</v>
      </c>
      <c r="Y47" s="12">
        <v>0.02717948</v>
      </c>
      <c r="Z47" s="12">
        <v>0.06021744</v>
      </c>
      <c r="AA47" s="12">
        <v>-0.002355189</v>
      </c>
      <c r="AB47" s="12">
        <v>-0.01213699</v>
      </c>
      <c r="AC47" s="12">
        <v>-0.01938527</v>
      </c>
      <c r="AD47" s="12">
        <v>0.03417545</v>
      </c>
      <c r="AE47" s="12">
        <v>-0.00504616</v>
      </c>
      <c r="AF47" s="12">
        <v>0.01365887</v>
      </c>
      <c r="AG47" s="12">
        <v>0.05169605</v>
      </c>
      <c r="AH47" s="12">
        <v>0.004681984</v>
      </c>
      <c r="AI47" s="12">
        <v>0.02274699</v>
      </c>
      <c r="AJ47" s="12">
        <v>0.0231055</v>
      </c>
      <c r="AK47" s="12">
        <v>-0.00819213</v>
      </c>
      <c r="AL47" s="12">
        <v>0.006064561</v>
      </c>
      <c r="AM47" s="12">
        <v>-0.02914379</v>
      </c>
      <c r="AN47" s="12">
        <v>-0.03695993</v>
      </c>
      <c r="AO47" s="12">
        <v>-0.0495034</v>
      </c>
      <c r="AP47" s="12">
        <v>-0.01397747</v>
      </c>
      <c r="AQ47" s="12">
        <v>-0.004401857</v>
      </c>
      <c r="AR47" s="12">
        <v>0.0461626</v>
      </c>
      <c r="AS47" s="30">
        <v>0.004120052</v>
      </c>
    </row>
    <row r="48" spans="1:45" ht="12.75">
      <c r="A48" s="5" t="s">
        <v>27</v>
      </c>
      <c r="B48" s="12">
        <v>-0.1712132</v>
      </c>
      <c r="C48" s="12">
        <v>0.03074446</v>
      </c>
      <c r="D48" s="12">
        <v>0.05643373</v>
      </c>
      <c r="E48" s="12">
        <v>0.04607589</v>
      </c>
      <c r="F48" s="12">
        <v>0.04177205</v>
      </c>
      <c r="G48" s="12">
        <v>0.03737856</v>
      </c>
      <c r="H48" s="12">
        <v>0.02979722</v>
      </c>
      <c r="I48" s="12">
        <v>0.0436978</v>
      </c>
      <c r="J48" s="12">
        <v>0.03979661</v>
      </c>
      <c r="K48" s="12">
        <v>0.009170069</v>
      </c>
      <c r="L48" s="12">
        <v>0.09947098</v>
      </c>
      <c r="M48" s="12">
        <v>0.03844564</v>
      </c>
      <c r="N48" s="12">
        <v>0.0533547</v>
      </c>
      <c r="O48" s="12">
        <v>0.03903845</v>
      </c>
      <c r="P48" s="12">
        <v>0.03241983</v>
      </c>
      <c r="Q48" s="12">
        <v>0.0636532</v>
      </c>
      <c r="R48" s="12">
        <v>0.04236571</v>
      </c>
      <c r="S48" s="12">
        <v>0.0566818</v>
      </c>
      <c r="T48" s="12">
        <v>0.0524793</v>
      </c>
      <c r="U48" s="12">
        <v>0.06677168</v>
      </c>
      <c r="V48" s="30">
        <v>0.03905576</v>
      </c>
      <c r="W48" s="1"/>
      <c r="X48" s="6" t="s">
        <v>27</v>
      </c>
      <c r="Y48" s="12">
        <v>-0.178718</v>
      </c>
      <c r="Z48" s="12">
        <v>0.007135795</v>
      </c>
      <c r="AA48" s="12">
        <v>0.03718537</v>
      </c>
      <c r="AB48" s="12">
        <v>0.0357803</v>
      </c>
      <c r="AC48" s="12">
        <v>0.03504592</v>
      </c>
      <c r="AD48" s="12">
        <v>0.05157525</v>
      </c>
      <c r="AE48" s="12">
        <v>0.0329942</v>
      </c>
      <c r="AF48" s="12">
        <v>0.06341226</v>
      </c>
      <c r="AG48" s="12">
        <v>0.03554459</v>
      </c>
      <c r="AH48" s="12">
        <v>-0.003364198</v>
      </c>
      <c r="AI48" s="12">
        <v>0.07410096</v>
      </c>
      <c r="AJ48" s="12">
        <v>0.03478664</v>
      </c>
      <c r="AK48" s="12">
        <v>0.06357991</v>
      </c>
      <c r="AL48" s="12">
        <v>0.06425413</v>
      </c>
      <c r="AM48" s="12">
        <v>0.02613353</v>
      </c>
      <c r="AN48" s="12">
        <v>0.04074496</v>
      </c>
      <c r="AO48" s="12">
        <v>0.03311268</v>
      </c>
      <c r="AP48" s="12">
        <v>0.04804174</v>
      </c>
      <c r="AQ48" s="12">
        <v>0.02909586</v>
      </c>
      <c r="AR48" s="12">
        <v>-0.004348768</v>
      </c>
      <c r="AS48" s="30">
        <v>0.03134611</v>
      </c>
    </row>
    <row r="49" spans="1:45" ht="12.75">
      <c r="A49" s="5" t="s">
        <v>28</v>
      </c>
      <c r="B49" s="12">
        <v>-0.07500615</v>
      </c>
      <c r="C49" s="12">
        <v>-0.02874552</v>
      </c>
      <c r="D49" s="12">
        <v>-0.02890514</v>
      </c>
      <c r="E49" s="12">
        <v>-0.02187543</v>
      </c>
      <c r="F49" s="12">
        <v>-0.050146</v>
      </c>
      <c r="G49" s="12">
        <v>-0.01571386</v>
      </c>
      <c r="H49" s="12">
        <v>-0.02381388</v>
      </c>
      <c r="I49" s="12">
        <v>-0.002764808</v>
      </c>
      <c r="J49" s="12">
        <v>0.01718067</v>
      </c>
      <c r="K49" s="12">
        <v>0.02109764</v>
      </c>
      <c r="L49" s="12">
        <v>0.06239679</v>
      </c>
      <c r="M49" s="12">
        <v>0.04579545</v>
      </c>
      <c r="N49" s="12">
        <v>0.02163096</v>
      </c>
      <c r="O49" s="12">
        <v>0.00447472</v>
      </c>
      <c r="P49" s="12">
        <v>0.02574604</v>
      </c>
      <c r="Q49" s="12">
        <v>-0.0201043</v>
      </c>
      <c r="R49" s="12">
        <v>0.002823001</v>
      </c>
      <c r="S49" s="12">
        <v>-0.007049905</v>
      </c>
      <c r="T49" s="12">
        <v>0.03128299</v>
      </c>
      <c r="U49" s="12">
        <v>0.04175772</v>
      </c>
      <c r="V49" s="30">
        <v>0.0007040161</v>
      </c>
      <c r="W49" s="1"/>
      <c r="X49" s="6" t="s">
        <v>28</v>
      </c>
      <c r="Y49" s="12">
        <v>0.06076862</v>
      </c>
      <c r="Z49" s="12">
        <v>0.1503115</v>
      </c>
      <c r="AA49" s="12">
        <v>-0.004433681</v>
      </c>
      <c r="AB49" s="12">
        <v>-0.03002167</v>
      </c>
      <c r="AC49" s="12">
        <v>-0.03688449</v>
      </c>
      <c r="AD49" s="12">
        <v>-0.0291752</v>
      </c>
      <c r="AE49" s="12">
        <v>-0.06284313</v>
      </c>
      <c r="AF49" s="12">
        <v>-0.0652198</v>
      </c>
      <c r="AG49" s="12">
        <v>0.02444767</v>
      </c>
      <c r="AH49" s="12">
        <v>0.004986722</v>
      </c>
      <c r="AI49" s="12">
        <v>0.04516835</v>
      </c>
      <c r="AJ49" s="12">
        <v>0.055667</v>
      </c>
      <c r="AK49" s="12">
        <v>-0.02518319</v>
      </c>
      <c r="AL49" s="12">
        <v>-0.01772162</v>
      </c>
      <c r="AM49" s="12">
        <v>-0.05259487</v>
      </c>
      <c r="AN49" s="12">
        <v>-0.07212105</v>
      </c>
      <c r="AO49" s="12">
        <v>-0.04197851</v>
      </c>
      <c r="AP49" s="12">
        <v>-0.003786197</v>
      </c>
      <c r="AQ49" s="12">
        <v>0.04545083</v>
      </c>
      <c r="AR49" s="12">
        <v>0.1824832</v>
      </c>
      <c r="AS49" s="30">
        <v>0.001540779</v>
      </c>
    </row>
    <row r="50" spans="1:45" ht="12.75">
      <c r="A50" s="5" t="s">
        <v>29</v>
      </c>
      <c r="B50" s="12">
        <v>0.1978455</v>
      </c>
      <c r="C50" s="12">
        <v>0.03548371</v>
      </c>
      <c r="D50" s="12">
        <v>0.03838732</v>
      </c>
      <c r="E50" s="12">
        <v>0.03118425</v>
      </c>
      <c r="F50" s="12">
        <v>0.03013982</v>
      </c>
      <c r="G50" s="12">
        <v>0.04980232</v>
      </c>
      <c r="H50" s="12">
        <v>0.05740969</v>
      </c>
      <c r="I50" s="12">
        <v>0.05564518</v>
      </c>
      <c r="J50" s="12">
        <v>0.04908306</v>
      </c>
      <c r="K50" s="12">
        <v>0.04266647</v>
      </c>
      <c r="L50" s="12">
        <v>0.04323743</v>
      </c>
      <c r="M50" s="12">
        <v>0.0475243</v>
      </c>
      <c r="N50" s="12">
        <v>0.03907509</v>
      </c>
      <c r="O50" s="12">
        <v>0.03850139</v>
      </c>
      <c r="P50" s="12">
        <v>0.04127372</v>
      </c>
      <c r="Q50" s="12">
        <v>0.03068355</v>
      </c>
      <c r="R50" s="12">
        <v>0.04172976</v>
      </c>
      <c r="S50" s="12">
        <v>0.04653952</v>
      </c>
      <c r="T50" s="12">
        <v>0.0396253</v>
      </c>
      <c r="U50" s="12">
        <v>0.04892766</v>
      </c>
      <c r="V50" s="30">
        <v>0.04711165</v>
      </c>
      <c r="W50" s="1"/>
      <c r="X50" s="6" t="s">
        <v>29</v>
      </c>
      <c r="Y50" s="12">
        <v>0.1940924</v>
      </c>
      <c r="Z50" s="12">
        <v>0.03929996</v>
      </c>
      <c r="AA50" s="12">
        <v>0.03885955</v>
      </c>
      <c r="AB50" s="12">
        <v>0.03491884</v>
      </c>
      <c r="AC50" s="12">
        <v>0.04002976</v>
      </c>
      <c r="AD50" s="12">
        <v>0.0515623</v>
      </c>
      <c r="AE50" s="12">
        <v>0.05842831</v>
      </c>
      <c r="AF50" s="12">
        <v>0.06335088</v>
      </c>
      <c r="AG50" s="12">
        <v>0.05285427</v>
      </c>
      <c r="AH50" s="12">
        <v>0.03272583</v>
      </c>
      <c r="AI50" s="12">
        <v>0.0395174</v>
      </c>
      <c r="AJ50" s="12">
        <v>0.03723357</v>
      </c>
      <c r="AK50" s="12">
        <v>0.02652553</v>
      </c>
      <c r="AL50" s="12">
        <v>0.03099572</v>
      </c>
      <c r="AM50" s="12">
        <v>0.02950024</v>
      </c>
      <c r="AN50" s="12">
        <v>0.0248596</v>
      </c>
      <c r="AO50" s="12">
        <v>0.04131226</v>
      </c>
      <c r="AP50" s="12">
        <v>0.04334463</v>
      </c>
      <c r="AQ50" s="12">
        <v>0.03074609</v>
      </c>
      <c r="AR50" s="12">
        <v>0.05602109</v>
      </c>
      <c r="AS50" s="30">
        <v>0.04519052</v>
      </c>
    </row>
    <row r="51" spans="1:45" ht="12.75">
      <c r="A51" s="5" t="s">
        <v>30</v>
      </c>
      <c r="B51" s="12">
        <v>-0.01915781</v>
      </c>
      <c r="C51" s="12">
        <v>-0.00660675</v>
      </c>
      <c r="D51" s="12">
        <v>-0.004250544</v>
      </c>
      <c r="E51" s="12">
        <v>-0.004104581</v>
      </c>
      <c r="F51" s="12">
        <v>-0.007858922</v>
      </c>
      <c r="G51" s="12">
        <v>-0.003908624</v>
      </c>
      <c r="H51" s="12">
        <v>-0.004480509</v>
      </c>
      <c r="I51" s="12">
        <v>-0.003505129</v>
      </c>
      <c r="J51" s="12">
        <v>-0.001811815</v>
      </c>
      <c r="K51" s="12">
        <v>0.002642849</v>
      </c>
      <c r="L51" s="12">
        <v>0.009305601</v>
      </c>
      <c r="M51" s="12">
        <v>0.005432885</v>
      </c>
      <c r="N51" s="12">
        <v>0.002861342</v>
      </c>
      <c r="O51" s="12">
        <v>0.0008045508</v>
      </c>
      <c r="P51" s="12">
        <v>0.0008346519</v>
      </c>
      <c r="Q51" s="12">
        <v>-0.007065313</v>
      </c>
      <c r="R51" s="12">
        <v>-0.001041478</v>
      </c>
      <c r="S51" s="12">
        <v>0.0009752039</v>
      </c>
      <c r="T51" s="12">
        <v>-0.0006585191</v>
      </c>
      <c r="U51" s="12">
        <v>-0.0001025529</v>
      </c>
      <c r="V51" s="30">
        <v>-0.001768504</v>
      </c>
      <c r="W51" s="1"/>
      <c r="X51" s="6" t="s">
        <v>30</v>
      </c>
      <c r="Y51" s="12">
        <v>0.006271571</v>
      </c>
      <c r="Z51" s="12">
        <v>0.01748038</v>
      </c>
      <c r="AA51" s="12">
        <v>-0.001170511</v>
      </c>
      <c r="AB51" s="12">
        <v>-0.003227254</v>
      </c>
      <c r="AC51" s="12">
        <v>-0.004149812</v>
      </c>
      <c r="AD51" s="12">
        <v>-0.009238475</v>
      </c>
      <c r="AE51" s="12">
        <v>-0.006547553</v>
      </c>
      <c r="AF51" s="12">
        <v>-0.007579867</v>
      </c>
      <c r="AG51" s="12">
        <v>0.002560673</v>
      </c>
      <c r="AH51" s="12">
        <v>-0.006713214</v>
      </c>
      <c r="AI51" s="12">
        <v>0.0002244029</v>
      </c>
      <c r="AJ51" s="12">
        <v>0.0002590264</v>
      </c>
      <c r="AK51" s="12">
        <v>-0.004922708</v>
      </c>
      <c r="AL51" s="12">
        <v>-0.002867201</v>
      </c>
      <c r="AM51" s="12">
        <v>-0.0112454</v>
      </c>
      <c r="AN51" s="12">
        <v>-0.01147821</v>
      </c>
      <c r="AO51" s="12">
        <v>-0.009065323</v>
      </c>
      <c r="AP51" s="12">
        <v>-0.002259924</v>
      </c>
      <c r="AQ51" s="12">
        <v>0.0006429011</v>
      </c>
      <c r="AR51" s="12">
        <v>0.009964863</v>
      </c>
      <c r="AS51" s="30">
        <v>-0.002584567</v>
      </c>
    </row>
    <row r="52" spans="1:45" ht="12.75">
      <c r="A52" s="5" t="s">
        <v>31</v>
      </c>
      <c r="B52" s="12">
        <v>-0.01209149</v>
      </c>
      <c r="C52" s="12">
        <v>0.003652797</v>
      </c>
      <c r="D52" s="12">
        <v>0.006893691</v>
      </c>
      <c r="E52" s="12">
        <v>0.004464437</v>
      </c>
      <c r="F52" s="12">
        <v>0.003720856</v>
      </c>
      <c r="G52" s="12">
        <v>0.005113732</v>
      </c>
      <c r="H52" s="12">
        <v>0.004521631</v>
      </c>
      <c r="I52" s="12">
        <v>0.006575583</v>
      </c>
      <c r="J52" s="12">
        <v>0.004909333</v>
      </c>
      <c r="K52" s="12">
        <v>0.0008731233</v>
      </c>
      <c r="L52" s="12">
        <v>0.008606534</v>
      </c>
      <c r="M52" s="12">
        <v>0.004984192</v>
      </c>
      <c r="N52" s="12">
        <v>0.006810562</v>
      </c>
      <c r="O52" s="12">
        <v>0.005937086</v>
      </c>
      <c r="P52" s="12">
        <v>0.00440446</v>
      </c>
      <c r="Q52" s="12">
        <v>0.005645971</v>
      </c>
      <c r="R52" s="12">
        <v>0.004010771</v>
      </c>
      <c r="S52" s="12">
        <v>0.004868783</v>
      </c>
      <c r="T52" s="12">
        <v>0.005043669</v>
      </c>
      <c r="U52" s="12">
        <v>0.008875521</v>
      </c>
      <c r="V52" s="30">
        <v>0.00463611</v>
      </c>
      <c r="W52" s="1"/>
      <c r="X52" s="6" t="s">
        <v>31</v>
      </c>
      <c r="Y52" s="12">
        <v>-0.005155667</v>
      </c>
      <c r="Z52" s="12">
        <v>0.003609505</v>
      </c>
      <c r="AA52" s="12">
        <v>0.006864197</v>
      </c>
      <c r="AB52" s="12">
        <v>0.003133082</v>
      </c>
      <c r="AC52" s="12">
        <v>0.005592679</v>
      </c>
      <c r="AD52" s="12">
        <v>0.006097621</v>
      </c>
      <c r="AE52" s="12">
        <v>0.003540625</v>
      </c>
      <c r="AF52" s="12">
        <v>0.007190908</v>
      </c>
      <c r="AG52" s="12">
        <v>0.005878052</v>
      </c>
      <c r="AH52" s="12">
        <v>0.003514551</v>
      </c>
      <c r="AI52" s="12">
        <v>0.008589565</v>
      </c>
      <c r="AJ52" s="12">
        <v>0.003546754</v>
      </c>
      <c r="AK52" s="12">
        <v>0.005237533</v>
      </c>
      <c r="AL52" s="12">
        <v>0.00620008</v>
      </c>
      <c r="AM52" s="12">
        <v>0.004411879</v>
      </c>
      <c r="AN52" s="12">
        <v>0.003234696</v>
      </c>
      <c r="AO52" s="12">
        <v>0.004136825</v>
      </c>
      <c r="AP52" s="12">
        <v>0.004989544</v>
      </c>
      <c r="AQ52" s="12">
        <v>0.003035149</v>
      </c>
      <c r="AR52" s="12">
        <v>0.007586237</v>
      </c>
      <c r="AS52" s="30">
        <v>0.004717155</v>
      </c>
    </row>
    <row r="53" spans="1:45" ht="12.75">
      <c r="A53" s="5" t="s">
        <v>32</v>
      </c>
      <c r="B53" s="12">
        <v>0.005661005</v>
      </c>
      <c r="C53" s="12">
        <v>-0.008703265</v>
      </c>
      <c r="D53" s="12">
        <v>-0.009576991</v>
      </c>
      <c r="E53" s="12">
        <v>-0.00914278</v>
      </c>
      <c r="F53" s="12">
        <v>-0.01261678</v>
      </c>
      <c r="G53" s="12">
        <v>-0.007717946</v>
      </c>
      <c r="H53" s="12">
        <v>-0.009812136</v>
      </c>
      <c r="I53" s="12">
        <v>-0.007801733</v>
      </c>
      <c r="J53" s="12">
        <v>-0.005429383</v>
      </c>
      <c r="K53" s="12">
        <v>-0.006792962</v>
      </c>
      <c r="L53" s="12">
        <v>-0.00381552</v>
      </c>
      <c r="M53" s="12">
        <v>-0.005835411</v>
      </c>
      <c r="N53" s="12">
        <v>-0.006483642</v>
      </c>
      <c r="O53" s="12">
        <v>-0.007320081</v>
      </c>
      <c r="P53" s="12">
        <v>-0.0047112</v>
      </c>
      <c r="Q53" s="12">
        <v>-0.008007926</v>
      </c>
      <c r="R53" s="12">
        <v>-0.006457996</v>
      </c>
      <c r="S53" s="12">
        <v>-0.008644084</v>
      </c>
      <c r="T53" s="12">
        <v>-0.005932152</v>
      </c>
      <c r="U53" s="12">
        <v>0.0006419323</v>
      </c>
      <c r="V53" s="30">
        <v>-0.006824847</v>
      </c>
      <c r="W53" s="1"/>
      <c r="X53" s="6" t="s">
        <v>32</v>
      </c>
      <c r="Y53" s="12">
        <v>-0.001147923</v>
      </c>
      <c r="Z53" s="12">
        <v>-0.002671569</v>
      </c>
      <c r="AA53" s="12">
        <v>-0.01219096</v>
      </c>
      <c r="AB53" s="12">
        <v>-0.01572045</v>
      </c>
      <c r="AC53" s="12">
        <v>-0.01626044</v>
      </c>
      <c r="AD53" s="12">
        <v>-0.01235207</v>
      </c>
      <c r="AE53" s="12">
        <v>-0.01764811</v>
      </c>
      <c r="AF53" s="12">
        <v>-0.01727817</v>
      </c>
      <c r="AG53" s="12">
        <v>-0.01123846</v>
      </c>
      <c r="AH53" s="12">
        <v>-0.01513455</v>
      </c>
      <c r="AI53" s="12">
        <v>-0.01166475</v>
      </c>
      <c r="AJ53" s="12">
        <v>-0.009886881</v>
      </c>
      <c r="AK53" s="12">
        <v>-0.0151106</v>
      </c>
      <c r="AL53" s="12">
        <v>-0.01315991</v>
      </c>
      <c r="AM53" s="12">
        <v>-0.0163534</v>
      </c>
      <c r="AN53" s="12">
        <v>-0.01706681</v>
      </c>
      <c r="AO53" s="12">
        <v>-0.01722187</v>
      </c>
      <c r="AP53" s="12">
        <v>-0.01422252</v>
      </c>
      <c r="AQ53" s="12">
        <v>-0.0112361</v>
      </c>
      <c r="AR53" s="12">
        <v>-0.003589707</v>
      </c>
      <c r="AS53" s="30">
        <v>-0.01298659</v>
      </c>
    </row>
    <row r="54" spans="1:45" ht="12.75">
      <c r="A54" s="5" t="s">
        <v>33</v>
      </c>
      <c r="B54" s="12">
        <v>0.0002456499</v>
      </c>
      <c r="C54" s="12">
        <v>-0.003516219</v>
      </c>
      <c r="D54" s="12">
        <v>-0.003708207</v>
      </c>
      <c r="E54" s="12">
        <v>-0.000988016</v>
      </c>
      <c r="F54" s="12">
        <v>-0.0007064891</v>
      </c>
      <c r="G54" s="12">
        <v>-0.002572577</v>
      </c>
      <c r="H54" s="12">
        <v>-0.00212693</v>
      </c>
      <c r="I54" s="12">
        <v>-0.001679277</v>
      </c>
      <c r="J54" s="12">
        <v>0.0007796393</v>
      </c>
      <c r="K54" s="12">
        <v>-0.000236553</v>
      </c>
      <c r="L54" s="12">
        <v>0.004494235</v>
      </c>
      <c r="M54" s="12">
        <v>0.001877171</v>
      </c>
      <c r="N54" s="12">
        <v>0.000456793</v>
      </c>
      <c r="O54" s="12">
        <v>0.001404895</v>
      </c>
      <c r="P54" s="12">
        <v>-0.002529795</v>
      </c>
      <c r="Q54" s="12">
        <v>-6.459373E-05</v>
      </c>
      <c r="R54" s="12">
        <v>-0.000817839</v>
      </c>
      <c r="S54" s="12">
        <v>-0.0005206637</v>
      </c>
      <c r="T54" s="12">
        <v>-0.0006031839</v>
      </c>
      <c r="U54" s="12">
        <v>0.0001329133</v>
      </c>
      <c r="V54" s="30">
        <v>-0.0005681292</v>
      </c>
      <c r="W54" s="1"/>
      <c r="X54" s="6" t="s">
        <v>33</v>
      </c>
      <c r="Y54" s="12">
        <v>0.0007212857</v>
      </c>
      <c r="Z54" s="12">
        <v>-0.0004156785</v>
      </c>
      <c r="AA54" s="12">
        <v>-0.004613596</v>
      </c>
      <c r="AB54" s="12">
        <v>-0.0006850827</v>
      </c>
      <c r="AC54" s="12">
        <v>-0.001220536</v>
      </c>
      <c r="AD54" s="12">
        <v>8.675123E-05</v>
      </c>
      <c r="AE54" s="12">
        <v>-0.0009324533</v>
      </c>
      <c r="AF54" s="12">
        <v>-0.0008237162</v>
      </c>
      <c r="AG54" s="12">
        <v>0.001951654</v>
      </c>
      <c r="AH54" s="12">
        <v>-0.0012101</v>
      </c>
      <c r="AI54" s="12">
        <v>0.002937893</v>
      </c>
      <c r="AJ54" s="12">
        <v>-0.00107041</v>
      </c>
      <c r="AK54" s="12">
        <v>0.002205387</v>
      </c>
      <c r="AL54" s="12">
        <v>0.001050636</v>
      </c>
      <c r="AM54" s="12">
        <v>3.618894E-06</v>
      </c>
      <c r="AN54" s="12">
        <v>0.004693859</v>
      </c>
      <c r="AO54" s="12">
        <v>0.003544972</v>
      </c>
      <c r="AP54" s="12">
        <v>0.005193205</v>
      </c>
      <c r="AQ54" s="12">
        <v>0.0009685314</v>
      </c>
      <c r="AR54" s="12">
        <v>-0.001424358</v>
      </c>
      <c r="AS54" s="30">
        <v>0.000594401</v>
      </c>
    </row>
    <row r="55" spans="1:45" ht="12.75">
      <c r="A55" s="5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0"/>
      <c r="W55" s="1"/>
      <c r="X55" s="6" t="s">
        <v>34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30"/>
    </row>
    <row r="56" spans="1:45" ht="13.5" thickBot="1">
      <c r="A56" s="8" t="s">
        <v>35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1"/>
      <c r="W56" s="1"/>
      <c r="X56" s="7" t="s">
        <v>35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</row>
    <row r="57" spans="1:45" ht="12.75">
      <c r="A57" s="423" t="s">
        <v>257</v>
      </c>
      <c r="B57" s="424">
        <v>-5.75595E-06</v>
      </c>
      <c r="C57" s="425">
        <v>4.037146E-05</v>
      </c>
      <c r="D57" s="425">
        <v>9.934304E-05</v>
      </c>
      <c r="E57" s="425">
        <v>-2.642225E-05</v>
      </c>
      <c r="F57" s="425">
        <v>-5.322837E-05</v>
      </c>
      <c r="G57" s="425">
        <v>6.499723E-05</v>
      </c>
      <c r="H57" s="425">
        <v>6.005869E-05</v>
      </c>
      <c r="I57" s="425">
        <v>0.0001154262</v>
      </c>
      <c r="J57" s="425">
        <v>-1.8777E-05</v>
      </c>
      <c r="K57" s="425">
        <v>1.873151E-06</v>
      </c>
      <c r="L57" s="425">
        <v>-0.0001349893</v>
      </c>
      <c r="M57" s="425">
        <v>-5.943757E-05</v>
      </c>
      <c r="N57" s="425">
        <v>-1.39358E-08</v>
      </c>
      <c r="O57" s="425">
        <v>-5.282286E-05</v>
      </c>
      <c r="P57" s="425">
        <v>0.0001006089</v>
      </c>
      <c r="Q57" s="425">
        <v>-7.967345E-05</v>
      </c>
      <c r="R57" s="425">
        <v>-1.959796E-05</v>
      </c>
      <c r="S57" s="425">
        <v>2.111701E-05</v>
      </c>
      <c r="T57" s="425">
        <v>8.940763E-07</v>
      </c>
      <c r="U57" s="426">
        <v>-0.0001044322</v>
      </c>
      <c r="V57" s="427">
        <v>0.000134569</v>
      </c>
      <c r="X57" s="423" t="s">
        <v>257</v>
      </c>
      <c r="Y57" s="424">
        <v>0.0001949923</v>
      </c>
      <c r="Z57" s="425">
        <v>0.0001303258</v>
      </c>
      <c r="AA57" s="425">
        <v>0.0001367366</v>
      </c>
      <c r="AB57" s="425">
        <v>-1.386087E-05</v>
      </c>
      <c r="AC57" s="425">
        <v>1.149422E-05</v>
      </c>
      <c r="AD57" s="425">
        <v>8.369246E-06</v>
      </c>
      <c r="AE57" s="425">
        <v>2.470214E-06</v>
      </c>
      <c r="AF57" s="425">
        <v>5.119168E-05</v>
      </c>
      <c r="AG57" s="425">
        <v>-6.485317E-05</v>
      </c>
      <c r="AH57" s="425">
        <v>-4.752394E-06</v>
      </c>
      <c r="AI57" s="425">
        <v>-9.621731E-05</v>
      </c>
      <c r="AJ57" s="425">
        <v>2.473522E-05</v>
      </c>
      <c r="AK57" s="425">
        <v>-0.0001207805</v>
      </c>
      <c r="AL57" s="425">
        <v>-7.588693E-05</v>
      </c>
      <c r="AM57" s="425">
        <v>-3.029081E-05</v>
      </c>
      <c r="AN57" s="425">
        <v>-0.00015002</v>
      </c>
      <c r="AO57" s="425">
        <v>-0.0001304873</v>
      </c>
      <c r="AP57" s="425">
        <v>-0.0001326425</v>
      </c>
      <c r="AQ57" s="425">
        <v>1.573419E-05</v>
      </c>
      <c r="AR57" s="426">
        <v>0.000465577</v>
      </c>
      <c r="AS57" s="2">
        <v>0.0001374494</v>
      </c>
    </row>
    <row r="58" spans="1:45" ht="13.5" thickBot="1">
      <c r="A58" s="423" t="s">
        <v>258</v>
      </c>
      <c r="B58" s="428">
        <v>0.0002228738</v>
      </c>
      <c r="C58" s="429">
        <v>7.28721E-05</v>
      </c>
      <c r="D58" s="430">
        <v>7.004677E-05</v>
      </c>
      <c r="E58" s="430">
        <v>5.825438E-05</v>
      </c>
      <c r="F58" s="430">
        <v>0.0001331017</v>
      </c>
      <c r="G58" s="430">
        <v>3.597353E-05</v>
      </c>
      <c r="H58" s="430">
        <v>5.713617E-05</v>
      </c>
      <c r="I58" s="430">
        <v>-2.649077E-06</v>
      </c>
      <c r="J58" s="430">
        <v>-4.316965E-05</v>
      </c>
      <c r="K58" s="430">
        <v>-5.425019E-05</v>
      </c>
      <c r="L58" s="430">
        <v>-0.0001517711</v>
      </c>
      <c r="M58" s="430">
        <v>-0.0001149898</v>
      </c>
      <c r="N58" s="430">
        <v>-5.644466E-05</v>
      </c>
      <c r="O58" s="430">
        <v>-8.608316E-06</v>
      </c>
      <c r="P58" s="430">
        <v>-7.390062E-05</v>
      </c>
      <c r="Q58" s="430">
        <v>5.663541E-05</v>
      </c>
      <c r="R58" s="430">
        <v>-6.132723E-06</v>
      </c>
      <c r="S58" s="430">
        <v>1.684816E-05</v>
      </c>
      <c r="T58" s="430">
        <v>-8.241432E-05</v>
      </c>
      <c r="U58" s="431">
        <v>-0.0001103131</v>
      </c>
      <c r="V58" s="427">
        <v>0.0005191323</v>
      </c>
      <c r="X58" s="423" t="s">
        <v>258</v>
      </c>
      <c r="Y58" s="428">
        <v>-0.0002603785</v>
      </c>
      <c r="Z58" s="429">
        <v>-0.0004061919</v>
      </c>
      <c r="AA58" s="430">
        <v>3.435261E-06</v>
      </c>
      <c r="AB58" s="430">
        <v>7.930935E-05</v>
      </c>
      <c r="AC58" s="430">
        <v>9.532443E-05</v>
      </c>
      <c r="AD58" s="430">
        <v>7.487957E-05</v>
      </c>
      <c r="AE58" s="430">
        <v>0.0001625599</v>
      </c>
      <c r="AF58" s="430">
        <v>0.0001650221</v>
      </c>
      <c r="AG58" s="430">
        <v>-5.847324E-05</v>
      </c>
      <c r="AH58" s="430">
        <v>-1.249195E-05</v>
      </c>
      <c r="AI58" s="430">
        <v>-0.0001095839</v>
      </c>
      <c r="AJ58" s="430">
        <v>-0.0001470267</v>
      </c>
      <c r="AK58" s="430">
        <v>7.010679E-05</v>
      </c>
      <c r="AL58" s="430">
        <v>4.958939E-05</v>
      </c>
      <c r="AM58" s="430">
        <v>0.0001368354</v>
      </c>
      <c r="AN58" s="430">
        <v>0.0001930397</v>
      </c>
      <c r="AO58" s="430">
        <v>0.0001172116</v>
      </c>
      <c r="AP58" s="430">
        <v>1.874449E-05</v>
      </c>
      <c r="AQ58" s="430">
        <v>-0.000123707</v>
      </c>
      <c r="AR58" s="431">
        <v>-0.0005796812</v>
      </c>
      <c r="AS58" s="2">
        <v>0.0006662765</v>
      </c>
    </row>
    <row r="59" spans="1:27" ht="12.75">
      <c r="A59" s="545" t="s">
        <v>88</v>
      </c>
      <c r="B59" s="546"/>
      <c r="C59">
        <v>14.396812</v>
      </c>
      <c r="D59" s="91"/>
      <c r="X59" s="545" t="s">
        <v>88</v>
      </c>
      <c r="Y59" s="546"/>
      <c r="Z59">
        <v>14.39367</v>
      </c>
      <c r="AA59" s="91"/>
    </row>
    <row r="60" spans="1:27" ht="12.75">
      <c r="A60" s="588" t="s">
        <v>120</v>
      </c>
      <c r="B60" s="552"/>
      <c r="C60" s="99">
        <f>AVERAGE(C20:T20)/C62*1000000</f>
        <v>703.6013071895425</v>
      </c>
      <c r="D60" s="82"/>
      <c r="X60" s="588" t="s">
        <v>120</v>
      </c>
      <c r="Y60" s="552"/>
      <c r="Z60" s="97">
        <f>AVERAGE(Z20:AQ20)/Z62*1000000</f>
        <v>703.6274509803922</v>
      </c>
      <c r="AA60" s="82"/>
    </row>
    <row r="61" spans="1:27" ht="12.75">
      <c r="A61" s="586" t="s">
        <v>115</v>
      </c>
      <c r="B61" s="587"/>
      <c r="C61" s="102">
        <f>'Work sheet'!P35</f>
        <v>0.015611433139785177</v>
      </c>
      <c r="D61" s="96"/>
      <c r="E61" s="1"/>
      <c r="X61" s="586" t="s">
        <v>115</v>
      </c>
      <c r="Y61" s="587"/>
      <c r="Z61" s="102">
        <f>'Work sheet'!Q35</f>
        <v>0.019723777081784823</v>
      </c>
      <c r="AA61" s="2"/>
    </row>
    <row r="62" spans="1:27" ht="13.5" thickBot="1">
      <c r="A62" s="547" t="s">
        <v>121</v>
      </c>
      <c r="B62" s="548"/>
      <c r="C62" s="101">
        <f>C12</f>
        <v>8.5</v>
      </c>
      <c r="D62" s="90"/>
      <c r="E62" s="90"/>
      <c r="F62" s="90"/>
      <c r="G62" s="90"/>
      <c r="H62" s="90"/>
      <c r="I62" s="90"/>
      <c r="J62" s="90"/>
      <c r="X62" s="547" t="s">
        <v>121</v>
      </c>
      <c r="Y62" s="548"/>
      <c r="Z62" s="103">
        <f>O12</f>
        <v>8.5</v>
      </c>
      <c r="AA62" s="1"/>
    </row>
    <row r="63" spans="2:10" ht="12.75">
      <c r="B63" s="90"/>
      <c r="C63" s="90"/>
      <c r="D63" s="90"/>
      <c r="E63" s="90"/>
      <c r="F63" s="90"/>
      <c r="G63" s="90"/>
      <c r="H63" s="90"/>
      <c r="I63" s="90"/>
      <c r="J63" s="90"/>
    </row>
    <row r="64" ht="12.75">
      <c r="I64" s="88"/>
    </row>
  </sheetData>
  <sheetProtection/>
  <mergeCells count="106">
    <mergeCell ref="X60:Y60"/>
    <mergeCell ref="X61:Y61"/>
    <mergeCell ref="P4:R4"/>
    <mergeCell ref="P5:R5"/>
    <mergeCell ref="R15:T15"/>
    <mergeCell ref="U15:W15"/>
    <mergeCell ref="O10:Q10"/>
    <mergeCell ref="R10:T10"/>
    <mergeCell ref="U10:W10"/>
    <mergeCell ref="O14:Q14"/>
    <mergeCell ref="A61:B61"/>
    <mergeCell ref="A60:B60"/>
    <mergeCell ref="R16:T16"/>
    <mergeCell ref="U16:W16"/>
    <mergeCell ref="R17:T17"/>
    <mergeCell ref="U17:W17"/>
    <mergeCell ref="I17:K17"/>
    <mergeCell ref="I16:K16"/>
    <mergeCell ref="A17:B17"/>
    <mergeCell ref="C16:E16"/>
    <mergeCell ref="O11:Q11"/>
    <mergeCell ref="R11:T11"/>
    <mergeCell ref="U11:W11"/>
    <mergeCell ref="M13:N13"/>
    <mergeCell ref="O13:Q13"/>
    <mergeCell ref="R13:T13"/>
    <mergeCell ref="U13:W13"/>
    <mergeCell ref="O12:Q12"/>
    <mergeCell ref="R12:T12"/>
    <mergeCell ref="U12:W12"/>
    <mergeCell ref="M10:N10"/>
    <mergeCell ref="I9:K9"/>
    <mergeCell ref="A10:B10"/>
    <mergeCell ref="A14:B14"/>
    <mergeCell ref="I11:K11"/>
    <mergeCell ref="M14:N14"/>
    <mergeCell ref="M11:N11"/>
    <mergeCell ref="C5:E5"/>
    <mergeCell ref="I10:K10"/>
    <mergeCell ref="C14:E14"/>
    <mergeCell ref="C10:E10"/>
    <mergeCell ref="C12:E12"/>
    <mergeCell ref="F10:H10"/>
    <mergeCell ref="C11:E11"/>
    <mergeCell ref="F11:H11"/>
    <mergeCell ref="F5:H5"/>
    <mergeCell ref="F6:H6"/>
    <mergeCell ref="I6:K6"/>
    <mergeCell ref="I5:K5"/>
    <mergeCell ref="I14:K14"/>
    <mergeCell ref="F17:H17"/>
    <mergeCell ref="F15:H15"/>
    <mergeCell ref="I15:K15"/>
    <mergeCell ref="I12:K12"/>
    <mergeCell ref="F13:H13"/>
    <mergeCell ref="I13:K13"/>
    <mergeCell ref="A8:K8"/>
    <mergeCell ref="M17:N17"/>
    <mergeCell ref="O17:Q17"/>
    <mergeCell ref="M16:N16"/>
    <mergeCell ref="O16:Q16"/>
    <mergeCell ref="O15:Q15"/>
    <mergeCell ref="M15:N15"/>
    <mergeCell ref="A12:B12"/>
    <mergeCell ref="C13:E13"/>
    <mergeCell ref="C15:E15"/>
    <mergeCell ref="M12:N12"/>
    <mergeCell ref="A5:B5"/>
    <mergeCell ref="A13:B13"/>
    <mergeCell ref="A16:B16"/>
    <mergeCell ref="A11:B11"/>
    <mergeCell ref="A15:B15"/>
    <mergeCell ref="A9:B9"/>
    <mergeCell ref="C6:E6"/>
    <mergeCell ref="F16:H16"/>
    <mergeCell ref="A6:B6"/>
    <mergeCell ref="F12:H12"/>
    <mergeCell ref="F14:H14"/>
    <mergeCell ref="C17:E17"/>
    <mergeCell ref="C9:E9"/>
    <mergeCell ref="F9:H9"/>
    <mergeCell ref="M8:W8"/>
    <mergeCell ref="R9:T9"/>
    <mergeCell ref="U9:W9"/>
    <mergeCell ref="O9:Q9"/>
    <mergeCell ref="M9:N9"/>
    <mergeCell ref="R14:T14"/>
    <mergeCell ref="U14:W14"/>
    <mergeCell ref="A1:B1"/>
    <mergeCell ref="A2:B2"/>
    <mergeCell ref="A4:B4"/>
    <mergeCell ref="A3:B3"/>
    <mergeCell ref="A62:B62"/>
    <mergeCell ref="X62:Y62"/>
    <mergeCell ref="C1:K1"/>
    <mergeCell ref="C2:E2"/>
    <mergeCell ref="C4:E4"/>
    <mergeCell ref="I2:K2"/>
    <mergeCell ref="F2:H2"/>
    <mergeCell ref="C3:K3"/>
    <mergeCell ref="F4:H4"/>
    <mergeCell ref="I4:K4"/>
    <mergeCell ref="B19:U19"/>
    <mergeCell ref="Y19:AR19"/>
    <mergeCell ref="A59:B59"/>
    <mergeCell ref="X59:Y59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8"/>
  <sheetViews>
    <sheetView workbookViewId="0" topLeftCell="Z1">
      <selection activeCell="U39" sqref="U39:V40"/>
    </sheetView>
  </sheetViews>
  <sheetFormatPr defaultColWidth="9.140625" defaultRowHeight="12.75"/>
  <cols>
    <col min="1" max="1" width="12.421875" style="88" customWidth="1"/>
    <col min="2" max="2" width="9.421875" style="88" customWidth="1"/>
    <col min="3" max="3" width="7.140625" style="88" bestFit="1" customWidth="1"/>
    <col min="4" max="10" width="6.28125" style="88" customWidth="1"/>
    <col min="11" max="21" width="7.00390625" style="88" customWidth="1"/>
    <col min="22" max="22" width="8.8515625" style="88" customWidth="1"/>
    <col min="23" max="23" width="9.140625" style="88" customWidth="1"/>
    <col min="24" max="24" width="13.28125" style="88" customWidth="1"/>
    <col min="25" max="25" width="9.00390625" style="88" customWidth="1"/>
    <col min="26" max="33" width="6.28125" style="88" customWidth="1"/>
    <col min="34" max="44" width="7.00390625" style="88" customWidth="1"/>
    <col min="45" max="45" width="9.57421875" style="88" customWidth="1"/>
    <col min="46" max="16384" width="9.140625" style="88" customWidth="1"/>
  </cols>
  <sheetData>
    <row r="1" spans="1:45" ht="13.5" thickBot="1">
      <c r="A1" s="245" t="s">
        <v>0</v>
      </c>
      <c r="B1" s="595" t="str">
        <f>'Original data'!C2&amp;"-0"&amp;'Original data'!I2</f>
        <v>HCMBBRA001-02000025</v>
      </c>
      <c r="C1" s="595"/>
      <c r="D1" s="595"/>
      <c r="E1" s="595" t="s">
        <v>250</v>
      </c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6"/>
      <c r="V1" s="246" t="s">
        <v>36</v>
      </c>
      <c r="X1" s="245" t="s">
        <v>0</v>
      </c>
      <c r="Y1" s="595" t="str">
        <f>'Original data'!C2&amp;"-"&amp;'Original data'!I2</f>
        <v>HCMBBRA001-2000025</v>
      </c>
      <c r="Z1" s="595"/>
      <c r="AA1" s="595"/>
      <c r="AB1" s="595" t="s">
        <v>251</v>
      </c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6"/>
      <c r="AS1" s="246" t="s">
        <v>36</v>
      </c>
    </row>
    <row r="2" spans="1:45" ht="12.75">
      <c r="A2" s="245" t="s">
        <v>122</v>
      </c>
      <c r="B2" s="188">
        <f>'Original data'!B20/'Original data'!$C62*1000000</f>
        <v>420.7058823529412</v>
      </c>
      <c r="C2" s="189">
        <f>'Original data'!C20/'Original data'!$C62*1000000</f>
        <v>703.529411764706</v>
      </c>
      <c r="D2" s="189">
        <f>'Original data'!D20/'Original data'!$C62*1000000</f>
        <v>703.6470588235294</v>
      </c>
      <c r="E2" s="189">
        <f>'Original data'!E20/'Original data'!$C62*1000000</f>
        <v>703.7647058823529</v>
      </c>
      <c r="F2" s="189">
        <f>'Original data'!F20/'Original data'!$C62*1000000</f>
        <v>703.6470588235294</v>
      </c>
      <c r="G2" s="189">
        <f>'Original data'!G20/'Original data'!$C62*1000000</f>
        <v>703.7647058823529</v>
      </c>
      <c r="H2" s="189">
        <f>'Original data'!H20/'Original data'!$C62*1000000</f>
        <v>703.529411764706</v>
      </c>
      <c r="I2" s="189">
        <f>'Original data'!I20/'Original data'!$C62*1000000</f>
        <v>703.529411764706</v>
      </c>
      <c r="J2" s="189">
        <f>'Original data'!J20/'Original data'!$C62*1000000</f>
        <v>703.529411764706</v>
      </c>
      <c r="K2" s="189">
        <f>'Original data'!K20/'Original data'!$C62*1000000</f>
        <v>703.6470588235294</v>
      </c>
      <c r="L2" s="189">
        <f>'Original data'!L20/'Original data'!$C62*1000000</f>
        <v>703.7647058823529</v>
      </c>
      <c r="M2" s="189">
        <f>'Original data'!M20/'Original data'!$C62*1000000</f>
        <v>703.529411764706</v>
      </c>
      <c r="N2" s="189">
        <f>'Original data'!N20/'Original data'!$C62*1000000</f>
        <v>703.529411764706</v>
      </c>
      <c r="O2" s="189">
        <f>'Original data'!O20/'Original data'!$C62*1000000</f>
        <v>703.529411764706</v>
      </c>
      <c r="P2" s="189">
        <f>'Original data'!P20/'Original data'!$C62*1000000</f>
        <v>703.529411764706</v>
      </c>
      <c r="Q2" s="189">
        <f>'Original data'!Q20/'Original data'!$C62*1000000</f>
        <v>703.6470588235294</v>
      </c>
      <c r="R2" s="189">
        <f>'Original data'!R20/'Original data'!$C62*1000000</f>
        <v>703.6470588235294</v>
      </c>
      <c r="S2" s="189">
        <f>'Original data'!S20/'Original data'!$C62*1000000</f>
        <v>703.6470588235294</v>
      </c>
      <c r="T2" s="189">
        <f>'Original data'!T20/'Original data'!$C62*1000000</f>
        <v>703.4117647058823</v>
      </c>
      <c r="U2" s="190">
        <f>'Original data'!U20/'Original data'!$C62*1000000</f>
        <v>422.35294117647055</v>
      </c>
      <c r="V2" s="191">
        <f>'Original data'!V20</f>
        <v>0.086102</v>
      </c>
      <c r="W2" s="247"/>
      <c r="X2" s="245" t="s">
        <v>122</v>
      </c>
      <c r="Y2" s="188">
        <f>'Original data'!Y20/'Original data'!$Z62*1000000</f>
        <v>418.11764705882354</v>
      </c>
      <c r="Z2" s="189">
        <f>'Original data'!Z20/'Original data'!$Z62*1000000</f>
        <v>703.4117647058823</v>
      </c>
      <c r="AA2" s="189">
        <f>'Original data'!AA20/'Original data'!$Z62*1000000</f>
        <v>703.6470588235294</v>
      </c>
      <c r="AB2" s="189">
        <f>'Original data'!AB20/'Original data'!$Z62*1000000</f>
        <v>703.529411764706</v>
      </c>
      <c r="AC2" s="189">
        <f>'Original data'!AC20/'Original data'!$Z62*1000000</f>
        <v>703.6470588235294</v>
      </c>
      <c r="AD2" s="189">
        <f>'Original data'!AD20/'Original data'!$Z62*1000000</f>
        <v>703.6470588235294</v>
      </c>
      <c r="AE2" s="189">
        <f>'Original data'!AE20/'Original data'!$Z62*1000000</f>
        <v>703.6470588235294</v>
      </c>
      <c r="AF2" s="189">
        <f>'Original data'!AF20/'Original data'!$Z62*1000000</f>
        <v>703.6470588235294</v>
      </c>
      <c r="AG2" s="189">
        <f>'Original data'!AG20/'Original data'!$Z62*1000000</f>
        <v>703.6470588235294</v>
      </c>
      <c r="AH2" s="189">
        <f>'Original data'!AH20/'Original data'!$Z62*1000000</f>
        <v>703.8823529411765</v>
      </c>
      <c r="AI2" s="189">
        <f>'Original data'!AI20/'Original data'!$Z62*1000000</f>
        <v>703.6470588235294</v>
      </c>
      <c r="AJ2" s="189">
        <f>'Original data'!AJ20/'Original data'!$Z62*1000000</f>
        <v>703.6470588235294</v>
      </c>
      <c r="AK2" s="189">
        <f>'Original data'!AK20/'Original data'!$Z62*1000000</f>
        <v>703.6470588235294</v>
      </c>
      <c r="AL2" s="189">
        <f>'Original data'!AL20/'Original data'!$Z62*1000000</f>
        <v>703.7647058823529</v>
      </c>
      <c r="AM2" s="189">
        <f>'Original data'!AM20/'Original data'!$Z62*1000000</f>
        <v>703.7647058823529</v>
      </c>
      <c r="AN2" s="189">
        <f>'Original data'!AN20/'Original data'!$Z62*1000000</f>
        <v>703.6470588235294</v>
      </c>
      <c r="AO2" s="189">
        <f>'Original data'!AO20/'Original data'!$Z62*1000000</f>
        <v>703.6470588235294</v>
      </c>
      <c r="AP2" s="189">
        <f>'Original data'!AP20/'Original data'!$Z62*1000000</f>
        <v>703.529411764706</v>
      </c>
      <c r="AQ2" s="189">
        <f>'Original data'!AQ20/'Original data'!$Z62*1000000</f>
        <v>703.2941176470588</v>
      </c>
      <c r="AR2" s="190">
        <f>'Original data'!AR20/'Original data'!$Z62*1000000</f>
        <v>422.11764705882354</v>
      </c>
      <c r="AS2" s="190">
        <f>'Original data'!AS20</f>
        <v>0.086086</v>
      </c>
    </row>
    <row r="3" spans="1:45" ht="13.5" thickBot="1">
      <c r="A3" s="248" t="s">
        <v>39</v>
      </c>
      <c r="B3" s="463">
        <f>'Original data'!B21*'Original data'!$U4</f>
        <v>1.024816</v>
      </c>
      <c r="C3" s="192">
        <f>'Original data'!C21*'Original data'!$U4</f>
        <v>-1.256662</v>
      </c>
      <c r="D3" s="192">
        <f>'Original data'!D21*'Original data'!$U4</f>
        <v>-1.002711</v>
      </c>
      <c r="E3" s="192">
        <f>'Original data'!E21*'Original data'!$U4</f>
        <v>-0.944612</v>
      </c>
      <c r="F3" s="192">
        <f>'Original data'!F21*'Original data'!$U4</f>
        <v>-0.793527</v>
      </c>
      <c r="G3" s="192">
        <f>'Original data'!G21*'Original data'!$U4</f>
        <v>0.603476</v>
      </c>
      <c r="H3" s="192">
        <f>'Original data'!H21*'Original data'!$U4</f>
        <v>0.999521</v>
      </c>
      <c r="I3" s="192">
        <f>'Original data'!I21*'Original data'!$U4</f>
        <v>0.951965</v>
      </c>
      <c r="J3" s="192">
        <f>'Original data'!J21*'Original data'!$U4</f>
        <v>1.309175</v>
      </c>
      <c r="K3" s="192">
        <f>'Original data'!K21*'Original data'!$U4</f>
        <v>0.827163</v>
      </c>
      <c r="L3" s="192">
        <f>'Original data'!L21*'Original data'!$U4</f>
        <v>0.463796</v>
      </c>
      <c r="M3" s="192">
        <f>'Original data'!M21*'Original data'!$U4</f>
        <v>0.578791</v>
      </c>
      <c r="N3" s="192">
        <f>'Original data'!N21*'Original data'!$U4</f>
        <v>0.185027</v>
      </c>
      <c r="O3" s="192">
        <f>'Original data'!O21*'Original data'!$U4</f>
        <v>-0.620586</v>
      </c>
      <c r="P3" s="192">
        <f>'Original data'!P21*'Original data'!$U4</f>
        <v>-1.507267</v>
      </c>
      <c r="Q3" s="192">
        <f>'Original data'!Q21*'Original data'!$U4</f>
        <v>-1.622617</v>
      </c>
      <c r="R3" s="192">
        <f>'Original data'!R21*'Original data'!$U4</f>
        <v>-0.275135</v>
      </c>
      <c r="S3" s="192">
        <f>'Original data'!S21*'Original data'!$U4</f>
        <v>0.722917</v>
      </c>
      <c r="T3" s="192">
        <f>'Original data'!T21*'Original data'!$U4</f>
        <v>0.768064</v>
      </c>
      <c r="U3" s="193">
        <f>'Original data'!U21*'Original data'!$U4</f>
        <v>0.284215</v>
      </c>
      <c r="V3" s="194">
        <f>'Original data'!V21*'Original data'!$U4</f>
        <v>-6.182394</v>
      </c>
      <c r="W3" s="247"/>
      <c r="X3" s="249" t="str">
        <f>'Original data'!X21</f>
        <v>Angle (mrad)</v>
      </c>
      <c r="Y3" s="463">
        <f>'Original data'!Y21*'Original data'!$U4</f>
        <v>1.737728</v>
      </c>
      <c r="Z3" s="192">
        <f>'Original data'!Z21*'Original data'!$U4</f>
        <v>-0.669486</v>
      </c>
      <c r="AA3" s="192">
        <f>'Original data'!AA21*'Original data'!$U4</f>
        <v>-1.224814</v>
      </c>
      <c r="AB3" s="192">
        <f>'Original data'!AB21*'Original data'!$U4</f>
        <v>-1.078731</v>
      </c>
      <c r="AC3" s="192">
        <f>'Original data'!AC21*'Original data'!$U4</f>
        <v>0.100156</v>
      </c>
      <c r="AD3" s="192">
        <f>'Original data'!AD21*'Original data'!$U4</f>
        <v>0.988104</v>
      </c>
      <c r="AE3" s="192">
        <f>'Original data'!AE21*'Original data'!$U4</f>
        <v>0.96531</v>
      </c>
      <c r="AF3" s="192">
        <f>'Original data'!AF21*'Original data'!$U4</f>
        <v>1.435241</v>
      </c>
      <c r="AG3" s="192">
        <f>'Original data'!AG21*'Original data'!$U4</f>
        <v>1.493247</v>
      </c>
      <c r="AH3" s="192">
        <f>'Original data'!AH21*'Original data'!$U4</f>
        <v>0.807867</v>
      </c>
      <c r="AI3" s="192">
        <f>'Original data'!AI21*'Original data'!$U4</f>
        <v>0.511852</v>
      </c>
      <c r="AJ3" s="192">
        <f>'Original data'!AJ21*'Original data'!$U4</f>
        <v>0.205863</v>
      </c>
      <c r="AK3" s="192">
        <f>'Original data'!AK21*'Original data'!$U4</f>
        <v>-0.208559</v>
      </c>
      <c r="AL3" s="192">
        <f>'Original data'!AL21*'Original data'!$U4</f>
        <v>-0.983027</v>
      </c>
      <c r="AM3" s="192">
        <f>'Original data'!AM21*'Original data'!$U4</f>
        <v>-2.455634</v>
      </c>
      <c r="AN3" s="192">
        <f>'Original data'!AN21*'Original data'!$U4</f>
        <v>-1.960686</v>
      </c>
      <c r="AO3" s="192">
        <f>'Original data'!AO21*'Original data'!$U4</f>
        <v>-0.968831</v>
      </c>
      <c r="AP3" s="192">
        <f>'Original data'!AP21*'Original data'!$U4</f>
        <v>0.482254</v>
      </c>
      <c r="AQ3" s="192">
        <f>'Original data'!AQ21*'Original data'!$U4</f>
        <v>0.625384</v>
      </c>
      <c r="AR3" s="193">
        <f>'Original data'!AR21*'Original data'!$U4</f>
        <v>0.944061</v>
      </c>
      <c r="AS3" s="193">
        <f>'Original data'!AS21*'Original data'!$U4</f>
        <v>-6.434839</v>
      </c>
    </row>
    <row r="4" spans="1:45" ht="13.5" thickBot="1">
      <c r="A4" s="250" t="s">
        <v>1</v>
      </c>
      <c r="B4" s="195" t="str">
        <f>'Original data'!B22</f>
        <v>Position 1</v>
      </c>
      <c r="C4" s="195" t="str">
        <f>'Original data'!C22</f>
        <v>Position 2</v>
      </c>
      <c r="D4" s="195" t="str">
        <f>'Original data'!D22</f>
        <v>Position 3</v>
      </c>
      <c r="E4" s="195" t="str">
        <f>'Original data'!E22</f>
        <v>Position 4</v>
      </c>
      <c r="F4" s="195" t="str">
        <f>'Original data'!F22</f>
        <v>Position 5</v>
      </c>
      <c r="G4" s="195" t="str">
        <f>'Original data'!G22</f>
        <v>Position 6</v>
      </c>
      <c r="H4" s="195" t="str">
        <f>'Original data'!H22</f>
        <v>Position 7</v>
      </c>
      <c r="I4" s="195" t="str">
        <f>'Original data'!I22</f>
        <v>Position 8</v>
      </c>
      <c r="J4" s="195" t="str">
        <f>'Original data'!J22</f>
        <v>Position 9</v>
      </c>
      <c r="K4" s="195" t="str">
        <f>'Original data'!K22</f>
        <v>Position 10</v>
      </c>
      <c r="L4" s="195" t="str">
        <f>'Original data'!L22</f>
        <v>Position 11</v>
      </c>
      <c r="M4" s="195" t="str">
        <f>'Original data'!M22</f>
        <v>Position 12</v>
      </c>
      <c r="N4" s="195" t="str">
        <f>'Original data'!N22</f>
        <v>Position 13</v>
      </c>
      <c r="O4" s="195" t="str">
        <f>'Original data'!O22</f>
        <v>Position 14</v>
      </c>
      <c r="P4" s="195" t="str">
        <f>'Original data'!P22</f>
        <v>Position 15</v>
      </c>
      <c r="Q4" s="195" t="str">
        <f>'Original data'!Q22</f>
        <v>Position 16</v>
      </c>
      <c r="R4" s="195" t="str">
        <f>'Original data'!R22</f>
        <v>Position 17</v>
      </c>
      <c r="S4" s="195" t="str">
        <f>'Original data'!S22</f>
        <v>Position 18</v>
      </c>
      <c r="T4" s="195" t="str">
        <f>'Original data'!T22</f>
        <v>Position 19</v>
      </c>
      <c r="U4" s="196" t="str">
        <f>'Original data'!U22</f>
        <v>Position 20</v>
      </c>
      <c r="V4" s="197">
        <f>'Original data'!V22</f>
        <v>0</v>
      </c>
      <c r="X4" s="250" t="str">
        <f>'Original data'!X22</f>
        <v>Multipoles</v>
      </c>
      <c r="Y4" s="195" t="str">
        <f>'Original data'!Y22</f>
        <v>Position 1</v>
      </c>
      <c r="Z4" s="195" t="str">
        <f>'Original data'!Z22</f>
        <v>Position 2</v>
      </c>
      <c r="AA4" s="195" t="str">
        <f>'Original data'!AA22</f>
        <v>Position 3</v>
      </c>
      <c r="AB4" s="195" t="str">
        <f>'Original data'!AB22</f>
        <v>Position 4</v>
      </c>
      <c r="AC4" s="195" t="str">
        <f>'Original data'!AC22</f>
        <v>Position 5</v>
      </c>
      <c r="AD4" s="195" t="str">
        <f>'Original data'!AD22</f>
        <v>Position 6</v>
      </c>
      <c r="AE4" s="195" t="str">
        <f>'Original data'!AE22</f>
        <v>Position 7</v>
      </c>
      <c r="AF4" s="195" t="str">
        <f>'Original data'!AF22</f>
        <v>Position 8</v>
      </c>
      <c r="AG4" s="195" t="str">
        <f>'Original data'!AG22</f>
        <v>Position 9</v>
      </c>
      <c r="AH4" s="195" t="str">
        <f>'Original data'!AH22</f>
        <v>Position 10</v>
      </c>
      <c r="AI4" s="195" t="str">
        <f>'Original data'!AI22</f>
        <v>Position 11</v>
      </c>
      <c r="AJ4" s="195" t="str">
        <f>'Original data'!AJ22</f>
        <v>Position 12</v>
      </c>
      <c r="AK4" s="195" t="str">
        <f>'Original data'!AK22</f>
        <v>Position 13</v>
      </c>
      <c r="AL4" s="195" t="str">
        <f>'Original data'!AL22</f>
        <v>Position 14</v>
      </c>
      <c r="AM4" s="195" t="str">
        <f>'Original data'!AM22</f>
        <v>Position 15</v>
      </c>
      <c r="AN4" s="195" t="str">
        <f>'Original data'!AN22</f>
        <v>Position 16</v>
      </c>
      <c r="AO4" s="195" t="str">
        <f>'Original data'!AO22</f>
        <v>Position 17</v>
      </c>
      <c r="AP4" s="195" t="str">
        <f>'Original data'!AP22</f>
        <v>Position 18</v>
      </c>
      <c r="AQ4" s="195" t="str">
        <f>'Original data'!AQ22</f>
        <v>Position 19</v>
      </c>
      <c r="AR4" s="196" t="str">
        <f>'Original data'!AR22</f>
        <v>Position 20</v>
      </c>
      <c r="AS4" s="212">
        <f>'Original data'!AS22</f>
        <v>0</v>
      </c>
    </row>
    <row r="5" spans="1:46" ht="12.75">
      <c r="A5" s="251" t="s">
        <v>2</v>
      </c>
      <c r="B5" s="198">
        <f>'Original data'!B23</f>
        <v>10000</v>
      </c>
      <c r="C5" s="198">
        <f>'Original data'!C23</f>
        <v>10000</v>
      </c>
      <c r="D5" s="198">
        <f>'Original data'!D23</f>
        <v>10000</v>
      </c>
      <c r="E5" s="198">
        <f>'Original data'!E23</f>
        <v>10000</v>
      </c>
      <c r="F5" s="198">
        <f>'Original data'!F23</f>
        <v>10000</v>
      </c>
      <c r="G5" s="198">
        <f>'Original data'!G23</f>
        <v>10000</v>
      </c>
      <c r="H5" s="198">
        <f>'Original data'!H23</f>
        <v>10000</v>
      </c>
      <c r="I5" s="198">
        <f>'Original data'!I23</f>
        <v>10000</v>
      </c>
      <c r="J5" s="198">
        <f>'Original data'!J23</f>
        <v>10000</v>
      </c>
      <c r="K5" s="198">
        <f>'Original data'!K23</f>
        <v>10000</v>
      </c>
      <c r="L5" s="198">
        <f>'Original data'!L23</f>
        <v>10000</v>
      </c>
      <c r="M5" s="198">
        <f>'Original data'!M23</f>
        <v>10000</v>
      </c>
      <c r="N5" s="198">
        <f>'Original data'!N23</f>
        <v>10000</v>
      </c>
      <c r="O5" s="198">
        <f>'Original data'!O23</f>
        <v>10000</v>
      </c>
      <c r="P5" s="198">
        <f>'Original data'!P23</f>
        <v>10000</v>
      </c>
      <c r="Q5" s="198">
        <f>'Original data'!Q23</f>
        <v>10000</v>
      </c>
      <c r="R5" s="198">
        <f>'Original data'!R23</f>
        <v>10000</v>
      </c>
      <c r="S5" s="198">
        <f>'Original data'!S23</f>
        <v>10000</v>
      </c>
      <c r="T5" s="198">
        <f>'Original data'!T23</f>
        <v>10000</v>
      </c>
      <c r="U5" s="198">
        <f>'Original data'!U23</f>
        <v>10000</v>
      </c>
      <c r="V5" s="199">
        <f>'Original data'!V23</f>
        <v>10000</v>
      </c>
      <c r="W5" s="252"/>
      <c r="X5" s="199" t="str">
        <f>'Original data'!X23</f>
        <v>b1</v>
      </c>
      <c r="Y5" s="198">
        <f>'Original data'!Y23</f>
        <v>10000</v>
      </c>
      <c r="Z5" s="198">
        <f>'Original data'!Z23</f>
        <v>10000</v>
      </c>
      <c r="AA5" s="198">
        <f>'Original data'!AA23</f>
        <v>10000</v>
      </c>
      <c r="AB5" s="198">
        <f>'Original data'!AB23</f>
        <v>10000</v>
      </c>
      <c r="AC5" s="198">
        <f>'Original data'!AC23</f>
        <v>10000</v>
      </c>
      <c r="AD5" s="198">
        <f>'Original data'!AD23</f>
        <v>10000</v>
      </c>
      <c r="AE5" s="198">
        <f>'Original data'!AE23</f>
        <v>10000</v>
      </c>
      <c r="AF5" s="198">
        <f>'Original data'!AF23</f>
        <v>10000</v>
      </c>
      <c r="AG5" s="198">
        <f>'Original data'!AG23</f>
        <v>10000</v>
      </c>
      <c r="AH5" s="198">
        <f>'Original data'!AH23</f>
        <v>10000</v>
      </c>
      <c r="AI5" s="198">
        <f>'Original data'!AI23</f>
        <v>10000</v>
      </c>
      <c r="AJ5" s="198">
        <f>'Original data'!AJ23</f>
        <v>10000</v>
      </c>
      <c r="AK5" s="198">
        <f>'Original data'!AK23</f>
        <v>10000</v>
      </c>
      <c r="AL5" s="198">
        <f>'Original data'!AL23</f>
        <v>10000</v>
      </c>
      <c r="AM5" s="198">
        <f>'Original data'!AM23</f>
        <v>10000</v>
      </c>
      <c r="AN5" s="198">
        <f>'Original data'!AN23</f>
        <v>10000</v>
      </c>
      <c r="AO5" s="198">
        <f>'Original data'!AO23</f>
        <v>10000</v>
      </c>
      <c r="AP5" s="198">
        <f>'Original data'!AP23</f>
        <v>10000</v>
      </c>
      <c r="AQ5" s="198">
        <f>'Original data'!AQ23</f>
        <v>10000</v>
      </c>
      <c r="AR5" s="198">
        <f>'Original data'!AR23</f>
        <v>10000</v>
      </c>
      <c r="AS5" s="199">
        <f>'Original data'!AS23</f>
        <v>10000</v>
      </c>
      <c r="AT5" s="253"/>
    </row>
    <row r="6" spans="1:45" ht="12.75">
      <c r="A6" s="251" t="s">
        <v>3</v>
      </c>
      <c r="B6" s="200">
        <f>'Original data'!B24*'Original data'!$U$3</f>
        <v>41.28923</v>
      </c>
      <c r="C6" s="200">
        <f>'Original data'!C24*'Original data'!$U$3</f>
        <v>1.132437</v>
      </c>
      <c r="D6" s="200">
        <f>'Original data'!D24*'Original data'!$U$3</f>
        <v>1.111131</v>
      </c>
      <c r="E6" s="200">
        <f>'Original data'!E24*'Original data'!$U$3</f>
        <v>0.4884026</v>
      </c>
      <c r="F6" s="200">
        <f>'Original data'!F24*'Original data'!$U$3</f>
        <v>1.339815</v>
      </c>
      <c r="G6" s="200">
        <f>'Original data'!G24*'Original data'!$U$3</f>
        <v>0.2261022</v>
      </c>
      <c r="H6" s="200">
        <f>'Original data'!H24*'Original data'!$U$3</f>
        <v>1.326934</v>
      </c>
      <c r="I6" s="200">
        <f>'Original data'!I24*'Original data'!$U$3</f>
        <v>1.720279</v>
      </c>
      <c r="J6" s="200">
        <f>'Original data'!J24*'Original data'!$U$3</f>
        <v>0.9961051</v>
      </c>
      <c r="K6" s="200">
        <f>'Original data'!K24*'Original data'!$U$3</f>
        <v>1.16612</v>
      </c>
      <c r="L6" s="200">
        <f>'Original data'!L24*'Original data'!$U$3</f>
        <v>1.42892</v>
      </c>
      <c r="M6" s="200">
        <f>'Original data'!M24*'Original data'!$U$3</f>
        <v>1.790285</v>
      </c>
      <c r="N6" s="200">
        <f>'Original data'!N24*'Original data'!$U$3</f>
        <v>1.339806</v>
      </c>
      <c r="O6" s="200">
        <f>'Original data'!O24*'Original data'!$U$3</f>
        <v>0.9120027</v>
      </c>
      <c r="P6" s="200">
        <f>'Original data'!P24*'Original data'!$U$3</f>
        <v>1.509327</v>
      </c>
      <c r="Q6" s="200">
        <f>'Original data'!Q24*'Original data'!$U$3</f>
        <v>0.7320938</v>
      </c>
      <c r="R6" s="200">
        <f>'Original data'!R24*'Original data'!$U$3</f>
        <v>0.5674705</v>
      </c>
      <c r="S6" s="200">
        <f>'Original data'!S24*'Original data'!$U$3</f>
        <v>-0.09501333</v>
      </c>
      <c r="T6" s="200">
        <f>'Original data'!T24*'Original data'!$U$3</f>
        <v>0.2582119</v>
      </c>
      <c r="U6" s="200">
        <f>'Original data'!U24*'Original data'!$U$3</f>
        <v>37.42908</v>
      </c>
      <c r="V6" s="201">
        <f>'Original data'!V24*'Original data'!$U$3</f>
        <v>3.391531</v>
      </c>
      <c r="W6" s="254"/>
      <c r="X6" s="255" t="str">
        <f>'Original data'!X24</f>
        <v>b2</v>
      </c>
      <c r="Y6" s="200">
        <f>'Original data'!Y24*'Original data'!$U$3</f>
        <v>-42.95392</v>
      </c>
      <c r="Z6" s="200">
        <f>'Original data'!Z24*'Original data'!$U$3</f>
        <v>-1.550842</v>
      </c>
      <c r="AA6" s="200">
        <f>'Original data'!AA24*'Original data'!$U$3</f>
        <v>-1.338928</v>
      </c>
      <c r="AB6" s="200">
        <f>'Original data'!AB24*'Original data'!$U$3</f>
        <v>-1.941707</v>
      </c>
      <c r="AC6" s="200">
        <f>'Original data'!AC24*'Original data'!$U$3</f>
        <v>-1.630687</v>
      </c>
      <c r="AD6" s="200">
        <f>'Original data'!AD24*'Original data'!$U$3</f>
        <v>-1.86562</v>
      </c>
      <c r="AE6" s="200">
        <f>'Original data'!AE24*'Original data'!$U$3</f>
        <v>-2.437955</v>
      </c>
      <c r="AF6" s="200">
        <f>'Original data'!AF24*'Original data'!$U$3</f>
        <v>-2.243495</v>
      </c>
      <c r="AG6" s="200">
        <f>'Original data'!AG24*'Original data'!$U$3</f>
        <v>-1.766364</v>
      </c>
      <c r="AH6" s="200">
        <f>'Original data'!AH24*'Original data'!$U$3</f>
        <v>-1.338826</v>
      </c>
      <c r="AI6" s="200">
        <f>'Original data'!AI24*'Original data'!$U$3</f>
        <v>-1.564595</v>
      </c>
      <c r="AJ6" s="200">
        <f>'Original data'!AJ24*'Original data'!$U$3</f>
        <v>-0.8546649</v>
      </c>
      <c r="AK6" s="200">
        <f>'Original data'!AK24*'Original data'!$U$3</f>
        <v>-0.9322523</v>
      </c>
      <c r="AL6" s="200">
        <f>'Original data'!AL24*'Original data'!$U$3</f>
        <v>-0.4261705</v>
      </c>
      <c r="AM6" s="200">
        <f>'Original data'!AM24*'Original data'!$U$3</f>
        <v>-0.5388298</v>
      </c>
      <c r="AN6" s="200">
        <f>'Original data'!AN24*'Original data'!$U$3</f>
        <v>-0.6736671</v>
      </c>
      <c r="AO6" s="200">
        <f>'Original data'!AO24*'Original data'!$U$3</f>
        <v>-0.7802501</v>
      </c>
      <c r="AP6" s="200">
        <f>'Original data'!AP24*'Original data'!$U$3</f>
        <v>-0.7636298</v>
      </c>
      <c r="AQ6" s="200">
        <f>'Original data'!AQ24*'Original data'!$U$3</f>
        <v>-1.302537</v>
      </c>
      <c r="AR6" s="200">
        <f>'Original data'!AR24*'Original data'!$U$3</f>
        <v>-39.47703</v>
      </c>
      <c r="AS6" s="201">
        <f>'Original data'!AS24*'Original data'!$U$3</f>
        <v>-3.811329</v>
      </c>
    </row>
    <row r="7" spans="1:45" ht="12.75">
      <c r="A7" s="251" t="s">
        <v>4</v>
      </c>
      <c r="B7" s="200">
        <f>'Original data'!B25</f>
        <v>31.2592</v>
      </c>
      <c r="C7" s="200">
        <f>'Original data'!C25</f>
        <v>3.427326</v>
      </c>
      <c r="D7" s="200">
        <f>'Original data'!D25</f>
        <v>2.844766</v>
      </c>
      <c r="E7" s="200">
        <f>'Original data'!E25</f>
        <v>2.821655</v>
      </c>
      <c r="F7" s="200">
        <f>'Original data'!F25</f>
        <v>2.721986</v>
      </c>
      <c r="G7" s="200">
        <f>'Original data'!G25</f>
        <v>2.295261</v>
      </c>
      <c r="H7" s="200">
        <f>'Original data'!H25</f>
        <v>1.951007</v>
      </c>
      <c r="I7" s="200">
        <f>'Original data'!I25</f>
        <v>1.853356</v>
      </c>
      <c r="J7" s="200">
        <f>'Original data'!J25</f>
        <v>1.545491</v>
      </c>
      <c r="K7" s="200">
        <f>'Original data'!K25</f>
        <v>1.70947</v>
      </c>
      <c r="L7" s="200">
        <f>'Original data'!L25</f>
        <v>2.098144</v>
      </c>
      <c r="M7" s="200">
        <f>'Original data'!M25</f>
        <v>1.957755</v>
      </c>
      <c r="N7" s="200">
        <f>'Original data'!N25</f>
        <v>2.276638</v>
      </c>
      <c r="O7" s="200">
        <f>'Original data'!O25</f>
        <v>2.099565</v>
      </c>
      <c r="P7" s="200">
        <f>'Original data'!P25</f>
        <v>2.288944</v>
      </c>
      <c r="Q7" s="200">
        <f>'Original data'!Q25</f>
        <v>2.3454</v>
      </c>
      <c r="R7" s="200">
        <f>'Original data'!R25</f>
        <v>3.162255</v>
      </c>
      <c r="S7" s="200">
        <f>'Original data'!S25</f>
        <v>2.437737</v>
      </c>
      <c r="T7" s="200">
        <f>'Original data'!T25</f>
        <v>2.733681</v>
      </c>
      <c r="U7" s="200">
        <f>'Original data'!U25</f>
        <v>5.366122</v>
      </c>
      <c r="V7" s="201">
        <f>'Original data'!V25</f>
        <v>3.358906</v>
      </c>
      <c r="W7" s="254"/>
      <c r="X7" s="255" t="str">
        <f>'Original data'!X25</f>
        <v>b3</v>
      </c>
      <c r="Y7" s="200">
        <f>'Original data'!Y25</f>
        <v>28.53475</v>
      </c>
      <c r="Z7" s="200">
        <f>'Original data'!Z25</f>
        <v>2.867008</v>
      </c>
      <c r="AA7" s="200">
        <f>'Original data'!AA25</f>
        <v>2.255262</v>
      </c>
      <c r="AB7" s="200">
        <f>'Original data'!AB25</f>
        <v>2.627092</v>
      </c>
      <c r="AC7" s="200">
        <f>'Original data'!AC25</f>
        <v>2.814849</v>
      </c>
      <c r="AD7" s="200">
        <f>'Original data'!AD25</f>
        <v>1.787126</v>
      </c>
      <c r="AE7" s="200">
        <f>'Original data'!AE25</f>
        <v>2.103356</v>
      </c>
      <c r="AF7" s="200">
        <f>'Original data'!AF25</f>
        <v>2.541459</v>
      </c>
      <c r="AG7" s="200">
        <f>'Original data'!AG25</f>
        <v>2.364593</v>
      </c>
      <c r="AH7" s="200">
        <f>'Original data'!AH25</f>
        <v>2.024667</v>
      </c>
      <c r="AI7" s="200">
        <f>'Original data'!AI25</f>
        <v>1.629004</v>
      </c>
      <c r="AJ7" s="200">
        <f>'Original data'!AJ25</f>
        <v>2.239213</v>
      </c>
      <c r="AK7" s="200">
        <f>'Original data'!AK25</f>
        <v>2.288624</v>
      </c>
      <c r="AL7" s="200">
        <f>'Original data'!AL25</f>
        <v>1.323113</v>
      </c>
      <c r="AM7" s="200">
        <f>'Original data'!AM25</f>
        <v>2.052844</v>
      </c>
      <c r="AN7" s="200">
        <f>'Original data'!AN25</f>
        <v>2.544386</v>
      </c>
      <c r="AO7" s="200">
        <f>'Original data'!AO25</f>
        <v>2.097274</v>
      </c>
      <c r="AP7" s="200">
        <f>'Original data'!AP25</f>
        <v>2.736322</v>
      </c>
      <c r="AQ7" s="200">
        <f>'Original data'!AQ25</f>
        <v>2.296353</v>
      </c>
      <c r="AR7" s="200">
        <f>'Original data'!AR25</f>
        <v>4.549253</v>
      </c>
      <c r="AS7" s="201">
        <f>'Original data'!AS25</f>
        <v>3.140357</v>
      </c>
    </row>
    <row r="8" spans="1:45" ht="12.75">
      <c r="A8" s="251" t="s">
        <v>5</v>
      </c>
      <c r="B8" s="200">
        <f>'Original data'!B26*'Original data'!$U$3</f>
        <v>0.1354399</v>
      </c>
      <c r="C8" s="200">
        <f>'Original data'!C26*'Original data'!$U$3</f>
        <v>0.05798728</v>
      </c>
      <c r="D8" s="200">
        <f>'Original data'!D26*'Original data'!$U$3</f>
        <v>0.0581006</v>
      </c>
      <c r="E8" s="200">
        <f>'Original data'!E26*'Original data'!$U$3</f>
        <v>0.02778863</v>
      </c>
      <c r="F8" s="200">
        <f>'Original data'!F26*'Original data'!$U$3</f>
        <v>0.09854589</v>
      </c>
      <c r="G8" s="200">
        <f>'Original data'!G26*'Original data'!$U$3</f>
        <v>-0.007752172</v>
      </c>
      <c r="H8" s="200">
        <f>'Original data'!H26*'Original data'!$U$3</f>
        <v>-0.007732357</v>
      </c>
      <c r="I8" s="200">
        <f>'Original data'!I26*'Original data'!$U$3</f>
        <v>0.03008348</v>
      </c>
      <c r="J8" s="200">
        <f>'Original data'!J26*'Original data'!$U$3</f>
        <v>-0.0333539</v>
      </c>
      <c r="K8" s="200">
        <f>'Original data'!K26*'Original data'!$U$3</f>
        <v>-0.02796694</v>
      </c>
      <c r="L8" s="200">
        <f>'Original data'!L26*'Original data'!$U$3</f>
        <v>0.07424946</v>
      </c>
      <c r="M8" s="200">
        <f>'Original data'!M26*'Original data'!$U$3</f>
        <v>0.1048276</v>
      </c>
      <c r="N8" s="200">
        <f>'Original data'!N26*'Original data'!$U$3</f>
        <v>-0.007083189</v>
      </c>
      <c r="O8" s="200">
        <f>'Original data'!O26*'Original data'!$U$3</f>
        <v>0.06305266</v>
      </c>
      <c r="P8" s="200">
        <f>'Original data'!P26*'Original data'!$U$3</f>
        <v>0.112401</v>
      </c>
      <c r="Q8" s="200">
        <f>'Original data'!Q26*'Original data'!$U$3</f>
        <v>0.1285651</v>
      </c>
      <c r="R8" s="200">
        <f>'Original data'!R26*'Original data'!$U$3</f>
        <v>0.0147815</v>
      </c>
      <c r="S8" s="200">
        <f>'Original data'!S26*'Original data'!$U$3</f>
        <v>-0.0976756</v>
      </c>
      <c r="T8" s="200">
        <f>'Original data'!T26*'Original data'!$U$3</f>
        <v>-0.1022456</v>
      </c>
      <c r="U8" s="200">
        <f>'Original data'!U26*'Original data'!$U$3</f>
        <v>-0.2866768</v>
      </c>
      <c r="V8" s="201">
        <f>'Original data'!V26*'Original data'!$U$3</f>
        <v>0.02061344</v>
      </c>
      <c r="W8" s="254"/>
      <c r="X8" s="255" t="str">
        <f>'Original data'!X26</f>
        <v>b4</v>
      </c>
      <c r="Y8" s="200">
        <f>'Original data'!Y26*'Original data'!$U$3</f>
        <v>0.2548925</v>
      </c>
      <c r="Z8" s="200">
        <f>'Original data'!Z26*'Original data'!$U$3</f>
        <v>0.3129407</v>
      </c>
      <c r="AA8" s="200">
        <f>'Original data'!AA26*'Original data'!$U$3</f>
        <v>0.04807716</v>
      </c>
      <c r="AB8" s="200">
        <f>'Original data'!AB26*'Original data'!$U$3</f>
        <v>-0.1057923</v>
      </c>
      <c r="AC8" s="200">
        <f>'Original data'!AC26*'Original data'!$U$3</f>
        <v>-0.08663801</v>
      </c>
      <c r="AD8" s="200">
        <f>'Original data'!AD26*'Original data'!$U$3</f>
        <v>-0.2341887</v>
      </c>
      <c r="AE8" s="200">
        <f>'Original data'!AE26*'Original data'!$U$3</f>
        <v>-0.1152872</v>
      </c>
      <c r="AF8" s="200">
        <f>'Original data'!AF26*'Original data'!$U$3</f>
        <v>0.05832521</v>
      </c>
      <c r="AG8" s="200">
        <f>'Original data'!AG26*'Original data'!$U$3</f>
        <v>0.11393</v>
      </c>
      <c r="AH8" s="200">
        <f>'Original data'!AH26*'Original data'!$U$3</f>
        <v>-0.07991736</v>
      </c>
      <c r="AI8" s="200">
        <f>'Original data'!AI26*'Original data'!$U$3</f>
        <v>-0.2084005</v>
      </c>
      <c r="AJ8" s="200">
        <f>'Original data'!AJ26*'Original data'!$U$3</f>
        <v>-0.04035975</v>
      </c>
      <c r="AK8" s="200">
        <f>'Original data'!AK26*'Original data'!$U$3</f>
        <v>0.0979414</v>
      </c>
      <c r="AL8" s="200">
        <f>'Original data'!AL26*'Original data'!$U$3</f>
        <v>0.03969582</v>
      </c>
      <c r="AM8" s="200">
        <f>'Original data'!AM26*'Original data'!$U$3</f>
        <v>0.1355451</v>
      </c>
      <c r="AN8" s="200">
        <f>'Original data'!AN26*'Original data'!$U$3</f>
        <v>-0.01613769</v>
      </c>
      <c r="AO8" s="200">
        <f>'Original data'!AO26*'Original data'!$U$3</f>
        <v>-0.04610036</v>
      </c>
      <c r="AP8" s="200">
        <f>'Original data'!AP26*'Original data'!$U$3</f>
        <v>0.1173139</v>
      </c>
      <c r="AQ8" s="200">
        <f>'Original data'!AQ26*'Original data'!$U$3</f>
        <v>-0.2194836</v>
      </c>
      <c r="AR8" s="200">
        <f>'Original data'!AR26*'Original data'!$U$3</f>
        <v>0.5821576</v>
      </c>
      <c r="AS8" s="201">
        <f>'Original data'!AS26*'Original data'!$U$3</f>
        <v>0.01417713</v>
      </c>
    </row>
    <row r="9" spans="1:45" ht="12.75">
      <c r="A9" s="251" t="s">
        <v>6</v>
      </c>
      <c r="B9" s="200">
        <f>'Original data'!B27</f>
        <v>-4.402682</v>
      </c>
      <c r="C9" s="200">
        <f>'Original data'!C27</f>
        <v>-0.05634198</v>
      </c>
      <c r="D9" s="200">
        <f>'Original data'!D27</f>
        <v>0.1031034</v>
      </c>
      <c r="E9" s="200">
        <f>'Original data'!E27</f>
        <v>0.2012131</v>
      </c>
      <c r="F9" s="200">
        <f>'Original data'!F27</f>
        <v>0.2270989</v>
      </c>
      <c r="G9" s="200">
        <f>'Original data'!G27</f>
        <v>0.294424</v>
      </c>
      <c r="H9" s="200">
        <f>'Original data'!H27</f>
        <v>0.3966135</v>
      </c>
      <c r="I9" s="200">
        <f>'Original data'!I27</f>
        <v>0.2280537</v>
      </c>
      <c r="J9" s="200">
        <f>'Original data'!J27</f>
        <v>0.3634415</v>
      </c>
      <c r="K9" s="200">
        <f>'Original data'!K27</f>
        <v>0.4245388</v>
      </c>
      <c r="L9" s="200">
        <f>'Original data'!L27</f>
        <v>0.5131487</v>
      </c>
      <c r="M9" s="200">
        <f>'Original data'!M27</f>
        <v>0.2672621</v>
      </c>
      <c r="N9" s="200">
        <f>'Original data'!N27</f>
        <v>0.287667</v>
      </c>
      <c r="O9" s="200">
        <f>'Original data'!O27</f>
        <v>0.1588579</v>
      </c>
      <c r="P9" s="200">
        <f>'Original data'!P27</f>
        <v>0.1201336</v>
      </c>
      <c r="Q9" s="200">
        <f>'Original data'!Q27</f>
        <v>0.1350396</v>
      </c>
      <c r="R9" s="200">
        <f>'Original data'!R27</f>
        <v>0.244494</v>
      </c>
      <c r="S9" s="200">
        <f>'Original data'!S27</f>
        <v>0.1687662</v>
      </c>
      <c r="T9" s="200">
        <f>'Original data'!T27</f>
        <v>0.02689324</v>
      </c>
      <c r="U9" s="200">
        <f>'Original data'!U27</f>
        <v>-2.399698</v>
      </c>
      <c r="V9" s="201">
        <f>'Original data'!V27</f>
        <v>0.001615627</v>
      </c>
      <c r="W9" s="254"/>
      <c r="X9" s="255" t="str">
        <f>'Original data'!X27</f>
        <v>b5</v>
      </c>
      <c r="Y9" s="200">
        <f>'Original data'!Y27</f>
        <v>-5.120217</v>
      </c>
      <c r="Z9" s="200">
        <f>'Original data'!Z27</f>
        <v>-0.1626021</v>
      </c>
      <c r="AA9" s="200">
        <f>'Original data'!AA27</f>
        <v>-0.09245742</v>
      </c>
      <c r="AB9" s="200">
        <f>'Original data'!AB27</f>
        <v>0.07378213</v>
      </c>
      <c r="AC9" s="200">
        <f>'Original data'!AC27</f>
        <v>0.1539197</v>
      </c>
      <c r="AD9" s="200">
        <f>'Original data'!AD27</f>
        <v>0.3456401</v>
      </c>
      <c r="AE9" s="200">
        <f>'Original data'!AE27</f>
        <v>0.3690959</v>
      </c>
      <c r="AF9" s="200">
        <f>'Original data'!AF27</f>
        <v>0.2596676</v>
      </c>
      <c r="AG9" s="200">
        <f>'Original data'!AG27</f>
        <v>0.2159402</v>
      </c>
      <c r="AH9" s="200">
        <f>'Original data'!AH27</f>
        <v>0.3917401</v>
      </c>
      <c r="AI9" s="200">
        <f>'Original data'!AI27</f>
        <v>0.5629279</v>
      </c>
      <c r="AJ9" s="200">
        <f>'Original data'!AJ27</f>
        <v>0.1131811</v>
      </c>
      <c r="AK9" s="200">
        <f>'Original data'!AK27</f>
        <v>0.2688857</v>
      </c>
      <c r="AL9" s="200">
        <f>'Original data'!AL27</f>
        <v>0.2979837</v>
      </c>
      <c r="AM9" s="200">
        <f>'Original data'!AM27</f>
        <v>0.3153554</v>
      </c>
      <c r="AN9" s="200">
        <f>'Original data'!AN27</f>
        <v>0.1304404</v>
      </c>
      <c r="AO9" s="200">
        <f>'Original data'!AO27</f>
        <v>0.2665156</v>
      </c>
      <c r="AP9" s="200">
        <f>'Original data'!AP27</f>
        <v>-0.06659027</v>
      </c>
      <c r="AQ9" s="200">
        <f>'Original data'!AQ27</f>
        <v>-0.433977</v>
      </c>
      <c r="AR9" s="200">
        <f>'Original data'!AR27</f>
        <v>-3.246155</v>
      </c>
      <c r="AS9" s="201">
        <f>'Original data'!AS27</f>
        <v>-0.1031411</v>
      </c>
    </row>
    <row r="10" spans="1:45" ht="12.75">
      <c r="A10" s="251" t="s">
        <v>7</v>
      </c>
      <c r="B10" s="200">
        <f>'Original data'!B28*'Original data'!$U$3</f>
        <v>0.1257432</v>
      </c>
      <c r="C10" s="200">
        <f>'Original data'!C28*'Original data'!$U$3</f>
        <v>-0.04946464</v>
      </c>
      <c r="D10" s="200">
        <f>'Original data'!D28*'Original data'!$U$3</f>
        <v>-0.02065863</v>
      </c>
      <c r="E10" s="200">
        <f>'Original data'!E28*'Original data'!$U$3</f>
        <v>0.01253664</v>
      </c>
      <c r="F10" s="200">
        <f>'Original data'!F28*'Original data'!$U$3</f>
        <v>0.05001091</v>
      </c>
      <c r="G10" s="200">
        <f>'Original data'!G28*'Original data'!$U$3</f>
        <v>-0.001054095</v>
      </c>
      <c r="H10" s="200">
        <f>'Original data'!H28*'Original data'!$U$3</f>
        <v>-0.02388548</v>
      </c>
      <c r="I10" s="200">
        <f>'Original data'!I28*'Original data'!$U$3</f>
        <v>-0.03584294</v>
      </c>
      <c r="J10" s="200">
        <f>'Original data'!J28*'Original data'!$U$3</f>
        <v>0.04289848</v>
      </c>
      <c r="K10" s="200">
        <f>'Original data'!K28*'Original data'!$U$3</f>
        <v>-0.08889888</v>
      </c>
      <c r="L10" s="200">
        <f>'Original data'!L28*'Original data'!$U$3</f>
        <v>0.03490831</v>
      </c>
      <c r="M10" s="200">
        <f>'Original data'!M28*'Original data'!$U$3</f>
        <v>0.02321485</v>
      </c>
      <c r="N10" s="200">
        <f>'Original data'!N28*'Original data'!$U$3</f>
        <v>-0.01272749</v>
      </c>
      <c r="O10" s="200">
        <f>'Original data'!O28*'Original data'!$U$3</f>
        <v>0.01984418</v>
      </c>
      <c r="P10" s="200">
        <f>'Original data'!P28*'Original data'!$U$3</f>
        <v>0.002543775</v>
      </c>
      <c r="Q10" s="200">
        <f>'Original data'!Q28*'Original data'!$U$3</f>
        <v>-0.006006366</v>
      </c>
      <c r="R10" s="200">
        <f>'Original data'!R28*'Original data'!$U$3</f>
        <v>-0.03209376</v>
      </c>
      <c r="S10" s="200">
        <f>'Original data'!S28*'Original data'!$U$3</f>
        <v>-0.06273746</v>
      </c>
      <c r="T10" s="200">
        <f>'Original data'!T28*'Original data'!$U$3</f>
        <v>-0.02103083</v>
      </c>
      <c r="U10" s="200">
        <f>'Original data'!U28*'Original data'!$U$3</f>
        <v>0.08265492</v>
      </c>
      <c r="V10" s="201">
        <f>'Original data'!V28*'Original data'!$U$3</f>
        <v>-0.002270383</v>
      </c>
      <c r="W10" s="254"/>
      <c r="X10" s="255" t="str">
        <f>'Original data'!X28</f>
        <v>b6</v>
      </c>
      <c r="Y10" s="200">
        <f>'Original data'!Y28*'Original data'!$U$3</f>
        <v>-0.4901901</v>
      </c>
      <c r="Z10" s="200">
        <f>'Original data'!Z28*'Original data'!$U$3</f>
        <v>-0.1123679</v>
      </c>
      <c r="AA10" s="200">
        <f>'Original data'!AA28*'Original data'!$U$3</f>
        <v>-0.07431972</v>
      </c>
      <c r="AB10" s="200">
        <f>'Original data'!AB28*'Original data'!$U$3</f>
        <v>-0.0344086</v>
      </c>
      <c r="AC10" s="200">
        <f>'Original data'!AC28*'Original data'!$U$3</f>
        <v>-0.03812839</v>
      </c>
      <c r="AD10" s="200">
        <f>'Original data'!AD28*'Original data'!$U$3</f>
        <v>-0.06773612</v>
      </c>
      <c r="AE10" s="200">
        <f>'Original data'!AE28*'Original data'!$U$3</f>
        <v>-0.003676686</v>
      </c>
      <c r="AF10" s="200">
        <f>'Original data'!AF28*'Original data'!$U$3</f>
        <v>0.02278954</v>
      </c>
      <c r="AG10" s="200">
        <f>'Original data'!AG28*'Original data'!$U$3</f>
        <v>0.03491009</v>
      </c>
      <c r="AH10" s="200">
        <f>'Original data'!AH28*'Original data'!$U$3</f>
        <v>-0.08839022</v>
      </c>
      <c r="AI10" s="200">
        <f>'Original data'!AI28*'Original data'!$U$3</f>
        <v>0.01707679</v>
      </c>
      <c r="AJ10" s="200">
        <f>'Original data'!AJ28*'Original data'!$U$3</f>
        <v>-0.04738019</v>
      </c>
      <c r="AK10" s="200">
        <f>'Original data'!AK28*'Original data'!$U$3</f>
        <v>0.06889047</v>
      </c>
      <c r="AL10" s="200">
        <f>'Original data'!AL28*'Original data'!$U$3</f>
        <v>0.01060695</v>
      </c>
      <c r="AM10" s="200">
        <f>'Original data'!AM28*'Original data'!$U$3</f>
        <v>-0.01401277</v>
      </c>
      <c r="AN10" s="200">
        <f>'Original data'!AN28*'Original data'!$U$3</f>
        <v>0.02188247</v>
      </c>
      <c r="AO10" s="200">
        <f>'Original data'!AO28*'Original data'!$U$3</f>
        <v>0.09411655</v>
      </c>
      <c r="AP10" s="200">
        <f>'Original data'!AP28*'Original data'!$U$3</f>
        <v>0.06320374</v>
      </c>
      <c r="AQ10" s="200">
        <f>'Original data'!AQ28*'Original data'!$U$3</f>
        <v>-0.08823313</v>
      </c>
      <c r="AR10" s="200">
        <f>'Original data'!AR28*'Original data'!$U$3</f>
        <v>-0.06607326</v>
      </c>
      <c r="AS10" s="201">
        <f>'Original data'!AS28*'Original data'!$U$3</f>
        <v>-0.0294861</v>
      </c>
    </row>
    <row r="11" spans="1:45" ht="12.75">
      <c r="A11" s="251" t="s">
        <v>8</v>
      </c>
      <c r="B11" s="200">
        <f>'Original data'!B29</f>
        <v>2.02075</v>
      </c>
      <c r="C11" s="200">
        <f>'Original data'!C29</f>
        <v>0.6964821</v>
      </c>
      <c r="D11" s="200">
        <f>'Original data'!D29</f>
        <v>0.7708855</v>
      </c>
      <c r="E11" s="200">
        <f>'Original data'!E29</f>
        <v>0.7411198</v>
      </c>
      <c r="F11" s="200">
        <f>'Original data'!F29</f>
        <v>0.7355988</v>
      </c>
      <c r="G11" s="200">
        <f>'Original data'!G29</f>
        <v>0.7026375</v>
      </c>
      <c r="H11" s="200">
        <f>'Original data'!H29</f>
        <v>0.7173181</v>
      </c>
      <c r="I11" s="200">
        <f>'Original data'!I29</f>
        <v>0.745301</v>
      </c>
      <c r="J11" s="200">
        <f>'Original data'!J29</f>
        <v>0.717111</v>
      </c>
      <c r="K11" s="200">
        <f>'Original data'!K29</f>
        <v>0.6916422</v>
      </c>
      <c r="L11" s="200">
        <f>'Original data'!L29</f>
        <v>0.6858268</v>
      </c>
      <c r="M11" s="200">
        <f>'Original data'!M29</f>
        <v>0.7251548</v>
      </c>
      <c r="N11" s="200">
        <f>'Original data'!N29</f>
        <v>0.7618284</v>
      </c>
      <c r="O11" s="200">
        <f>'Original data'!O29</f>
        <v>0.770874</v>
      </c>
      <c r="P11" s="200">
        <f>'Original data'!P29</f>
        <v>0.7128158</v>
      </c>
      <c r="Q11" s="200">
        <f>'Original data'!Q29</f>
        <v>0.7343729</v>
      </c>
      <c r="R11" s="200">
        <f>'Original data'!R29</f>
        <v>0.8305199</v>
      </c>
      <c r="S11" s="200">
        <f>'Original data'!S29</f>
        <v>0.7749177</v>
      </c>
      <c r="T11" s="200">
        <f>'Original data'!T29</f>
        <v>0.7714567</v>
      </c>
      <c r="U11" s="200">
        <f>'Original data'!U29</f>
        <v>0.603775</v>
      </c>
      <c r="V11" s="201">
        <f>'Original data'!V29</f>
        <v>0.7738607</v>
      </c>
      <c r="W11" s="254"/>
      <c r="X11" s="255" t="str">
        <f>'Original data'!X29</f>
        <v>b7</v>
      </c>
      <c r="Y11" s="200">
        <f>'Original data'!Y29</f>
        <v>1.92864</v>
      </c>
      <c r="Z11" s="200">
        <f>'Original data'!Z29</f>
        <v>0.7323611</v>
      </c>
      <c r="AA11" s="200">
        <f>'Original data'!AA29</f>
        <v>0.7646897</v>
      </c>
      <c r="AB11" s="200">
        <f>'Original data'!AB29</f>
        <v>0.7396349</v>
      </c>
      <c r="AC11" s="200">
        <f>'Original data'!AC29</f>
        <v>0.7365466</v>
      </c>
      <c r="AD11" s="200">
        <f>'Original data'!AD29</f>
        <v>0.5996132</v>
      </c>
      <c r="AE11" s="200">
        <f>'Original data'!AE29</f>
        <v>0.6789587</v>
      </c>
      <c r="AF11" s="200">
        <f>'Original data'!AF29</f>
        <v>0.7548693</v>
      </c>
      <c r="AG11" s="200">
        <f>'Original data'!AG29</f>
        <v>0.7215721</v>
      </c>
      <c r="AH11" s="200">
        <f>'Original data'!AH29</f>
        <v>0.6536589</v>
      </c>
      <c r="AI11" s="200">
        <f>'Original data'!AI29</f>
        <v>0.6936782</v>
      </c>
      <c r="AJ11" s="200">
        <f>'Original data'!AJ29</f>
        <v>0.6943493</v>
      </c>
      <c r="AK11" s="200">
        <f>'Original data'!AK29</f>
        <v>0.7452995</v>
      </c>
      <c r="AL11" s="200">
        <f>'Original data'!AL29</f>
        <v>0.7702554</v>
      </c>
      <c r="AM11" s="200">
        <f>'Original data'!AM29</f>
        <v>0.7173425</v>
      </c>
      <c r="AN11" s="200">
        <f>'Original data'!AN29</f>
        <v>0.7589103</v>
      </c>
      <c r="AO11" s="200">
        <f>'Original data'!AO29</f>
        <v>0.7980567</v>
      </c>
      <c r="AP11" s="200">
        <f>'Original data'!AP29</f>
        <v>0.7540976</v>
      </c>
      <c r="AQ11" s="200">
        <f>'Original data'!AQ29</f>
        <v>0.6274145</v>
      </c>
      <c r="AR11" s="200">
        <f>'Original data'!AR29</f>
        <v>0.4369311</v>
      </c>
      <c r="AS11" s="201">
        <f>'Original data'!AS29</f>
        <v>0.747588</v>
      </c>
    </row>
    <row r="12" spans="1:45" ht="12.75">
      <c r="A12" s="251" t="s">
        <v>9</v>
      </c>
      <c r="B12" s="200">
        <f>'Original data'!B30*'Original data'!$U$3</f>
        <v>0.02253874</v>
      </c>
      <c r="C12" s="200">
        <f>'Original data'!C30*'Original data'!$U$3</f>
        <v>-0.01985145</v>
      </c>
      <c r="D12" s="200">
        <f>'Original data'!D30*'Original data'!$U$3</f>
        <v>-0.01535438</v>
      </c>
      <c r="E12" s="200">
        <f>'Original data'!E30*'Original data'!$U$3</f>
        <v>-0.00282627</v>
      </c>
      <c r="F12" s="200">
        <f>'Original data'!F30*'Original data'!$U$3</f>
        <v>-0.00914287</v>
      </c>
      <c r="G12" s="200">
        <f>'Original data'!G30*'Original data'!$U$3</f>
        <v>-0.04552808</v>
      </c>
      <c r="H12" s="200">
        <f>'Original data'!H30*'Original data'!$U$3</f>
        <v>-0.03156939</v>
      </c>
      <c r="I12" s="200">
        <f>'Original data'!I30*'Original data'!$U$3</f>
        <v>-0.01603345</v>
      </c>
      <c r="J12" s="200">
        <f>'Original data'!J30*'Original data'!$U$3</f>
        <v>-0.006938259</v>
      </c>
      <c r="K12" s="200">
        <f>'Original data'!K30*'Original data'!$U$3</f>
        <v>0.04012615</v>
      </c>
      <c r="L12" s="200">
        <f>'Original data'!L30*'Original data'!$U$3</f>
        <v>0.05407155</v>
      </c>
      <c r="M12" s="200">
        <f>'Original data'!M30*'Original data'!$U$3</f>
        <v>0.04234335</v>
      </c>
      <c r="N12" s="200">
        <f>'Original data'!N30*'Original data'!$U$3</f>
        <v>0.01310212</v>
      </c>
      <c r="O12" s="200">
        <f>'Original data'!O30*'Original data'!$U$3</f>
        <v>0.02335483</v>
      </c>
      <c r="P12" s="200">
        <f>'Original data'!P30*'Original data'!$U$3</f>
        <v>0.01075802</v>
      </c>
      <c r="Q12" s="200">
        <f>'Original data'!Q30*'Original data'!$U$3</f>
        <v>-0.001702602</v>
      </c>
      <c r="R12" s="200">
        <f>'Original data'!R30*'Original data'!$U$3</f>
        <v>-0.003166678</v>
      </c>
      <c r="S12" s="200">
        <f>'Original data'!S30*'Original data'!$U$3</f>
        <v>-0.01631493</v>
      </c>
      <c r="T12" s="200">
        <f>'Original data'!T30*'Original data'!$U$3</f>
        <v>-0.0121713</v>
      </c>
      <c r="U12" s="200">
        <f>'Original data'!U30*'Original data'!$U$3</f>
        <v>0.01640541</v>
      </c>
      <c r="V12" s="201">
        <f>'Original data'!V30*'Original data'!$U$3</f>
        <v>0.0013815</v>
      </c>
      <c r="W12" s="254"/>
      <c r="X12" s="255" t="str">
        <f>'Original data'!X30</f>
        <v>b8</v>
      </c>
      <c r="Y12" s="200">
        <f>'Original data'!Y30*'Original data'!$U$3</f>
        <v>-0.04575239</v>
      </c>
      <c r="Z12" s="200">
        <f>'Original data'!Z30*'Original data'!$U$3</f>
        <v>-0.01193777</v>
      </c>
      <c r="AA12" s="200">
        <f>'Original data'!AA30*'Original data'!$U$3</f>
        <v>-0.02009984</v>
      </c>
      <c r="AB12" s="200">
        <f>'Original data'!AB30*'Original data'!$U$3</f>
        <v>0.01151548</v>
      </c>
      <c r="AC12" s="200">
        <f>'Original data'!AC30*'Original data'!$U$3</f>
        <v>0.00316663</v>
      </c>
      <c r="AD12" s="200">
        <f>'Original data'!AD30*'Original data'!$U$3</f>
        <v>-0.0002556335</v>
      </c>
      <c r="AE12" s="200">
        <f>'Original data'!AE30*'Original data'!$U$3</f>
        <v>-0.01127394</v>
      </c>
      <c r="AF12" s="200">
        <f>'Original data'!AF30*'Original data'!$U$3</f>
        <v>0.0321135</v>
      </c>
      <c r="AG12" s="200">
        <f>'Original data'!AG30*'Original data'!$U$3</f>
        <v>0.0186222</v>
      </c>
      <c r="AH12" s="200">
        <f>'Original data'!AH30*'Original data'!$U$3</f>
        <v>0.004952282</v>
      </c>
      <c r="AI12" s="200">
        <f>'Original data'!AI30*'Original data'!$U$3</f>
        <v>0.03276776</v>
      </c>
      <c r="AJ12" s="200">
        <f>'Original data'!AJ30*'Original data'!$U$3</f>
        <v>-0.009429725</v>
      </c>
      <c r="AK12" s="200">
        <f>'Original data'!AK30*'Original data'!$U$3</f>
        <v>0.009626214</v>
      </c>
      <c r="AL12" s="200">
        <f>'Original data'!AL30*'Original data'!$U$3</f>
        <v>0.001714681</v>
      </c>
      <c r="AM12" s="200">
        <f>'Original data'!AM30*'Original data'!$U$3</f>
        <v>0.008651184</v>
      </c>
      <c r="AN12" s="200">
        <f>'Original data'!AN30*'Original data'!$U$3</f>
        <v>0.03828461</v>
      </c>
      <c r="AO12" s="200">
        <f>'Original data'!AO30*'Original data'!$U$3</f>
        <v>0.04701284</v>
      </c>
      <c r="AP12" s="200">
        <f>'Original data'!AP30*'Original data'!$U$3</f>
        <v>0.0402613</v>
      </c>
      <c r="AQ12" s="200">
        <f>'Original data'!AQ30*'Original data'!$U$3</f>
        <v>-0.03026582</v>
      </c>
      <c r="AR12" s="200">
        <f>'Original data'!AR30*'Original data'!$U$3</f>
        <v>-0.07464212</v>
      </c>
      <c r="AS12" s="201">
        <f>'Original data'!AS30*'Original data'!$U$3</f>
        <v>0.004870119</v>
      </c>
    </row>
    <row r="13" spans="1:45" ht="12.75">
      <c r="A13" s="251" t="s">
        <v>10</v>
      </c>
      <c r="B13" s="200">
        <f>'Original data'!B31</f>
        <v>0.4130128</v>
      </c>
      <c r="C13" s="200">
        <f>'Original data'!C31</f>
        <v>0.4503001</v>
      </c>
      <c r="D13" s="200">
        <f>'Original data'!D31</f>
        <v>0.4456919</v>
      </c>
      <c r="E13" s="200">
        <f>'Original data'!E31</f>
        <v>0.4503849</v>
      </c>
      <c r="F13" s="200">
        <f>'Original data'!F31</f>
        <v>0.4417765</v>
      </c>
      <c r="G13" s="200">
        <f>'Original data'!G31</f>
        <v>0.453819</v>
      </c>
      <c r="H13" s="200">
        <f>'Original data'!H31</f>
        <v>0.4473111</v>
      </c>
      <c r="I13" s="200">
        <f>'Original data'!I31</f>
        <v>0.4527337</v>
      </c>
      <c r="J13" s="200">
        <f>'Original data'!J31</f>
        <v>0.451996</v>
      </c>
      <c r="K13" s="200">
        <f>'Original data'!K31</f>
        <v>0.4544344</v>
      </c>
      <c r="L13" s="200">
        <f>'Original data'!L31</f>
        <v>0.4483015</v>
      </c>
      <c r="M13" s="200">
        <f>'Original data'!M31</f>
        <v>0.4447633</v>
      </c>
      <c r="N13" s="200">
        <f>'Original data'!N31</f>
        <v>0.4531247</v>
      </c>
      <c r="O13" s="200">
        <f>'Original data'!O31</f>
        <v>0.4410245</v>
      </c>
      <c r="P13" s="200">
        <f>'Original data'!P31</f>
        <v>0.4404344</v>
      </c>
      <c r="Q13" s="200">
        <f>'Original data'!Q31</f>
        <v>0.4278903</v>
      </c>
      <c r="R13" s="200">
        <f>'Original data'!R31</f>
        <v>0.4580951</v>
      </c>
      <c r="S13" s="200">
        <f>'Original data'!S31</f>
        <v>0.4481325</v>
      </c>
      <c r="T13" s="200">
        <f>'Original data'!T31</f>
        <v>0.4470643</v>
      </c>
      <c r="U13" s="200">
        <f>'Original data'!U31</f>
        <v>0.4107915</v>
      </c>
      <c r="V13" s="201">
        <f>'Original data'!V31</f>
        <v>0.4453997</v>
      </c>
      <c r="W13" s="254"/>
      <c r="X13" s="255" t="str">
        <f>'Original data'!X31</f>
        <v>b9</v>
      </c>
      <c r="Y13" s="200">
        <f>'Original data'!Y31</f>
        <v>0.3536156</v>
      </c>
      <c r="Z13" s="200">
        <f>'Original data'!Z31</f>
        <v>0.416418</v>
      </c>
      <c r="AA13" s="200">
        <f>'Original data'!AA31</f>
        <v>0.4384062</v>
      </c>
      <c r="AB13" s="200">
        <f>'Original data'!AB31</f>
        <v>0.4364328</v>
      </c>
      <c r="AC13" s="200">
        <f>'Original data'!AC31</f>
        <v>0.4353196</v>
      </c>
      <c r="AD13" s="200">
        <f>'Original data'!AD31</f>
        <v>0.4263111</v>
      </c>
      <c r="AE13" s="200">
        <f>'Original data'!AE31</f>
        <v>0.4281638</v>
      </c>
      <c r="AF13" s="200">
        <f>'Original data'!AF31</f>
        <v>0.4452891</v>
      </c>
      <c r="AG13" s="200">
        <f>'Original data'!AG31</f>
        <v>0.4403506</v>
      </c>
      <c r="AH13" s="200">
        <f>'Original data'!AH31</f>
        <v>0.4157445</v>
      </c>
      <c r="AI13" s="200">
        <f>'Original data'!AI31</f>
        <v>0.4229064</v>
      </c>
      <c r="AJ13" s="200">
        <f>'Original data'!AJ31</f>
        <v>0.4297014</v>
      </c>
      <c r="AK13" s="200">
        <f>'Original data'!AK31</f>
        <v>0.4570074</v>
      </c>
      <c r="AL13" s="200">
        <f>'Original data'!AL31</f>
        <v>0.4449166</v>
      </c>
      <c r="AM13" s="200">
        <f>'Original data'!AM31</f>
        <v>0.4489221</v>
      </c>
      <c r="AN13" s="200">
        <f>'Original data'!AN31</f>
        <v>0.4504981</v>
      </c>
      <c r="AO13" s="200">
        <f>'Original data'!AO31</f>
        <v>0.4424646</v>
      </c>
      <c r="AP13" s="200">
        <f>'Original data'!AP31</f>
        <v>0.4497176</v>
      </c>
      <c r="AQ13" s="200">
        <f>'Original data'!AQ31</f>
        <v>0.385819</v>
      </c>
      <c r="AR13" s="200">
        <f>'Original data'!AR31</f>
        <v>0.3229304</v>
      </c>
      <c r="AS13" s="201">
        <f>'Original data'!AS31</f>
        <v>0.428161</v>
      </c>
    </row>
    <row r="14" spans="1:45" ht="12.75">
      <c r="A14" s="251" t="s">
        <v>11</v>
      </c>
      <c r="B14" s="200">
        <f>'Original data'!B32*'Original data'!$U$3</f>
        <v>0.0278924</v>
      </c>
      <c r="C14" s="200">
        <f>'Original data'!C32*'Original data'!$U$3</f>
        <v>-0.01393726</v>
      </c>
      <c r="D14" s="200">
        <f>'Original data'!D32*'Original data'!$U$3</f>
        <v>-0.03623122</v>
      </c>
      <c r="E14" s="200">
        <f>'Original data'!E32*'Original data'!$U$3</f>
        <v>0.0112104</v>
      </c>
      <c r="F14" s="200">
        <f>'Original data'!F32*'Original data'!$U$3</f>
        <v>0.02279096</v>
      </c>
      <c r="G14" s="200">
        <f>'Original data'!G32*'Original data'!$U$3</f>
        <v>-0.02389766</v>
      </c>
      <c r="H14" s="200">
        <f>'Original data'!H32*'Original data'!$U$3</f>
        <v>-0.0209705</v>
      </c>
      <c r="I14" s="200">
        <f>'Original data'!I32*'Original data'!$U$3</f>
        <v>-0.04424173</v>
      </c>
      <c r="J14" s="200">
        <f>'Original data'!J32*'Original data'!$U$3</f>
        <v>0.005990658</v>
      </c>
      <c r="K14" s="200">
        <f>'Original data'!K32*'Original data'!$U$3</f>
        <v>-0.00209165</v>
      </c>
      <c r="L14" s="200">
        <f>'Original data'!L32*'Original data'!$U$3</f>
        <v>0.04858361</v>
      </c>
      <c r="M14" s="200">
        <f>'Original data'!M32*'Original data'!$U$3</f>
        <v>0.01959794</v>
      </c>
      <c r="N14" s="200">
        <f>'Original data'!N32*'Original data'!$U$3</f>
        <v>-0.00129206</v>
      </c>
      <c r="O14" s="200">
        <f>'Original data'!O32*'Original data'!$U$3</f>
        <v>0.01992212</v>
      </c>
      <c r="P14" s="200">
        <f>'Original data'!P32*'Original data'!$U$3</f>
        <v>-0.04017051</v>
      </c>
      <c r="Q14" s="200">
        <f>'Original data'!Q32*'Original data'!$U$3</f>
        <v>0.03132751</v>
      </c>
      <c r="R14" s="200">
        <f>'Original data'!R32*'Original data'!$U$3</f>
        <v>0.007333423</v>
      </c>
      <c r="S14" s="200">
        <f>'Original data'!S32*'Original data'!$U$3</f>
        <v>-0.007650334</v>
      </c>
      <c r="T14" s="200">
        <f>'Original data'!T32*'Original data'!$U$3</f>
        <v>-0.002260597</v>
      </c>
      <c r="U14" s="200">
        <f>'Original data'!U32*'Original data'!$U$3</f>
        <v>0.03351121</v>
      </c>
      <c r="V14" s="201">
        <f>'Original data'!V32*'Original data'!$U$3</f>
        <v>0.0005641346</v>
      </c>
      <c r="W14" s="254"/>
      <c r="X14" s="255" t="str">
        <f>'Original data'!X32</f>
        <v>b10</v>
      </c>
      <c r="Y14" s="200">
        <f>'Original data'!Y32*'Original data'!$U$3</f>
        <v>-0.09190843</v>
      </c>
      <c r="Z14" s="200">
        <f>'Original data'!Z32*'Original data'!$U$3</f>
        <v>-0.05858398</v>
      </c>
      <c r="AA14" s="200">
        <f>'Original data'!AA32*'Original data'!$U$3</f>
        <v>-0.05198802</v>
      </c>
      <c r="AB14" s="200">
        <f>'Original data'!AB32*'Original data'!$U$3</f>
        <v>0.006925691</v>
      </c>
      <c r="AC14" s="200">
        <f>'Original data'!AC32*'Original data'!$U$3</f>
        <v>-0.002170302</v>
      </c>
      <c r="AD14" s="200">
        <f>'Original data'!AD32*'Original data'!$U$3</f>
        <v>-0.0009613687</v>
      </c>
      <c r="AE14" s="200">
        <f>'Original data'!AE32*'Original data'!$U$3</f>
        <v>0.004633464</v>
      </c>
      <c r="AF14" s="200">
        <f>'Original data'!AF32*'Original data'!$U$3</f>
        <v>-0.01349054</v>
      </c>
      <c r="AG14" s="200">
        <f>'Original data'!AG32*'Original data'!$U$3</f>
        <v>0.02306081</v>
      </c>
      <c r="AH14" s="200">
        <f>'Original data'!AH32*'Original data'!$U$3</f>
        <v>0.00162185</v>
      </c>
      <c r="AI14" s="200">
        <f>'Original data'!AI32*'Original data'!$U$3</f>
        <v>0.03514776</v>
      </c>
      <c r="AJ14" s="200">
        <f>'Original data'!AJ32*'Original data'!$U$3</f>
        <v>-0.01267654</v>
      </c>
      <c r="AK14" s="200">
        <f>'Original data'!AK32*'Original data'!$U$3</f>
        <v>0.04772643</v>
      </c>
      <c r="AL14" s="200">
        <f>'Original data'!AL32*'Original data'!$U$3</f>
        <v>0.03014103</v>
      </c>
      <c r="AM14" s="200">
        <f>'Original data'!AM32*'Original data'!$U$3</f>
        <v>0.01413363</v>
      </c>
      <c r="AN14" s="200">
        <f>'Original data'!AN32*'Original data'!$U$3</f>
        <v>0.06057636</v>
      </c>
      <c r="AO14" s="200">
        <f>'Original data'!AO32*'Original data'!$U$3</f>
        <v>0.05311167</v>
      </c>
      <c r="AP14" s="200">
        <f>'Original data'!AP32*'Original data'!$U$3</f>
        <v>0.05120232</v>
      </c>
      <c r="AQ14" s="200">
        <f>'Original data'!AQ32*'Original data'!$U$3</f>
        <v>-0.008054403</v>
      </c>
      <c r="AR14" s="200">
        <f>'Original data'!AR32*'Original data'!$U$3</f>
        <v>-0.1779883</v>
      </c>
      <c r="AS14" s="201">
        <f>'Original data'!AS32*'Original data'!$U$3</f>
        <v>0.000989585</v>
      </c>
    </row>
    <row r="15" spans="1:45" ht="12.75">
      <c r="A15" s="251" t="s">
        <v>12</v>
      </c>
      <c r="B15" s="200">
        <f>'Original data'!B33</f>
        <v>0.5772292</v>
      </c>
      <c r="C15" s="200">
        <f>'Original data'!C33</f>
        <v>0.6509331</v>
      </c>
      <c r="D15" s="200">
        <f>'Original data'!D33</f>
        <v>0.6470708</v>
      </c>
      <c r="E15" s="200">
        <f>'Original data'!E33</f>
        <v>0.6525207</v>
      </c>
      <c r="F15" s="200">
        <f>'Original data'!F33</f>
        <v>0.6525275</v>
      </c>
      <c r="G15" s="200">
        <f>'Original data'!G33</f>
        <v>0.6526059</v>
      </c>
      <c r="H15" s="200">
        <f>'Original data'!H33</f>
        <v>0.6481996</v>
      </c>
      <c r="I15" s="200">
        <f>'Original data'!I33</f>
        <v>0.6503162</v>
      </c>
      <c r="J15" s="200">
        <f>'Original data'!J33</f>
        <v>0.6552173</v>
      </c>
      <c r="K15" s="200">
        <f>'Original data'!K33</f>
        <v>0.662595</v>
      </c>
      <c r="L15" s="200">
        <f>'Original data'!L33</f>
        <v>0.6604549</v>
      </c>
      <c r="M15" s="200">
        <f>'Original data'!M33</f>
        <v>0.6524712</v>
      </c>
      <c r="N15" s="200">
        <f>'Original data'!N33</f>
        <v>0.6514715</v>
      </c>
      <c r="O15" s="200">
        <f>'Original data'!O33</f>
        <v>0.6474286</v>
      </c>
      <c r="P15" s="200">
        <f>'Original data'!P33</f>
        <v>0.6484488</v>
      </c>
      <c r="Q15" s="200">
        <f>'Original data'!Q33</f>
        <v>0.6466268</v>
      </c>
      <c r="R15" s="200">
        <f>'Original data'!R33</f>
        <v>0.6491869</v>
      </c>
      <c r="S15" s="200">
        <f>'Original data'!S33</f>
        <v>0.6530125</v>
      </c>
      <c r="T15" s="200">
        <f>'Original data'!T33</f>
        <v>0.6457192</v>
      </c>
      <c r="U15" s="200">
        <f>'Original data'!U33</f>
        <v>0.5971953</v>
      </c>
      <c r="V15" s="201">
        <f>'Original data'!V33</f>
        <v>0.6474831</v>
      </c>
      <c r="W15" s="254"/>
      <c r="X15" s="255" t="str">
        <f>'Original data'!X33</f>
        <v>b11</v>
      </c>
      <c r="Y15" s="200">
        <f>'Original data'!Y33</f>
        <v>0.5421077</v>
      </c>
      <c r="Z15" s="200">
        <f>'Original data'!Z33</f>
        <v>0.641695</v>
      </c>
      <c r="AA15" s="200">
        <f>'Original data'!AA33</f>
        <v>0.6473255</v>
      </c>
      <c r="AB15" s="200">
        <f>'Original data'!AB33</f>
        <v>0.6496189</v>
      </c>
      <c r="AC15" s="200">
        <f>'Original data'!AC33</f>
        <v>0.6529651</v>
      </c>
      <c r="AD15" s="200">
        <f>'Original data'!AD33</f>
        <v>0.6566051</v>
      </c>
      <c r="AE15" s="200">
        <f>'Original data'!AE33</f>
        <v>0.6563055</v>
      </c>
      <c r="AF15" s="200">
        <f>'Original data'!AF33</f>
        <v>0.6522196</v>
      </c>
      <c r="AG15" s="200">
        <f>'Original data'!AG33</f>
        <v>0.6521492</v>
      </c>
      <c r="AH15" s="200">
        <f>'Original data'!AH33</f>
        <v>0.6661811</v>
      </c>
      <c r="AI15" s="200">
        <f>'Original data'!AI33</f>
        <v>0.6660098</v>
      </c>
      <c r="AJ15" s="200">
        <f>'Original data'!AJ33</f>
        <v>0.6499151</v>
      </c>
      <c r="AK15" s="200">
        <f>'Original data'!AK33</f>
        <v>0.6563585</v>
      </c>
      <c r="AL15" s="200">
        <f>'Original data'!AL33</f>
        <v>0.6549572</v>
      </c>
      <c r="AM15" s="200">
        <f>'Original data'!AM33</f>
        <v>0.6599524</v>
      </c>
      <c r="AN15" s="200">
        <f>'Original data'!AN33</f>
        <v>0.654452</v>
      </c>
      <c r="AO15" s="200">
        <f>'Original data'!AO33</f>
        <v>0.6548342</v>
      </c>
      <c r="AP15" s="200">
        <f>'Original data'!AP33</f>
        <v>0.6501044</v>
      </c>
      <c r="AQ15" s="200">
        <f>'Original data'!AQ33</f>
        <v>0.6285026</v>
      </c>
      <c r="AR15" s="200">
        <f>'Original data'!AR33</f>
        <v>0.5801526</v>
      </c>
      <c r="AS15" s="201">
        <f>'Original data'!AS33</f>
        <v>0.6470822</v>
      </c>
    </row>
    <row r="16" spans="1:45" ht="12.75">
      <c r="A16" s="251" t="s">
        <v>13</v>
      </c>
      <c r="B16" s="200">
        <f>'Original data'!B34*'Original data'!$U$3</f>
        <v>-0.0020974</v>
      </c>
      <c r="C16" s="200">
        <f>'Original data'!C34*'Original data'!$U$3</f>
        <v>-0.001295936</v>
      </c>
      <c r="D16" s="200">
        <f>'Original data'!D34*'Original data'!$U$3</f>
        <v>-0.005436121</v>
      </c>
      <c r="E16" s="200">
        <f>'Original data'!E34*'Original data'!$U$3</f>
        <v>-0.0001562097</v>
      </c>
      <c r="F16" s="200">
        <f>'Original data'!F34*'Original data'!$U$3</f>
        <v>-0.0002460548</v>
      </c>
      <c r="G16" s="200">
        <f>'Original data'!G34*'Original data'!$U$3</f>
        <v>-0.003318245</v>
      </c>
      <c r="H16" s="200">
        <f>'Original data'!H34*'Original data'!$U$3</f>
        <v>-0.005517288</v>
      </c>
      <c r="I16" s="200">
        <f>'Original data'!I34*'Original data'!$U$3</f>
        <v>-0.002856012</v>
      </c>
      <c r="J16" s="200">
        <f>'Original data'!J34*'Original data'!$U$3</f>
        <v>-0.002518033</v>
      </c>
      <c r="K16" s="200">
        <f>'Original data'!K34*'Original data'!$U$3</f>
        <v>0.00384134</v>
      </c>
      <c r="L16" s="200">
        <f>'Original data'!L34*'Original data'!$U$3</f>
        <v>0.0087896</v>
      </c>
      <c r="M16" s="200">
        <f>'Original data'!M34*'Original data'!$U$3</f>
        <v>0.003504799</v>
      </c>
      <c r="N16" s="200">
        <f>'Original data'!N34*'Original data'!$U$3</f>
        <v>0.0008331309</v>
      </c>
      <c r="O16" s="200">
        <f>'Original data'!O34*'Original data'!$U$3</f>
        <v>0.002474223</v>
      </c>
      <c r="P16" s="200">
        <f>'Original data'!P34*'Original data'!$U$3</f>
        <v>-0.0002508172</v>
      </c>
      <c r="Q16" s="200">
        <f>'Original data'!Q34*'Original data'!$U$3</f>
        <v>0.004345349</v>
      </c>
      <c r="R16" s="200">
        <f>'Original data'!R34*'Original data'!$U$3</f>
        <v>0.0009938539</v>
      </c>
      <c r="S16" s="200">
        <f>'Original data'!S34*'Original data'!$U$3</f>
        <v>0.001034666</v>
      </c>
      <c r="T16" s="200">
        <f>'Original data'!T34*'Original data'!$U$3</f>
        <v>-0.0005415669</v>
      </c>
      <c r="U16" s="200">
        <f>'Original data'!U34*'Original data'!$U$3</f>
        <v>-0.002906703</v>
      </c>
      <c r="V16" s="201">
        <f>'Original data'!V34*'Original data'!$U$3</f>
        <v>3.543185E-05</v>
      </c>
      <c r="W16" s="254"/>
      <c r="X16" s="255" t="str">
        <f>'Original data'!X34</f>
        <v>b12</v>
      </c>
      <c r="Y16" s="200">
        <f>'Original data'!Y34*'Original data'!$U$3</f>
        <v>-0.01383341</v>
      </c>
      <c r="Z16" s="200">
        <f>'Original data'!Z34*'Original data'!$U$3</f>
        <v>-0.004319345</v>
      </c>
      <c r="AA16" s="200">
        <f>'Original data'!AA34*'Original data'!$U$3</f>
        <v>-0.006672305</v>
      </c>
      <c r="AB16" s="200">
        <f>'Original data'!AB34*'Original data'!$U$3</f>
        <v>0.0008186854</v>
      </c>
      <c r="AC16" s="200">
        <f>'Original data'!AC34*'Original data'!$U$3</f>
        <v>3.592423E-05</v>
      </c>
      <c r="AD16" s="200">
        <f>'Original data'!AD34*'Original data'!$U$3</f>
        <v>0.0008429444</v>
      </c>
      <c r="AE16" s="200">
        <f>'Original data'!AE34*'Original data'!$U$3</f>
        <v>-0.0004203231</v>
      </c>
      <c r="AF16" s="200">
        <f>'Original data'!AF34*'Original data'!$U$3</f>
        <v>-0.0007563608</v>
      </c>
      <c r="AG16" s="200">
        <f>'Original data'!AG34*'Original data'!$U$3</f>
        <v>0.0007220201</v>
      </c>
      <c r="AH16" s="200">
        <f>'Original data'!AH34*'Original data'!$U$3</f>
        <v>-0.006469914</v>
      </c>
      <c r="AI16" s="200">
        <f>'Original data'!AI34*'Original data'!$U$3</f>
        <v>9.171193E-05</v>
      </c>
      <c r="AJ16" s="200">
        <f>'Original data'!AJ34*'Original data'!$U$3</f>
        <v>-0.004821006</v>
      </c>
      <c r="AK16" s="200">
        <f>'Original data'!AK34*'Original data'!$U$3</f>
        <v>0.002141534</v>
      </c>
      <c r="AL16" s="200">
        <f>'Original data'!AL34*'Original data'!$U$3</f>
        <v>0.005158066</v>
      </c>
      <c r="AM16" s="200">
        <f>'Original data'!AM34*'Original data'!$U$3</f>
        <v>0.0009093104</v>
      </c>
      <c r="AN16" s="200">
        <f>'Original data'!AN34*'Original data'!$U$3</f>
        <v>0.006003107</v>
      </c>
      <c r="AO16" s="200">
        <f>'Original data'!AO34*'Original data'!$U$3</f>
        <v>0.006451255</v>
      </c>
      <c r="AP16" s="200">
        <f>'Original data'!AP34*'Original data'!$U$3</f>
        <v>0.007091657</v>
      </c>
      <c r="AQ16" s="200">
        <f>'Original data'!AQ34*'Original data'!$U$3</f>
        <v>-0.003952332</v>
      </c>
      <c r="AR16" s="200">
        <f>'Original data'!AR34*'Original data'!$U$3</f>
        <v>-0.0208866</v>
      </c>
      <c r="AS16" s="201">
        <f>'Original data'!AS34*'Original data'!$U$3</f>
        <v>-0.0009316758</v>
      </c>
    </row>
    <row r="17" spans="1:45" ht="12.75">
      <c r="A17" s="251" t="s">
        <v>14</v>
      </c>
      <c r="B17" s="200">
        <f>'Original data'!B35</f>
        <v>0.08256062</v>
      </c>
      <c r="C17" s="200">
        <f>'Original data'!C35</f>
        <v>0.06146017</v>
      </c>
      <c r="D17" s="200">
        <f>'Original data'!D35</f>
        <v>0.05916841</v>
      </c>
      <c r="E17" s="200">
        <f>'Original data'!E35</f>
        <v>0.05888974</v>
      </c>
      <c r="F17" s="200">
        <f>'Original data'!F35</f>
        <v>0.05765987</v>
      </c>
      <c r="G17" s="200">
        <f>'Original data'!G35</f>
        <v>0.05512265</v>
      </c>
      <c r="H17" s="200">
        <f>'Original data'!H35</f>
        <v>0.05347665</v>
      </c>
      <c r="I17" s="200">
        <f>'Original data'!I35</f>
        <v>0.05795489</v>
      </c>
      <c r="J17" s="200">
        <f>'Original data'!J35</f>
        <v>0.05637101</v>
      </c>
      <c r="K17" s="200">
        <f>'Original data'!K35</f>
        <v>0.0553771</v>
      </c>
      <c r="L17" s="200">
        <f>'Original data'!L35</f>
        <v>0.05581089</v>
      </c>
      <c r="M17" s="200">
        <f>'Original data'!M35</f>
        <v>0.05912147</v>
      </c>
      <c r="N17" s="200">
        <f>'Original data'!N35</f>
        <v>0.05859365</v>
      </c>
      <c r="O17" s="200">
        <f>'Original data'!O35</f>
        <v>0.05914795</v>
      </c>
      <c r="P17" s="200">
        <f>'Original data'!P35</f>
        <v>0.05827468</v>
      </c>
      <c r="Q17" s="200">
        <f>'Original data'!Q35</f>
        <v>0.05808932</v>
      </c>
      <c r="R17" s="200">
        <f>'Original data'!R35</f>
        <v>0.06051257</v>
      </c>
      <c r="S17" s="200">
        <f>'Original data'!S35</f>
        <v>0.05881929</v>
      </c>
      <c r="T17" s="200">
        <f>'Original data'!T35</f>
        <v>0.06045993</v>
      </c>
      <c r="U17" s="200">
        <f>'Original data'!U35</f>
        <v>0.04939776</v>
      </c>
      <c r="V17" s="201">
        <f>'Original data'!V35</f>
        <v>0.05851266</v>
      </c>
      <c r="W17" s="254"/>
      <c r="X17" s="255" t="str">
        <f>'Original data'!X35</f>
        <v>b13</v>
      </c>
      <c r="Y17" s="200">
        <f>'Original data'!Y35</f>
        <v>0.07602089</v>
      </c>
      <c r="Z17" s="200">
        <f>'Original data'!Z35</f>
        <v>0.06312578</v>
      </c>
      <c r="AA17" s="200">
        <f>'Original data'!AA35</f>
        <v>0.06138915</v>
      </c>
      <c r="AB17" s="200">
        <f>'Original data'!AB35</f>
        <v>0.05779395</v>
      </c>
      <c r="AC17" s="200">
        <f>'Original data'!AC35</f>
        <v>0.05690665</v>
      </c>
      <c r="AD17" s="200">
        <f>'Original data'!AD35</f>
        <v>0.05299682</v>
      </c>
      <c r="AE17" s="200">
        <f>'Original data'!AE35</f>
        <v>0.05568373</v>
      </c>
      <c r="AF17" s="200">
        <f>'Original data'!AF35</f>
        <v>0.05448745</v>
      </c>
      <c r="AG17" s="200">
        <f>'Original data'!AG35</f>
        <v>0.05715721</v>
      </c>
      <c r="AH17" s="200">
        <f>'Original data'!AH35</f>
        <v>0.05631056</v>
      </c>
      <c r="AI17" s="200">
        <f>'Original data'!AI35</f>
        <v>0.05447997</v>
      </c>
      <c r="AJ17" s="200">
        <f>'Original data'!AJ35</f>
        <v>0.05498457</v>
      </c>
      <c r="AK17" s="200">
        <f>'Original data'!AK35</f>
        <v>0.05392081</v>
      </c>
      <c r="AL17" s="200">
        <f>'Original data'!AL35</f>
        <v>0.05521877</v>
      </c>
      <c r="AM17" s="200">
        <f>'Original data'!AM35</f>
        <v>0.05623791</v>
      </c>
      <c r="AN17" s="200">
        <f>'Original data'!AN35</f>
        <v>0.05862333</v>
      </c>
      <c r="AO17" s="200">
        <f>'Original data'!AO35</f>
        <v>0.05757118</v>
      </c>
      <c r="AP17" s="200">
        <f>'Original data'!AP35</f>
        <v>0.05937604</v>
      </c>
      <c r="AQ17" s="200">
        <f>'Original data'!AQ35</f>
        <v>0.05531234</v>
      </c>
      <c r="AR17" s="200">
        <f>'Original data'!AR35</f>
        <v>0.04840997</v>
      </c>
      <c r="AS17" s="201">
        <f>'Original data'!AS35</f>
        <v>0.05708868</v>
      </c>
    </row>
    <row r="18" spans="1:45" ht="12.75">
      <c r="A18" s="251" t="s">
        <v>15</v>
      </c>
      <c r="B18" s="200">
        <f>'Original data'!B36*'Original data'!$U$3</f>
        <v>0.00112891</v>
      </c>
      <c r="C18" s="200">
        <f>'Original data'!C36*'Original data'!$U$3</f>
        <v>-0.004389997</v>
      </c>
      <c r="D18" s="200">
        <f>'Original data'!D36*'Original data'!$U$3</f>
        <v>-0.005338718</v>
      </c>
      <c r="E18" s="200">
        <f>'Original data'!E36*'Original data'!$U$3</f>
        <v>-0.002638427</v>
      </c>
      <c r="F18" s="200">
        <f>'Original data'!F36*'Original data'!$U$3</f>
        <v>-0.002117175</v>
      </c>
      <c r="G18" s="200">
        <f>'Original data'!G36*'Original data'!$U$3</f>
        <v>-0.004453421</v>
      </c>
      <c r="H18" s="200">
        <f>'Original data'!H36*'Original data'!$U$3</f>
        <v>-0.004337169</v>
      </c>
      <c r="I18" s="200">
        <f>'Original data'!I36*'Original data'!$U$3</f>
        <v>-0.005026256</v>
      </c>
      <c r="J18" s="200">
        <f>'Original data'!J36*'Original data'!$U$3</f>
        <v>-0.002528634</v>
      </c>
      <c r="K18" s="200">
        <f>'Original data'!K36*'Original data'!$U$3</f>
        <v>-0.003281597</v>
      </c>
      <c r="L18" s="200">
        <f>'Original data'!L36*'Original data'!$U$3</f>
        <v>0.00110397</v>
      </c>
      <c r="M18" s="200">
        <f>'Original data'!M36*'Original data'!$U$3</f>
        <v>-0.0005782998</v>
      </c>
      <c r="N18" s="200">
        <f>'Original data'!N36*'Original data'!$U$3</f>
        <v>-0.002002519</v>
      </c>
      <c r="O18" s="200">
        <f>'Original data'!O36*'Original data'!$U$3</f>
        <v>-0.001049388</v>
      </c>
      <c r="P18" s="200">
        <f>'Original data'!P36*'Original data'!$U$3</f>
        <v>-0.003568508</v>
      </c>
      <c r="Q18" s="200">
        <f>'Original data'!Q36*'Original data'!$U$3</f>
        <v>0.000441117</v>
      </c>
      <c r="R18" s="200">
        <f>'Original data'!R36*'Original data'!$U$3</f>
        <v>-0.002126667</v>
      </c>
      <c r="S18" s="200">
        <f>'Original data'!S36*'Original data'!$U$3</f>
        <v>-0.002475655</v>
      </c>
      <c r="T18" s="200">
        <f>'Original data'!T36*'Original data'!$U$3</f>
        <v>-0.001505922</v>
      </c>
      <c r="U18" s="200">
        <f>'Original data'!U36*'Original data'!$U$3</f>
        <v>-0.003127363</v>
      </c>
      <c r="V18" s="201">
        <f>'Original data'!V36*'Original data'!$U$3</f>
        <v>-0.002452876</v>
      </c>
      <c r="W18" s="254"/>
      <c r="X18" s="255" t="str">
        <f>'Original data'!X36</f>
        <v>b14</v>
      </c>
      <c r="Y18" s="200">
        <f>'Original data'!Y36*'Original data'!$U$3</f>
        <v>0.003376384</v>
      </c>
      <c r="Z18" s="200">
        <f>'Original data'!Z36*'Original data'!$U$3</f>
        <v>-0.005305225</v>
      </c>
      <c r="AA18" s="200">
        <f>'Original data'!AA36*'Original data'!$U$3</f>
        <v>-0.006356584</v>
      </c>
      <c r="AB18" s="200">
        <f>'Original data'!AB36*'Original data'!$U$3</f>
        <v>-0.002934161</v>
      </c>
      <c r="AC18" s="200">
        <f>'Original data'!AC36*'Original data'!$U$3</f>
        <v>-0.003045726</v>
      </c>
      <c r="AD18" s="200">
        <f>'Original data'!AD36*'Original data'!$U$3</f>
        <v>-0.002798422</v>
      </c>
      <c r="AE18" s="200">
        <f>'Original data'!AE36*'Original data'!$U$3</f>
        <v>-0.00325123</v>
      </c>
      <c r="AF18" s="200">
        <f>'Original data'!AF36*'Original data'!$U$3</f>
        <v>-0.004307397</v>
      </c>
      <c r="AG18" s="200">
        <f>'Original data'!AG36*'Original data'!$U$3</f>
        <v>-0.001018877</v>
      </c>
      <c r="AH18" s="200">
        <f>'Original data'!AH36*'Original data'!$U$3</f>
        <v>-0.003607138</v>
      </c>
      <c r="AI18" s="200">
        <f>'Original data'!AI36*'Original data'!$U$3</f>
        <v>-0.0001694043</v>
      </c>
      <c r="AJ18" s="200">
        <f>'Original data'!AJ36*'Original data'!$U$3</f>
        <v>-0.003765723</v>
      </c>
      <c r="AK18" s="200">
        <f>'Original data'!AK36*'Original data'!$U$3</f>
        <v>0.001254471</v>
      </c>
      <c r="AL18" s="200">
        <f>'Original data'!AL36*'Original data'!$U$3</f>
        <v>-0.0001016823</v>
      </c>
      <c r="AM18" s="200">
        <f>'Original data'!AM36*'Original data'!$U$3</f>
        <v>-0.0007755977</v>
      </c>
      <c r="AN18" s="200">
        <f>'Original data'!AN36*'Original data'!$U$3</f>
        <v>0.002310405</v>
      </c>
      <c r="AO18" s="200">
        <f>'Original data'!AO36*'Original data'!$U$3</f>
        <v>0.003357029</v>
      </c>
      <c r="AP18" s="200">
        <f>'Original data'!AP36*'Original data'!$U$3</f>
        <v>0.002244281</v>
      </c>
      <c r="AQ18" s="200">
        <f>'Original data'!AQ36*'Original data'!$U$3</f>
        <v>-0.003153322</v>
      </c>
      <c r="AR18" s="200">
        <f>'Original data'!AR36*'Original data'!$U$3</f>
        <v>-0.0005386766</v>
      </c>
      <c r="AS18" s="201">
        <f>'Original data'!AS36*'Original data'!$U$3</f>
        <v>-0.001546231</v>
      </c>
    </row>
    <row r="19" spans="1:45" ht="12.75">
      <c r="A19" s="251" t="s">
        <v>16</v>
      </c>
      <c r="B19" s="200">
        <f>'Original data'!B37</f>
        <v>0.002954016</v>
      </c>
      <c r="C19" s="200">
        <f>'Original data'!C37</f>
        <v>0.03295391</v>
      </c>
      <c r="D19" s="200">
        <f>'Original data'!D37</f>
        <v>0.0322747</v>
      </c>
      <c r="E19" s="200">
        <f>'Original data'!E37</f>
        <v>0.03333762</v>
      </c>
      <c r="F19" s="200">
        <f>'Original data'!F37</f>
        <v>0.03518178</v>
      </c>
      <c r="G19" s="200">
        <f>'Original data'!G37</f>
        <v>0.03340787</v>
      </c>
      <c r="H19" s="200">
        <f>'Original data'!H37</f>
        <v>0.03409136</v>
      </c>
      <c r="I19" s="200">
        <f>'Original data'!I37</f>
        <v>0.03030291</v>
      </c>
      <c r="J19" s="200">
        <f>'Original data'!J37</f>
        <v>0.03173085</v>
      </c>
      <c r="K19" s="200">
        <f>'Original data'!K37</f>
        <v>0.03251505</v>
      </c>
      <c r="L19" s="200">
        <f>'Original data'!L37</f>
        <v>0.03147426</v>
      </c>
      <c r="M19" s="200">
        <f>'Original data'!M37</f>
        <v>0.02997948</v>
      </c>
      <c r="N19" s="200">
        <f>'Original data'!N37</f>
        <v>0.03004296</v>
      </c>
      <c r="O19" s="200">
        <f>'Original data'!O37</f>
        <v>0.03171376</v>
      </c>
      <c r="P19" s="200">
        <f>'Original data'!P37</f>
        <v>0.02779083</v>
      </c>
      <c r="Q19" s="200">
        <f>'Original data'!Q37</f>
        <v>0.0325477</v>
      </c>
      <c r="R19" s="200">
        <f>'Original data'!R37</f>
        <v>0.03077879</v>
      </c>
      <c r="S19" s="200">
        <f>'Original data'!S37</f>
        <v>0.03276155</v>
      </c>
      <c r="T19" s="200">
        <f>'Original data'!T37</f>
        <v>0.02820745</v>
      </c>
      <c r="U19" s="200">
        <f>'Original data'!U37</f>
        <v>0.0127718</v>
      </c>
      <c r="V19" s="201">
        <f>'Original data'!V37</f>
        <v>0.03023838</v>
      </c>
      <c r="W19" s="254"/>
      <c r="X19" s="255" t="str">
        <f>'Original data'!X37</f>
        <v>b15</v>
      </c>
      <c r="Y19" s="200">
        <f>'Original data'!Y37</f>
        <v>-0.00884822</v>
      </c>
      <c r="Z19" s="200">
        <f>'Original data'!Z37</f>
        <v>0.02567422</v>
      </c>
      <c r="AA19" s="200">
        <f>'Original data'!AA37</f>
        <v>0.03289842</v>
      </c>
      <c r="AB19" s="200">
        <f>'Original data'!AB37</f>
        <v>0.03736845</v>
      </c>
      <c r="AC19" s="200">
        <f>'Original data'!AC37</f>
        <v>0.03760034</v>
      </c>
      <c r="AD19" s="200">
        <f>'Original data'!AD37</f>
        <v>0.03941003</v>
      </c>
      <c r="AE19" s="200">
        <f>'Original data'!AE37</f>
        <v>0.04393358</v>
      </c>
      <c r="AF19" s="200">
        <f>'Original data'!AF37</f>
        <v>0.0424916</v>
      </c>
      <c r="AG19" s="200">
        <f>'Original data'!AG37</f>
        <v>0.03472372</v>
      </c>
      <c r="AH19" s="200">
        <f>'Original data'!AH37</f>
        <v>0.03640559</v>
      </c>
      <c r="AI19" s="200">
        <f>'Original data'!AI37</f>
        <v>0.03547691</v>
      </c>
      <c r="AJ19" s="200">
        <f>'Original data'!AJ37</f>
        <v>0.03080159</v>
      </c>
      <c r="AK19" s="200">
        <f>'Original data'!AK37</f>
        <v>0.03854105</v>
      </c>
      <c r="AL19" s="200">
        <f>'Original data'!AL37</f>
        <v>0.03824714</v>
      </c>
      <c r="AM19" s="200">
        <f>'Original data'!AM37</f>
        <v>0.04029492</v>
      </c>
      <c r="AN19" s="200">
        <f>'Original data'!AN37</f>
        <v>0.04159791</v>
      </c>
      <c r="AO19" s="200">
        <f>'Original data'!AO37</f>
        <v>0.03831698</v>
      </c>
      <c r="AP19" s="200">
        <f>'Original data'!AP37</f>
        <v>0.03428563</v>
      </c>
      <c r="AQ19" s="200">
        <f>'Original data'!AQ37</f>
        <v>0.02661642</v>
      </c>
      <c r="AR19" s="200">
        <f>'Original data'!AR37</f>
        <v>-0.001977514</v>
      </c>
      <c r="AS19" s="201">
        <f>'Original data'!AS37</f>
        <v>0.03377327</v>
      </c>
    </row>
    <row r="20" spans="1:45" ht="12.75">
      <c r="A20" s="251" t="s">
        <v>17</v>
      </c>
      <c r="B20" s="200">
        <f>'Original data'!B38*'Original data'!$U$3</f>
        <v>0</v>
      </c>
      <c r="C20" s="200">
        <f>'Original data'!C38*'Original data'!$U$3</f>
        <v>0</v>
      </c>
      <c r="D20" s="200">
        <f>'Original data'!D38*'Original data'!$U$3</f>
        <v>0</v>
      </c>
      <c r="E20" s="200">
        <f>'Original data'!E38*'Original data'!$U$3</f>
        <v>0</v>
      </c>
      <c r="F20" s="200">
        <f>'Original data'!F38*'Original data'!$U$3</f>
        <v>0</v>
      </c>
      <c r="G20" s="200">
        <f>'Original data'!G38*'Original data'!$U$3</f>
        <v>0</v>
      </c>
      <c r="H20" s="200">
        <f>'Original data'!H38*'Original data'!$U$3</f>
        <v>0</v>
      </c>
      <c r="I20" s="200">
        <f>'Original data'!I38*'Original data'!$U$3</f>
        <v>0</v>
      </c>
      <c r="J20" s="200">
        <f>'Original data'!J38*'Original data'!$U$3</f>
        <v>0</v>
      </c>
      <c r="K20" s="200">
        <f>'Original data'!K38*'Original data'!$U$3</f>
        <v>0</v>
      </c>
      <c r="L20" s="200">
        <f>'Original data'!L38*'Original data'!$U$3</f>
        <v>0</v>
      </c>
      <c r="M20" s="200">
        <f>'Original data'!M38*'Original data'!$U$3</f>
        <v>0</v>
      </c>
      <c r="N20" s="200">
        <f>'Original data'!N38*'Original data'!$U$3</f>
        <v>0</v>
      </c>
      <c r="O20" s="200">
        <f>'Original data'!O38*'Original data'!$U$3</f>
        <v>0</v>
      </c>
      <c r="P20" s="200">
        <f>'Original data'!P38*'Original data'!$U$3</f>
        <v>0</v>
      </c>
      <c r="Q20" s="200">
        <f>'Original data'!Q38*'Original data'!$U$3</f>
        <v>0</v>
      </c>
      <c r="R20" s="200">
        <f>'Original data'!R38*'Original data'!$U$3</f>
        <v>0</v>
      </c>
      <c r="S20" s="200">
        <f>'Original data'!S38*'Original data'!$U$3</f>
        <v>0</v>
      </c>
      <c r="T20" s="200">
        <f>'Original data'!T38*'Original data'!$U$3</f>
        <v>0</v>
      </c>
      <c r="U20" s="200">
        <f>'Original data'!U38*'Original data'!$U$3</f>
        <v>0</v>
      </c>
      <c r="V20" s="201">
        <f>'Original data'!V38*'Original data'!$U$3</f>
        <v>0</v>
      </c>
      <c r="W20" s="254"/>
      <c r="X20" s="255" t="str">
        <f>'Original data'!X38</f>
        <v>b16</v>
      </c>
      <c r="Y20" s="200">
        <f>'Original data'!Y38*'Original data'!$U$3</f>
        <v>0</v>
      </c>
      <c r="Z20" s="200">
        <f>'Original data'!Z38*'Original data'!$U$3</f>
        <v>0</v>
      </c>
      <c r="AA20" s="200">
        <f>'Original data'!AA38*'Original data'!$U$3</f>
        <v>0</v>
      </c>
      <c r="AB20" s="200">
        <f>'Original data'!AB38*'Original data'!$U$3</f>
        <v>0</v>
      </c>
      <c r="AC20" s="200">
        <f>'Original data'!AC38*'Original data'!$U$3</f>
        <v>0</v>
      </c>
      <c r="AD20" s="200">
        <f>'Original data'!AD38*'Original data'!$U$3</f>
        <v>0</v>
      </c>
      <c r="AE20" s="200">
        <f>'Original data'!AE38*'Original data'!$U$3</f>
        <v>0</v>
      </c>
      <c r="AF20" s="200">
        <f>'Original data'!AF38*'Original data'!$U$3</f>
        <v>0</v>
      </c>
      <c r="AG20" s="200">
        <f>'Original data'!AG38*'Original data'!$U$3</f>
        <v>0</v>
      </c>
      <c r="AH20" s="200">
        <f>'Original data'!AH38*'Original data'!$U$3</f>
        <v>0</v>
      </c>
      <c r="AI20" s="200">
        <f>'Original data'!AI38*'Original data'!$U$3</f>
        <v>0</v>
      </c>
      <c r="AJ20" s="200">
        <f>'Original data'!AJ38*'Original data'!$U$3</f>
        <v>0</v>
      </c>
      <c r="AK20" s="200">
        <f>'Original data'!AK38*'Original data'!$U$3</f>
        <v>0</v>
      </c>
      <c r="AL20" s="200">
        <f>'Original data'!AL38*'Original data'!$U$3</f>
        <v>0</v>
      </c>
      <c r="AM20" s="200">
        <f>'Original data'!AM38*'Original data'!$U$3</f>
        <v>0</v>
      </c>
      <c r="AN20" s="200">
        <f>'Original data'!AN38*'Original data'!$U$3</f>
        <v>0</v>
      </c>
      <c r="AO20" s="200">
        <f>'Original data'!AO38*'Original data'!$U$3</f>
        <v>0</v>
      </c>
      <c r="AP20" s="200">
        <f>'Original data'!AP38*'Original data'!$U$3</f>
        <v>0</v>
      </c>
      <c r="AQ20" s="200">
        <f>'Original data'!AQ38*'Original data'!$U$3</f>
        <v>0</v>
      </c>
      <c r="AR20" s="200">
        <f>'Original data'!AR38*'Original data'!$U$3</f>
        <v>0</v>
      </c>
      <c r="AS20" s="201">
        <f>'Original data'!AS38*'Original data'!$U$3</f>
        <v>0</v>
      </c>
    </row>
    <row r="21" spans="1:45" ht="13.5" thickBot="1">
      <c r="A21" s="256" t="s">
        <v>18</v>
      </c>
      <c r="B21" s="200">
        <f>'Original data'!B39</f>
        <v>0</v>
      </c>
      <c r="C21" s="200">
        <f>'Original data'!C39</f>
        <v>0</v>
      </c>
      <c r="D21" s="200">
        <f>'Original data'!D39</f>
        <v>0</v>
      </c>
      <c r="E21" s="200">
        <f>'Original data'!E39</f>
        <v>0</v>
      </c>
      <c r="F21" s="200">
        <f>'Original data'!F39</f>
        <v>0</v>
      </c>
      <c r="G21" s="200">
        <f>'Original data'!G39</f>
        <v>0</v>
      </c>
      <c r="H21" s="200">
        <f>'Original data'!H39</f>
        <v>0</v>
      </c>
      <c r="I21" s="200">
        <f>'Original data'!I39</f>
        <v>0</v>
      </c>
      <c r="J21" s="200">
        <f>'Original data'!J39</f>
        <v>0</v>
      </c>
      <c r="K21" s="200">
        <f>'Original data'!K39</f>
        <v>0</v>
      </c>
      <c r="L21" s="200">
        <f>'Original data'!L39</f>
        <v>0</v>
      </c>
      <c r="M21" s="200">
        <f>'Original data'!M39</f>
        <v>0</v>
      </c>
      <c r="N21" s="200">
        <f>'Original data'!N39</f>
        <v>0</v>
      </c>
      <c r="O21" s="200">
        <f>'Original data'!O39</f>
        <v>0</v>
      </c>
      <c r="P21" s="200">
        <f>'Original data'!P39</f>
        <v>0</v>
      </c>
      <c r="Q21" s="200">
        <f>'Original data'!Q39</f>
        <v>0</v>
      </c>
      <c r="R21" s="200">
        <f>'Original data'!R39</f>
        <v>0</v>
      </c>
      <c r="S21" s="200">
        <f>'Original data'!S39</f>
        <v>0</v>
      </c>
      <c r="T21" s="200">
        <f>'Original data'!T39</f>
        <v>0</v>
      </c>
      <c r="U21" s="200">
        <f>'Original data'!U39</f>
        <v>0</v>
      </c>
      <c r="V21" s="202">
        <f>'Original data'!V39</f>
        <v>0</v>
      </c>
      <c r="W21" s="254"/>
      <c r="X21" s="257" t="str">
        <f>'Original data'!X39</f>
        <v>b17</v>
      </c>
      <c r="Y21" s="192">
        <f>'Original data'!Y39</f>
        <v>0</v>
      </c>
      <c r="Z21" s="192">
        <f>'Original data'!Z39</f>
        <v>0</v>
      </c>
      <c r="AA21" s="192">
        <f>'Original data'!AA39</f>
        <v>0</v>
      </c>
      <c r="AB21" s="192">
        <f>'Original data'!AB39</f>
        <v>0</v>
      </c>
      <c r="AC21" s="192">
        <f>'Original data'!AC39</f>
        <v>0</v>
      </c>
      <c r="AD21" s="192">
        <f>'Original data'!AD39</f>
        <v>0</v>
      </c>
      <c r="AE21" s="192">
        <f>'Original data'!AE39</f>
        <v>0</v>
      </c>
      <c r="AF21" s="192">
        <f>'Original data'!AF39</f>
        <v>0</v>
      </c>
      <c r="AG21" s="192">
        <f>'Original data'!AG39</f>
        <v>0</v>
      </c>
      <c r="AH21" s="192">
        <f>'Original data'!AH39</f>
        <v>0</v>
      </c>
      <c r="AI21" s="192">
        <f>'Original data'!AI39</f>
        <v>0</v>
      </c>
      <c r="AJ21" s="192">
        <f>'Original data'!AJ39</f>
        <v>0</v>
      </c>
      <c r="AK21" s="192">
        <f>'Original data'!AK39</f>
        <v>0</v>
      </c>
      <c r="AL21" s="192">
        <f>'Original data'!AL39</f>
        <v>0</v>
      </c>
      <c r="AM21" s="192">
        <f>'Original data'!AM39</f>
        <v>0</v>
      </c>
      <c r="AN21" s="192">
        <f>'Original data'!AN39</f>
        <v>0</v>
      </c>
      <c r="AO21" s="192">
        <f>'Original data'!AO39</f>
        <v>0</v>
      </c>
      <c r="AP21" s="192">
        <f>'Original data'!AP39</f>
        <v>0</v>
      </c>
      <c r="AQ21" s="192">
        <f>'Original data'!AQ39</f>
        <v>0</v>
      </c>
      <c r="AR21" s="192">
        <f>'Original data'!AR39</f>
        <v>0</v>
      </c>
      <c r="AS21" s="202">
        <f>'Original data'!AS39</f>
        <v>0</v>
      </c>
    </row>
    <row r="22" spans="1:45" ht="12.75">
      <c r="A22" s="258" t="s">
        <v>19</v>
      </c>
      <c r="B22" s="189">
        <f>'Original data'!B40*'Original data'!$U$4</f>
        <v>10.24816</v>
      </c>
      <c r="C22" s="189">
        <f>'Original data'!C40*'Original data'!$U$4</f>
        <v>-12.56663</v>
      </c>
      <c r="D22" s="189">
        <f>'Original data'!D40*'Original data'!$U$4</f>
        <v>-10.02711</v>
      </c>
      <c r="E22" s="189">
        <f>'Original data'!E40*'Original data'!$U$4</f>
        <v>-9.446118</v>
      </c>
      <c r="F22" s="189">
        <f>'Original data'!F40*'Original data'!$U$4</f>
        <v>-7.935271</v>
      </c>
      <c r="G22" s="189">
        <f>'Original data'!G40*'Original data'!$U$4</f>
        <v>6.034764</v>
      </c>
      <c r="H22" s="189">
        <f>'Original data'!H40*'Original data'!$U$4</f>
        <v>9.995217</v>
      </c>
      <c r="I22" s="189">
        <f>'Original data'!I40*'Original data'!$U$4</f>
        <v>9.519655</v>
      </c>
      <c r="J22" s="189">
        <f>'Original data'!J40*'Original data'!$U$4</f>
        <v>13.09176</v>
      </c>
      <c r="K22" s="189">
        <f>'Original data'!K40*'Original data'!$U$4</f>
        <v>8.271636</v>
      </c>
      <c r="L22" s="189">
        <f>'Original data'!L40*'Original data'!$U$4</f>
        <v>4.637961</v>
      </c>
      <c r="M22" s="189">
        <f>'Original data'!M40*'Original data'!$U$4</f>
        <v>5.787907</v>
      </c>
      <c r="N22" s="189">
        <f>'Original data'!N40*'Original data'!$U$4</f>
        <v>1.850268</v>
      </c>
      <c r="O22" s="189">
        <f>'Original data'!O40*'Original data'!$U$4</f>
        <v>-6.205862</v>
      </c>
      <c r="P22" s="189">
        <f>'Original data'!P40*'Original data'!$U$4</f>
        <v>-15.07268</v>
      </c>
      <c r="Q22" s="189">
        <f>'Original data'!Q40*'Original data'!$U$4</f>
        <v>-16.22618</v>
      </c>
      <c r="R22" s="189">
        <f>'Original data'!R40*'Original data'!$U$4</f>
        <v>-2.751347</v>
      </c>
      <c r="S22" s="189">
        <f>'Original data'!S40*'Original data'!$U$4</f>
        <v>7.229173</v>
      </c>
      <c r="T22" s="189">
        <f>'Original data'!T40*'Original data'!$U$4</f>
        <v>7.680644</v>
      </c>
      <c r="U22" s="189">
        <f>'Original data'!U40*'Original data'!$U$4</f>
        <v>2.842148</v>
      </c>
      <c r="V22" s="203">
        <f>'Original data'!V40*'Original data'!$U$4</f>
        <v>0</v>
      </c>
      <c r="W22" s="254"/>
      <c r="X22" s="255" t="str">
        <f>'Original data'!X40</f>
        <v>a1</v>
      </c>
      <c r="Y22" s="200">
        <f>'Original data'!Y40*'Original data'!$U$4</f>
        <v>17.37729</v>
      </c>
      <c r="Z22" s="200">
        <f>'Original data'!Z40*'Original data'!$U$4</f>
        <v>-6.694861</v>
      </c>
      <c r="AA22" s="200">
        <f>'Original data'!AA40*'Original data'!$U$4</f>
        <v>-12.24814</v>
      </c>
      <c r="AB22" s="200">
        <f>'Original data'!AB40*'Original data'!$U$4</f>
        <v>-10.78731</v>
      </c>
      <c r="AC22" s="200">
        <f>'Original data'!AC40*'Original data'!$U$4</f>
        <v>1.001558</v>
      </c>
      <c r="AD22" s="200">
        <f>'Original data'!AD40*'Original data'!$U$4</f>
        <v>9.88104</v>
      </c>
      <c r="AE22" s="200">
        <f>'Original data'!AE40*'Original data'!$U$4</f>
        <v>9.653108</v>
      </c>
      <c r="AF22" s="200">
        <f>'Original data'!AF40*'Original data'!$U$4</f>
        <v>14.35242</v>
      </c>
      <c r="AG22" s="200">
        <f>'Original data'!AG40*'Original data'!$U$4</f>
        <v>14.93248</v>
      </c>
      <c r="AH22" s="200">
        <f>'Original data'!AH40*'Original data'!$U$4</f>
        <v>8.078668</v>
      </c>
      <c r="AI22" s="200">
        <f>'Original data'!AI40*'Original data'!$U$4</f>
        <v>5.118518</v>
      </c>
      <c r="AJ22" s="200">
        <f>'Original data'!AJ40*'Original data'!$U$4</f>
        <v>2.058635</v>
      </c>
      <c r="AK22" s="200">
        <f>'Original data'!AK40*'Original data'!$U$4</f>
        <v>-2.085587</v>
      </c>
      <c r="AL22" s="200">
        <f>'Original data'!AL40*'Original data'!$U$4</f>
        <v>-9.830276</v>
      </c>
      <c r="AM22" s="200">
        <f>'Original data'!AM40*'Original data'!$U$4</f>
        <v>-24.55639</v>
      </c>
      <c r="AN22" s="200">
        <f>'Original data'!AN40*'Original data'!$U$4</f>
        <v>-19.60688</v>
      </c>
      <c r="AO22" s="200">
        <f>'Original data'!AO40*'Original data'!$U$4</f>
        <v>-9.688317</v>
      </c>
      <c r="AP22" s="200">
        <f>'Original data'!AP40*'Original data'!$U$4</f>
        <v>4.822545</v>
      </c>
      <c r="AQ22" s="200">
        <f>'Original data'!AQ40*'Original data'!$U$4</f>
        <v>6.253842</v>
      </c>
      <c r="AR22" s="200">
        <f>'Original data'!AR40*'Original data'!$U$4</f>
        <v>9.440609</v>
      </c>
      <c r="AS22" s="203">
        <f>'Original data'!AS40*'Original data'!$U$4</f>
        <v>-1.889157E-13</v>
      </c>
    </row>
    <row r="23" spans="1:45" ht="12.75">
      <c r="A23" s="251" t="s">
        <v>20</v>
      </c>
      <c r="B23" s="200">
        <f>'Original data'!B41*'Original data'!$U$5</f>
        <v>-0.05946026</v>
      </c>
      <c r="C23" s="200">
        <f>'Original data'!C41*'Original data'!$U$5</f>
        <v>-1.807887</v>
      </c>
      <c r="D23" s="200">
        <f>'Original data'!D41*'Original data'!$U$5</f>
        <v>-1.112119</v>
      </c>
      <c r="E23" s="200">
        <f>'Original data'!E41*'Original data'!$U$5</f>
        <v>-0.682527</v>
      </c>
      <c r="F23" s="200">
        <f>'Original data'!F41*'Original data'!$U$5</f>
        <v>-1.034601</v>
      </c>
      <c r="G23" s="200">
        <f>'Original data'!G41*'Original data'!$U$5</f>
        <v>-1.11051</v>
      </c>
      <c r="H23" s="200">
        <f>'Original data'!H41*'Original data'!$U$5</f>
        <v>-0.5873669</v>
      </c>
      <c r="I23" s="200">
        <f>'Original data'!I41*'Original data'!$U$5</f>
        <v>-0.4483629</v>
      </c>
      <c r="J23" s="200">
        <f>'Original data'!J41*'Original data'!$U$5</f>
        <v>-0.7841803</v>
      </c>
      <c r="K23" s="200">
        <f>'Original data'!K41*'Original data'!$U$5</f>
        <v>-0.8104832</v>
      </c>
      <c r="L23" s="200">
        <f>'Original data'!L41*'Original data'!$U$5</f>
        <v>0.2006174</v>
      </c>
      <c r="M23" s="200">
        <f>'Original data'!M41*'Original data'!$U$5</f>
        <v>-0.2314829</v>
      </c>
      <c r="N23" s="200">
        <f>'Original data'!N41*'Original data'!$U$5</f>
        <v>0.08708455</v>
      </c>
      <c r="O23" s="200">
        <f>'Original data'!O41*'Original data'!$U$5</f>
        <v>-0.7393087</v>
      </c>
      <c r="P23" s="200">
        <f>'Original data'!P41*'Original data'!$U$5</f>
        <v>-0.9137083</v>
      </c>
      <c r="Q23" s="200">
        <f>'Original data'!Q41*'Original data'!$U$5</f>
        <v>-1.350474</v>
      </c>
      <c r="R23" s="200">
        <f>'Original data'!R41*'Original data'!$U$5</f>
        <v>-1.20168</v>
      </c>
      <c r="S23" s="200">
        <f>'Original data'!S41*'Original data'!$U$5</f>
        <v>-1.617537</v>
      </c>
      <c r="T23" s="200">
        <f>'Original data'!T41*'Original data'!$U$5</f>
        <v>-1.910902</v>
      </c>
      <c r="U23" s="200">
        <f>'Original data'!U41*'Original data'!$U$5</f>
        <v>-9.972704</v>
      </c>
      <c r="V23" s="201">
        <f>'Original data'!V41*'Original data'!$U$5</f>
        <v>-1.150038</v>
      </c>
      <c r="W23" s="254"/>
      <c r="X23" s="255" t="str">
        <f>'Original data'!X41</f>
        <v>a2</v>
      </c>
      <c r="Y23" s="200">
        <f>'Original data'!Y41*'Original data'!$U$5</f>
        <v>1.017407</v>
      </c>
      <c r="Z23" s="200">
        <f>'Original data'!Z41*'Original data'!$U$5</f>
        <v>-1.727528</v>
      </c>
      <c r="AA23" s="200">
        <f>'Original data'!AA41*'Original data'!$U$5</f>
        <v>-1.511954</v>
      </c>
      <c r="AB23" s="200">
        <f>'Original data'!AB41*'Original data'!$U$5</f>
        <v>-1.279591</v>
      </c>
      <c r="AC23" s="200">
        <f>'Original data'!AC41*'Original data'!$U$5</f>
        <v>-1.380209</v>
      </c>
      <c r="AD23" s="200">
        <f>'Original data'!AD41*'Original data'!$U$5</f>
        <v>-2.171369</v>
      </c>
      <c r="AE23" s="200">
        <f>'Original data'!AE41*'Original data'!$U$5</f>
        <v>-1.361612</v>
      </c>
      <c r="AF23" s="200">
        <f>'Original data'!AF41*'Original data'!$U$5</f>
        <v>-0.6376848</v>
      </c>
      <c r="AG23" s="200">
        <f>'Original data'!AG41*'Original data'!$U$5</f>
        <v>-0.8564397</v>
      </c>
      <c r="AH23" s="200">
        <f>'Original data'!AH41*'Original data'!$U$5</f>
        <v>-1.877516</v>
      </c>
      <c r="AI23" s="200">
        <f>'Original data'!AI41*'Original data'!$U$5</f>
        <v>-0.9932855</v>
      </c>
      <c r="AJ23" s="200">
        <f>'Original data'!AJ41*'Original data'!$U$5</f>
        <v>-0.02365159</v>
      </c>
      <c r="AK23" s="200">
        <f>'Original data'!AK41*'Original data'!$U$5</f>
        <v>-0.8552234</v>
      </c>
      <c r="AL23" s="200">
        <f>'Original data'!AL41*'Original data'!$U$5</f>
        <v>-1.160473</v>
      </c>
      <c r="AM23" s="200">
        <f>'Original data'!AM41*'Original data'!$U$5</f>
        <v>-1.178855</v>
      </c>
      <c r="AN23" s="200">
        <f>'Original data'!AN41*'Original data'!$U$5</f>
        <v>-0.4110816</v>
      </c>
      <c r="AO23" s="200">
        <f>'Original data'!AO41*'Original data'!$U$5</f>
        <v>-1.542829</v>
      </c>
      <c r="AP23" s="200">
        <f>'Original data'!AP41*'Original data'!$U$5</f>
        <v>-0.6295934</v>
      </c>
      <c r="AQ23" s="200">
        <f>'Original data'!AQ41*'Original data'!$U$5</f>
        <v>-1.260511</v>
      </c>
      <c r="AR23" s="200">
        <f>'Original data'!AR41*'Original data'!$U$5</f>
        <v>-8.520099</v>
      </c>
      <c r="AS23" s="201">
        <f>'Original data'!AS41*'Original data'!$U$5</f>
        <v>-1.321682</v>
      </c>
    </row>
    <row r="24" spans="1:45" ht="12.75">
      <c r="A24" s="251" t="s">
        <v>21</v>
      </c>
      <c r="B24" s="200">
        <f>'Original data'!B42*'Original data'!$U$4</f>
        <v>-0.7269763</v>
      </c>
      <c r="C24" s="200">
        <f>'Original data'!C42*'Original data'!$U$4</f>
        <v>-0.4913355</v>
      </c>
      <c r="D24" s="200">
        <f>'Original data'!D42*'Original data'!$U$4</f>
        <v>0.03369443</v>
      </c>
      <c r="E24" s="200">
        <f>'Original data'!E42*'Original data'!$U$4</f>
        <v>-0.1398312</v>
      </c>
      <c r="F24" s="200">
        <f>'Original data'!F42*'Original data'!$U$4</f>
        <v>-0.1007516</v>
      </c>
      <c r="G24" s="200">
        <f>'Original data'!G42*'Original data'!$U$4</f>
        <v>-0.2263423</v>
      </c>
      <c r="H24" s="200">
        <f>'Original data'!H42*'Original data'!$U$4</f>
        <v>-0.08655584</v>
      </c>
      <c r="I24" s="200">
        <f>'Original data'!I42*'Original data'!$U$4</f>
        <v>0.2227762</v>
      </c>
      <c r="J24" s="200">
        <f>'Original data'!J42*'Original data'!$U$4</f>
        <v>-0.1251794</v>
      </c>
      <c r="K24" s="200">
        <f>'Original data'!K42*'Original data'!$U$4</f>
        <v>-0.7009247</v>
      </c>
      <c r="L24" s="200">
        <f>'Original data'!L42*'Original data'!$U$4</f>
        <v>0.2800441</v>
      </c>
      <c r="M24" s="200">
        <f>'Original data'!M42*'Original data'!$U$4</f>
        <v>-0.200359</v>
      </c>
      <c r="N24" s="200">
        <f>'Original data'!N42*'Original data'!$U$4</f>
        <v>0.3294102</v>
      </c>
      <c r="O24" s="200">
        <f>'Original data'!O42*'Original data'!$U$4</f>
        <v>0.3089879</v>
      </c>
      <c r="P24" s="200">
        <f>'Original data'!P42*'Original data'!$U$4</f>
        <v>-0.08509127</v>
      </c>
      <c r="Q24" s="200">
        <f>'Original data'!Q42*'Original data'!$U$4</f>
        <v>-0.08542481</v>
      </c>
      <c r="R24" s="200">
        <f>'Original data'!R42*'Original data'!$U$4</f>
        <v>-0.5835244</v>
      </c>
      <c r="S24" s="200">
        <f>'Original data'!S42*'Original data'!$U$4</f>
        <v>-0.1596374</v>
      </c>
      <c r="T24" s="200">
        <f>'Original data'!T42*'Original data'!$U$4</f>
        <v>-0.1873044</v>
      </c>
      <c r="U24" s="200">
        <f>'Original data'!U42*'Original data'!$U$4</f>
        <v>0.9016449</v>
      </c>
      <c r="V24" s="201">
        <f>'Original data'!V42*'Original data'!$U$4</f>
        <v>-0.09857739</v>
      </c>
      <c r="W24" s="254"/>
      <c r="X24" s="255" t="str">
        <f>'Original data'!X42</f>
        <v>a3</v>
      </c>
      <c r="Y24" s="200">
        <f>'Original data'!Y42*'Original data'!$U$4</f>
        <v>0.1503868</v>
      </c>
      <c r="Z24" s="200">
        <f>'Original data'!Z42*'Original data'!$U$4</f>
        <v>-0.01182558</v>
      </c>
      <c r="AA24" s="200">
        <f>'Original data'!AA42*'Original data'!$U$4</f>
        <v>0.210549</v>
      </c>
      <c r="AB24" s="200">
        <f>'Original data'!AB42*'Original data'!$U$4</f>
        <v>0.3322298</v>
      </c>
      <c r="AC24" s="200">
        <f>'Original data'!AC42*'Original data'!$U$4</f>
        <v>0.1528434</v>
      </c>
      <c r="AD24" s="200">
        <f>'Original data'!AD42*'Original data'!$U$4</f>
        <v>0.3382579</v>
      </c>
      <c r="AE24" s="200">
        <f>'Original data'!AE42*'Original data'!$U$4</f>
        <v>-0.1741207</v>
      </c>
      <c r="AF24" s="200">
        <f>'Original data'!AF42*'Original data'!$U$4</f>
        <v>-0.165058</v>
      </c>
      <c r="AG24" s="200">
        <f>'Original data'!AG42*'Original data'!$U$4</f>
        <v>-0.05978443</v>
      </c>
      <c r="AH24" s="200">
        <f>'Original data'!AH42*'Original data'!$U$4</f>
        <v>-0.6851681</v>
      </c>
      <c r="AI24" s="200">
        <f>'Original data'!AI42*'Original data'!$U$4</f>
        <v>-0.03162692</v>
      </c>
      <c r="AJ24" s="200">
        <f>'Original data'!AJ42*'Original data'!$U$4</f>
        <v>-0.4119512</v>
      </c>
      <c r="AK24" s="200">
        <f>'Original data'!AK42*'Original data'!$U$4</f>
        <v>-0.1220829</v>
      </c>
      <c r="AL24" s="200">
        <f>'Original data'!AL42*'Original data'!$U$4</f>
        <v>0.2138024</v>
      </c>
      <c r="AM24" s="200">
        <f>'Original data'!AM42*'Original data'!$U$4</f>
        <v>0.0320268</v>
      </c>
      <c r="AN24" s="200">
        <f>'Original data'!AN42*'Original data'!$U$4</f>
        <v>-0.1962634</v>
      </c>
      <c r="AO24" s="200">
        <f>'Original data'!AO42*'Original data'!$U$4</f>
        <v>-0.5735684</v>
      </c>
      <c r="AP24" s="200">
        <f>'Original data'!AP42*'Original data'!$U$4</f>
        <v>0.01583522</v>
      </c>
      <c r="AQ24" s="200">
        <f>'Original data'!AQ42*'Original data'!$U$4</f>
        <v>-0.4141864</v>
      </c>
      <c r="AR24" s="200">
        <f>'Original data'!AR42*'Original data'!$U$4</f>
        <v>0.9892505</v>
      </c>
      <c r="AS24" s="201">
        <f>'Original data'!AS42*'Original data'!$U$4</f>
        <v>-0.04502295</v>
      </c>
    </row>
    <row r="25" spans="1:45" ht="12.75">
      <c r="A25" s="251" t="s">
        <v>22</v>
      </c>
      <c r="B25" s="200">
        <f>'Original data'!B43*'Original data'!$U$5</f>
        <v>0.023559</v>
      </c>
      <c r="C25" s="200">
        <f>'Original data'!C43*'Original data'!$U$5</f>
        <v>0.2370687</v>
      </c>
      <c r="D25" s="200">
        <f>'Original data'!D43*'Original data'!$U$5</f>
        <v>0.182107</v>
      </c>
      <c r="E25" s="200">
        <f>'Original data'!E43*'Original data'!$U$5</f>
        <v>0.3961288</v>
      </c>
      <c r="F25" s="200">
        <f>'Original data'!F43*'Original data'!$U$5</f>
        <v>0.1831334</v>
      </c>
      <c r="G25" s="200">
        <f>'Original data'!G43*'Original data'!$U$5</f>
        <v>0.6474239</v>
      </c>
      <c r="H25" s="200">
        <f>'Original data'!H43*'Original data'!$U$5</f>
        <v>0.3115129</v>
      </c>
      <c r="I25" s="200">
        <f>'Original data'!I43*'Original data'!$U$5</f>
        <v>0.4598767</v>
      </c>
      <c r="J25" s="200">
        <f>'Original data'!J43*'Original data'!$U$5</f>
        <v>0.6155251</v>
      </c>
      <c r="K25" s="200">
        <f>'Original data'!K43*'Original data'!$U$5</f>
        <v>0.5387105</v>
      </c>
      <c r="L25" s="200">
        <f>'Original data'!L43*'Original data'!$U$5</f>
        <v>0.5587053</v>
      </c>
      <c r="M25" s="200">
        <f>'Original data'!M43*'Original data'!$U$5</f>
        <v>0.259403</v>
      </c>
      <c r="N25" s="200">
        <f>'Original data'!N43*'Original data'!$U$5</f>
        <v>0.2714112</v>
      </c>
      <c r="O25" s="200">
        <f>'Original data'!O43*'Original data'!$U$5</f>
        <v>0.396566</v>
      </c>
      <c r="P25" s="200">
        <f>'Original data'!P43*'Original data'!$U$5</f>
        <v>0.4242714</v>
      </c>
      <c r="Q25" s="200">
        <f>'Original data'!Q43*'Original data'!$U$5</f>
        <v>0.6715349</v>
      </c>
      <c r="R25" s="200">
        <f>'Original data'!R43*'Original data'!$U$5</f>
        <v>0.5716857</v>
      </c>
      <c r="S25" s="200">
        <f>'Original data'!S43*'Original data'!$U$5</f>
        <v>0.4125137</v>
      </c>
      <c r="T25" s="200">
        <f>'Original data'!T43*'Original data'!$U$5</f>
        <v>0.262522</v>
      </c>
      <c r="U25" s="200">
        <f>'Original data'!U43*'Original data'!$U$5</f>
        <v>-0.3873494</v>
      </c>
      <c r="V25" s="201">
        <f>'Original data'!V43*'Original data'!$U$5</f>
        <v>0.3740833</v>
      </c>
      <c r="W25" s="254"/>
      <c r="X25" s="255" t="str">
        <f>'Original data'!X43</f>
        <v>a4</v>
      </c>
      <c r="Y25" s="200">
        <f>'Original data'!Y43*'Original data'!$U$5</f>
        <v>-0.4040144</v>
      </c>
      <c r="Z25" s="200">
        <f>'Original data'!Z43*'Original data'!$U$5</f>
        <v>0.1627149</v>
      </c>
      <c r="AA25" s="200">
        <f>'Original data'!AA43*'Original data'!$U$5</f>
        <v>0.05710834</v>
      </c>
      <c r="AB25" s="200">
        <f>'Original data'!AB43*'Original data'!$U$5</f>
        <v>0.02050065</v>
      </c>
      <c r="AC25" s="200">
        <f>'Original data'!AC43*'Original data'!$U$5</f>
        <v>-0.1505022</v>
      </c>
      <c r="AD25" s="200">
        <f>'Original data'!AD43*'Original data'!$U$5</f>
        <v>0.5846728</v>
      </c>
      <c r="AE25" s="200">
        <f>'Original data'!AE43*'Original data'!$U$5</f>
        <v>0.2654691</v>
      </c>
      <c r="AF25" s="200">
        <f>'Original data'!AF43*'Original data'!$U$5</f>
        <v>0.2301147</v>
      </c>
      <c r="AG25" s="200">
        <f>'Original data'!AG43*'Original data'!$U$5</f>
        <v>0.09800131</v>
      </c>
      <c r="AH25" s="200">
        <f>'Original data'!AH43*'Original data'!$U$5</f>
        <v>0.2306125</v>
      </c>
      <c r="AI25" s="200">
        <f>'Original data'!AI43*'Original data'!$U$5</f>
        <v>0.5305634</v>
      </c>
      <c r="AJ25" s="200">
        <f>'Original data'!AJ43*'Original data'!$U$5</f>
        <v>-0.1975645</v>
      </c>
      <c r="AK25" s="200">
        <f>'Original data'!AK43*'Original data'!$U$5</f>
        <v>-0.1254595</v>
      </c>
      <c r="AL25" s="200">
        <f>'Original data'!AL43*'Original data'!$U$5</f>
        <v>0.3650868</v>
      </c>
      <c r="AM25" s="200">
        <f>'Original data'!AM43*'Original data'!$U$5</f>
        <v>0.08025944</v>
      </c>
      <c r="AN25" s="200">
        <f>'Original data'!AN43*'Original data'!$U$5</f>
        <v>0.009823334</v>
      </c>
      <c r="AO25" s="200">
        <f>'Original data'!AO43*'Original data'!$U$5</f>
        <v>0.2299363</v>
      </c>
      <c r="AP25" s="200">
        <f>'Original data'!AP43*'Original data'!$U$5</f>
        <v>-0.03854153</v>
      </c>
      <c r="AQ25" s="200">
        <f>'Original data'!AQ43*'Original data'!$U$5</f>
        <v>-0.4282521</v>
      </c>
      <c r="AR25" s="200">
        <f>'Original data'!AR43*'Original data'!$U$5</f>
        <v>-1.654685</v>
      </c>
      <c r="AS25" s="201">
        <f>'Original data'!AS43*'Original data'!$U$5</f>
        <v>0.03606152</v>
      </c>
    </row>
    <row r="26" spans="1:45" ht="12.75">
      <c r="A26" s="251" t="s">
        <v>23</v>
      </c>
      <c r="B26" s="200">
        <f>'Original data'!B44*'Original data'!$U$4</f>
        <v>1.321111</v>
      </c>
      <c r="C26" s="200">
        <f>'Original data'!C44*'Original data'!$U$4</f>
        <v>-0.1113391</v>
      </c>
      <c r="D26" s="200">
        <f>'Original data'!D44*'Original data'!$U$4</f>
        <v>-0.00334252</v>
      </c>
      <c r="E26" s="200">
        <f>'Original data'!E44*'Original data'!$U$4</f>
        <v>-0.06356755</v>
      </c>
      <c r="F26" s="200">
        <f>'Original data'!F44*'Original data'!$U$4</f>
        <v>-0.1340497</v>
      </c>
      <c r="G26" s="200">
        <f>'Original data'!G44*'Original data'!$U$4</f>
        <v>-0.07731855</v>
      </c>
      <c r="H26" s="200">
        <f>'Original data'!H44*'Original data'!$U$4</f>
        <v>-0.01576004</v>
      </c>
      <c r="I26" s="200">
        <f>'Original data'!I44*'Original data'!$U$4</f>
        <v>0.07543951</v>
      </c>
      <c r="J26" s="200">
        <f>'Original data'!J44*'Original data'!$U$4</f>
        <v>-0.02275446</v>
      </c>
      <c r="K26" s="200">
        <f>'Original data'!K44*'Original data'!$U$4</f>
        <v>-0.2203457</v>
      </c>
      <c r="L26" s="200">
        <f>'Original data'!L44*'Original data'!$U$4</f>
        <v>0.02986806</v>
      </c>
      <c r="M26" s="200">
        <f>'Original data'!M44*'Original data'!$U$4</f>
        <v>-0.04460449</v>
      </c>
      <c r="N26" s="200">
        <f>'Original data'!N44*'Original data'!$U$4</f>
        <v>0.03097849</v>
      </c>
      <c r="O26" s="200">
        <f>'Original data'!O44*'Original data'!$U$4</f>
        <v>-0.001749982</v>
      </c>
      <c r="P26" s="200">
        <f>'Original data'!P44*'Original data'!$U$4</f>
        <v>0.01466212</v>
      </c>
      <c r="Q26" s="200">
        <f>'Original data'!Q44*'Original data'!$U$4</f>
        <v>-0.05200007</v>
      </c>
      <c r="R26" s="200">
        <f>'Original data'!R44*'Original data'!$U$4</f>
        <v>-0.1804542</v>
      </c>
      <c r="S26" s="200">
        <f>'Original data'!S44*'Original data'!$U$4</f>
        <v>-0.04081538</v>
      </c>
      <c r="T26" s="200">
        <f>'Original data'!T44*'Original data'!$U$4</f>
        <v>-0.1395169</v>
      </c>
      <c r="U26" s="200">
        <f>'Original data'!U44*'Original data'!$U$4</f>
        <v>-0.07840443</v>
      </c>
      <c r="V26" s="201">
        <f>'Original data'!V44*'Original data'!$U$4</f>
        <v>-0.01113145</v>
      </c>
      <c r="W26" s="254"/>
      <c r="X26" s="255" t="str">
        <f>'Original data'!X44</f>
        <v>a5</v>
      </c>
      <c r="Y26" s="200">
        <f>'Original data'!Y44*'Original data'!$U$4</f>
        <v>1.333494</v>
      </c>
      <c r="Z26" s="200">
        <f>'Original data'!Z44*'Original data'!$U$4</f>
        <v>-0.1375896</v>
      </c>
      <c r="AA26" s="200">
        <f>'Original data'!AA44*'Original data'!$U$4</f>
        <v>-0.04303058</v>
      </c>
      <c r="AB26" s="200">
        <f>'Original data'!AB44*'Original data'!$U$4</f>
        <v>0.02045736</v>
      </c>
      <c r="AC26" s="200">
        <f>'Original data'!AC44*'Original data'!$U$4</f>
        <v>-0.002966311</v>
      </c>
      <c r="AD26" s="200">
        <f>'Original data'!AD44*'Original data'!$U$4</f>
        <v>0.01622178</v>
      </c>
      <c r="AE26" s="200">
        <f>'Original data'!AE44*'Original data'!$U$4</f>
        <v>-0.06259339</v>
      </c>
      <c r="AF26" s="200">
        <f>'Original data'!AF44*'Original data'!$U$4</f>
        <v>-0.03734758</v>
      </c>
      <c r="AG26" s="200">
        <f>'Original data'!AG44*'Original data'!$U$4</f>
        <v>-0.03484669</v>
      </c>
      <c r="AH26" s="200">
        <f>'Original data'!AH44*'Original data'!$U$4</f>
        <v>-0.3000292</v>
      </c>
      <c r="AI26" s="200">
        <f>'Original data'!AI44*'Original data'!$U$4</f>
        <v>0.01660172</v>
      </c>
      <c r="AJ26" s="200">
        <f>'Original data'!AJ44*'Original data'!$U$4</f>
        <v>-0.1930134</v>
      </c>
      <c r="AK26" s="200">
        <f>'Original data'!AK44*'Original data'!$U$4</f>
        <v>-0.06066848</v>
      </c>
      <c r="AL26" s="200">
        <f>'Original data'!AL44*'Original data'!$U$4</f>
        <v>0.02680793</v>
      </c>
      <c r="AM26" s="200">
        <f>'Original data'!AM44*'Original data'!$U$4</f>
        <v>-0.05911701</v>
      </c>
      <c r="AN26" s="200">
        <f>'Original data'!AN44*'Original data'!$U$4</f>
        <v>-0.003511637</v>
      </c>
      <c r="AO26" s="200">
        <f>'Original data'!AO44*'Original data'!$U$4</f>
        <v>0.01421096</v>
      </c>
      <c r="AP26" s="200">
        <f>'Original data'!AP44*'Original data'!$U$4</f>
        <v>-0.09656308</v>
      </c>
      <c r="AQ26" s="200">
        <f>'Original data'!AQ44*'Original data'!$U$4</f>
        <v>-0.2940768</v>
      </c>
      <c r="AR26" s="200">
        <f>'Original data'!AR44*'Original data'!$U$4</f>
        <v>-0.2704579</v>
      </c>
      <c r="AS26" s="201">
        <f>'Original data'!AS44*'Original data'!$U$4</f>
        <v>-0.03131414</v>
      </c>
    </row>
    <row r="27" spans="1:45" ht="12.75">
      <c r="A27" s="251" t="s">
        <v>24</v>
      </c>
      <c r="B27" s="200">
        <f>'Original data'!B45*'Original data'!$U$5</f>
        <v>-0.3608405</v>
      </c>
      <c r="C27" s="200">
        <f>'Original data'!C45*'Original data'!$U$5</f>
        <v>-0.04423174</v>
      </c>
      <c r="D27" s="200">
        <f>'Original data'!D45*'Original data'!$U$5</f>
        <v>0.02927774</v>
      </c>
      <c r="E27" s="200">
        <f>'Original data'!E45*'Original data'!$U$5</f>
        <v>0.02140445</v>
      </c>
      <c r="F27" s="200">
        <f>'Original data'!F45*'Original data'!$U$5</f>
        <v>-0.04299301</v>
      </c>
      <c r="G27" s="200">
        <f>'Original data'!G45*'Original data'!$U$5</f>
        <v>-0.001191359</v>
      </c>
      <c r="H27" s="200">
        <f>'Original data'!H45*'Original data'!$U$5</f>
        <v>-0.0003921792</v>
      </c>
      <c r="I27" s="200">
        <f>'Original data'!I45*'Original data'!$U$5</f>
        <v>0.01681662</v>
      </c>
      <c r="J27" s="200">
        <f>'Original data'!J45*'Original data'!$U$5</f>
        <v>-0.0347754</v>
      </c>
      <c r="K27" s="200">
        <f>'Original data'!K45*'Original data'!$U$5</f>
        <v>0.07241047</v>
      </c>
      <c r="L27" s="200">
        <f>'Original data'!L45*'Original data'!$U$5</f>
        <v>0.1820059</v>
      </c>
      <c r="M27" s="200">
        <f>'Original data'!M45*'Original data'!$U$5</f>
        <v>0.1040503</v>
      </c>
      <c r="N27" s="200">
        <f>'Original data'!N45*'Original data'!$U$5</f>
        <v>0.1008798</v>
      </c>
      <c r="O27" s="200">
        <f>'Original data'!O45*'Original data'!$U$5</f>
        <v>0.09196695</v>
      </c>
      <c r="P27" s="200">
        <f>'Original data'!P45*'Original data'!$U$5</f>
        <v>0.03983978</v>
      </c>
      <c r="Q27" s="200">
        <f>'Original data'!Q45*'Original data'!$U$5</f>
        <v>-0.001990219</v>
      </c>
      <c r="R27" s="200">
        <f>'Original data'!R45*'Original data'!$U$5</f>
        <v>0.02925089</v>
      </c>
      <c r="S27" s="200">
        <f>'Original data'!S45*'Original data'!$U$5</f>
        <v>0.09538493</v>
      </c>
      <c r="T27" s="200">
        <f>'Original data'!T45*'Original data'!$U$5</f>
        <v>0.02565616</v>
      </c>
      <c r="U27" s="200">
        <f>'Original data'!U45*'Original data'!$U$5</f>
        <v>-0.06719107</v>
      </c>
      <c r="V27" s="201">
        <f>'Original data'!V45*'Original data'!$U$5</f>
        <v>0.02225603</v>
      </c>
      <c r="W27" s="254"/>
      <c r="X27" s="255" t="str">
        <f>'Original data'!X45</f>
        <v>a6</v>
      </c>
      <c r="Y27" s="200">
        <f>'Original data'!Y45*'Original data'!$U$5</f>
        <v>-0.00470604</v>
      </c>
      <c r="Z27" s="200">
        <f>'Original data'!Z45*'Original data'!$U$5</f>
        <v>0.111424</v>
      </c>
      <c r="AA27" s="200">
        <f>'Original data'!AA45*'Original data'!$U$5</f>
        <v>-0.01722603</v>
      </c>
      <c r="AB27" s="200">
        <f>'Original data'!AB45*'Original data'!$U$5</f>
        <v>-0.04347013</v>
      </c>
      <c r="AC27" s="200">
        <f>'Original data'!AC45*'Original data'!$U$5</f>
        <v>-0.0505467</v>
      </c>
      <c r="AD27" s="200">
        <f>'Original data'!AD45*'Original data'!$U$5</f>
        <v>-0.1356606</v>
      </c>
      <c r="AE27" s="200">
        <f>'Original data'!AE45*'Original data'!$U$5</f>
        <v>-0.0801283</v>
      </c>
      <c r="AF27" s="200">
        <f>'Original data'!AF45*'Original data'!$U$5</f>
        <v>-0.08749964</v>
      </c>
      <c r="AG27" s="200">
        <f>'Original data'!AG45*'Original data'!$U$5</f>
        <v>0.01690445</v>
      </c>
      <c r="AH27" s="200">
        <f>'Original data'!AH45*'Original data'!$U$5</f>
        <v>-0.08723583</v>
      </c>
      <c r="AI27" s="200">
        <f>'Original data'!AI45*'Original data'!$U$5</f>
        <v>0.002829913</v>
      </c>
      <c r="AJ27" s="200">
        <f>'Original data'!AJ45*'Original data'!$U$5</f>
        <v>-0.02068443</v>
      </c>
      <c r="AK27" s="200">
        <f>'Original data'!AK45*'Original data'!$U$5</f>
        <v>-0.05971365</v>
      </c>
      <c r="AL27" s="200">
        <f>'Original data'!AL45*'Original data'!$U$5</f>
        <v>0.01523283</v>
      </c>
      <c r="AM27" s="200">
        <f>'Original data'!AM45*'Original data'!$U$5</f>
        <v>-0.1434724</v>
      </c>
      <c r="AN27" s="200">
        <f>'Original data'!AN45*'Original data'!$U$5</f>
        <v>-0.07088223</v>
      </c>
      <c r="AO27" s="200">
        <f>'Original data'!AO45*'Original data'!$U$5</f>
        <v>-0.04695036</v>
      </c>
      <c r="AP27" s="200">
        <f>'Original data'!AP45*'Original data'!$U$5</f>
        <v>0.02657937</v>
      </c>
      <c r="AQ27" s="200">
        <f>'Original data'!AQ45*'Original data'!$U$5</f>
        <v>-0.0355748</v>
      </c>
      <c r="AR27" s="200">
        <f>'Original data'!AR45*'Original data'!$U$5</f>
        <v>-0.002138266</v>
      </c>
      <c r="AS27" s="201">
        <f>'Original data'!AS45*'Original data'!$U$5</f>
        <v>-0.03700575</v>
      </c>
    </row>
    <row r="28" spans="1:45" ht="12.75">
      <c r="A28" s="251" t="s">
        <v>25</v>
      </c>
      <c r="B28" s="200">
        <f>'Original data'!B46*'Original data'!$U$4</f>
        <v>1.519193</v>
      </c>
      <c r="C28" s="200">
        <f>'Original data'!C46*'Original data'!$U$4</f>
        <v>0.05577178</v>
      </c>
      <c r="D28" s="200">
        <f>'Original data'!D46*'Original data'!$U$4</f>
        <v>0.06433374</v>
      </c>
      <c r="E28" s="200">
        <f>'Original data'!E46*'Original data'!$U$4</f>
        <v>-0.02345917</v>
      </c>
      <c r="F28" s="200">
        <f>'Original data'!F46*'Original data'!$U$4</f>
        <v>-0.0138301</v>
      </c>
      <c r="G28" s="200">
        <f>'Original data'!G46*'Original data'!$U$4</f>
        <v>0.03569782</v>
      </c>
      <c r="H28" s="200">
        <f>'Original data'!H46*'Original data'!$U$4</f>
        <v>0.1047832</v>
      </c>
      <c r="I28" s="200">
        <f>'Original data'!I46*'Original data'!$U$4</f>
        <v>0.078998</v>
      </c>
      <c r="J28" s="200">
        <f>'Original data'!J46*'Original data'!$U$4</f>
        <v>0.01363079</v>
      </c>
      <c r="K28" s="200">
        <f>'Original data'!K46*'Original data'!$U$4</f>
        <v>-0.04470202</v>
      </c>
      <c r="L28" s="200">
        <f>'Original data'!L46*'Original data'!$U$4</f>
        <v>0.0139726</v>
      </c>
      <c r="M28" s="200">
        <f>'Original data'!M46*'Original data'!$U$4</f>
        <v>0.06000645</v>
      </c>
      <c r="N28" s="200">
        <f>'Original data'!N46*'Original data'!$U$4</f>
        <v>0.02879618</v>
      </c>
      <c r="O28" s="200">
        <f>'Original data'!O46*'Original data'!$U$4</f>
        <v>0.04443098</v>
      </c>
      <c r="P28" s="200">
        <f>'Original data'!P46*'Original data'!$U$4</f>
        <v>0.0534796</v>
      </c>
      <c r="Q28" s="200">
        <f>'Original data'!Q46*'Original data'!$U$4</f>
        <v>0.007832352</v>
      </c>
      <c r="R28" s="200">
        <f>'Original data'!R46*'Original data'!$U$4</f>
        <v>0.04505221</v>
      </c>
      <c r="S28" s="200">
        <f>'Original data'!S46*'Original data'!$U$4</f>
        <v>0.02219017</v>
      </c>
      <c r="T28" s="200">
        <f>'Original data'!T46*'Original data'!$U$4</f>
        <v>-0.03139732</v>
      </c>
      <c r="U28" s="451">
        <f>'Original data'!U46*'Original data'!$U$4</f>
        <v>0.002897842</v>
      </c>
      <c r="V28" s="201">
        <f>'Original data'!V46*'Original data'!$U$4</f>
        <v>0.07421917</v>
      </c>
      <c r="W28" s="254"/>
      <c r="X28" s="255" t="str">
        <f>'Original data'!X46</f>
        <v>a7</v>
      </c>
      <c r="Y28" s="200">
        <f>'Original data'!Y46*'Original data'!$U$4</f>
        <v>1.500969</v>
      </c>
      <c r="Z28" s="200">
        <f>'Original data'!Z46*'Original data'!$U$4</f>
        <v>0.08360954</v>
      </c>
      <c r="AA28" s="200">
        <f>'Original data'!AA46*'Original data'!$U$4</f>
        <v>0.0884748</v>
      </c>
      <c r="AB28" s="200">
        <f>'Original data'!AB46*'Original data'!$U$4</f>
        <v>0.04634256</v>
      </c>
      <c r="AC28" s="200">
        <f>'Original data'!AC46*'Original data'!$U$4</f>
        <v>0.01396564</v>
      </c>
      <c r="AD28" s="200">
        <f>'Original data'!AD46*'Original data'!$U$4</f>
        <v>0.09324194</v>
      </c>
      <c r="AE28" s="200">
        <f>'Original data'!AE46*'Original data'!$U$4</f>
        <v>0.07671506</v>
      </c>
      <c r="AF28" s="200">
        <f>'Original data'!AF46*'Original data'!$U$4</f>
        <v>0.1123061</v>
      </c>
      <c r="AG28" s="200">
        <f>'Original data'!AG46*'Original data'!$U$4</f>
        <v>3.763554E-05</v>
      </c>
      <c r="AH28" s="200">
        <f>'Original data'!AH46*'Original data'!$U$4</f>
        <v>-0.005553301</v>
      </c>
      <c r="AI28" s="200">
        <f>'Original data'!AI46*'Original data'!$U$4</f>
        <v>0.02644712</v>
      </c>
      <c r="AJ28" s="200">
        <f>'Original data'!AJ46*'Original data'!$U$4</f>
        <v>0.00662965</v>
      </c>
      <c r="AK28" s="200">
        <f>'Original data'!AK46*'Original data'!$U$4</f>
        <v>-0.06498987</v>
      </c>
      <c r="AL28" s="200">
        <f>'Original data'!AL46*'Original data'!$U$4</f>
        <v>-0.05462785</v>
      </c>
      <c r="AM28" s="200">
        <f>'Original data'!AM46*'Original data'!$U$4</f>
        <v>0.01189327</v>
      </c>
      <c r="AN28" s="200">
        <f>'Original data'!AN46*'Original data'!$U$4</f>
        <v>0.02649866</v>
      </c>
      <c r="AO28" s="200">
        <f>'Original data'!AO46*'Original data'!$U$4</f>
        <v>0.0297193</v>
      </c>
      <c r="AP28" s="200">
        <f>'Original data'!AP46*'Original data'!$U$4</f>
        <v>0.02612628</v>
      </c>
      <c r="AQ28" s="200">
        <f>'Original data'!AQ46*'Original data'!$U$4</f>
        <v>-0.1035252</v>
      </c>
      <c r="AR28" s="451">
        <f>'Original data'!AR46*'Original data'!$U$4</f>
        <v>0.03714132</v>
      </c>
      <c r="AS28" s="201">
        <f>'Original data'!AS46*'Original data'!$U$4</f>
        <v>0.06925232</v>
      </c>
    </row>
    <row r="29" spans="1:45" ht="12.75">
      <c r="A29" s="251" t="s">
        <v>26</v>
      </c>
      <c r="B29" s="200">
        <f>'Original data'!B47*'Original data'!$U$5</f>
        <v>-0.0124521</v>
      </c>
      <c r="C29" s="200">
        <f>'Original data'!C47*'Original data'!$U$5</f>
        <v>0.006461957</v>
      </c>
      <c r="D29" s="200">
        <f>'Original data'!D47*'Original data'!$U$5</f>
        <v>-0.002061506</v>
      </c>
      <c r="E29" s="200">
        <f>'Original data'!E47*'Original data'!$U$5</f>
        <v>0.004094153</v>
      </c>
      <c r="F29" s="200">
        <f>'Original data'!F47*'Original data'!$U$5</f>
        <v>-0.02454234</v>
      </c>
      <c r="G29" s="200">
        <f>'Original data'!G47*'Original data'!$U$5</f>
        <v>0.02642783</v>
      </c>
      <c r="H29" s="200">
        <f>'Original data'!H47*'Original data'!$U$5</f>
        <v>0.005420975</v>
      </c>
      <c r="I29" s="200">
        <f>'Original data'!I47*'Original data'!$U$5</f>
        <v>0.002856247</v>
      </c>
      <c r="J29" s="200">
        <f>'Original data'!J47*'Original data'!$U$5</f>
        <v>0.03064215</v>
      </c>
      <c r="K29" s="200">
        <f>'Original data'!K47*'Original data'!$U$5</f>
        <v>0.03860881</v>
      </c>
      <c r="L29" s="200">
        <f>'Original data'!L47*'Original data'!$U$5</f>
        <v>0.08722827</v>
      </c>
      <c r="M29" s="200">
        <f>'Original data'!M47*'Original data'!$U$5</f>
        <v>0.04956028</v>
      </c>
      <c r="N29" s="200">
        <f>'Original data'!N47*'Original data'!$U$5</f>
        <v>0.03723547</v>
      </c>
      <c r="O29" s="200">
        <f>'Original data'!O47*'Original data'!$U$5</f>
        <v>0.03386417</v>
      </c>
      <c r="P29" s="200">
        <f>'Original data'!P47*'Original data'!$U$5</f>
        <v>0.04973527</v>
      </c>
      <c r="Q29" s="200">
        <f>'Original data'!Q47*'Original data'!$U$5</f>
        <v>0.03503989</v>
      </c>
      <c r="R29" s="200">
        <f>'Original data'!R47*'Original data'!$U$5</f>
        <v>0.03303752</v>
      </c>
      <c r="S29" s="200">
        <f>'Original data'!S47*'Original data'!$U$5</f>
        <v>0.02115053</v>
      </c>
      <c r="T29" s="200">
        <f>'Original data'!T47*'Original data'!$U$5</f>
        <v>0.02357493</v>
      </c>
      <c r="U29" s="200">
        <f>'Original data'!U47*'Original data'!$U$5</f>
        <v>0.02773826</v>
      </c>
      <c r="V29" s="201">
        <f>'Original data'!V47*'Original data'!$U$5</f>
        <v>0.02435349</v>
      </c>
      <c r="W29" s="254"/>
      <c r="X29" s="255" t="str">
        <f>'Original data'!X47</f>
        <v>a8</v>
      </c>
      <c r="Y29" s="200">
        <f>'Original data'!Y47*'Original data'!$U$5</f>
        <v>0.02717948</v>
      </c>
      <c r="Z29" s="200">
        <f>'Original data'!Z47*'Original data'!$U$5</f>
        <v>0.06021744</v>
      </c>
      <c r="AA29" s="200">
        <f>'Original data'!AA47*'Original data'!$U$5</f>
        <v>-0.002355189</v>
      </c>
      <c r="AB29" s="200">
        <f>'Original data'!AB47*'Original data'!$U$5</f>
        <v>-0.01213699</v>
      </c>
      <c r="AC29" s="200">
        <f>'Original data'!AC47*'Original data'!$U$5</f>
        <v>-0.01938527</v>
      </c>
      <c r="AD29" s="200">
        <f>'Original data'!AD47*'Original data'!$U$5</f>
        <v>0.03417545</v>
      </c>
      <c r="AE29" s="200">
        <f>'Original data'!AE47*'Original data'!$U$5</f>
        <v>-0.00504616</v>
      </c>
      <c r="AF29" s="200">
        <f>'Original data'!AF47*'Original data'!$U$5</f>
        <v>0.01365887</v>
      </c>
      <c r="AG29" s="200">
        <f>'Original data'!AG47*'Original data'!$U$5</f>
        <v>0.05169605</v>
      </c>
      <c r="AH29" s="200">
        <f>'Original data'!AH47*'Original data'!$U$5</f>
        <v>0.004681984</v>
      </c>
      <c r="AI29" s="200">
        <f>'Original data'!AI47*'Original data'!$U$5</f>
        <v>0.02274699</v>
      </c>
      <c r="AJ29" s="200">
        <f>'Original data'!AJ47*'Original data'!$U$5</f>
        <v>0.0231055</v>
      </c>
      <c r="AK29" s="200">
        <f>'Original data'!AK47*'Original data'!$U$5</f>
        <v>-0.00819213</v>
      </c>
      <c r="AL29" s="200">
        <f>'Original data'!AL47*'Original data'!$U$5</f>
        <v>0.006064561</v>
      </c>
      <c r="AM29" s="200">
        <f>'Original data'!AM47*'Original data'!$U$5</f>
        <v>-0.02914379</v>
      </c>
      <c r="AN29" s="200">
        <f>'Original data'!AN47*'Original data'!$U$5</f>
        <v>-0.03695993</v>
      </c>
      <c r="AO29" s="200">
        <f>'Original data'!AO47*'Original data'!$U$5</f>
        <v>-0.0495034</v>
      </c>
      <c r="AP29" s="200">
        <f>'Original data'!AP47*'Original data'!$U$5</f>
        <v>-0.01397747</v>
      </c>
      <c r="AQ29" s="200">
        <f>'Original data'!AQ47*'Original data'!$U$5</f>
        <v>-0.004401857</v>
      </c>
      <c r="AR29" s="200">
        <f>'Original data'!AR47*'Original data'!$U$5</f>
        <v>0.0461626</v>
      </c>
      <c r="AS29" s="201">
        <f>'Original data'!AS47*'Original data'!$U$5</f>
        <v>0.004120052</v>
      </c>
    </row>
    <row r="30" spans="1:45" ht="12.75">
      <c r="A30" s="251" t="s">
        <v>27</v>
      </c>
      <c r="B30" s="200">
        <f>'Original data'!B48*'Original data'!$U$4</f>
        <v>-0.1712132</v>
      </c>
      <c r="C30" s="200">
        <f>'Original data'!C48*'Original data'!$U$4</f>
        <v>0.03074446</v>
      </c>
      <c r="D30" s="200">
        <f>'Original data'!D48*'Original data'!$U$4</f>
        <v>0.05643373</v>
      </c>
      <c r="E30" s="200">
        <f>'Original data'!E48*'Original data'!$U$4</f>
        <v>0.04607589</v>
      </c>
      <c r="F30" s="200">
        <f>'Original data'!F48*'Original data'!$U$4</f>
        <v>0.04177205</v>
      </c>
      <c r="G30" s="200">
        <f>'Original data'!G48*'Original data'!$U$4</f>
        <v>0.03737856</v>
      </c>
      <c r="H30" s="200">
        <f>'Original data'!H48*'Original data'!$U$4</f>
        <v>0.02979722</v>
      </c>
      <c r="I30" s="200">
        <f>'Original data'!I48*'Original data'!$U$4</f>
        <v>0.0436978</v>
      </c>
      <c r="J30" s="200">
        <f>'Original data'!J48*'Original data'!$U$4</f>
        <v>0.03979661</v>
      </c>
      <c r="K30" s="200">
        <f>'Original data'!K48*'Original data'!$U$4</f>
        <v>0.009170069</v>
      </c>
      <c r="L30" s="200">
        <f>'Original data'!L48*'Original data'!$U$4</f>
        <v>0.09947098</v>
      </c>
      <c r="M30" s="200">
        <f>'Original data'!M48*'Original data'!$U$4</f>
        <v>0.03844564</v>
      </c>
      <c r="N30" s="200">
        <f>'Original data'!N48*'Original data'!$U$4</f>
        <v>0.0533547</v>
      </c>
      <c r="O30" s="200">
        <f>'Original data'!O48*'Original data'!$U$4</f>
        <v>0.03903845</v>
      </c>
      <c r="P30" s="200">
        <f>'Original data'!P48*'Original data'!$U$4</f>
        <v>0.03241983</v>
      </c>
      <c r="Q30" s="200">
        <f>'Original data'!Q48*'Original data'!$U$4</f>
        <v>0.0636532</v>
      </c>
      <c r="R30" s="200">
        <f>'Original data'!R48*'Original data'!$U$4</f>
        <v>0.04236571</v>
      </c>
      <c r="S30" s="200">
        <f>'Original data'!S48*'Original data'!$U$4</f>
        <v>0.0566818</v>
      </c>
      <c r="T30" s="200">
        <f>'Original data'!T48*'Original data'!$U$4</f>
        <v>0.0524793</v>
      </c>
      <c r="U30" s="200">
        <f>'Original data'!U48*'Original data'!$U$4</f>
        <v>0.06677168</v>
      </c>
      <c r="V30" s="466">
        <f>'Original data'!V48*'Original data'!$U$4</f>
        <v>0.03905576</v>
      </c>
      <c r="W30" s="254"/>
      <c r="X30" s="255" t="str">
        <f>'Original data'!X48</f>
        <v>a9</v>
      </c>
      <c r="Y30" s="200">
        <f>'Original data'!Y48*'Original data'!$U$4</f>
        <v>-0.178718</v>
      </c>
      <c r="Z30" s="200">
        <f>'Original data'!Z48*'Original data'!$U$4</f>
        <v>0.007135795</v>
      </c>
      <c r="AA30" s="200">
        <f>'Original data'!AA48*'Original data'!$U$4</f>
        <v>0.03718537</v>
      </c>
      <c r="AB30" s="200">
        <f>'Original data'!AB48*'Original data'!$U$4</f>
        <v>0.0357803</v>
      </c>
      <c r="AC30" s="200">
        <f>'Original data'!AC48*'Original data'!$U$4</f>
        <v>0.03504592</v>
      </c>
      <c r="AD30" s="200">
        <f>'Original data'!AD48*'Original data'!$U$4</f>
        <v>0.05157525</v>
      </c>
      <c r="AE30" s="200">
        <f>'Original data'!AE48*'Original data'!$U$4</f>
        <v>0.0329942</v>
      </c>
      <c r="AF30" s="200">
        <f>'Original data'!AF48*'Original data'!$U$4</f>
        <v>0.06341226</v>
      </c>
      <c r="AG30" s="200">
        <f>'Original data'!AG48*'Original data'!$U$4</f>
        <v>0.03554459</v>
      </c>
      <c r="AH30" s="200">
        <f>'Original data'!AH48*'Original data'!$U$4</f>
        <v>-0.003364198</v>
      </c>
      <c r="AI30" s="200">
        <f>'Original data'!AI48*'Original data'!$U$4</f>
        <v>0.07410096</v>
      </c>
      <c r="AJ30" s="200">
        <f>'Original data'!AJ48*'Original data'!$U$4</f>
        <v>0.03478664</v>
      </c>
      <c r="AK30" s="200">
        <f>'Original data'!AK48*'Original data'!$U$4</f>
        <v>0.06357991</v>
      </c>
      <c r="AL30" s="200">
        <f>'Original data'!AL48*'Original data'!$U$4</f>
        <v>0.06425413</v>
      </c>
      <c r="AM30" s="200">
        <f>'Original data'!AM48*'Original data'!$U$4</f>
        <v>0.02613353</v>
      </c>
      <c r="AN30" s="200">
        <f>'Original data'!AN48*'Original data'!$U$4</f>
        <v>0.04074496</v>
      </c>
      <c r="AO30" s="200">
        <f>'Original data'!AO48*'Original data'!$U$4</f>
        <v>0.03311268</v>
      </c>
      <c r="AP30" s="200">
        <f>'Original data'!AP48*'Original data'!$U$4</f>
        <v>0.04804174</v>
      </c>
      <c r="AQ30" s="200">
        <f>'Original data'!AQ48*'Original data'!$U$4</f>
        <v>0.02909586</v>
      </c>
      <c r="AR30" s="200">
        <f>'Original data'!AR48*'Original data'!$U$4</f>
        <v>-0.004348768</v>
      </c>
      <c r="AS30" s="201">
        <f>'Original data'!AS48*'Original data'!$U$4</f>
        <v>0.03134611</v>
      </c>
    </row>
    <row r="31" spans="1:45" ht="12.75">
      <c r="A31" s="251" t="s">
        <v>28</v>
      </c>
      <c r="B31" s="200">
        <f>'Original data'!B49*'Original data'!$U$5</f>
        <v>-0.07500615</v>
      </c>
      <c r="C31" s="200">
        <f>'Original data'!C49*'Original data'!$U$5</f>
        <v>-0.02874552</v>
      </c>
      <c r="D31" s="200">
        <f>'Original data'!D49*'Original data'!$U$5</f>
        <v>-0.02890514</v>
      </c>
      <c r="E31" s="200">
        <f>'Original data'!E49*'Original data'!$U$5</f>
        <v>-0.02187543</v>
      </c>
      <c r="F31" s="200">
        <f>'Original data'!F49*'Original data'!$U$5</f>
        <v>-0.050146</v>
      </c>
      <c r="G31" s="200">
        <f>'Original data'!G49*'Original data'!$U$5</f>
        <v>-0.01571386</v>
      </c>
      <c r="H31" s="200">
        <f>'Original data'!H49*'Original data'!$U$5</f>
        <v>-0.02381388</v>
      </c>
      <c r="I31" s="200">
        <f>'Original data'!I49*'Original data'!$U$5</f>
        <v>-0.002764808</v>
      </c>
      <c r="J31" s="200">
        <f>'Original data'!J49*'Original data'!$U$5</f>
        <v>0.01718067</v>
      </c>
      <c r="K31" s="200">
        <f>'Original data'!K49*'Original data'!$U$5</f>
        <v>0.02109764</v>
      </c>
      <c r="L31" s="200">
        <f>'Original data'!L49*'Original data'!$U$5</f>
        <v>0.06239679</v>
      </c>
      <c r="M31" s="200">
        <f>'Original data'!M49*'Original data'!$U$5</f>
        <v>0.04579545</v>
      </c>
      <c r="N31" s="200">
        <f>'Original data'!N49*'Original data'!$U$5</f>
        <v>0.02163096</v>
      </c>
      <c r="O31" s="200">
        <f>'Original data'!O49*'Original data'!$U$5</f>
        <v>0.00447472</v>
      </c>
      <c r="P31" s="200">
        <f>'Original data'!P49*'Original data'!$U$5</f>
        <v>0.02574604</v>
      </c>
      <c r="Q31" s="200">
        <f>'Original data'!Q49*'Original data'!$U$5</f>
        <v>-0.0201043</v>
      </c>
      <c r="R31" s="200">
        <f>'Original data'!R49*'Original data'!$U$5</f>
        <v>0.002823001</v>
      </c>
      <c r="S31" s="200">
        <f>'Original data'!S49*'Original data'!$U$5</f>
        <v>-0.007049905</v>
      </c>
      <c r="T31" s="200">
        <f>'Original data'!T49*'Original data'!$U$5</f>
        <v>0.03128299</v>
      </c>
      <c r="U31" s="200">
        <f>'Original data'!U49*'Original data'!$U$5</f>
        <v>0.04175772</v>
      </c>
      <c r="V31" s="201">
        <f>'Original data'!V49*'Original data'!$U$5</f>
        <v>0.0007040161</v>
      </c>
      <c r="W31" s="254"/>
      <c r="X31" s="255" t="str">
        <f>'Original data'!X49</f>
        <v>a10</v>
      </c>
      <c r="Y31" s="200">
        <f>'Original data'!Y49*'Original data'!$U$5</f>
        <v>0.06076862</v>
      </c>
      <c r="Z31" s="200">
        <f>'Original data'!Z49*'Original data'!$U$5</f>
        <v>0.1503115</v>
      </c>
      <c r="AA31" s="200">
        <f>'Original data'!AA49*'Original data'!$U$5</f>
        <v>-0.004433681</v>
      </c>
      <c r="AB31" s="200">
        <f>'Original data'!AB49*'Original data'!$U$5</f>
        <v>-0.03002167</v>
      </c>
      <c r="AC31" s="200">
        <f>'Original data'!AC49*'Original data'!$U$5</f>
        <v>-0.03688449</v>
      </c>
      <c r="AD31" s="200">
        <f>'Original data'!AD49*'Original data'!$U$5</f>
        <v>-0.0291752</v>
      </c>
      <c r="AE31" s="200">
        <f>'Original data'!AE49*'Original data'!$U$5</f>
        <v>-0.06284313</v>
      </c>
      <c r="AF31" s="200">
        <f>'Original data'!AF49*'Original data'!$U$5</f>
        <v>-0.0652198</v>
      </c>
      <c r="AG31" s="200">
        <f>'Original data'!AG49*'Original data'!$U$5</f>
        <v>0.02444767</v>
      </c>
      <c r="AH31" s="200">
        <f>'Original data'!AH49*'Original data'!$U$5</f>
        <v>0.004986722</v>
      </c>
      <c r="AI31" s="200">
        <f>'Original data'!AI49*'Original data'!$U$5</f>
        <v>0.04516835</v>
      </c>
      <c r="AJ31" s="200">
        <f>'Original data'!AJ49*'Original data'!$U$5</f>
        <v>0.055667</v>
      </c>
      <c r="AK31" s="200">
        <f>'Original data'!AK49*'Original data'!$U$5</f>
        <v>-0.02518319</v>
      </c>
      <c r="AL31" s="200">
        <f>'Original data'!AL49*'Original data'!$U$5</f>
        <v>-0.01772162</v>
      </c>
      <c r="AM31" s="200">
        <f>'Original data'!AM49*'Original data'!$U$5</f>
        <v>-0.05259487</v>
      </c>
      <c r="AN31" s="200">
        <f>'Original data'!AN49*'Original data'!$U$5</f>
        <v>-0.07212105</v>
      </c>
      <c r="AO31" s="200">
        <f>'Original data'!AO49*'Original data'!$U$5</f>
        <v>-0.04197851</v>
      </c>
      <c r="AP31" s="200">
        <f>'Original data'!AP49*'Original data'!$U$5</f>
        <v>-0.003786197</v>
      </c>
      <c r="AQ31" s="200">
        <f>'Original data'!AQ49*'Original data'!$U$5</f>
        <v>0.04545083</v>
      </c>
      <c r="AR31" s="200">
        <f>'Original data'!AR49*'Original data'!$U$5</f>
        <v>0.1824832</v>
      </c>
      <c r="AS31" s="201">
        <f>'Original data'!AS49*'Original data'!$U$5</f>
        <v>0.001540779</v>
      </c>
    </row>
    <row r="32" spans="1:45" ht="12.75">
      <c r="A32" s="251" t="s">
        <v>29</v>
      </c>
      <c r="B32" s="200">
        <f>'Original data'!B50*'Original data'!$U$4</f>
        <v>0.1978455</v>
      </c>
      <c r="C32" s="200">
        <f>'Original data'!C50*'Original data'!$U$4</f>
        <v>0.03548371</v>
      </c>
      <c r="D32" s="200">
        <f>'Original data'!D50*'Original data'!$U$4</f>
        <v>0.03838732</v>
      </c>
      <c r="E32" s="200">
        <f>'Original data'!E50*'Original data'!$U$4</f>
        <v>0.03118425</v>
      </c>
      <c r="F32" s="200">
        <f>'Original data'!F50*'Original data'!$U$4</f>
        <v>0.03013982</v>
      </c>
      <c r="G32" s="200">
        <f>'Original data'!G50*'Original data'!$U$4</f>
        <v>0.04980232</v>
      </c>
      <c r="H32" s="200">
        <f>'Original data'!H50*'Original data'!$U$4</f>
        <v>0.05740969</v>
      </c>
      <c r="I32" s="200">
        <f>'Original data'!I50*'Original data'!$U$4</f>
        <v>0.05564518</v>
      </c>
      <c r="J32" s="200">
        <f>'Original data'!J50*'Original data'!$U$4</f>
        <v>0.04908306</v>
      </c>
      <c r="K32" s="200">
        <f>'Original data'!K50*'Original data'!$U$4</f>
        <v>0.04266647</v>
      </c>
      <c r="L32" s="200">
        <f>'Original data'!L50*'Original data'!$U$4</f>
        <v>0.04323743</v>
      </c>
      <c r="M32" s="200">
        <f>'Original data'!M50*'Original data'!$U$4</f>
        <v>0.0475243</v>
      </c>
      <c r="N32" s="200">
        <f>'Original data'!N50*'Original data'!$U$4</f>
        <v>0.03907509</v>
      </c>
      <c r="O32" s="200">
        <f>'Original data'!O50*'Original data'!$U$4</f>
        <v>0.03850139</v>
      </c>
      <c r="P32" s="200">
        <f>'Original data'!P50*'Original data'!$U$4</f>
        <v>0.04127372</v>
      </c>
      <c r="Q32" s="200">
        <f>'Original data'!Q50*'Original data'!$U$4</f>
        <v>0.03068355</v>
      </c>
      <c r="R32" s="200">
        <f>'Original data'!R50*'Original data'!$U$4</f>
        <v>0.04172976</v>
      </c>
      <c r="S32" s="200">
        <f>'Original data'!S50*'Original data'!$U$4</f>
        <v>0.04653952</v>
      </c>
      <c r="T32" s="200">
        <f>'Original data'!T50*'Original data'!$U$4</f>
        <v>0.0396253</v>
      </c>
      <c r="U32" s="200">
        <f>'Original data'!U50*'Original data'!$U$4</f>
        <v>0.04892766</v>
      </c>
      <c r="V32" s="201">
        <f>'Original data'!V50*'Original data'!$U$4</f>
        <v>0.04711165</v>
      </c>
      <c r="W32" s="254"/>
      <c r="X32" s="255" t="str">
        <f>'Original data'!X50</f>
        <v>a11</v>
      </c>
      <c r="Y32" s="200">
        <f>'Original data'!Y50*'Original data'!$U$4</f>
        <v>0.1940924</v>
      </c>
      <c r="Z32" s="200">
        <f>'Original data'!Z50*'Original data'!$U$4</f>
        <v>0.03929996</v>
      </c>
      <c r="AA32" s="200">
        <f>'Original data'!AA50*'Original data'!$U$4</f>
        <v>0.03885955</v>
      </c>
      <c r="AB32" s="200">
        <f>'Original data'!AB50*'Original data'!$U$4</f>
        <v>0.03491884</v>
      </c>
      <c r="AC32" s="200">
        <f>'Original data'!AC50*'Original data'!$U$4</f>
        <v>0.04002976</v>
      </c>
      <c r="AD32" s="200">
        <f>'Original data'!AD50*'Original data'!$U$4</f>
        <v>0.0515623</v>
      </c>
      <c r="AE32" s="200">
        <f>'Original data'!AE50*'Original data'!$U$4</f>
        <v>0.05842831</v>
      </c>
      <c r="AF32" s="200">
        <f>'Original data'!AF50*'Original data'!$U$4</f>
        <v>0.06335088</v>
      </c>
      <c r="AG32" s="200">
        <f>'Original data'!AG50*'Original data'!$U$4</f>
        <v>0.05285427</v>
      </c>
      <c r="AH32" s="200">
        <f>'Original data'!AH50*'Original data'!$U$4</f>
        <v>0.03272583</v>
      </c>
      <c r="AI32" s="200">
        <f>'Original data'!AI50*'Original data'!$U$4</f>
        <v>0.0395174</v>
      </c>
      <c r="AJ32" s="200">
        <f>'Original data'!AJ50*'Original data'!$U$4</f>
        <v>0.03723357</v>
      </c>
      <c r="AK32" s="200">
        <f>'Original data'!AK50*'Original data'!$U$4</f>
        <v>0.02652553</v>
      </c>
      <c r="AL32" s="200">
        <f>'Original data'!AL50*'Original data'!$U$4</f>
        <v>0.03099572</v>
      </c>
      <c r="AM32" s="200">
        <f>'Original data'!AM50*'Original data'!$U$4</f>
        <v>0.02950024</v>
      </c>
      <c r="AN32" s="200">
        <f>'Original data'!AN50*'Original data'!$U$4</f>
        <v>0.0248596</v>
      </c>
      <c r="AO32" s="200">
        <f>'Original data'!AO50*'Original data'!$U$4</f>
        <v>0.04131226</v>
      </c>
      <c r="AP32" s="200">
        <f>'Original data'!AP50*'Original data'!$U$4</f>
        <v>0.04334463</v>
      </c>
      <c r="AQ32" s="200">
        <f>'Original data'!AQ50*'Original data'!$U$4</f>
        <v>0.03074609</v>
      </c>
      <c r="AR32" s="200">
        <f>'Original data'!AR50*'Original data'!$U$4</f>
        <v>0.05602109</v>
      </c>
      <c r="AS32" s="201">
        <f>'Original data'!AS50*'Original data'!$U$4</f>
        <v>0.04519052</v>
      </c>
    </row>
    <row r="33" spans="1:45" ht="12.75">
      <c r="A33" s="251" t="s">
        <v>30</v>
      </c>
      <c r="B33" s="200">
        <f>'Original data'!B51*'Original data'!$U$5</f>
        <v>-0.01915781</v>
      </c>
      <c r="C33" s="200">
        <f>'Original data'!C51*'Original data'!$U$5</f>
        <v>-0.00660675</v>
      </c>
      <c r="D33" s="200">
        <f>'Original data'!D51*'Original data'!$U$5</f>
        <v>-0.004250544</v>
      </c>
      <c r="E33" s="200">
        <f>'Original data'!E51*'Original data'!$U$5</f>
        <v>-0.004104581</v>
      </c>
      <c r="F33" s="200">
        <f>'Original data'!F51*'Original data'!$U$5</f>
        <v>-0.007858922</v>
      </c>
      <c r="G33" s="200">
        <f>'Original data'!G51*'Original data'!$U$5</f>
        <v>-0.003908624</v>
      </c>
      <c r="H33" s="200">
        <f>'Original data'!H51*'Original data'!$U$5</f>
        <v>-0.004480509</v>
      </c>
      <c r="I33" s="200">
        <f>'Original data'!I51*'Original data'!$U$5</f>
        <v>-0.003505129</v>
      </c>
      <c r="J33" s="200">
        <f>'Original data'!J51*'Original data'!$U$5</f>
        <v>-0.001811815</v>
      </c>
      <c r="K33" s="200">
        <f>'Original data'!K51*'Original data'!$U$5</f>
        <v>0.002642849</v>
      </c>
      <c r="L33" s="200">
        <f>'Original data'!L51*'Original data'!$U$5</f>
        <v>0.009305601</v>
      </c>
      <c r="M33" s="200">
        <f>'Original data'!M51*'Original data'!$U$5</f>
        <v>0.005432885</v>
      </c>
      <c r="N33" s="200">
        <f>'Original data'!N51*'Original data'!$U$5</f>
        <v>0.002861342</v>
      </c>
      <c r="O33" s="200">
        <f>'Original data'!O51*'Original data'!$U$5</f>
        <v>0.0008045508</v>
      </c>
      <c r="P33" s="200">
        <f>'Original data'!P51*'Original data'!$U$5</f>
        <v>0.0008346519</v>
      </c>
      <c r="Q33" s="200">
        <f>'Original data'!Q51*'Original data'!$U$5</f>
        <v>-0.007065313</v>
      </c>
      <c r="R33" s="200">
        <f>'Original data'!R51*'Original data'!$U$5</f>
        <v>-0.001041478</v>
      </c>
      <c r="S33" s="200">
        <f>'Original data'!S51*'Original data'!$U$5</f>
        <v>0.0009752039</v>
      </c>
      <c r="T33" s="200">
        <f>'Original data'!T51*'Original data'!$U$5</f>
        <v>-0.0006585191</v>
      </c>
      <c r="U33" s="200">
        <f>'Original data'!U51*'Original data'!$U$5</f>
        <v>-0.0001025529</v>
      </c>
      <c r="V33" s="201">
        <f>'Original data'!V51*'Original data'!$U$5</f>
        <v>-0.001768504</v>
      </c>
      <c r="W33" s="254"/>
      <c r="X33" s="255" t="str">
        <f>'Original data'!X51</f>
        <v>a12</v>
      </c>
      <c r="Y33" s="200">
        <f>'Original data'!Y51*'Original data'!$U$5</f>
        <v>0.006271571</v>
      </c>
      <c r="Z33" s="200">
        <f>'Original data'!Z51*'Original data'!$U$5</f>
        <v>0.01748038</v>
      </c>
      <c r="AA33" s="200">
        <f>'Original data'!AA51*'Original data'!$U$5</f>
        <v>-0.001170511</v>
      </c>
      <c r="AB33" s="200">
        <f>'Original data'!AB51*'Original data'!$U$5</f>
        <v>-0.003227254</v>
      </c>
      <c r="AC33" s="200">
        <f>'Original data'!AC51*'Original data'!$U$5</f>
        <v>-0.004149812</v>
      </c>
      <c r="AD33" s="200">
        <f>'Original data'!AD51*'Original data'!$U$5</f>
        <v>-0.009238475</v>
      </c>
      <c r="AE33" s="200">
        <f>'Original data'!AE51*'Original data'!$U$5</f>
        <v>-0.006547553</v>
      </c>
      <c r="AF33" s="200">
        <f>'Original data'!AF51*'Original data'!$U$5</f>
        <v>-0.007579867</v>
      </c>
      <c r="AG33" s="200">
        <f>'Original data'!AG51*'Original data'!$U$5</f>
        <v>0.002560673</v>
      </c>
      <c r="AH33" s="200">
        <f>'Original data'!AH51*'Original data'!$U$5</f>
        <v>-0.006713214</v>
      </c>
      <c r="AI33" s="200">
        <f>'Original data'!AI51*'Original data'!$U$5</f>
        <v>0.0002244029</v>
      </c>
      <c r="AJ33" s="200">
        <f>'Original data'!AJ51*'Original data'!$U$5</f>
        <v>0.0002590264</v>
      </c>
      <c r="AK33" s="200">
        <f>'Original data'!AK51*'Original data'!$U$5</f>
        <v>-0.004922708</v>
      </c>
      <c r="AL33" s="200">
        <f>'Original data'!AL51*'Original data'!$U$5</f>
        <v>-0.002867201</v>
      </c>
      <c r="AM33" s="200">
        <f>'Original data'!AM51*'Original data'!$U$5</f>
        <v>-0.0112454</v>
      </c>
      <c r="AN33" s="200">
        <f>'Original data'!AN51*'Original data'!$U$5</f>
        <v>-0.01147821</v>
      </c>
      <c r="AO33" s="200">
        <f>'Original data'!AO51*'Original data'!$U$5</f>
        <v>-0.009065323</v>
      </c>
      <c r="AP33" s="200">
        <f>'Original data'!AP51*'Original data'!$U$5</f>
        <v>-0.002259924</v>
      </c>
      <c r="AQ33" s="200">
        <f>'Original data'!AQ51*'Original data'!$U$5</f>
        <v>0.0006429011</v>
      </c>
      <c r="AR33" s="200">
        <f>'Original data'!AR51*'Original data'!$U$5</f>
        <v>0.009964863</v>
      </c>
      <c r="AS33" s="201">
        <f>'Original data'!AS51*'Original data'!$U$5</f>
        <v>-0.002584567</v>
      </c>
    </row>
    <row r="34" spans="1:45" ht="12.75">
      <c r="A34" s="251" t="s">
        <v>31</v>
      </c>
      <c r="B34" s="200">
        <f>'Original data'!B52*'Original data'!$U$4</f>
        <v>-0.01209149</v>
      </c>
      <c r="C34" s="200">
        <f>'Original data'!C52*'Original data'!$U$4</f>
        <v>0.003652797</v>
      </c>
      <c r="D34" s="200">
        <f>'Original data'!D52*'Original data'!$U$4</f>
        <v>0.006893691</v>
      </c>
      <c r="E34" s="200">
        <f>'Original data'!E52*'Original data'!$U$4</f>
        <v>0.004464437</v>
      </c>
      <c r="F34" s="200">
        <f>'Original data'!F52*'Original data'!$U$4</f>
        <v>0.003720856</v>
      </c>
      <c r="G34" s="200">
        <f>'Original data'!G52*'Original data'!$U$4</f>
        <v>0.005113732</v>
      </c>
      <c r="H34" s="200">
        <f>'Original data'!H52*'Original data'!$U$4</f>
        <v>0.004521631</v>
      </c>
      <c r="I34" s="200">
        <f>'Original data'!I52*'Original data'!$U$4</f>
        <v>0.006575583</v>
      </c>
      <c r="J34" s="200">
        <f>'Original data'!J52*'Original data'!$U$4</f>
        <v>0.004909333</v>
      </c>
      <c r="K34" s="200">
        <f>'Original data'!K52*'Original data'!$U$4</f>
        <v>0.0008731233</v>
      </c>
      <c r="L34" s="200">
        <f>'Original data'!L52*'Original data'!$U$4</f>
        <v>0.008606534</v>
      </c>
      <c r="M34" s="200">
        <f>'Original data'!M52*'Original data'!$U$4</f>
        <v>0.004984192</v>
      </c>
      <c r="N34" s="200">
        <f>'Original data'!N52*'Original data'!$U$4</f>
        <v>0.006810562</v>
      </c>
      <c r="O34" s="200">
        <f>'Original data'!O52*'Original data'!$U$4</f>
        <v>0.005937086</v>
      </c>
      <c r="P34" s="200">
        <f>'Original data'!P52*'Original data'!$U$4</f>
        <v>0.00440446</v>
      </c>
      <c r="Q34" s="200">
        <f>'Original data'!Q52*'Original data'!$U$4</f>
        <v>0.005645971</v>
      </c>
      <c r="R34" s="200">
        <f>'Original data'!R52*'Original data'!$U$4</f>
        <v>0.004010771</v>
      </c>
      <c r="S34" s="200">
        <f>'Original data'!S52*'Original data'!$U$4</f>
        <v>0.004868783</v>
      </c>
      <c r="T34" s="200">
        <f>'Original data'!T52*'Original data'!$U$4</f>
        <v>0.005043669</v>
      </c>
      <c r="U34" s="200">
        <f>'Original data'!U52*'Original data'!$U$4</f>
        <v>0.008875521</v>
      </c>
      <c r="V34" s="201">
        <f>'Original data'!V52*'Original data'!$U$4</f>
        <v>0.00463611</v>
      </c>
      <c r="W34" s="254"/>
      <c r="X34" s="255" t="str">
        <f>'Original data'!X52</f>
        <v>a13</v>
      </c>
      <c r="Y34" s="200">
        <f>'Original data'!Y52*'Original data'!$U$4</f>
        <v>-0.005155667</v>
      </c>
      <c r="Z34" s="200">
        <f>'Original data'!Z52*'Original data'!$U$4</f>
        <v>0.003609505</v>
      </c>
      <c r="AA34" s="200">
        <f>'Original data'!AA52*'Original data'!$U$4</f>
        <v>0.006864197</v>
      </c>
      <c r="AB34" s="200">
        <f>'Original data'!AB52*'Original data'!$U$4</f>
        <v>0.003133082</v>
      </c>
      <c r="AC34" s="200">
        <f>'Original data'!AC52*'Original data'!$U$4</f>
        <v>0.005592679</v>
      </c>
      <c r="AD34" s="200">
        <f>'Original data'!AD52*'Original data'!$U$4</f>
        <v>0.006097621</v>
      </c>
      <c r="AE34" s="200">
        <f>'Original data'!AE52*'Original data'!$U$4</f>
        <v>0.003540625</v>
      </c>
      <c r="AF34" s="200">
        <f>'Original data'!AF52*'Original data'!$U$4</f>
        <v>0.007190908</v>
      </c>
      <c r="AG34" s="200">
        <f>'Original data'!AG52*'Original data'!$U$4</f>
        <v>0.005878052</v>
      </c>
      <c r="AH34" s="200">
        <f>'Original data'!AH52*'Original data'!$U$4</f>
        <v>0.003514551</v>
      </c>
      <c r="AI34" s="200">
        <f>'Original data'!AI52*'Original data'!$U$4</f>
        <v>0.008589565</v>
      </c>
      <c r="AJ34" s="200">
        <f>'Original data'!AJ52*'Original data'!$U$4</f>
        <v>0.003546754</v>
      </c>
      <c r="AK34" s="200">
        <f>'Original data'!AK52*'Original data'!$U$4</f>
        <v>0.005237533</v>
      </c>
      <c r="AL34" s="200">
        <f>'Original data'!AL52*'Original data'!$U$4</f>
        <v>0.00620008</v>
      </c>
      <c r="AM34" s="200">
        <f>'Original data'!AM52*'Original data'!$U$4</f>
        <v>0.004411879</v>
      </c>
      <c r="AN34" s="200">
        <f>'Original data'!AN52*'Original data'!$U$4</f>
        <v>0.003234696</v>
      </c>
      <c r="AO34" s="200">
        <f>'Original data'!AO52*'Original data'!$U$4</f>
        <v>0.004136825</v>
      </c>
      <c r="AP34" s="200">
        <f>'Original data'!AP52*'Original data'!$U$4</f>
        <v>0.004989544</v>
      </c>
      <c r="AQ34" s="200">
        <f>'Original data'!AQ52*'Original data'!$U$4</f>
        <v>0.003035149</v>
      </c>
      <c r="AR34" s="200">
        <f>'Original data'!AR52*'Original data'!$U$4</f>
        <v>0.007586237</v>
      </c>
      <c r="AS34" s="201">
        <f>'Original data'!AS52*'Original data'!$U$4</f>
        <v>0.004717155</v>
      </c>
    </row>
    <row r="35" spans="1:45" ht="12.75">
      <c r="A35" s="251" t="s">
        <v>32</v>
      </c>
      <c r="B35" s="200">
        <f>'Original data'!B53*'Original data'!$U$5</f>
        <v>0.005661005</v>
      </c>
      <c r="C35" s="200">
        <f>'Original data'!C53*'Original data'!$U$5</f>
        <v>-0.008703265</v>
      </c>
      <c r="D35" s="200">
        <f>'Original data'!D53*'Original data'!$U$5</f>
        <v>-0.009576991</v>
      </c>
      <c r="E35" s="200">
        <f>'Original data'!E53*'Original data'!$U$5</f>
        <v>-0.00914278</v>
      </c>
      <c r="F35" s="200">
        <f>'Original data'!F53*'Original data'!$U$5</f>
        <v>-0.01261678</v>
      </c>
      <c r="G35" s="200">
        <f>'Original data'!G53*'Original data'!$U$5</f>
        <v>-0.007717946</v>
      </c>
      <c r="H35" s="200">
        <f>'Original data'!H53*'Original data'!$U$5</f>
        <v>-0.009812136</v>
      </c>
      <c r="I35" s="200">
        <f>'Original data'!I53*'Original data'!$U$5</f>
        <v>-0.007801733</v>
      </c>
      <c r="J35" s="200">
        <f>'Original data'!J53*'Original data'!$U$5</f>
        <v>-0.005429383</v>
      </c>
      <c r="K35" s="200">
        <f>'Original data'!K53*'Original data'!$U$5</f>
        <v>-0.006792962</v>
      </c>
      <c r="L35" s="200">
        <f>'Original data'!L53*'Original data'!$U$5</f>
        <v>-0.00381552</v>
      </c>
      <c r="M35" s="200">
        <f>'Original data'!M53*'Original data'!$U$5</f>
        <v>-0.005835411</v>
      </c>
      <c r="N35" s="200">
        <f>'Original data'!N53*'Original data'!$U$5</f>
        <v>-0.006483642</v>
      </c>
      <c r="O35" s="200">
        <f>'Original data'!O53*'Original data'!$U$5</f>
        <v>-0.007320081</v>
      </c>
      <c r="P35" s="200">
        <f>'Original data'!P53*'Original data'!$U$5</f>
        <v>-0.0047112</v>
      </c>
      <c r="Q35" s="200">
        <f>'Original data'!Q53*'Original data'!$U$5</f>
        <v>-0.008007926</v>
      </c>
      <c r="R35" s="200">
        <f>'Original data'!R53*'Original data'!$U$5</f>
        <v>-0.006457996</v>
      </c>
      <c r="S35" s="200">
        <f>'Original data'!S53*'Original data'!$U$5</f>
        <v>-0.008644084</v>
      </c>
      <c r="T35" s="200">
        <f>'Original data'!T53*'Original data'!$U$5</f>
        <v>-0.005932152</v>
      </c>
      <c r="U35" s="200">
        <f>'Original data'!U53*'Original data'!$U$5</f>
        <v>0.0006419323</v>
      </c>
      <c r="V35" s="201">
        <f>'Original data'!V53*'Original data'!$U$5</f>
        <v>-0.006824847</v>
      </c>
      <c r="W35" s="254"/>
      <c r="X35" s="255" t="str">
        <f>'Original data'!X53</f>
        <v>a14</v>
      </c>
      <c r="Y35" s="200">
        <f>'Original data'!Y53*'Original data'!$U$5</f>
        <v>-0.001147923</v>
      </c>
      <c r="Z35" s="200">
        <f>'Original data'!Z53*'Original data'!$U$5</f>
        <v>-0.002671569</v>
      </c>
      <c r="AA35" s="200">
        <f>'Original data'!AA53*'Original data'!$U$5</f>
        <v>-0.01219096</v>
      </c>
      <c r="AB35" s="200">
        <f>'Original data'!AB53*'Original data'!$U$5</f>
        <v>-0.01572045</v>
      </c>
      <c r="AC35" s="200">
        <f>'Original data'!AC53*'Original data'!$U$5</f>
        <v>-0.01626044</v>
      </c>
      <c r="AD35" s="200">
        <f>'Original data'!AD53*'Original data'!$U$5</f>
        <v>-0.01235207</v>
      </c>
      <c r="AE35" s="200">
        <f>'Original data'!AE53*'Original data'!$U$5</f>
        <v>-0.01764811</v>
      </c>
      <c r="AF35" s="200">
        <f>'Original data'!AF53*'Original data'!$U$5</f>
        <v>-0.01727817</v>
      </c>
      <c r="AG35" s="200">
        <f>'Original data'!AG53*'Original data'!$U$5</f>
        <v>-0.01123846</v>
      </c>
      <c r="AH35" s="200">
        <f>'Original data'!AH53*'Original data'!$U$5</f>
        <v>-0.01513455</v>
      </c>
      <c r="AI35" s="200">
        <f>'Original data'!AI53*'Original data'!$U$5</f>
        <v>-0.01166475</v>
      </c>
      <c r="AJ35" s="200">
        <f>'Original data'!AJ53*'Original data'!$U$5</f>
        <v>-0.009886881</v>
      </c>
      <c r="AK35" s="200">
        <f>'Original data'!AK53*'Original data'!$U$5</f>
        <v>-0.0151106</v>
      </c>
      <c r="AL35" s="200">
        <f>'Original data'!AL53*'Original data'!$U$5</f>
        <v>-0.01315991</v>
      </c>
      <c r="AM35" s="200">
        <f>'Original data'!AM53*'Original data'!$U$5</f>
        <v>-0.0163534</v>
      </c>
      <c r="AN35" s="200">
        <f>'Original data'!AN53*'Original data'!$U$5</f>
        <v>-0.01706681</v>
      </c>
      <c r="AO35" s="200">
        <f>'Original data'!AO53*'Original data'!$U$5</f>
        <v>-0.01722187</v>
      </c>
      <c r="AP35" s="200">
        <f>'Original data'!AP53*'Original data'!$U$5</f>
        <v>-0.01422252</v>
      </c>
      <c r="AQ35" s="200">
        <f>'Original data'!AQ53*'Original data'!$U$5</f>
        <v>-0.0112361</v>
      </c>
      <c r="AR35" s="200">
        <f>'Original data'!AR53*'Original data'!$U$5</f>
        <v>-0.003589707</v>
      </c>
      <c r="AS35" s="201">
        <f>'Original data'!AS53*'Original data'!$U$5</f>
        <v>-0.01298659</v>
      </c>
    </row>
    <row r="36" spans="1:45" ht="12.75">
      <c r="A36" s="251" t="s">
        <v>33</v>
      </c>
      <c r="B36" s="200">
        <f>'Original data'!B54*'Original data'!$U$4</f>
        <v>0.0002456499</v>
      </c>
      <c r="C36" s="200">
        <f>'Original data'!C54*'Original data'!$U$4</f>
        <v>-0.003516219</v>
      </c>
      <c r="D36" s="200">
        <f>'Original data'!D54*'Original data'!$U$4</f>
        <v>-0.003708207</v>
      </c>
      <c r="E36" s="200">
        <f>'Original data'!E54*'Original data'!$U$4</f>
        <v>-0.000988016</v>
      </c>
      <c r="F36" s="200">
        <f>'Original data'!F54*'Original data'!$U$4</f>
        <v>-0.0007064891</v>
      </c>
      <c r="G36" s="200">
        <f>'Original data'!G54*'Original data'!$U$4</f>
        <v>-0.002572577</v>
      </c>
      <c r="H36" s="200">
        <f>'Original data'!H54*'Original data'!$U$4</f>
        <v>-0.00212693</v>
      </c>
      <c r="I36" s="200">
        <f>'Original data'!I54*'Original data'!$U$4</f>
        <v>-0.001679277</v>
      </c>
      <c r="J36" s="200">
        <f>'Original data'!J54*'Original data'!$U$4</f>
        <v>0.0007796393</v>
      </c>
      <c r="K36" s="200">
        <f>'Original data'!K54*'Original data'!$U$4</f>
        <v>-0.000236553</v>
      </c>
      <c r="L36" s="200">
        <f>'Original data'!L54*'Original data'!$U$4</f>
        <v>0.004494235</v>
      </c>
      <c r="M36" s="200">
        <f>'Original data'!M54*'Original data'!$U$4</f>
        <v>0.001877171</v>
      </c>
      <c r="N36" s="200">
        <f>'Original data'!N54*'Original data'!$U$4</f>
        <v>0.000456793</v>
      </c>
      <c r="O36" s="200">
        <f>'Original data'!O54*'Original data'!$U$4</f>
        <v>0.001404895</v>
      </c>
      <c r="P36" s="200">
        <f>'Original data'!P54*'Original data'!$U$4</f>
        <v>-0.002529795</v>
      </c>
      <c r="Q36" s="200">
        <f>'Original data'!Q54*'Original data'!$U$4</f>
        <v>-6.459373E-05</v>
      </c>
      <c r="R36" s="200">
        <f>'Original data'!R54*'Original data'!$U$4</f>
        <v>-0.000817839</v>
      </c>
      <c r="S36" s="200">
        <f>'Original data'!S54*'Original data'!$U$4</f>
        <v>-0.0005206637</v>
      </c>
      <c r="T36" s="200">
        <f>'Original data'!T54*'Original data'!$U$4</f>
        <v>-0.0006031839</v>
      </c>
      <c r="U36" s="200">
        <f>'Original data'!U54*'Original data'!$U$4</f>
        <v>0.0001329133</v>
      </c>
      <c r="V36" s="201">
        <f>'Original data'!V54*'Original data'!$U$4</f>
        <v>-0.0005681292</v>
      </c>
      <c r="W36" s="254"/>
      <c r="X36" s="255" t="str">
        <f>'Original data'!X54</f>
        <v>a15</v>
      </c>
      <c r="Y36" s="200">
        <f>'Original data'!Y54*'Original data'!$U$4</f>
        <v>0.0007212857</v>
      </c>
      <c r="Z36" s="200">
        <f>'Original data'!Z54*'Original data'!$U$4</f>
        <v>-0.0004156785</v>
      </c>
      <c r="AA36" s="200">
        <f>'Original data'!AA54*'Original data'!$U$4</f>
        <v>-0.004613596</v>
      </c>
      <c r="AB36" s="200">
        <f>'Original data'!AB54*'Original data'!$U$4</f>
        <v>-0.0006850827</v>
      </c>
      <c r="AC36" s="200">
        <f>'Original data'!AC54*'Original data'!$U$4</f>
        <v>-0.001220536</v>
      </c>
      <c r="AD36" s="200">
        <f>'Original data'!AD54*'Original data'!$U$4</f>
        <v>8.675123E-05</v>
      </c>
      <c r="AE36" s="200">
        <f>'Original data'!AE54*'Original data'!$U$4</f>
        <v>-0.0009324533</v>
      </c>
      <c r="AF36" s="200">
        <f>'Original data'!AF54*'Original data'!$U$4</f>
        <v>-0.0008237162</v>
      </c>
      <c r="AG36" s="200">
        <f>'Original data'!AG54*'Original data'!$U$4</f>
        <v>0.001951654</v>
      </c>
      <c r="AH36" s="200">
        <f>'Original data'!AH54*'Original data'!$U$4</f>
        <v>-0.0012101</v>
      </c>
      <c r="AI36" s="200">
        <f>'Original data'!AI54*'Original data'!$U$4</f>
        <v>0.002937893</v>
      </c>
      <c r="AJ36" s="200">
        <f>'Original data'!AJ54*'Original data'!$U$4</f>
        <v>-0.00107041</v>
      </c>
      <c r="AK36" s="200">
        <f>'Original data'!AK54*'Original data'!$U$4</f>
        <v>0.002205387</v>
      </c>
      <c r="AL36" s="200">
        <f>'Original data'!AL54*'Original data'!$U$4</f>
        <v>0.001050636</v>
      </c>
      <c r="AM36" s="200">
        <f>'Original data'!AM54*'Original data'!$U$4</f>
        <v>3.618894E-06</v>
      </c>
      <c r="AN36" s="200">
        <f>'Original data'!AN54*'Original data'!$U$4</f>
        <v>0.004693859</v>
      </c>
      <c r="AO36" s="200">
        <f>'Original data'!AO54*'Original data'!$U$4</f>
        <v>0.003544972</v>
      </c>
      <c r="AP36" s="200">
        <f>'Original data'!AP54*'Original data'!$U$4</f>
        <v>0.005193205</v>
      </c>
      <c r="AQ36" s="200">
        <f>'Original data'!AQ54*'Original data'!$U$4</f>
        <v>0.0009685314</v>
      </c>
      <c r="AR36" s="200">
        <f>'Original data'!AR54*'Original data'!$U$4</f>
        <v>-0.001424358</v>
      </c>
      <c r="AS36" s="201">
        <f>'Original data'!AS54*'Original data'!$U$4</f>
        <v>0.000594401</v>
      </c>
    </row>
    <row r="37" spans="1:45" ht="12.75">
      <c r="A37" s="251" t="s">
        <v>34</v>
      </c>
      <c r="B37" s="200">
        <f>'Original data'!B55*'Original data'!$U$5</f>
        <v>0</v>
      </c>
      <c r="C37" s="200">
        <f>'Original data'!C55*'Original data'!$U$5</f>
        <v>0</v>
      </c>
      <c r="D37" s="200">
        <f>'Original data'!D55*'Original data'!$U$5</f>
        <v>0</v>
      </c>
      <c r="E37" s="200">
        <f>'Original data'!E55*'Original data'!$U$5</f>
        <v>0</v>
      </c>
      <c r="F37" s="200">
        <f>'Original data'!F55*'Original data'!$U$5</f>
        <v>0</v>
      </c>
      <c r="G37" s="200">
        <f>'Original data'!G55*'Original data'!$U$5</f>
        <v>0</v>
      </c>
      <c r="H37" s="200">
        <f>'Original data'!H55*'Original data'!$U$5</f>
        <v>0</v>
      </c>
      <c r="I37" s="200">
        <f>'Original data'!I55*'Original data'!$U$5</f>
        <v>0</v>
      </c>
      <c r="J37" s="200">
        <f>'Original data'!J55*'Original data'!$U$5</f>
        <v>0</v>
      </c>
      <c r="K37" s="200">
        <f>'Original data'!K55*'Original data'!$U$5</f>
        <v>0</v>
      </c>
      <c r="L37" s="200">
        <f>'Original data'!L55*'Original data'!$U$5</f>
        <v>0</v>
      </c>
      <c r="M37" s="200">
        <f>'Original data'!M55*'Original data'!$U$5</f>
        <v>0</v>
      </c>
      <c r="N37" s="200">
        <f>'Original data'!N55*'Original data'!$U$5</f>
        <v>0</v>
      </c>
      <c r="O37" s="200">
        <f>'Original data'!O55*'Original data'!$U$5</f>
        <v>0</v>
      </c>
      <c r="P37" s="200">
        <f>'Original data'!P55*'Original data'!$U$5</f>
        <v>0</v>
      </c>
      <c r="Q37" s="200">
        <f>'Original data'!Q55*'Original data'!$U$5</f>
        <v>0</v>
      </c>
      <c r="R37" s="200">
        <f>'Original data'!R55*'Original data'!$U$5</f>
        <v>0</v>
      </c>
      <c r="S37" s="200">
        <f>'Original data'!S55*'Original data'!$U$5</f>
        <v>0</v>
      </c>
      <c r="T37" s="200">
        <f>'Original data'!T55*'Original data'!$U$5</f>
        <v>0</v>
      </c>
      <c r="U37" s="200">
        <f>'Original data'!U55*'Original data'!$U$5</f>
        <v>0</v>
      </c>
      <c r="V37" s="201">
        <f>'Original data'!V55*'Original data'!$U$5</f>
        <v>0</v>
      </c>
      <c r="W37" s="254"/>
      <c r="X37" s="255" t="str">
        <f>'Original data'!X55</f>
        <v>a16</v>
      </c>
      <c r="Y37" s="200">
        <f>'Original data'!Y55*'Original data'!$U$5</f>
        <v>0</v>
      </c>
      <c r="Z37" s="200">
        <f>'Original data'!Z55*'Original data'!$U$5</f>
        <v>0</v>
      </c>
      <c r="AA37" s="200">
        <f>'Original data'!AA55*'Original data'!$U$5</f>
        <v>0</v>
      </c>
      <c r="AB37" s="200">
        <f>'Original data'!AB55*'Original data'!$U$5</f>
        <v>0</v>
      </c>
      <c r="AC37" s="200">
        <f>'Original data'!AC55*'Original data'!$U$5</f>
        <v>0</v>
      </c>
      <c r="AD37" s="200">
        <f>'Original data'!AD55*'Original data'!$U$5</f>
        <v>0</v>
      </c>
      <c r="AE37" s="200">
        <f>'Original data'!AE55*'Original data'!$U$5</f>
        <v>0</v>
      </c>
      <c r="AF37" s="200">
        <f>'Original data'!AF55*'Original data'!$U$5</f>
        <v>0</v>
      </c>
      <c r="AG37" s="200">
        <f>'Original data'!AG55*'Original data'!$U$5</f>
        <v>0</v>
      </c>
      <c r="AH37" s="200">
        <f>'Original data'!AH55*'Original data'!$U$5</f>
        <v>0</v>
      </c>
      <c r="AI37" s="200">
        <f>'Original data'!AI55*'Original data'!$U$5</f>
        <v>0</v>
      </c>
      <c r="AJ37" s="200">
        <f>'Original data'!AJ55*'Original data'!$U$5</f>
        <v>0</v>
      </c>
      <c r="AK37" s="200">
        <f>'Original data'!AK55*'Original data'!$U$5</f>
        <v>0</v>
      </c>
      <c r="AL37" s="200">
        <f>'Original data'!AL55*'Original data'!$U$5</f>
        <v>0</v>
      </c>
      <c r="AM37" s="200">
        <f>'Original data'!AM55*'Original data'!$U$5</f>
        <v>0</v>
      </c>
      <c r="AN37" s="200">
        <f>'Original data'!AN55*'Original data'!$U$5</f>
        <v>0</v>
      </c>
      <c r="AO37" s="200">
        <f>'Original data'!AO55*'Original data'!$U$5</f>
        <v>0</v>
      </c>
      <c r="AP37" s="200">
        <f>'Original data'!AP55*'Original data'!$U$5</f>
        <v>0</v>
      </c>
      <c r="AQ37" s="200">
        <f>'Original data'!AQ55*'Original data'!$U$5</f>
        <v>0</v>
      </c>
      <c r="AR37" s="200">
        <f>'Original data'!AR55*'Original data'!$U$5</f>
        <v>0</v>
      </c>
      <c r="AS37" s="201">
        <f>'Original data'!AS55*'Original data'!$U$5</f>
        <v>0</v>
      </c>
    </row>
    <row r="38" spans="1:45" ht="13.5" thickBot="1">
      <c r="A38" s="256" t="s">
        <v>35</v>
      </c>
      <c r="B38" s="200">
        <f>'Original data'!B56*'Original data'!$U$4</f>
        <v>0</v>
      </c>
      <c r="C38" s="200">
        <f>'Original data'!C56*'Original data'!$U$4</f>
        <v>0</v>
      </c>
      <c r="D38" s="200">
        <f>'Original data'!D56*'Original data'!$U$4</f>
        <v>0</v>
      </c>
      <c r="E38" s="200">
        <f>'Original data'!E56*'Original data'!$U$4</f>
        <v>0</v>
      </c>
      <c r="F38" s="200">
        <f>'Original data'!F56*'Original data'!$U$4</f>
        <v>0</v>
      </c>
      <c r="G38" s="200">
        <f>'Original data'!G56*'Original data'!$U$4</f>
        <v>0</v>
      </c>
      <c r="H38" s="200">
        <f>'Original data'!H56*'Original data'!$U$4</f>
        <v>0</v>
      </c>
      <c r="I38" s="200">
        <f>'Original data'!I56*'Original data'!$U$4</f>
        <v>0</v>
      </c>
      <c r="J38" s="200">
        <f>'Original data'!J56*'Original data'!$U$4</f>
        <v>0</v>
      </c>
      <c r="K38" s="200">
        <f>'Original data'!K56*'Original data'!$U$4</f>
        <v>0</v>
      </c>
      <c r="L38" s="200">
        <f>'Original data'!L56*'Original data'!$U$4</f>
        <v>0</v>
      </c>
      <c r="M38" s="200">
        <f>'Original data'!M56*'Original data'!$U$4</f>
        <v>0</v>
      </c>
      <c r="N38" s="200">
        <f>'Original data'!N56*'Original data'!$U$4</f>
        <v>0</v>
      </c>
      <c r="O38" s="200">
        <f>'Original data'!O56*'Original data'!$U$4</f>
        <v>0</v>
      </c>
      <c r="P38" s="200">
        <f>'Original data'!P56*'Original data'!$U$4</f>
        <v>0</v>
      </c>
      <c r="Q38" s="200">
        <f>'Original data'!Q56*'Original data'!$U$4</f>
        <v>0</v>
      </c>
      <c r="R38" s="200">
        <f>'Original data'!R56*'Original data'!$U$4</f>
        <v>0</v>
      </c>
      <c r="S38" s="200">
        <f>'Original data'!S56*'Original data'!$U$4</f>
        <v>0</v>
      </c>
      <c r="T38" s="200">
        <f>'Original data'!T56*'Original data'!$U$4</f>
        <v>0</v>
      </c>
      <c r="U38" s="200">
        <f>'Original data'!U56*'Original data'!$U$4</f>
        <v>0</v>
      </c>
      <c r="V38" s="202">
        <f>'Original data'!V56*'Original data'!$U$4</f>
        <v>0</v>
      </c>
      <c r="W38" s="254"/>
      <c r="X38" s="257" t="str">
        <f>'Original data'!X56</f>
        <v>a17</v>
      </c>
      <c r="Y38" s="200">
        <f>'Original data'!Y56*'Original data'!$U$4</f>
        <v>0</v>
      </c>
      <c r="Z38" s="200">
        <f>'Original data'!Z56*'Original data'!$U$4</f>
        <v>0</v>
      </c>
      <c r="AA38" s="200">
        <f>'Original data'!AA56*'Original data'!$U$4</f>
        <v>0</v>
      </c>
      <c r="AB38" s="200">
        <f>'Original data'!AB56*'Original data'!$U$4</f>
        <v>0</v>
      </c>
      <c r="AC38" s="200">
        <f>'Original data'!AC56*'Original data'!$U$4</f>
        <v>0</v>
      </c>
      <c r="AD38" s="200">
        <f>'Original data'!AD56*'Original data'!$U$4</f>
        <v>0</v>
      </c>
      <c r="AE38" s="200">
        <f>'Original data'!AE56*'Original data'!$U$4</f>
        <v>0</v>
      </c>
      <c r="AF38" s="200">
        <f>'Original data'!AF56*'Original data'!$U$4</f>
        <v>0</v>
      </c>
      <c r="AG38" s="200">
        <f>'Original data'!AG56*'Original data'!$U$4</f>
        <v>0</v>
      </c>
      <c r="AH38" s="200">
        <f>'Original data'!AH56*'Original data'!$U$4</f>
        <v>0</v>
      </c>
      <c r="AI38" s="200">
        <f>'Original data'!AI56*'Original data'!$U$4</f>
        <v>0</v>
      </c>
      <c r="AJ38" s="200">
        <f>'Original data'!AJ56*'Original data'!$U$4</f>
        <v>0</v>
      </c>
      <c r="AK38" s="200">
        <f>'Original data'!AK56*'Original data'!$U$4</f>
        <v>0</v>
      </c>
      <c r="AL38" s="200">
        <f>'Original data'!AL56*'Original data'!$U$4</f>
        <v>0</v>
      </c>
      <c r="AM38" s="200">
        <f>'Original data'!AM56*'Original data'!$U$4</f>
        <v>0</v>
      </c>
      <c r="AN38" s="200">
        <f>'Original data'!AN56*'Original data'!$U$4</f>
        <v>0</v>
      </c>
      <c r="AO38" s="200">
        <f>'Original data'!AO56*'Original data'!$U$4</f>
        <v>0</v>
      </c>
      <c r="AP38" s="200">
        <f>'Original data'!AP56*'Original data'!$U$4</f>
        <v>0</v>
      </c>
      <c r="AQ38" s="200">
        <f>'Original data'!AQ56*'Original data'!$U$4</f>
        <v>0</v>
      </c>
      <c r="AR38" s="200">
        <f>'Original data'!AR56*'Original data'!$U$4</f>
        <v>0</v>
      </c>
      <c r="AS38" s="202">
        <f>'Original data'!AS56*'Original data'!$U$4</f>
        <v>0</v>
      </c>
    </row>
    <row r="39" spans="1:45" ht="12.75">
      <c r="A39" s="259" t="s">
        <v>37</v>
      </c>
      <c r="B39" s="204">
        <f>-'Original data'!B57*1000*'Original data'!$U$3</f>
        <v>0.00575595</v>
      </c>
      <c r="C39" s="205">
        <f>-'Original data'!C57*1000*'Original data'!$U$3</f>
        <v>-0.040371460000000005</v>
      </c>
      <c r="D39" s="205">
        <f>-'Original data'!D57*1000*'Original data'!$U$3</f>
        <v>-0.09934304000000001</v>
      </c>
      <c r="E39" s="205">
        <f>-'Original data'!E57*1000*'Original data'!$U$3</f>
        <v>0.026422249999999998</v>
      </c>
      <c r="F39" s="205">
        <f>-'Original data'!F57*1000*'Original data'!$U$3</f>
        <v>0.05322837</v>
      </c>
      <c r="G39" s="205">
        <f>-'Original data'!G57*1000*'Original data'!$U$3</f>
        <v>-0.06499723</v>
      </c>
      <c r="H39" s="205">
        <f>-'Original data'!H57*1000*'Original data'!$U$3</f>
        <v>-0.06005869</v>
      </c>
      <c r="I39" s="205">
        <f>-'Original data'!I57*1000*'Original data'!$U$3</f>
        <v>-0.1154262</v>
      </c>
      <c r="J39" s="205">
        <f>-'Original data'!J57*1000*'Original data'!$U$3</f>
        <v>0.018777</v>
      </c>
      <c r="K39" s="205">
        <f>-'Original data'!K57*1000*'Original data'!$U$3</f>
        <v>-0.001873151</v>
      </c>
      <c r="L39" s="205">
        <f>-'Original data'!L57*1000*'Original data'!$U$3</f>
        <v>0.1349893</v>
      </c>
      <c r="M39" s="205">
        <f>-'Original data'!M57*1000*'Original data'!$U$3</f>
        <v>0.05943757</v>
      </c>
      <c r="N39" s="205">
        <f>-'Original data'!N57*1000*'Original data'!$U$3</f>
        <v>1.3935800000000001E-05</v>
      </c>
      <c r="O39" s="205">
        <f>-'Original data'!O57*1000*'Original data'!$U$3</f>
        <v>0.05282286</v>
      </c>
      <c r="P39" s="205">
        <f>-'Original data'!P57*1000*'Original data'!$U$3</f>
        <v>-0.1006089</v>
      </c>
      <c r="Q39" s="205">
        <f>-'Original data'!Q57*1000*'Original data'!$U$3</f>
        <v>0.07967344999999999</v>
      </c>
      <c r="R39" s="205">
        <f>-'Original data'!R57*1000*'Original data'!$U$3</f>
        <v>0.01959796</v>
      </c>
      <c r="S39" s="205">
        <f>-'Original data'!S57*1000*'Original data'!$U$3</f>
        <v>-0.02111701</v>
      </c>
      <c r="T39" s="205">
        <f>-'Original data'!T57*1000*'Original data'!$U$3</f>
        <v>-0.0008940763</v>
      </c>
      <c r="U39" s="206">
        <f>-'Original data'!U57*1000*'Original data'!$U$3</f>
        <v>0.1044322</v>
      </c>
      <c r="V39" s="206">
        <f>-'Original data'!V57*1000*'Original data'!$U$3</f>
        <v>-0.134569</v>
      </c>
      <c r="X39" s="259" t="s">
        <v>37</v>
      </c>
      <c r="Y39" s="213">
        <f>-'Original data'!Y57*1000*'Original data'!$U$3</f>
        <v>-0.1949923</v>
      </c>
      <c r="Z39" s="214">
        <f>-'Original data'!Z57*1000*'Original data'!$U$3</f>
        <v>-0.13032580000000002</v>
      </c>
      <c r="AA39" s="214">
        <f>-'Original data'!AA57*1000*'Original data'!$U$3</f>
        <v>-0.1367366</v>
      </c>
      <c r="AB39" s="214">
        <f>-'Original data'!AB57*1000*'Original data'!$U$3</f>
        <v>0.013860869999999999</v>
      </c>
      <c r="AC39" s="214">
        <f>-'Original data'!AC57*1000*'Original data'!$U$3</f>
        <v>-0.011494220000000001</v>
      </c>
      <c r="AD39" s="214">
        <f>-'Original data'!AD57*1000*'Original data'!$U$3</f>
        <v>-0.008369246</v>
      </c>
      <c r="AE39" s="214">
        <f>-'Original data'!AE57*1000*'Original data'!$U$3</f>
        <v>-0.002470214</v>
      </c>
      <c r="AF39" s="214">
        <f>-'Original data'!AF57*1000*'Original data'!$U$3</f>
        <v>-0.051191679999999996</v>
      </c>
      <c r="AG39" s="214">
        <f>-'Original data'!AG57*1000*'Original data'!$U$3</f>
        <v>0.06485317</v>
      </c>
      <c r="AH39" s="214">
        <f>-'Original data'!AH57*1000*'Original data'!$U$3</f>
        <v>0.004752394</v>
      </c>
      <c r="AI39" s="214">
        <f>-'Original data'!AI57*1000*'Original data'!$U$3</f>
        <v>0.09621731</v>
      </c>
      <c r="AJ39" s="214">
        <f>-'Original data'!AJ57*1000*'Original data'!$U$3</f>
        <v>-0.024735220000000002</v>
      </c>
      <c r="AK39" s="214">
        <f>-'Original data'!AK57*1000*'Original data'!$U$3</f>
        <v>0.1207805</v>
      </c>
      <c r="AL39" s="214">
        <f>-'Original data'!AL57*1000*'Original data'!$U$3</f>
        <v>0.07588692999999999</v>
      </c>
      <c r="AM39" s="214">
        <f>-'Original data'!AM57*1000*'Original data'!$U$3</f>
        <v>0.030290809999999998</v>
      </c>
      <c r="AN39" s="214">
        <f>-'Original data'!AN57*1000*'Original data'!$U$3</f>
        <v>0.15002000000000001</v>
      </c>
      <c r="AO39" s="214">
        <f>-'Original data'!AO57*1000*'Original data'!$U$3</f>
        <v>0.1304873</v>
      </c>
      <c r="AP39" s="214">
        <f>-'Original data'!AP57*1000*'Original data'!$U$3</f>
        <v>0.1326425</v>
      </c>
      <c r="AQ39" s="214">
        <f>-'Original data'!AQ57*1000*'Original data'!$U$3</f>
        <v>-0.01573419</v>
      </c>
      <c r="AR39" s="215">
        <f>-'Original data'!AR57*1000*'Original data'!$U$3</f>
        <v>-0.465577</v>
      </c>
      <c r="AS39" s="215">
        <f>-'Original data'!AS57*1000*'Original data'!$U$3</f>
        <v>-0.1374494</v>
      </c>
    </row>
    <row r="40" spans="1:45" ht="13.5" thickBot="1">
      <c r="A40" s="259" t="s">
        <v>38</v>
      </c>
      <c r="B40" s="207">
        <f>-'Original data'!B58*1000*'Original data'!$U$5</f>
        <v>-0.2228738</v>
      </c>
      <c r="C40" s="208">
        <f>-'Original data'!C58*1000*'Original data'!$U$5</f>
        <v>-0.0728721</v>
      </c>
      <c r="D40" s="208">
        <f>-'Original data'!D58*1000*'Original data'!$U$5</f>
        <v>-0.07004677</v>
      </c>
      <c r="E40" s="208">
        <f>-'Original data'!E58*1000*'Original data'!$U$5</f>
        <v>-0.05825438</v>
      </c>
      <c r="F40" s="208">
        <f>-'Original data'!F58*1000*'Original data'!$U$5</f>
        <v>-0.1331017</v>
      </c>
      <c r="G40" s="208">
        <f>-'Original data'!G58*1000*'Original data'!$U$5</f>
        <v>-0.03597353</v>
      </c>
      <c r="H40" s="208">
        <f>-'Original data'!H58*1000*'Original data'!$U$5</f>
        <v>-0.05713617</v>
      </c>
      <c r="I40" s="208">
        <f>-'Original data'!I58*1000*'Original data'!$U$5</f>
        <v>0.002649077</v>
      </c>
      <c r="J40" s="208">
        <f>-'Original data'!J58*1000*'Original data'!$U$5</f>
        <v>0.04316965</v>
      </c>
      <c r="K40" s="208">
        <f>-'Original data'!K58*1000*'Original data'!$U$5</f>
        <v>0.05425019</v>
      </c>
      <c r="L40" s="208">
        <f>-'Original data'!L58*1000*'Original data'!$U$5</f>
        <v>0.1517711</v>
      </c>
      <c r="M40" s="208">
        <f>-'Original data'!M58*1000*'Original data'!$U$5</f>
        <v>0.11498979999999999</v>
      </c>
      <c r="N40" s="208">
        <f>-'Original data'!N58*1000*'Original data'!$U$5</f>
        <v>0.05644466</v>
      </c>
      <c r="O40" s="208">
        <f>-'Original data'!O58*1000*'Original data'!$U$5</f>
        <v>0.008608316000000001</v>
      </c>
      <c r="P40" s="208">
        <f>-'Original data'!P58*1000*'Original data'!$U$5</f>
        <v>0.07390062</v>
      </c>
      <c r="Q40" s="208">
        <f>-'Original data'!Q58*1000*'Original data'!$U$5</f>
        <v>-0.05663541</v>
      </c>
      <c r="R40" s="208">
        <f>-'Original data'!R58*1000*'Original data'!$U$5</f>
        <v>0.0061327230000000005</v>
      </c>
      <c r="S40" s="208">
        <f>-'Original data'!S58*1000*'Original data'!$U$5</f>
        <v>-0.01684816</v>
      </c>
      <c r="T40" s="208">
        <f>-'Original data'!T58*1000*'Original data'!$U$5</f>
        <v>0.08241432</v>
      </c>
      <c r="U40" s="209">
        <f>-'Original data'!U58*1000*'Original data'!$U$5</f>
        <v>0.11031310000000001</v>
      </c>
      <c r="V40" s="209">
        <f>-'Original data'!V58*1000*'Original data'!$U$5</f>
        <v>-0.5191323000000001</v>
      </c>
      <c r="X40" s="259" t="s">
        <v>38</v>
      </c>
      <c r="Y40" s="216">
        <f>-'Original data'!Y58*1000*'Original data'!$U$5</f>
        <v>0.26037849999999996</v>
      </c>
      <c r="Z40" s="217">
        <f>-'Original data'!Z58*1000*'Original data'!$U$5</f>
        <v>0.4061919</v>
      </c>
      <c r="AA40" s="217">
        <f>-'Original data'!AA58*1000*'Original data'!$U$5</f>
        <v>-0.003435261</v>
      </c>
      <c r="AB40" s="217">
        <f>-'Original data'!AB58*1000*'Original data'!$U$5</f>
        <v>-0.07930935</v>
      </c>
      <c r="AC40" s="217">
        <f>-'Original data'!AC58*1000*'Original data'!$U$5</f>
        <v>-0.09532443</v>
      </c>
      <c r="AD40" s="217">
        <f>-'Original data'!AD58*1000*'Original data'!$U$5</f>
        <v>-0.07487956999999999</v>
      </c>
      <c r="AE40" s="217">
        <f>-'Original data'!AE58*1000*'Original data'!$U$5</f>
        <v>-0.1625599</v>
      </c>
      <c r="AF40" s="217">
        <f>-'Original data'!AF58*1000*'Original data'!$U$5</f>
        <v>-0.1650221</v>
      </c>
      <c r="AG40" s="217">
        <f>-'Original data'!AG58*1000*'Original data'!$U$5</f>
        <v>0.058473239999999996</v>
      </c>
      <c r="AH40" s="217">
        <f>-'Original data'!AH58*1000*'Original data'!$U$5</f>
        <v>0.01249195</v>
      </c>
      <c r="AI40" s="217">
        <f>-'Original data'!AI58*1000*'Original data'!$U$5</f>
        <v>0.10958390000000001</v>
      </c>
      <c r="AJ40" s="217">
        <f>-'Original data'!AJ58*1000*'Original data'!$U$5</f>
        <v>0.14702669999999998</v>
      </c>
      <c r="AK40" s="217">
        <f>-'Original data'!AK58*1000*'Original data'!$U$5</f>
        <v>-0.07010679</v>
      </c>
      <c r="AL40" s="217">
        <f>-'Original data'!AL58*1000*'Original data'!$U$5</f>
        <v>-0.049589390000000004</v>
      </c>
      <c r="AM40" s="217">
        <f>-'Original data'!AM58*1000*'Original data'!$U$5</f>
        <v>-0.1368354</v>
      </c>
      <c r="AN40" s="217">
        <f>-'Original data'!AN58*1000*'Original data'!$U$5</f>
        <v>-0.19303969999999998</v>
      </c>
      <c r="AO40" s="217">
        <f>-'Original data'!AO58*1000*'Original data'!$U$5</f>
        <v>-0.1172116</v>
      </c>
      <c r="AP40" s="217">
        <f>-'Original data'!AP58*1000*'Original data'!$U$5</f>
        <v>-0.01874449</v>
      </c>
      <c r="AQ40" s="217">
        <f>-'Original data'!AQ58*1000*'Original data'!$U$5</f>
        <v>0.123707</v>
      </c>
      <c r="AR40" s="218">
        <f>-'Original data'!AR58*1000*'Original data'!$U$5</f>
        <v>0.5796812</v>
      </c>
      <c r="AS40" s="218">
        <f>-'Original data'!AS58*1000*'Original data'!$U$5</f>
        <v>-0.6662765</v>
      </c>
    </row>
    <row r="41" spans="1:25" ht="12.75">
      <c r="A41" s="260" t="s">
        <v>117</v>
      </c>
      <c r="B41" s="210">
        <f>'Original data'!C59+-0.025</f>
        <v>14.371812</v>
      </c>
      <c r="X41" s="260" t="s">
        <v>117</v>
      </c>
      <c r="Y41" s="210">
        <f>'Original data'!Z59+-0.025</f>
        <v>14.36867</v>
      </c>
    </row>
    <row r="42" spans="1:25" ht="12.75">
      <c r="A42" s="261" t="s">
        <v>123</v>
      </c>
      <c r="B42" s="211">
        <f>'Original data'!C60</f>
        <v>703.6013071895425</v>
      </c>
      <c r="X42" s="261" t="s">
        <v>123</v>
      </c>
      <c r="Y42" s="211">
        <f>'Original data'!Z60</f>
        <v>703.6274509803922</v>
      </c>
    </row>
    <row r="43" spans="1:25" ht="12.75">
      <c r="A43" s="261" t="s">
        <v>118</v>
      </c>
      <c r="B43" s="266">
        <f>'Original data'!C61</f>
        <v>0.015611433139785177</v>
      </c>
      <c r="H43" s="263"/>
      <c r="X43" s="261" t="s">
        <v>118</v>
      </c>
      <c r="Y43" s="266">
        <f>'Original data'!Z61</f>
        <v>0.019723777081784823</v>
      </c>
    </row>
    <row r="44" spans="1:25" ht="12.75">
      <c r="A44" s="261" t="s">
        <v>121</v>
      </c>
      <c r="B44" s="487">
        <f>'Original data'!C62</f>
        <v>8.5</v>
      </c>
      <c r="X44" s="261" t="s">
        <v>121</v>
      </c>
      <c r="Y44" s="487">
        <f>'Original data'!Z62</f>
        <v>8.5</v>
      </c>
    </row>
    <row r="45" spans="1:25" ht="13.5" thickBot="1">
      <c r="A45" s="104" t="s">
        <v>338</v>
      </c>
      <c r="B45" s="488">
        <f>'Work sheet'!$B$234</f>
        <v>-0.00429144046875</v>
      </c>
      <c r="X45" s="104" t="s">
        <v>338</v>
      </c>
      <c r="Y45" s="488">
        <f>'Work sheet'!$B$241</f>
        <v>0.0072296018437500035</v>
      </c>
    </row>
    <row r="47" spans="3:20" ht="12.75"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ht="12.75">
      <c r="B48" s="262"/>
    </row>
  </sheetData>
  <sheetProtection sheet="1" objects="1" scenarios="1"/>
  <mergeCells count="4">
    <mergeCell ref="B1:D1"/>
    <mergeCell ref="E1:U1"/>
    <mergeCell ref="Y1:AA1"/>
    <mergeCell ref="AB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241"/>
  <sheetViews>
    <sheetView zoomScale="75" zoomScaleNormal="75" workbookViewId="0" topLeftCell="A129">
      <selection activeCell="D158" sqref="D158"/>
    </sheetView>
  </sheetViews>
  <sheetFormatPr defaultColWidth="9.140625" defaultRowHeight="12.75"/>
  <cols>
    <col min="1" max="1" width="19.140625" style="35" customWidth="1"/>
    <col min="2" max="2" width="11.7109375" style="35" bestFit="1" customWidth="1"/>
    <col min="3" max="22" width="12.28125" style="35" bestFit="1" customWidth="1"/>
    <col min="23" max="23" width="8.28125" style="35" bestFit="1" customWidth="1"/>
    <col min="24" max="16384" width="9.140625" style="35" customWidth="1"/>
  </cols>
  <sheetData>
    <row r="1" spans="1:19" ht="11.25">
      <c r="A1" s="34"/>
      <c r="B1" s="604" t="s">
        <v>259</v>
      </c>
      <c r="C1" s="598"/>
      <c r="D1" s="598"/>
      <c r="E1" s="598"/>
      <c r="F1" s="598"/>
      <c r="G1" s="598"/>
      <c r="H1" s="598"/>
      <c r="I1" s="599"/>
      <c r="J1" s="503" t="s">
        <v>40</v>
      </c>
      <c r="K1" s="470"/>
      <c r="L1" s="470"/>
      <c r="M1" s="470"/>
      <c r="N1" s="470"/>
      <c r="O1" s="470"/>
      <c r="P1" s="470"/>
      <c r="Q1" s="501"/>
      <c r="S1" s="36" t="s">
        <v>41</v>
      </c>
    </row>
    <row r="2" spans="1:19" ht="11.25">
      <c r="A2" s="37"/>
      <c r="B2" s="607" t="s">
        <v>42</v>
      </c>
      <c r="C2" s="605"/>
      <c r="D2" s="605"/>
      <c r="E2" s="605"/>
      <c r="F2" s="609" t="s">
        <v>43</v>
      </c>
      <c r="G2" s="605"/>
      <c r="H2" s="605"/>
      <c r="I2" s="606"/>
      <c r="J2" s="607" t="s">
        <v>42</v>
      </c>
      <c r="K2" s="605"/>
      <c r="L2" s="605"/>
      <c r="M2" s="608"/>
      <c r="N2" s="605" t="s">
        <v>43</v>
      </c>
      <c r="O2" s="605"/>
      <c r="P2" s="605"/>
      <c r="Q2" s="606"/>
      <c r="S2" s="38"/>
    </row>
    <row r="3" spans="1:19" ht="11.25">
      <c r="A3" s="37"/>
      <c r="B3" s="607" t="s">
        <v>59</v>
      </c>
      <c r="C3" s="605"/>
      <c r="D3" s="605" t="s">
        <v>58</v>
      </c>
      <c r="E3" s="605"/>
      <c r="F3" s="609" t="s">
        <v>59</v>
      </c>
      <c r="G3" s="605"/>
      <c r="H3" s="605" t="s">
        <v>58</v>
      </c>
      <c r="I3" s="606"/>
      <c r="J3" s="607" t="s">
        <v>59</v>
      </c>
      <c r="K3" s="605"/>
      <c r="L3" s="605" t="s">
        <v>58</v>
      </c>
      <c r="M3" s="608"/>
      <c r="N3" s="605" t="s">
        <v>59</v>
      </c>
      <c r="O3" s="605"/>
      <c r="P3" s="605" t="s">
        <v>58</v>
      </c>
      <c r="Q3" s="606"/>
      <c r="S3" s="38"/>
    </row>
    <row r="4" spans="1:19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3.391531</v>
      </c>
      <c r="C6" s="45">
        <f>STDEV('Summary Data'!B6:U6)</f>
        <v>11.834947719637798</v>
      </c>
      <c r="D6" s="45">
        <f>AVERAGE(C68:T68)</f>
        <v>0.9987430326377997</v>
      </c>
      <c r="E6" s="45">
        <f>STDEV(C68:T68)</f>
        <v>0.5356101996312201</v>
      </c>
      <c r="F6" s="47">
        <f>'Summary Data'!V23</f>
        <v>-1.150038</v>
      </c>
      <c r="G6" s="45">
        <f>STDEV('Summary Data'!B23:U23)</f>
        <v>2.121834721139934</v>
      </c>
      <c r="H6" s="45">
        <f>AVERAGE(C88:T88)</f>
        <v>-0.8917157524152349</v>
      </c>
      <c r="I6" s="48">
        <f>STDEV(C88:T88)</f>
        <v>0.5747416640958533</v>
      </c>
      <c r="J6" s="50">
        <f>'Summary Data'!AS6</f>
        <v>-3.811329</v>
      </c>
      <c r="K6" s="45">
        <f>STDEV('Summary Data'!Y6:AR6)</f>
        <v>12.30207065709488</v>
      </c>
      <c r="L6" s="45">
        <f>AVERAGE(C108:T108)</f>
        <v>-1.3365108110551325</v>
      </c>
      <c r="M6" s="49">
        <f>STDEV(C108:T108)</f>
        <v>0.583095828544636</v>
      </c>
      <c r="N6" s="45">
        <f>'Summary Data'!AS23</f>
        <v>-1.321682</v>
      </c>
      <c r="O6" s="45">
        <f>STDEV('Summary Data'!Y23:AR23)</f>
        <v>1.8128641363534985</v>
      </c>
      <c r="P6" s="45">
        <f>AVERAGE(C128:T128)</f>
        <v>-1.154500120982185</v>
      </c>
      <c r="Q6" s="48">
        <f>STDEV(C128:T128)</f>
        <v>0.5431910516714338</v>
      </c>
      <c r="S6" s="38">
        <v>0</v>
      </c>
    </row>
    <row r="7" spans="1:19" ht="11.25">
      <c r="A7" s="37">
        <v>3</v>
      </c>
      <c r="B7" s="50">
        <f>'Summary Data'!V7</f>
        <v>3.358906</v>
      </c>
      <c r="C7" s="45">
        <f>STDEV('Summary Data'!B7:U7)</f>
        <v>6.478088217753106</v>
      </c>
      <c r="D7" s="45">
        <f aca="true" t="shared" si="0" ref="D7:D15">AVERAGE(C69:T69)</f>
        <v>2.365686653640142</v>
      </c>
      <c r="E7" s="45">
        <f aca="true" t="shared" si="1" ref="E7:E15">STDEV(C69:T69)</f>
        <v>0.5028162379616267</v>
      </c>
      <c r="F7" s="47">
        <f>'Summary Data'!V24</f>
        <v>-0.09857739</v>
      </c>
      <c r="G7" s="45">
        <f>STDEV('Summary Data'!B24:U24)</f>
        <v>0.3839596628439957</v>
      </c>
      <c r="H7" s="45">
        <f aca="true" t="shared" si="2" ref="H7:H15">AVERAGE(C89:T89)</f>
        <v>-0.11102959943063953</v>
      </c>
      <c r="I7" s="48">
        <f aca="true" t="shared" si="3" ref="I7:I15">STDEV(C89:T89)</f>
        <v>0.28650690688089786</v>
      </c>
      <c r="J7" s="50">
        <f>'Summary Data'!AS7</f>
        <v>3.140357</v>
      </c>
      <c r="K7" s="45">
        <f>STDEV('Summary Data'!Y7:AR7)</f>
        <v>5.884492992955604</v>
      </c>
      <c r="L7" s="45">
        <f aca="true" t="shared" si="4" ref="L7:L15">AVERAGE(C109:T109)</f>
        <v>2.2543679507912002</v>
      </c>
      <c r="M7" s="49">
        <f aca="true" t="shared" si="5" ref="M7:M15">STDEV(C109:T109)</f>
        <v>0.41169235460759995</v>
      </c>
      <c r="N7" s="45">
        <f>'Summary Data'!AS24</f>
        <v>-0.04502295</v>
      </c>
      <c r="O7" s="45">
        <f>STDEV('Summary Data'!Y24:AR24)</f>
        <v>0.36904387704966307</v>
      </c>
      <c r="P7" s="45">
        <f aca="true" t="shared" si="6" ref="P7:P15">AVERAGE(C129:T129)</f>
        <v>-0.08774436138517347</v>
      </c>
      <c r="Q7" s="48">
        <f aca="true" t="shared" si="7" ref="Q7:Q15">STDEV(C129:T129)</f>
        <v>0.29274809268418456</v>
      </c>
      <c r="S7" s="38">
        <v>0</v>
      </c>
    </row>
    <row r="8" spans="1:19" ht="11.25">
      <c r="A8" s="37">
        <v>4</v>
      </c>
      <c r="B8" s="50">
        <f>'Summary Data'!V8</f>
        <v>0.02061344</v>
      </c>
      <c r="C8" s="45">
        <f>STDEV('Summary Data'!B8:U8)</f>
        <v>0.09866211034467869</v>
      </c>
      <c r="D8" s="45">
        <f t="shared" si="0"/>
        <v>0.026698203434182118</v>
      </c>
      <c r="E8" s="45">
        <f t="shared" si="1"/>
        <v>0.06676128786082437</v>
      </c>
      <c r="F8" s="47">
        <f>'Summary Data'!V25</f>
        <v>0.3740833</v>
      </c>
      <c r="G8" s="45">
        <f>STDEV('Summary Data'!B25:U25)</f>
        <v>0.24697563489113417</v>
      </c>
      <c r="H8" s="45">
        <f t="shared" si="2"/>
        <v>0.41012699482984294</v>
      </c>
      <c r="I8" s="48">
        <f t="shared" si="3"/>
        <v>0.1597789967705642</v>
      </c>
      <c r="J8" s="50">
        <f>'Summary Data'!AS8</f>
        <v>0.01417713</v>
      </c>
      <c r="K8" s="45">
        <f>STDEV('Summary Data'!Y8:AR8)</f>
        <v>0.1965666475815534</v>
      </c>
      <c r="L8" s="45">
        <f t="shared" si="4"/>
        <v>-0.016605562550660705</v>
      </c>
      <c r="M8" s="49">
        <f t="shared" si="5"/>
        <v>0.14182169354009677</v>
      </c>
      <c r="N8" s="45">
        <f>'Summary Data'!AS25</f>
        <v>0.03606152</v>
      </c>
      <c r="O8" s="45">
        <f>STDEV('Summary Data'!Y25:AR25)</f>
        <v>0.46988385854800024</v>
      </c>
      <c r="P8" s="45">
        <f t="shared" si="6"/>
        <v>0.11070944678902411</v>
      </c>
      <c r="Q8" s="48">
        <f t="shared" si="7"/>
        <v>0.2517805385700834</v>
      </c>
      <c r="S8" s="38">
        <v>0</v>
      </c>
    </row>
    <row r="9" spans="1:19" ht="11.25">
      <c r="A9" s="37">
        <v>5</v>
      </c>
      <c r="B9" s="50">
        <f>'Summary Data'!V9</f>
        <v>0.001615627</v>
      </c>
      <c r="C9" s="45">
        <f>STDEV('Summary Data'!B9:U9)</f>
        <v>1.1710719353936498</v>
      </c>
      <c r="D9" s="45">
        <f t="shared" si="0"/>
        <v>0.22863091272026403</v>
      </c>
      <c r="E9" s="45">
        <f t="shared" si="1"/>
        <v>0.14284681802135435</v>
      </c>
      <c r="F9" s="47">
        <f>'Summary Data'!V26</f>
        <v>-0.01113145</v>
      </c>
      <c r="G9" s="45">
        <f>STDEV('Summary Data'!B26:U26)</f>
        <v>0.3164984429804149</v>
      </c>
      <c r="H9" s="45">
        <f t="shared" si="2"/>
        <v>-0.05359908212316336</v>
      </c>
      <c r="I9" s="48">
        <f t="shared" si="3"/>
        <v>0.07784209822014297</v>
      </c>
      <c r="J9" s="50">
        <f>'Summary Data'!AS9</f>
        <v>-0.1031411</v>
      </c>
      <c r="K9" s="45">
        <f>STDEV('Summary Data'!Y9:AR9)</f>
        <v>1.3912831779594734</v>
      </c>
      <c r="L9" s="45">
        <f t="shared" si="4"/>
        <v>0.16821860109666584</v>
      </c>
      <c r="M9" s="49">
        <f t="shared" si="5"/>
        <v>0.23737570247694034</v>
      </c>
      <c r="N9" s="45">
        <f>'Summary Data'!AS26</f>
        <v>-0.03131414</v>
      </c>
      <c r="O9" s="45">
        <f>STDEV('Summary Data'!Y26:AR26)</f>
        <v>0.3331985028001543</v>
      </c>
      <c r="P9" s="45">
        <f t="shared" si="6"/>
        <v>-0.06675703686240347</v>
      </c>
      <c r="Q9" s="48">
        <f t="shared" si="7"/>
        <v>0.10052009654335725</v>
      </c>
      <c r="S9" s="38">
        <v>0</v>
      </c>
    </row>
    <row r="10" spans="1:19" ht="11.25">
      <c r="A10" s="37">
        <v>6</v>
      </c>
      <c r="B10" s="50">
        <f>'Summary Data'!V10</f>
        <v>-0.002270383</v>
      </c>
      <c r="C10" s="45">
        <f>STDEV('Summary Data'!B10:U10)</f>
        <v>0.04997838090786041</v>
      </c>
      <c r="D10" s="45">
        <f t="shared" si="0"/>
        <v>-0.00850044413069923</v>
      </c>
      <c r="E10" s="45">
        <f t="shared" si="1"/>
        <v>0.03310114536536349</v>
      </c>
      <c r="F10" s="47">
        <f>'Summary Data'!V27</f>
        <v>0.02225603</v>
      </c>
      <c r="G10" s="45">
        <f>STDEV('Summary Data'!B27:U27)</f>
        <v>0.10714190068945838</v>
      </c>
      <c r="H10" s="45">
        <f t="shared" si="2"/>
        <v>0.037214687469106805</v>
      </c>
      <c r="I10" s="48">
        <f t="shared" si="3"/>
        <v>0.04790068503465603</v>
      </c>
      <c r="J10" s="50">
        <f>'Summary Data'!AS10</f>
        <v>-0.0294861</v>
      </c>
      <c r="K10" s="45">
        <f>STDEV('Summary Data'!Y10:AR10)</f>
        <v>0.1207392218918355</v>
      </c>
      <c r="L10" s="45">
        <f t="shared" si="4"/>
        <v>-0.020046559901244314</v>
      </c>
      <c r="M10" s="49">
        <f t="shared" si="5"/>
        <v>0.04304481284647914</v>
      </c>
      <c r="N10" s="45">
        <f>'Summary Data'!AS27</f>
        <v>-0.03700575</v>
      </c>
      <c r="O10" s="45">
        <f>STDEV('Summary Data'!Y27:AR27)</f>
        <v>0.05901190749814708</v>
      </c>
      <c r="P10" s="45">
        <f t="shared" si="6"/>
        <v>-0.03381215508478977</v>
      </c>
      <c r="Q10" s="48">
        <f t="shared" si="7"/>
        <v>0.04228572511211491</v>
      </c>
      <c r="S10" s="38">
        <v>0</v>
      </c>
    </row>
    <row r="11" spans="1:19" ht="11.25">
      <c r="A11" s="37">
        <v>7</v>
      </c>
      <c r="B11" s="50">
        <f>'Summary Data'!V11</f>
        <v>0.7738607</v>
      </c>
      <c r="C11" s="45">
        <f>STDEV('Summary Data'!B11:U11)</f>
        <v>0.2920577680862328</v>
      </c>
      <c r="D11" s="45">
        <f t="shared" si="0"/>
        <v>0.738361681197751</v>
      </c>
      <c r="E11" s="45">
        <f t="shared" si="1"/>
        <v>0.03686133476529539</v>
      </c>
      <c r="F11" s="47">
        <f>'Summary Data'!V28</f>
        <v>0.07421917</v>
      </c>
      <c r="G11" s="45">
        <f>STDEV('Summary Data'!B28:U28)</f>
        <v>0.33576678530010573</v>
      </c>
      <c r="H11" s="45">
        <f t="shared" si="2"/>
        <v>0.027850094022932766</v>
      </c>
      <c r="I11" s="48">
        <f t="shared" si="3"/>
        <v>0.03991978723381777</v>
      </c>
      <c r="J11" s="50">
        <f>'Summary Data'!AS11</f>
        <v>0.747588</v>
      </c>
      <c r="K11" s="45">
        <f>STDEV('Summary Data'!Y11:AR11)</f>
        <v>0.28527810683055443</v>
      </c>
      <c r="L11" s="45">
        <f t="shared" si="4"/>
        <v>0.719476121063828</v>
      </c>
      <c r="M11" s="49">
        <f t="shared" si="5"/>
        <v>0.052477948011213756</v>
      </c>
      <c r="N11" s="45">
        <f>'Summary Data'!AS28</f>
        <v>0.06925232</v>
      </c>
      <c r="O11" s="45">
        <f>STDEV('Summary Data'!Y28:AR28)</f>
        <v>0.33476991891339164</v>
      </c>
      <c r="P11" s="45">
        <f t="shared" si="6"/>
        <v>0.023970197638788868</v>
      </c>
      <c r="Q11" s="48">
        <f t="shared" si="7"/>
        <v>0.05776156425399015</v>
      </c>
      <c r="S11" s="38">
        <v>0</v>
      </c>
    </row>
    <row r="12" spans="1:19" ht="11.25">
      <c r="A12" s="37">
        <v>8</v>
      </c>
      <c r="B12" s="50">
        <f>'Summary Data'!V12</f>
        <v>0.0013815</v>
      </c>
      <c r="C12" s="45">
        <f>STDEV('Summary Data'!B12:U12)</f>
        <v>0.02551724133393735</v>
      </c>
      <c r="D12" s="45">
        <f t="shared" si="0"/>
        <v>0.0011951623254493084</v>
      </c>
      <c r="E12" s="45">
        <f t="shared" si="1"/>
        <v>0.022012818072974207</v>
      </c>
      <c r="F12" s="47">
        <f>'Summary Data'!V29</f>
        <v>0.02435349</v>
      </c>
      <c r="G12" s="45">
        <f>STDEV('Summary Data'!B29:U29)</f>
        <v>0.025061537003693613</v>
      </c>
      <c r="H12" s="45">
        <f t="shared" si="2"/>
        <v>0.02413973802870318</v>
      </c>
      <c r="I12" s="48">
        <f t="shared" si="3"/>
        <v>0.0127466291983181</v>
      </c>
      <c r="J12" s="50">
        <f>'Summary Data'!AS12</f>
        <v>0.004870119</v>
      </c>
      <c r="K12" s="45">
        <f>STDEV('Summary Data'!Y12:AR12)</f>
        <v>0.030199548971709515</v>
      </c>
      <c r="L12" s="45">
        <f t="shared" si="4"/>
        <v>0.00318879572215558</v>
      </c>
      <c r="M12" s="49">
        <f t="shared" si="5"/>
        <v>0.015088593358551495</v>
      </c>
      <c r="N12" s="45">
        <f>'Summary Data'!AS29</f>
        <v>0.004120052</v>
      </c>
      <c r="O12" s="45">
        <f>STDEV('Summary Data'!Y29:AR29)</f>
        <v>0.029509355803453822</v>
      </c>
      <c r="P12" s="45">
        <f t="shared" si="6"/>
        <v>0.005343634081516779</v>
      </c>
      <c r="Q12" s="48">
        <f t="shared" si="7"/>
        <v>0.02288999678051905</v>
      </c>
      <c r="S12" s="38">
        <v>0</v>
      </c>
    </row>
    <row r="13" spans="1:19" ht="11.25">
      <c r="A13" s="37">
        <v>9</v>
      </c>
      <c r="B13" s="50">
        <f>'Summary Data'!V13</f>
        <v>0.4453997</v>
      </c>
      <c r="C13" s="45">
        <f>STDEV('Summary Data'!B13:U13)</f>
        <v>0.012806778761342329</v>
      </c>
      <c r="D13" s="45">
        <f t="shared" si="0"/>
        <v>0.4478705911966214</v>
      </c>
      <c r="E13" s="45">
        <f>STDEV(C75:T75)</f>
        <v>0.007046550076728387</v>
      </c>
      <c r="F13" s="47">
        <f>'Summary Data'!V30</f>
        <v>0.03905576</v>
      </c>
      <c r="G13" s="45">
        <f>STDEV('Summary Data'!B30:U30)</f>
        <v>0.05188732667699351</v>
      </c>
      <c r="H13" s="45">
        <f t="shared" si="2"/>
        <v>0.044621060464471764</v>
      </c>
      <c r="I13" s="48">
        <f t="shared" si="3"/>
        <v>0.017147904176437412</v>
      </c>
      <c r="J13" s="50">
        <f>'Summary Data'!AS13</f>
        <v>0.428161</v>
      </c>
      <c r="K13" s="45">
        <f>STDEV('Summary Data'!Y13:AR13)</f>
        <v>0.03392426708692014</v>
      </c>
      <c r="L13" s="45">
        <f t="shared" si="4"/>
        <v>0.43669057907047976</v>
      </c>
      <c r="M13" s="49">
        <f t="shared" si="5"/>
        <v>0.015908101806365725</v>
      </c>
      <c r="N13" s="45">
        <f>'Summary Data'!AS30</f>
        <v>0.03134611</v>
      </c>
      <c r="O13" s="45">
        <f>STDEV('Summary Data'!Y30:AR30)</f>
        <v>0.05260234605783298</v>
      </c>
      <c r="P13" s="45">
        <f t="shared" si="6"/>
        <v>0.04174664042892831</v>
      </c>
      <c r="Q13" s="48">
        <f t="shared" si="7"/>
        <v>0.017786822221352236</v>
      </c>
      <c r="S13" s="38">
        <v>0</v>
      </c>
    </row>
    <row r="14" spans="1:19" ht="11.25">
      <c r="A14" s="37">
        <v>10</v>
      </c>
      <c r="B14" s="50">
        <f>'Summary Data'!V14</f>
        <v>0.0005641346</v>
      </c>
      <c r="C14" s="45">
        <f>STDEV('Summary Data'!B14:U14)</f>
        <v>0.02601040235906968</v>
      </c>
      <c r="D14" s="45">
        <f t="shared" si="0"/>
        <v>-6.56506667569221E-10</v>
      </c>
      <c r="E14" s="45">
        <f t="shared" si="1"/>
        <v>3.40840616308831E-09</v>
      </c>
      <c r="F14" s="47">
        <f>'Summary Data'!V31</f>
        <v>0.0007040161</v>
      </c>
      <c r="G14" s="45">
        <f>STDEV('Summary Data'!B31:U31)</f>
        <v>0.03415783427448593</v>
      </c>
      <c r="H14" s="45">
        <f t="shared" si="2"/>
        <v>4.6140615318170714E-10</v>
      </c>
      <c r="I14" s="48">
        <f t="shared" si="3"/>
        <v>4.8645385295726914E-09</v>
      </c>
      <c r="J14" s="50">
        <f>'Summary Data'!AS14</f>
        <v>0.000989585</v>
      </c>
      <c r="K14" s="45">
        <f>STDEV('Summary Data'!Y14:AR14)</f>
        <v>0.056480763627051726</v>
      </c>
      <c r="L14" s="45">
        <f t="shared" si="4"/>
        <v>-5.410786276492663E-10</v>
      </c>
      <c r="M14" s="49">
        <f t="shared" si="5"/>
        <v>8.702801459359756E-09</v>
      </c>
      <c r="N14" s="45">
        <f>'Summary Data'!AS31</f>
        <v>0.001540779</v>
      </c>
      <c r="O14" s="45">
        <f>STDEV('Summary Data'!Y31:AR31)</f>
        <v>0.06829935536169497</v>
      </c>
      <c r="P14" s="45">
        <f t="shared" si="6"/>
        <v>-2.2416447664628772E-10</v>
      </c>
      <c r="Q14" s="48">
        <f t="shared" si="7"/>
        <v>9.785541528520655E-09</v>
      </c>
      <c r="S14" s="38">
        <v>0</v>
      </c>
    </row>
    <row r="15" spans="1:19" ht="11.25">
      <c r="A15" s="37">
        <v>11</v>
      </c>
      <c r="B15" s="50">
        <f>'Summary Data'!V15</f>
        <v>0.6474831</v>
      </c>
      <c r="C15" s="45">
        <f>STDEV('Summary Data'!B15:U15)</f>
        <v>0.02049438276212761</v>
      </c>
      <c r="D15" s="45">
        <f t="shared" si="0"/>
        <v>0.651554480506571</v>
      </c>
      <c r="E15" s="45">
        <f t="shared" si="1"/>
        <v>0.004565638535265773</v>
      </c>
      <c r="F15" s="47">
        <f>'Summary Data'!V32</f>
        <v>0.04711165</v>
      </c>
      <c r="G15" s="45">
        <f>STDEV('Summary Data'!B32:U32)</f>
        <v>0.03556645915772651</v>
      </c>
      <c r="H15" s="45">
        <f t="shared" si="2"/>
        <v>0.04194839845291073</v>
      </c>
      <c r="I15" s="48">
        <f t="shared" si="3"/>
        <v>0.007736308248339912</v>
      </c>
      <c r="J15" s="50">
        <f>'Summary Data'!AS15</f>
        <v>0.6470822</v>
      </c>
      <c r="K15" s="45">
        <f>STDEV('Summary Data'!Y15:AR15)</f>
        <v>0.02997455432426879</v>
      </c>
      <c r="L15" s="45">
        <f t="shared" si="4"/>
        <v>0.6531899360220318</v>
      </c>
      <c r="M15" s="49">
        <f t="shared" si="5"/>
        <v>0.008341700752286648</v>
      </c>
      <c r="N15" s="45">
        <f>'Summary Data'!AS32</f>
        <v>0.04519052</v>
      </c>
      <c r="O15" s="45">
        <f>STDEV('Summary Data'!Y32:AR32)</f>
        <v>0.0359775046247509</v>
      </c>
      <c r="P15" s="45">
        <f t="shared" si="6"/>
        <v>0.04018852751219116</v>
      </c>
      <c r="Q15" s="48">
        <f t="shared" si="7"/>
        <v>0.010499487173471404</v>
      </c>
      <c r="S15" s="38">
        <v>0</v>
      </c>
    </row>
    <row r="16" spans="1:19" ht="11.25">
      <c r="A16" s="37">
        <v>12</v>
      </c>
      <c r="B16" s="50">
        <f>'Summary Data'!V16</f>
        <v>3.543185E-05</v>
      </c>
      <c r="C16" s="45">
        <f>STDEV('Summary Data'!B16:U16)</f>
        <v>0.0034976214394869826</v>
      </c>
      <c r="D16" s="45">
        <f aca="true" t="shared" si="8" ref="D16:D21">AVERAGE(C78:T78)/10</f>
        <v>0.00037876301981596805</v>
      </c>
      <c r="E16" s="45">
        <f aca="true" t="shared" si="9" ref="E16:E21">STDEV(C78:T78)/10</f>
        <v>0.0023655993146905674</v>
      </c>
      <c r="F16" s="47">
        <f>'Summary Data'!V33</f>
        <v>-0.001768504</v>
      </c>
      <c r="G16" s="45">
        <f>STDEV('Summary Data'!B33:U33)</f>
        <v>0.00587755924739443</v>
      </c>
      <c r="H16" s="45">
        <f aca="true" t="shared" si="10" ref="H16:H21">AVERAGE(C98:T98)/10</f>
        <v>-0.0014522850838070748</v>
      </c>
      <c r="I16" s="48">
        <f aca="true" t="shared" si="11" ref="I16:I21">STDEV(C98:T98)/10</f>
        <v>0.0020915361224663792</v>
      </c>
      <c r="J16" s="50">
        <f>'Summary Data'!AS16</f>
        <v>-0.0009316758</v>
      </c>
      <c r="K16" s="45">
        <f>STDEV('Summary Data'!Y16:AR16)</f>
        <v>0.0068185860106065085</v>
      </c>
      <c r="L16" s="45">
        <f aca="true" t="shared" si="12" ref="L16:L21">AVERAGE(C118:T118)/10</f>
        <v>-0.0008431324704127732</v>
      </c>
      <c r="M16" s="49">
        <f aca="true" t="shared" si="13" ref="M16:M21">STDEV(C118:T118)/10</f>
        <v>0.002269299391622552</v>
      </c>
      <c r="N16" s="45">
        <f>'Summary Data'!AS33</f>
        <v>-0.002584567</v>
      </c>
      <c r="O16" s="45">
        <f>STDEV('Summary Data'!Y33:AR33)</f>
        <v>0.007241200259496529</v>
      </c>
      <c r="P16" s="45">
        <f aca="true" t="shared" si="14" ref="P16:P21">AVERAGE(C138:T138)/10</f>
        <v>-0.00278907984260143</v>
      </c>
      <c r="Q16" s="48">
        <f aca="true" t="shared" si="15" ref="Q16:Q21">STDEV(C138:T138)/10</f>
        <v>0.002493811723294592</v>
      </c>
      <c r="S16" s="38">
        <v>0</v>
      </c>
    </row>
    <row r="17" spans="1:19" ht="11.25">
      <c r="A17" s="37">
        <v>13</v>
      </c>
      <c r="B17" s="50">
        <f>'Summary Data'!V17</f>
        <v>0.05851266</v>
      </c>
      <c r="C17" s="45">
        <f>STDEV('Summary Data'!B17:U17)</f>
        <v>0.006229592332493702</v>
      </c>
      <c r="D17" s="45">
        <f t="shared" si="8"/>
        <v>0.058004313902057236</v>
      </c>
      <c r="E17" s="45">
        <f t="shared" si="9"/>
        <v>0.0021515844430683</v>
      </c>
      <c r="F17" s="47">
        <f>'Summary Data'!V34</f>
        <v>0.00463611</v>
      </c>
      <c r="G17" s="45">
        <f>STDEV('Summary Data'!B34:U34)</f>
        <v>0.004265797008314343</v>
      </c>
      <c r="H17" s="45">
        <f t="shared" si="10"/>
        <v>0.004982333417783375</v>
      </c>
      <c r="I17" s="48">
        <f t="shared" si="11"/>
        <v>0.0016563849439270347</v>
      </c>
      <c r="J17" s="50">
        <f>'Summary Data'!AS17</f>
        <v>0.05708868</v>
      </c>
      <c r="K17" s="45">
        <f>STDEV('Summary Data'!Y17:AR17)</f>
        <v>0.0053845840787892585</v>
      </c>
      <c r="L17" s="45">
        <f t="shared" si="12"/>
        <v>0.0571751264900731</v>
      </c>
      <c r="M17" s="49">
        <f t="shared" si="13"/>
        <v>0.0026062746705703905</v>
      </c>
      <c r="N17" s="45">
        <f>'Summary Data'!AS34</f>
        <v>0.004717155</v>
      </c>
      <c r="O17" s="45">
        <f>STDEV('Summary Data'!Y34:AR34)</f>
        <v>0.002818201464363118</v>
      </c>
      <c r="P17" s="45">
        <f t="shared" si="14"/>
        <v>0.005383238937253645</v>
      </c>
      <c r="Q17" s="48">
        <f t="shared" si="15"/>
        <v>0.0016432300780619025</v>
      </c>
      <c r="S17" s="38">
        <v>0</v>
      </c>
    </row>
    <row r="18" spans="1:19" ht="11.25">
      <c r="A18" s="37">
        <v>14</v>
      </c>
      <c r="B18" s="50">
        <f>'Summary Data'!V18</f>
        <v>-0.002452876</v>
      </c>
      <c r="C18" s="45">
        <f>STDEV('Summary Data'!B18:U18)</f>
        <v>0.001909398901004427</v>
      </c>
      <c r="D18" s="45">
        <f t="shared" si="8"/>
        <v>-0.002403028287338461</v>
      </c>
      <c r="E18" s="45">
        <f t="shared" si="9"/>
        <v>0.000650798457373084</v>
      </c>
      <c r="F18" s="47">
        <f>'Summary Data'!V35</f>
        <v>-0.006824847</v>
      </c>
      <c r="G18" s="45">
        <f>STDEV('Summary Data'!B35:U35)</f>
        <v>0.003917586493489047</v>
      </c>
      <c r="H18" s="45">
        <f t="shared" si="10"/>
        <v>-0.007632207509133249</v>
      </c>
      <c r="I18" s="48">
        <f t="shared" si="11"/>
        <v>0.0007752786564251566</v>
      </c>
      <c r="J18" s="50">
        <f>'Summary Data'!AS18</f>
        <v>-0.001546231</v>
      </c>
      <c r="K18" s="45">
        <f>STDEV('Summary Data'!Y18:AR18)</f>
        <v>0.002867746980637099</v>
      </c>
      <c r="L18" s="45">
        <f t="shared" si="12"/>
        <v>-0.002651484266948416</v>
      </c>
      <c r="M18" s="49">
        <f t="shared" si="13"/>
        <v>0.0006632895326123083</v>
      </c>
      <c r="N18" s="45">
        <f>'Summary Data'!AS35</f>
        <v>-0.01298659</v>
      </c>
      <c r="O18" s="45">
        <f>STDEV('Summary Data'!Y35:AR35)</f>
        <v>0.004945130216918215</v>
      </c>
      <c r="P18" s="45">
        <f t="shared" si="14"/>
        <v>-0.012817408382888532</v>
      </c>
      <c r="Q18" s="48">
        <f t="shared" si="15"/>
        <v>0.0014786526465222726</v>
      </c>
      <c r="S18" s="38">
        <v>0</v>
      </c>
    </row>
    <row r="19" spans="1:19" ht="11.25">
      <c r="A19" s="37">
        <v>15</v>
      </c>
      <c r="B19" s="50">
        <f>'Summary Data'!V19</f>
        <v>0.03023838</v>
      </c>
      <c r="C19" s="45">
        <f>STDEV('Summary Data'!B19:U19)</f>
        <v>0.007736430537127867</v>
      </c>
      <c r="D19" s="45">
        <f t="shared" si="8"/>
        <v>0.031727379444444447</v>
      </c>
      <c r="E19" s="45">
        <f t="shared" si="9"/>
        <v>0.0019384189303791918</v>
      </c>
      <c r="F19" s="47">
        <f>'Summary Data'!V36</f>
        <v>-0.0005681292</v>
      </c>
      <c r="G19" s="45">
        <f>STDEV('Summary Data'!B36:U36)</f>
        <v>0.0019222202240877094</v>
      </c>
      <c r="H19" s="45">
        <f t="shared" si="10"/>
        <v>-0.0006143116738888889</v>
      </c>
      <c r="I19" s="48">
        <f t="shared" si="11"/>
        <v>0.002015162445177931</v>
      </c>
      <c r="J19" s="50">
        <f>'Summary Data'!AS19</f>
        <v>0.03377327</v>
      </c>
      <c r="K19" s="45">
        <f>STDEV('Summary Data'!Y19:AR19)</f>
        <v>0.013741801762447435</v>
      </c>
      <c r="L19" s="45">
        <f t="shared" si="12"/>
        <v>0.03637136111111112</v>
      </c>
      <c r="M19" s="49">
        <f t="shared" si="13"/>
        <v>0.004980212631333337</v>
      </c>
      <c r="N19" s="45">
        <f>'Summary Data'!AS36</f>
        <v>0.000594401</v>
      </c>
      <c r="O19" s="45">
        <f>STDEV('Summary Data'!Y36:AR36)</f>
        <v>0.002351236772371397</v>
      </c>
      <c r="P19" s="45">
        <f t="shared" si="14"/>
        <v>0.0006480519346666665</v>
      </c>
      <c r="Q19" s="48">
        <f t="shared" si="15"/>
        <v>0.0024366993343381696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605"/>
      <c r="C23" s="605"/>
      <c r="D23" s="605"/>
      <c r="E23" s="605"/>
      <c r="F23" s="605"/>
      <c r="G23" s="605"/>
      <c r="H23" s="605"/>
      <c r="I23" s="605"/>
      <c r="J23" s="605"/>
      <c r="K23" s="605"/>
    </row>
    <row r="24" spans="1:11" ht="12" thickBot="1">
      <c r="A24" s="57"/>
      <c r="B24" s="605"/>
      <c r="C24" s="605"/>
      <c r="D24" s="605"/>
      <c r="E24" s="605"/>
      <c r="F24" s="605"/>
      <c r="G24" s="605"/>
      <c r="H24" s="605"/>
      <c r="I24" s="605"/>
      <c r="J24" s="605"/>
      <c r="K24" s="605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604" t="s">
        <v>116</v>
      </c>
      <c r="O25" s="598"/>
      <c r="P25" s="598"/>
      <c r="Q25" s="599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110</v>
      </c>
      <c r="O26" s="34" t="s">
        <v>111</v>
      </c>
      <c r="P26" s="34" t="s">
        <v>112</v>
      </c>
      <c r="Q26" s="93" t="s">
        <v>113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-0.589091620473377</v>
      </c>
      <c r="Q27" s="95">
        <f>((LN(M6)+LN(Q6))/2)</f>
        <v>-0.5748489554698926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-0.9687615715239323</v>
      </c>
      <c r="Q28" s="95">
        <f aca="true" t="shared" si="18" ref="Q28:Q34">((LN(M7)+LN(Q7))/2)</f>
        <v>-1.0579608561866425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-2.270297789117386</v>
      </c>
      <c r="Q29" s="95">
        <f t="shared" si="18"/>
        <v>-1.6661910696489048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-2.2495276557168564</v>
      </c>
      <c r="Q30" s="95">
        <f t="shared" si="18"/>
        <v>-1.8677543781833927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-3.2234064336661636</v>
      </c>
      <c r="Q31" s="95">
        <f>((LN(M10)+LN(Q10))/2)</f>
        <v>-3.154409632211364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-3.2607376365040928</v>
      </c>
      <c r="Q32" s="95">
        <f t="shared" si="18"/>
        <v>-2.8993969691557178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-4.089309387272816</v>
      </c>
      <c r="Q33" s="95">
        <f t="shared" si="18"/>
        <v>-3.985435756505453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-4.510548225520621</v>
      </c>
      <c r="Q34" s="95">
        <f t="shared" si="18"/>
        <v>-4.085112086231954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114</v>
      </c>
      <c r="O35" s="66"/>
      <c r="P35" s="52">
        <f>EXP((SUM(P27:P34)-LN($G$49)*SUM($N27:$N34)-LN($G$50)*SUM($O27:$O34))/8)/$G$48</f>
        <v>0.015611433139785177</v>
      </c>
      <c r="Q35" s="54">
        <f>EXP((SUM(Q27:Q34)-LN($G$49)*SUM($N27:$N34)-LN($G$50)*SUM($O27:$O34))/8)/$G$48</f>
        <v>0.019723777081784823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89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604" t="s">
        <v>46</v>
      </c>
      <c r="C44" s="598"/>
      <c r="D44" s="598"/>
      <c r="E44" s="598"/>
      <c r="F44" s="598"/>
      <c r="G44" s="599"/>
      <c r="I44" s="605"/>
      <c r="J44" s="605"/>
      <c r="K44" s="605"/>
      <c r="L44" s="605"/>
      <c r="M44" s="605"/>
      <c r="N44" s="605"/>
      <c r="O44" s="605"/>
    </row>
    <row r="45" spans="1:15" ht="11.25">
      <c r="A45" s="57"/>
      <c r="B45" s="607" t="s">
        <v>47</v>
      </c>
      <c r="C45" s="605"/>
      <c r="D45" s="605"/>
      <c r="E45" s="37"/>
      <c r="F45" s="605" t="s">
        <v>48</v>
      </c>
      <c r="G45" s="606"/>
      <c r="H45" s="57"/>
      <c r="I45" s="605"/>
      <c r="J45" s="605"/>
      <c r="K45" s="605"/>
      <c r="L45" s="605"/>
      <c r="M45" s="605"/>
      <c r="N45" s="605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605" t="s">
        <v>49</v>
      </c>
      <c r="G47" s="606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50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51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60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1.25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5"/>
      <c r="J62" s="45"/>
      <c r="K62" s="45"/>
      <c r="L62" s="45"/>
      <c r="M62" s="81"/>
      <c r="N62" s="81"/>
      <c r="O62" s="37"/>
    </row>
    <row r="63" spans="1:23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45"/>
      <c r="J63" s="45"/>
      <c r="K63" s="45"/>
      <c r="L63" s="45"/>
      <c r="M63" s="81"/>
      <c r="N63" s="81"/>
      <c r="O63" s="37"/>
      <c r="W63" s="37"/>
    </row>
    <row r="64" ht="12" thickBot="1">
      <c r="W64" s="37"/>
    </row>
    <row r="65" spans="1:23" ht="11.25">
      <c r="A65" s="503" t="s">
        <v>90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501"/>
      <c r="W65" s="34"/>
    </row>
    <row r="66" spans="1:23" ht="11.25">
      <c r="A66" s="73"/>
      <c r="B66" s="74" t="s">
        <v>52</v>
      </c>
      <c r="C66" s="74" t="s">
        <v>53</v>
      </c>
      <c r="D66" s="74" t="s">
        <v>54</v>
      </c>
      <c r="E66" s="74" t="s">
        <v>55</v>
      </c>
      <c r="F66" s="74" t="s">
        <v>56</v>
      </c>
      <c r="G66" s="74" t="s">
        <v>61</v>
      </c>
      <c r="H66" s="74" t="s">
        <v>62</v>
      </c>
      <c r="I66" s="74" t="s">
        <v>63</v>
      </c>
      <c r="J66" s="74" t="s">
        <v>64</v>
      </c>
      <c r="K66" s="74" t="s">
        <v>65</v>
      </c>
      <c r="L66" s="74" t="s">
        <v>66</v>
      </c>
      <c r="M66" s="74" t="s">
        <v>67</v>
      </c>
      <c r="N66" s="74" t="s">
        <v>68</v>
      </c>
      <c r="O66" s="74" t="s">
        <v>69</v>
      </c>
      <c r="P66" s="74" t="s">
        <v>70</v>
      </c>
      <c r="Q66" s="74" t="s">
        <v>71</v>
      </c>
      <c r="R66" s="74" t="s">
        <v>72</v>
      </c>
      <c r="S66" s="74" t="s">
        <v>73</v>
      </c>
      <c r="T66" s="74" t="s">
        <v>74</v>
      </c>
      <c r="U66" s="74" t="s">
        <v>75</v>
      </c>
      <c r="V66" s="13" t="s">
        <v>76</v>
      </c>
      <c r="W66" s="37"/>
    </row>
    <row r="67" spans="1:22" ht="11.25">
      <c r="A67" s="76">
        <v>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</row>
    <row r="68" spans="1:22" ht="11.25">
      <c r="A68" s="76">
        <v>2</v>
      </c>
      <c r="B68" s="12">
        <f>('Summary Data'!B6-('Summary Data'!B7*'Summary Data'!B$39-'Summary Data'!B24*'Summary Data'!B$40)*$A68/17)</f>
        <v>41.28712383273541</v>
      </c>
      <c r="C68" s="12">
        <f>('Summary Data'!C6-('Summary Data'!C7*'Summary Data'!C$39-'Summary Data'!C24*'Summary Data'!C$40)*$A68/17)</f>
        <v>1.152927682847707</v>
      </c>
      <c r="D68" s="12">
        <f>('Summary Data'!D6-('Summary Data'!D7*'Summary Data'!D$39-'Summary Data'!D24*'Summary Data'!D$40)*$A68/17)</f>
        <v>1.144101296063547</v>
      </c>
      <c r="E68" s="12">
        <f>('Summary Data'!E6-('Summary Data'!E7*'Summary Data'!E$39-'Summary Data'!E24*'Summary Data'!E$40)*$A68/17)</f>
        <v>0.48058981247493016</v>
      </c>
      <c r="F68" s="12">
        <f>('Summary Data'!F6-('Summary Data'!F7*'Summary Data'!F$39-'Summary Data'!F24*'Summary Data'!F$40)*$A68/17)</f>
        <v>1.3243471566229295</v>
      </c>
      <c r="G68" s="12">
        <f>('Summary Data'!G6-('Summary Data'!G7*'Summary Data'!G$39-'Summary Data'!G24*'Summary Data'!G$40)*$A68/17)</f>
        <v>0.24461136925251165</v>
      </c>
      <c r="H68" s="12">
        <f>('Summary Data'!H6-('Summary Data'!H7*'Summary Data'!H$39-'Summary Data'!H24*'Summary Data'!H$40)*$A68/17)</f>
        <v>1.3413011051517134</v>
      </c>
      <c r="I68" s="12">
        <f>('Summary Data'!I6-('Summary Data'!I7*'Summary Data'!I$39-'Summary Data'!I24*'Summary Data'!I$40)*$A68/17)</f>
        <v>1.7455161754864432</v>
      </c>
      <c r="J68" s="12">
        <f>('Summary Data'!J6-('Summary Data'!J7*'Summary Data'!J$39-'Summary Data'!J24*'Summary Data'!J$40)*$A68/17)</f>
        <v>0.9920552605420929</v>
      </c>
      <c r="K68" s="12">
        <f>('Summary Data'!K6-('Summary Data'!K7*'Summary Data'!K$39-'Summary Data'!K24*'Summary Data'!K$40)*$A68/17)</f>
        <v>1.162023152622268</v>
      </c>
      <c r="L68" s="12">
        <f>('Summary Data'!L6-('Summary Data'!L7*'Summary Data'!L$39-'Summary Data'!L24*'Summary Data'!L$40)*$A68/17)</f>
        <v>1.4005994836760365</v>
      </c>
      <c r="M68" s="12">
        <f>('Summary Data'!M6-('Summary Data'!M7*'Summary Data'!M$39-'Summary Data'!M24*'Summary Data'!M$40)*$A68/17)</f>
        <v>1.7738845951537</v>
      </c>
      <c r="N68" s="12">
        <f>('Summary Data'!N6-('Summary Data'!N7*'Summary Data'!N$39-'Summary Data'!N24*'Summary Data'!N$40)*$A68/17)</f>
        <v>1.3419897317609049</v>
      </c>
      <c r="O68" s="12">
        <f>('Summary Data'!O6-('Summary Data'!O7*'Summary Data'!O$39-'Summary Data'!O24*'Summary Data'!O$40)*$A68/17)</f>
        <v>0.8992679749914678</v>
      </c>
      <c r="P68" s="12">
        <f>('Summary Data'!P6-('Summary Data'!P7*'Summary Data'!P$39-'Summary Data'!P24*'Summary Data'!P$40)*$A68/17)</f>
        <v>1.5356799223990605</v>
      </c>
      <c r="Q68" s="12">
        <f>('Summary Data'!Q6-('Summary Data'!Q7*'Summary Data'!Q$39-'Summary Data'!Q24*'Summary Data'!Q$40)*$A68/17)</f>
        <v>0.7106787364127674</v>
      </c>
      <c r="R68" s="12">
        <f>('Summary Data'!R6-('Summary Data'!R7*'Summary Data'!R$39-'Summary Data'!R24*'Summary Data'!R$40)*$A68/17)</f>
        <v>0.5597584599401481</v>
      </c>
      <c r="S68" s="12">
        <f>('Summary Data'!S6-('Summary Data'!S7*'Summary Data'!S$39-'Summary Data'!S24*'Summary Data'!S$40)*$A68/17)</f>
        <v>-0.08864070493369952</v>
      </c>
      <c r="T68" s="12">
        <f>('Summary Data'!T6-('Summary Data'!T7*'Summary Data'!T$39-'Summary Data'!T24*'Summary Data'!T$40)*$A68/17)</f>
        <v>0.25668337701586497</v>
      </c>
      <c r="U68" s="12">
        <f>('Summary Data'!U6-('Summary Data'!U7*'Summary Data'!U$39-'Summary Data'!U24*'Summary Data'!U$40)*$A68/17)</f>
        <v>37.374852625657624</v>
      </c>
      <c r="V68" s="75">
        <f>'Summary Data'!V6</f>
        <v>3.391531</v>
      </c>
    </row>
    <row r="69" spans="1:22" ht="11.25">
      <c r="A69" s="76">
        <v>3</v>
      </c>
      <c r="B69" s="12">
        <f>('Summary Data'!B7-('Summary Data'!B8*'Summary Data'!B$39-'Summary Data'!B25*'Summary Data'!B$40)*$A69/17)</f>
        <v>31.258135834856482</v>
      </c>
      <c r="C69" s="12">
        <f>('Summary Data'!C7-('Summary Data'!C8*'Summary Data'!C$39-'Summary Data'!C25*'Summary Data'!C$40)*$A69/17)</f>
        <v>3.4246904712603103</v>
      </c>
      <c r="D69" s="12">
        <f>('Summary Data'!D7-('Summary Data'!D8*'Summary Data'!D$39-'Summary Data'!D25*'Summary Data'!D$40)*$A69/17)</f>
        <v>2.843533508779782</v>
      </c>
      <c r="E69" s="12">
        <f>('Summary Data'!E7-('Summary Data'!E8*'Summary Data'!E$39-'Summary Data'!E25*'Summary Data'!E$40)*$A69/17)</f>
        <v>2.817453151334148</v>
      </c>
      <c r="F69" s="12">
        <f>('Summary Data'!F7-('Summary Data'!F8*'Summary Data'!F$39-'Summary Data'!F25*'Summary Data'!F$40)*$A69/17)</f>
        <v>2.7167587993008797</v>
      </c>
      <c r="G69" s="12">
        <f>('Summary Data'!G7-('Summary Data'!G8*'Summary Data'!G$39-'Summary Data'!G25*'Summary Data'!G$40)*$A69/17)</f>
        <v>2.2910620600948497</v>
      </c>
      <c r="H69" s="12">
        <f>('Summary Data'!H7-('Summary Data'!H8*'Summary Data'!H$39-'Summary Data'!H25*'Summary Data'!H$40)*$A69/17)</f>
        <v>1.9477841089570072</v>
      </c>
      <c r="I69" s="12">
        <f>('Summary Data'!I7-('Summary Data'!I8*'Summary Data'!I$39-'Summary Data'!I25*'Summary Data'!I$40)*$A69/17)</f>
        <v>1.8541837653943498</v>
      </c>
      <c r="J69" s="12">
        <f>('Summary Data'!J7-('Summary Data'!J8*'Summary Data'!J$39-'Summary Data'!J25*'Summary Data'!J$40)*$A69/17)</f>
        <v>1.5502906981141495</v>
      </c>
      <c r="K69" s="12">
        <f>('Summary Data'!K7-('Summary Data'!K8*'Summary Data'!K$39-'Summary Data'!K25*'Summary Data'!K$40)*$A69/17)</f>
        <v>1.714618134237359</v>
      </c>
      <c r="L69" s="12">
        <f>('Summary Data'!L7-('Summary Data'!L8*'Summary Data'!L$39-'Summary Data'!L25*'Summary Data'!L$40)*$A69/17)</f>
        <v>2.111339135645774</v>
      </c>
      <c r="M69" s="12">
        <f>('Summary Data'!M7-('Summary Data'!M8*'Summary Data'!M$39-'Summary Data'!M25*'Summary Data'!M$40)*$A69/17)</f>
        <v>1.9619193531664354</v>
      </c>
      <c r="N69" s="12">
        <f>('Summary Data'!N7-('Summary Data'!N8*'Summary Data'!N$39-'Summary Data'!N25*'Summary Data'!N$40)*$A69/17)</f>
        <v>2.2793414961671936</v>
      </c>
      <c r="O69" s="12">
        <f>('Summary Data'!O7-('Summary Data'!O8*'Summary Data'!O$39-'Summary Data'!O25*'Summary Data'!O$40)*$A69/17)</f>
        <v>2.09957967240195</v>
      </c>
      <c r="P69" s="12">
        <f>('Summary Data'!P7-('Summary Data'!P8*'Summary Data'!P$39-'Summary Data'!P25*'Summary Data'!P$40)*$A69/17)</f>
        <v>2.2964726694959707</v>
      </c>
      <c r="Q69" s="12">
        <f>('Summary Data'!Q7-('Summary Data'!Q8*'Summary Data'!Q$39-'Summary Data'!Q25*'Summary Data'!Q$40)*$A69/17)</f>
        <v>2.336880727154576</v>
      </c>
      <c r="R69" s="12">
        <f>('Summary Data'!R7-('Summary Data'!R8*'Summary Data'!R$39-'Summary Data'!R25*'Summary Data'!R$40)*$A69/17)</f>
        <v>3.1628225828462506</v>
      </c>
      <c r="S69" s="12">
        <f>('Summary Data'!S7-('Summary Data'!S8*'Summary Data'!S$39-'Summary Data'!S25*'Summary Data'!S$40)*$A69/17)</f>
        <v>2.4361465211573385</v>
      </c>
      <c r="T69" s="12">
        <f>('Summary Data'!T7-('Summary Data'!T8*'Summary Data'!T$39-'Summary Data'!T25*'Summary Data'!T$40)*$A69/17)</f>
        <v>2.7374829100142293</v>
      </c>
      <c r="U69" s="12">
        <f>('Summary Data'!U7-('Summary Data'!U8*'Summary Data'!U$39-'Summary Data'!U25*'Summary Data'!U$40)*$A69/17)</f>
        <v>5.3638646898498505</v>
      </c>
      <c r="V69" s="75">
        <f>'Summary Data'!V7</f>
        <v>3.358906</v>
      </c>
    </row>
    <row r="70" spans="1:22" ht="11.25">
      <c r="A70" s="76">
        <v>4</v>
      </c>
      <c r="B70" s="12">
        <f>('Summary Data'!B8-('Summary Data'!B9*'Summary Data'!B$39-'Summary Data'!B26*'Summary Data'!B$40)*$A70/17)</f>
        <v>0.07212239145084705</v>
      </c>
      <c r="C70" s="12">
        <f>('Summary Data'!C8-('Summary Data'!C9*'Summary Data'!C$39-'Summary Data'!C26*'Summary Data'!C$40)*$A70/17)</f>
        <v>0.05936114024405158</v>
      </c>
      <c r="D70" s="12">
        <f>('Summary Data'!D8-('Summary Data'!D9*'Summary Data'!D$39-'Summary Data'!D26*'Summary Data'!D$40)*$A70/17)</f>
        <v>0.06056571480470504</v>
      </c>
      <c r="E70" s="12">
        <f>('Summary Data'!E8-('Summary Data'!E9*'Summary Data'!E$39-'Summary Data'!E26*'Summary Data'!E$40)*$A70/17)</f>
        <v>0.027409003031033885</v>
      </c>
      <c r="F70" s="12">
        <f>('Summary Data'!F8-('Summary Data'!F9*'Summary Data'!F$39-'Summary Data'!F26*'Summary Data'!F$40)*$A70/17)</f>
        <v>0.09989980498322282</v>
      </c>
      <c r="G70" s="12">
        <f>('Summary Data'!G8-('Summary Data'!G9*'Summary Data'!G$39-'Summary Data'!G26*'Summary Data'!G$40)*$A70/17)</f>
        <v>-0.0025949565591761167</v>
      </c>
      <c r="H70" s="12">
        <f>('Summary Data'!H8-('Summary Data'!H9*'Summary Data'!H$39-'Summary Data'!H26*'Summary Data'!H$40)*$A70/17)</f>
        <v>-0.0019157556891854586</v>
      </c>
      <c r="I70" s="12">
        <f>('Summary Data'!I8-('Summary Data'!I9*'Summary Data'!I$39-'Summary Data'!I26*'Summary Data'!I$40)*$A70/17)</f>
        <v>0.036324236954769946</v>
      </c>
      <c r="J70" s="12">
        <f>('Summary Data'!J8-('Summary Data'!J9*'Summary Data'!J$39-'Summary Data'!J26*'Summary Data'!J$40)*$A70/17)</f>
        <v>-0.03519075720462094</v>
      </c>
      <c r="K70" s="12">
        <f>('Summary Data'!K8-('Summary Data'!K9*'Summary Data'!K$39-'Summary Data'!K26*'Summary Data'!K$40)*$A70/17)</f>
        <v>-0.030592486073629223</v>
      </c>
      <c r="L70" s="12">
        <f>('Summary Data'!L8-('Summary Data'!L9*'Summary Data'!L$39-'Summary Data'!L26*'Summary Data'!L$40)*$A70/17)</f>
        <v>0.059017348120507296</v>
      </c>
      <c r="M70" s="12">
        <f>('Summary Data'!M8-('Summary Data'!M9*'Summary Data'!M$39-'Summary Data'!M26*'Summary Data'!M$40)*$A70/17)</f>
        <v>0.09988301855028259</v>
      </c>
      <c r="N70" s="12">
        <f>('Summary Data'!N8-('Summary Data'!N9*'Summary Data'!N$39-'Summary Data'!N26*'Summary Data'!N$40)*$A70/17)</f>
        <v>-0.006672703949274165</v>
      </c>
      <c r="O70" s="12">
        <f>('Summary Data'!O8-('Summary Data'!O9*'Summary Data'!O$39-'Summary Data'!O26*'Summary Data'!O$40)*$A70/17)</f>
        <v>0.06107468517420134</v>
      </c>
      <c r="P70" s="12">
        <f>('Summary Data'!P8-('Summary Data'!P9*'Summary Data'!P$39-'Summary Data'!P26*'Summary Data'!P$40)*$A70/17)</f>
        <v>0.11549983508413045</v>
      </c>
      <c r="Q70" s="12">
        <f>('Summary Data'!Q8-('Summary Data'!Q9*'Summary Data'!Q$39-'Summary Data'!Q26*'Summary Data'!Q$40)*$A70/17)</f>
        <v>0.12672650575667263</v>
      </c>
      <c r="R70" s="12">
        <f>('Summary Data'!R8-('Summary Data'!R9*'Summary Data'!R$39-'Summary Data'!R26*'Summary Data'!R$40)*$A70/17)</f>
        <v>0.013393674292934917</v>
      </c>
      <c r="S70" s="12">
        <f>('Summary Data'!S8-('Summary Data'!S9*'Summary Data'!S$39-'Summary Data'!S26*'Summary Data'!S$40)*$A70/17)</f>
        <v>-0.09667524668570288</v>
      </c>
      <c r="T70" s="12">
        <f>('Summary Data'!T8-('Summary Data'!T9*'Summary Data'!T$39-'Summary Data'!T26*'Summary Data'!T$40)*$A70/17)</f>
        <v>-0.1049453990196456</v>
      </c>
      <c r="U70" s="12">
        <f>('Summary Data'!U8-('Summary Data'!U9*'Summary Data'!U$39-'Summary Data'!U26*'Summary Data'!U$40)*$A70/17)</f>
        <v>-0.2297458104121019</v>
      </c>
      <c r="V70" s="75">
        <f>'Summary Data'!V8</f>
        <v>0.02061344</v>
      </c>
    </row>
    <row r="71" spans="1:22" ht="11.25">
      <c r="A71" s="76">
        <v>5</v>
      </c>
      <c r="B71" s="12">
        <f>('Summary Data'!B9-('Summary Data'!B10*'Summary Data'!B$39-'Summary Data'!B27*'Summary Data'!B$40)*$A71/17)</f>
        <v>-4.379241375924454</v>
      </c>
      <c r="C71" s="12">
        <f>('Summary Data'!C9-('Summary Data'!C10*'Summary Data'!C$39-'Summary Data'!C27*'Summary Data'!C$40)*$A71/17)</f>
        <v>-0.05598130351609423</v>
      </c>
      <c r="D71" s="12">
        <f>('Summary Data'!D9-('Summary Data'!D10*'Summary Data'!D$39-'Summary Data'!D27*'Summary Data'!D$40)*$A71/17)</f>
        <v>0.10189660522754852</v>
      </c>
      <c r="E71" s="12">
        <f>('Summary Data'!E9-('Summary Data'!E10*'Summary Data'!E$39-'Summary Data'!E27*'Summary Data'!E$40)*$A71/17)</f>
        <v>0.2007489384705203</v>
      </c>
      <c r="F71" s="12">
        <f>('Summary Data'!F9-('Summary Data'!F10*'Summary Data'!F$39-'Summary Data'!F27*'Summary Data'!F$40)*$A71/17)</f>
        <v>0.22799903044047068</v>
      </c>
      <c r="G71" s="12">
        <f>('Summary Data'!G9-('Summary Data'!G10*'Summary Data'!G$39-'Summary Data'!G27*'Summary Data'!G$40)*$A71/17)</f>
        <v>0.2944164541569325</v>
      </c>
      <c r="H71" s="12">
        <f>('Summary Data'!H9-('Summary Data'!H10*'Summary Data'!H$39-'Summary Data'!H27*'Summary Data'!H$40)*$A71/17)</f>
        <v>0.39619816969959426</v>
      </c>
      <c r="I71" s="12">
        <f>('Summary Data'!I9-('Summary Data'!I10*'Summary Data'!I$39-'Summary Data'!I27*'Summary Data'!I$40)*$A71/17)</f>
        <v>0.22684997475300933</v>
      </c>
      <c r="J71" s="12">
        <f>('Summary Data'!J9-('Summary Data'!J10*'Summary Data'!J$39-'Summary Data'!J27*'Summary Data'!J$40)*$A71/17)</f>
        <v>0.3627630451160088</v>
      </c>
      <c r="K71" s="12">
        <f>('Summary Data'!K9-('Summary Data'!K10*'Summary Data'!K$39-'Summary Data'!K27*'Summary Data'!K$40)*$A71/17)</f>
        <v>0.42564520021456426</v>
      </c>
      <c r="L71" s="12">
        <f>('Summary Data'!L9-('Summary Data'!L10*'Summary Data'!L$39-'Summary Data'!L27*'Summary Data'!L$40)*$A71/17)</f>
        <v>0.5198872256818844</v>
      </c>
      <c r="M71" s="12">
        <f>('Summary Data'!M9-('Summary Data'!M10*'Summary Data'!M$39-'Summary Data'!M27*'Summary Data'!M$40)*$A71/17)</f>
        <v>0.2703753026220663</v>
      </c>
      <c r="N71" s="12">
        <f>('Summary Data'!N9-('Summary Data'!N10*'Summary Data'!N$39-'Summary Data'!N27*'Summary Data'!N$40)*$A71/17)</f>
        <v>0.28934179511165387</v>
      </c>
      <c r="O71" s="12">
        <f>('Summary Data'!O9-('Summary Data'!O10*'Summary Data'!O$39-'Summary Data'!O27*'Summary Data'!O$40)*$A71/17)</f>
        <v>0.15878244536035335</v>
      </c>
      <c r="P71" s="12">
        <f>('Summary Data'!P9-('Summary Data'!P10*'Summary Data'!P$39-'Summary Data'!P27*'Summary Data'!P$40)*$A71/17)</f>
        <v>0.12107480907272385</v>
      </c>
      <c r="Q71" s="12">
        <f>('Summary Data'!Q9-('Summary Data'!Q10*'Summary Data'!Q$39-'Summary Data'!Q27*'Summary Data'!Q$40)*$A71/17)</f>
        <v>0.13521350140301103</v>
      </c>
      <c r="R71" s="12">
        <f>('Summary Data'!R9-('Summary Data'!R10*'Summary Data'!R$39-'Summary Data'!R27*'Summary Data'!R$40)*$A71/17)</f>
        <v>0.24473175289135382</v>
      </c>
      <c r="S71" s="12">
        <f>('Summary Data'!S9-('Summary Data'!S10*'Summary Data'!S$39-'Summary Data'!S27*'Summary Data'!S$40)*$A71/17)</f>
        <v>0.16790387996105194</v>
      </c>
      <c r="T71" s="12">
        <f>('Summary Data'!T9-('Summary Data'!T10*'Summary Data'!T$39-'Summary Data'!T27*'Summary Data'!T$40)*$A71/17)</f>
        <v>0.027509602298099668</v>
      </c>
      <c r="U71" s="12">
        <f>('Summary Data'!U9-('Summary Data'!U10*'Summary Data'!U$39-'Summary Data'!U27*'Summary Data'!U$40)*$A71/17)</f>
        <v>-2.4044167912824825</v>
      </c>
      <c r="V71" s="75">
        <f>'Summary Data'!V9</f>
        <v>0.001615627</v>
      </c>
    </row>
    <row r="72" spans="1:22" ht="11.25">
      <c r="A72" s="76">
        <v>6</v>
      </c>
      <c r="B72" s="12">
        <f>('Summary Data'!B10-('Summary Data'!B11*'Summary Data'!B$39-'Summary Data'!B28*'Summary Data'!B$40)*$A72/17)</f>
        <v>0.002136263715564704</v>
      </c>
      <c r="C72" s="12">
        <f>('Summary Data'!C10-('Summary Data'!C11*'Summary Data'!C$39-'Summary Data'!C28*'Summary Data'!C$40)*$A72/17)</f>
        <v>-0.04097506617240188</v>
      </c>
      <c r="D72" s="12">
        <f>('Summary Data'!D10-('Summary Data'!D11*'Summary Data'!D$39-'Summary Data'!D28*'Summary Data'!D$40)*$A72/17)</f>
        <v>0.004779865896317719</v>
      </c>
      <c r="E72" s="12">
        <f>('Summary Data'!E10-('Summary Data'!E11*'Summary Data'!E$39-'Summary Data'!E28*'Summary Data'!E$40)*$A72/17)</f>
        <v>0.006107656506393389</v>
      </c>
      <c r="F72" s="12">
        <f>('Summary Data'!F10-('Summary Data'!F11*'Summary Data'!F$39-'Summary Data'!F28*'Summary Data'!F$40)*$A72/17)</f>
        <v>0.03684129284348729</v>
      </c>
      <c r="G72" s="12">
        <f>('Summary Data'!G10-('Summary Data'!G11*'Summary Data'!G$39-'Summary Data'!G28*'Summary Data'!G$40)*$A72/17)</f>
        <v>0.014611310151324849</v>
      </c>
      <c r="H72" s="12">
        <f>('Summary Data'!H10-('Summary Data'!H11*'Summary Data'!H$39-'Summary Data'!H28*'Summary Data'!H$40)*$A72/17)</f>
        <v>-0.010793383057313533</v>
      </c>
      <c r="I72" s="12">
        <f>('Summary Data'!I10-('Summary Data'!I11*'Summary Data'!I$39-'Summary Data'!I28*'Summary Data'!I$40)*$A72/17)</f>
        <v>-0.0054065162102190575</v>
      </c>
      <c r="J72" s="12">
        <f>('Summary Data'!J10-('Summary Data'!J11*'Summary Data'!J$39-'Summary Data'!J28*'Summary Data'!J$40)*$A72/17)</f>
        <v>0.03835374230112594</v>
      </c>
      <c r="K72" s="12">
        <f>('Summary Data'!K10-('Summary Data'!K11*'Summary Data'!K$39-'Summary Data'!K28*'Summary Data'!K$40)*$A72/17)</f>
        <v>-0.08929754216463939</v>
      </c>
      <c r="L72" s="12">
        <f>('Summary Data'!L10-('Summary Data'!L11*'Summary Data'!L$39-'Summary Data'!L28*'Summary Data'!L$40)*$A72/17)</f>
        <v>0.0029817301948070543</v>
      </c>
      <c r="M72" s="12">
        <f>('Summary Data'!M10-('Summary Data'!M11*'Summary Data'!M$39-'Summary Data'!M28*'Summary Data'!M$40)*$A72/17)</f>
        <v>0.010437917234720236</v>
      </c>
      <c r="N72" s="12">
        <f>('Summary Data'!N10-('Summary Data'!N11*'Summary Data'!N$39-'Summary Data'!N28*'Summary Data'!N$40)*$A72/17)</f>
        <v>-0.012157569799582794</v>
      </c>
      <c r="O72" s="12">
        <f>('Summary Data'!O10-('Summary Data'!O11*'Summary Data'!O$39-'Summary Data'!O28*'Summary Data'!O$40)*$A72/17)</f>
        <v>0.005607488189314006</v>
      </c>
      <c r="P72" s="12">
        <f>('Summary Data'!P10-('Summary Data'!P11*'Summary Data'!P$39-'Summary Data'!P28*'Summary Data'!P$40)*$A72/17)</f>
        <v>0.02925005351928424</v>
      </c>
      <c r="Q72" s="12">
        <f>('Summary Data'!Q10-('Summary Data'!Q11*'Summary Data'!Q$39-'Summary Data'!Q28*'Summary Data'!Q$40)*$A72/17)</f>
        <v>-0.026813522822219757</v>
      </c>
      <c r="R72" s="12">
        <f>('Summary Data'!R10-('Summary Data'!R11*'Summary Data'!R$39-'Summary Data'!R28*'Summary Data'!R$40)*$A72/17)</f>
        <v>-0.037740890489977474</v>
      </c>
      <c r="S72" s="12">
        <f>('Summary Data'!S10-('Summary Data'!S11*'Summary Data'!S$39-'Summary Data'!S28*'Summary Data'!S$40)*$A72/17)</f>
        <v>-0.05709390189923889</v>
      </c>
      <c r="T72" s="12">
        <f>('Summary Data'!T10-('Summary Data'!T11*'Summary Data'!T$39-'Summary Data'!T28*'Summary Data'!T$40)*$A72/17)</f>
        <v>-0.02170065857376807</v>
      </c>
      <c r="U72" s="12">
        <f>('Summary Data'!U10-('Summary Data'!U11*'Summary Data'!U$39-'Summary Data'!U28*'Summary Data'!U$40)*$A72/17)</f>
        <v>0.0605135500162342</v>
      </c>
      <c r="V72" s="75">
        <f>'Summary Data'!V10</f>
        <v>-0.002270383</v>
      </c>
    </row>
    <row r="73" spans="1:22" ht="11.25">
      <c r="A73" s="76">
        <v>7</v>
      </c>
      <c r="B73" s="12">
        <f>('Summary Data'!B11-('Summary Data'!B12*'Summary Data'!B$39-'Summary Data'!B29*'Summary Data'!B$40)*$A73/17)</f>
        <v>2.0218393296994908</v>
      </c>
      <c r="C73" s="12">
        <f>('Summary Data'!C11-('Summary Data'!C12*'Summary Data'!C$39-'Summary Data'!C29*'Summary Data'!C$40)*$A73/17)</f>
        <v>0.6959582000721048</v>
      </c>
      <c r="D73" s="12">
        <f>('Summary Data'!D11-('Summary Data'!D12*'Summary Data'!D$39-'Summary Data'!D29*'Summary Data'!D$40)*$A73/17)</f>
        <v>0.7703168739618143</v>
      </c>
      <c r="E73" s="12">
        <f>('Summary Data'!E11-('Summary Data'!E12*'Summary Data'!E$39-'Summary Data'!E29*'Summary Data'!E$40)*$A73/17)</f>
        <v>0.7410523422632395</v>
      </c>
      <c r="F73" s="12">
        <f>('Summary Data'!F11-('Summary Data'!F12*'Summary Data'!F$39-'Summary Data'!F29*'Summary Data'!F$40)*$A73/17)</f>
        <v>0.7371442712177881</v>
      </c>
      <c r="G73" s="12">
        <f>('Summary Data'!G11-('Summary Data'!G12*'Summary Data'!G$39-'Summary Data'!G29*'Summary Data'!G$40)*$A73/17)</f>
        <v>0.7010275405907113</v>
      </c>
      <c r="H73" s="12">
        <f>('Summary Data'!H11-('Summary Data'!H12*'Summary Data'!H$39-'Summary Data'!H29*'Summary Data'!H$40)*$A73/17)</f>
        <v>0.7164098500178439</v>
      </c>
      <c r="I73" s="12">
        <f>('Summary Data'!I11-('Summary Data'!I12*'Summary Data'!I$39-'Summary Data'!I29*'Summary Data'!I$40)*$A73/17)</f>
        <v>0.7445420707931122</v>
      </c>
      <c r="J73" s="12">
        <f>('Summary Data'!J11-('Summary Data'!J12*'Summary Data'!J$39-'Summary Data'!J29*'Summary Data'!J$40)*$A73/17)</f>
        <v>0.7177093314152903</v>
      </c>
      <c r="K73" s="12">
        <f>('Summary Data'!K11-('Summary Data'!K12*'Summary Data'!K$39-'Summary Data'!K29*'Summary Data'!K$40)*$A73/17)</f>
        <v>0.6925356049007769</v>
      </c>
      <c r="L73" s="12">
        <f>('Summary Data'!L11-('Summary Data'!L12*'Summary Data'!L$39-'Summary Data'!L29*'Summary Data'!L$40)*$A73/17)</f>
        <v>0.6882725381548278</v>
      </c>
      <c r="M73" s="12">
        <f>('Summary Data'!M11-('Summary Data'!M12*'Summary Data'!M$39-'Summary Data'!M29*'Summary Data'!M$40)*$A73/17)</f>
        <v>0.7264650932934348</v>
      </c>
      <c r="N73" s="12">
        <f>('Summary Data'!N11-('Summary Data'!N12*'Summary Data'!N$39-'Summary Data'!N29*'Summary Data'!N$40)*$A73/17)</f>
        <v>0.7626937485875861</v>
      </c>
      <c r="O73" s="12">
        <f>('Summary Data'!O11-('Summary Data'!O12*'Summary Data'!O$39-'Summary Data'!O29*'Summary Data'!O$40)*$A73/17)</f>
        <v>0.7704860536427744</v>
      </c>
      <c r="P73" s="12">
        <f>('Summary Data'!P11-('Summary Data'!P12*'Summary Data'!P$39-'Summary Data'!P29*'Summary Data'!P$40)*$A73/17)</f>
        <v>0.7147749022900423</v>
      </c>
      <c r="Q73" s="12">
        <f>('Summary Data'!Q11-('Summary Data'!Q12*'Summary Data'!Q$39-'Summary Data'!Q29*'Summary Data'!Q$40)*$A73/17)</f>
        <v>0.7336116103218637</v>
      </c>
      <c r="R73" s="12">
        <f>('Summary Data'!R11-('Summary Data'!R12*'Summary Data'!R$39-'Summary Data'!R29*'Summary Data'!R$40)*$A73/17)</f>
        <v>0.8306288819242827</v>
      </c>
      <c r="S73" s="12">
        <f>('Summary Data'!S11-('Summary Data'!S12*'Summary Data'!S$39-'Summary Data'!S29*'Summary Data'!S$40)*$A73/17)</f>
        <v>0.7746291064485654</v>
      </c>
      <c r="T73" s="12">
        <f>('Summary Data'!T11-('Summary Data'!T12*'Summary Data'!T$39-'Summary Data'!T29*'Summary Data'!T$40)*$A73/17)</f>
        <v>0.7722522416634642</v>
      </c>
      <c r="U73" s="12">
        <f>('Summary Data'!U11-('Summary Data'!U12*'Summary Data'!U$39-'Summary Data'!U29*'Summary Data'!U$40)*$A73/17)</f>
        <v>0.604329498984531</v>
      </c>
      <c r="V73" s="75">
        <f>'Summary Data'!V11</f>
        <v>0.7738607</v>
      </c>
    </row>
    <row r="74" spans="1:22" ht="11.25">
      <c r="A74" s="76">
        <v>8</v>
      </c>
      <c r="B74" s="12">
        <f>('Summary Data'!B12-('Summary Data'!B13*'Summary Data'!B$39-'Summary Data'!B30*'Summary Data'!B$40)*$A74/17)</f>
        <v>0.039377166102588235</v>
      </c>
      <c r="C74" s="12">
        <f>('Summary Data'!C12-('Summary Data'!C13*'Summary Data'!C$39-'Summary Data'!C30*'Summary Data'!C$40)*$A74/17)</f>
        <v>-0.012350810418079998</v>
      </c>
      <c r="D74" s="12">
        <f>('Summary Data'!D12-('Summary Data'!D13*'Summary Data'!D$39-'Summary Data'!D30*'Summary Data'!D$40)*$A74/17)</f>
        <v>0.003621331879446542</v>
      </c>
      <c r="E74" s="12">
        <f>('Summary Data'!E12-('Summary Data'!E13*'Summary Data'!E$39-'Summary Data'!E30*'Summary Data'!E$40)*$A74/17)</f>
        <v>-0.009689472272434446</v>
      </c>
      <c r="F74" s="12">
        <f>('Summary Data'!F12-('Summary Data'!F13*'Summary Data'!F$39-'Summary Data'!F30*'Summary Data'!F$40)*$A74/17)</f>
        <v>-0.022825210643195294</v>
      </c>
      <c r="G74" s="12">
        <f>('Summary Data'!G12-('Summary Data'!G13*'Summary Data'!G$39-'Summary Data'!G30*'Summary Data'!G$40)*$A74/17)</f>
        <v>-0.03227992038971614</v>
      </c>
      <c r="H74" s="12">
        <f>('Summary Data'!H12-('Summary Data'!H13*'Summary Data'!H$39-'Summary Data'!H30*'Summary Data'!H$40)*$A74/17)</f>
        <v>-0.019728251335994547</v>
      </c>
      <c r="I74" s="12">
        <f>('Summary Data'!I12-('Summary Data'!I13*'Summary Data'!I$39-'Summary Data'!I30*'Summary Data'!I$40)*$A74/17)</f>
        <v>0.008612709736409697</v>
      </c>
      <c r="J74" s="12">
        <f>('Summary Data'!J12-('Summary Data'!J13*'Summary Data'!J$39-'Summary Data'!J30*'Summary Data'!J$40)*$A74/17)</f>
        <v>-0.01012372872570047</v>
      </c>
      <c r="K74" s="12">
        <f>('Summary Data'!K12-('Summary Data'!K13*'Summary Data'!K$39-'Summary Data'!K30*'Summary Data'!K$40)*$A74/17)</f>
        <v>0.04076083340534471</v>
      </c>
      <c r="L74" s="12">
        <f>('Summary Data'!L12-('Summary Data'!L13*'Summary Data'!L$39-'Summary Data'!L30*'Summary Data'!L$40)*$A74/17)</f>
        <v>0.03269786264881318</v>
      </c>
      <c r="M74" s="12">
        <f>('Summary Data'!M12-('Summary Data'!M13*'Summary Data'!M$39-'Summary Data'!M30*'Summary Data'!M$40)*$A74/17)</f>
        <v>0.03198344725990165</v>
      </c>
      <c r="N74" s="12">
        <f>('Summary Data'!N12-('Summary Data'!N13*'Summary Data'!N$39-'Summary Data'!N30*'Summary Data'!N$40)*$A74/17)</f>
        <v>0.01451636623327423</v>
      </c>
      <c r="O74" s="12">
        <f>('Summary Data'!O12-('Summary Data'!O13*'Summary Data'!O$39-'Summary Data'!O30*'Summary Data'!O$40)*$A74/17)</f>
        <v>0.012550067597025977</v>
      </c>
      <c r="P74" s="12">
        <f>('Summary Data'!P12-('Summary Data'!P13*'Summary Data'!P$39-'Summary Data'!P30*'Summary Data'!P$40)*$A74/17)</f>
        <v>0.03273800402044923</v>
      </c>
      <c r="Q74" s="12">
        <f>('Summary Data'!Q12-('Summary Data'!Q13*'Summary Data'!Q$39-'Summary Data'!Q30*'Summary Data'!Q$40)*$A74/17)</f>
        <v>-0.019442141530516238</v>
      </c>
      <c r="R74" s="12">
        <f>('Summary Data'!R12-('Summary Data'!R13*'Summary Data'!R$39-'Summary Data'!R30*'Summary Data'!R$40)*$A74/17)</f>
        <v>-0.007269224956173021</v>
      </c>
      <c r="S74" s="12">
        <f>('Summary Data'!S12-('Summary Data'!S13*'Summary Data'!S$39-'Summary Data'!S30*'Summary Data'!S$40)*$A74/17)</f>
        <v>-0.012311054965488469</v>
      </c>
      <c r="T74" s="12">
        <f>('Summary Data'!T12-('Summary Data'!T13*'Summary Data'!T$39-'Summary Data'!T30*'Summary Data'!T$40)*$A74/17)</f>
        <v>-0.009947885685279016</v>
      </c>
      <c r="U74" s="12">
        <f>('Summary Data'!U12-('Summary Data'!U13*'Summary Data'!U$39-'Summary Data'!U30*'Summary Data'!U$40)*$A74/17)</f>
        <v>-0.00031650485801976505</v>
      </c>
      <c r="V74" s="75">
        <f>'Summary Data'!V12</f>
        <v>0.0013815</v>
      </c>
    </row>
    <row r="75" spans="1:22" ht="11.25">
      <c r="A75" s="76">
        <v>9</v>
      </c>
      <c r="B75" s="12">
        <f>('Summary Data'!B13-('Summary Data'!B14*'Summary Data'!B$39-'Summary Data'!B31*'Summary Data'!B$40)*$A75/17)</f>
        <v>0.42177793092510646</v>
      </c>
      <c r="C75" s="12">
        <f>('Summary Data'!C13-('Summary Data'!C14*'Summary Data'!C$39-'Summary Data'!C31*'Summary Data'!C$40)*$A75/17)</f>
        <v>0.45111120058003124</v>
      </c>
      <c r="D75" s="12">
        <f>('Summary Data'!D13-('Summary Data'!D14*'Summary Data'!D$39-'Summary Data'!D31*'Summary Data'!D$40)*$A75/17)</f>
        <v>0.44485828408242356</v>
      </c>
      <c r="E75" s="12">
        <f>('Summary Data'!E13-('Summary Data'!E14*'Summary Data'!E$39-'Summary Data'!E31*'Summary Data'!E$40)*$A75/17)</f>
        <v>0.45090273650496177</v>
      </c>
      <c r="F75" s="12">
        <f>('Summary Data'!F13-('Summary Data'!F14*'Summary Data'!F$39-'Summary Data'!F31*'Summary Data'!F$40)*$A75/17)</f>
        <v>0.44466782528058724</v>
      </c>
      <c r="G75" s="12">
        <f>('Summary Data'!G13-('Summary Data'!G14*'Summary Data'!G$39-'Summary Data'!G31*'Summary Data'!G$40)*$A75/17)</f>
        <v>0.4532959418703409</v>
      </c>
      <c r="H75" s="12">
        <f>('Summary Data'!H13-('Summary Data'!H14*'Summary Data'!H$39-'Summary Data'!H31*'Summary Data'!H$40)*$A75/17)</f>
        <v>0.4473646622492089</v>
      </c>
      <c r="I75" s="12">
        <f>('Summary Data'!I13-('Summary Data'!I14*'Summary Data'!I$39-'Summary Data'!I31*'Summary Data'!I$40)*$A75/17)</f>
        <v>0.45002629937167804</v>
      </c>
      <c r="J75" s="12">
        <f>('Summary Data'!J13-('Summary Data'!J14*'Summary Data'!J$39-'Summary Data'!J31*'Summary Data'!J$40)*$A75/17)</f>
        <v>0.45232910425462325</v>
      </c>
      <c r="K75" s="12">
        <f>('Summary Data'!K13-('Summary Data'!K14*'Summary Data'!K$39-'Summary Data'!K31*'Summary Data'!K$40)*$A75/17)</f>
        <v>0.4550382645306095</v>
      </c>
      <c r="L75" s="12">
        <f>('Summary Data'!L13-('Summary Data'!L14*'Summary Data'!L$39-'Summary Data'!L31*'Summary Data'!L$40)*$A75/17)</f>
        <v>0.4498430210320332</v>
      </c>
      <c r="M75" s="12">
        <f>('Summary Data'!M13-('Summary Data'!M14*'Summary Data'!M$39-'Summary Data'!M31*'Summary Data'!M$40)*$A75/17)</f>
        <v>0.4469345000795434</v>
      </c>
      <c r="N75" s="12">
        <f>('Summary Data'!N13-('Summary Data'!N14*'Summary Data'!N$39-'Summary Data'!N31*'Summary Data'!N$40)*$A75/17)</f>
        <v>0.4537710959821806</v>
      </c>
      <c r="O75" s="12">
        <f>('Summary Data'!O13-('Summary Data'!O14*'Summary Data'!O$39-'Summary Data'!O31*'Summary Data'!O$40)*$A75/17)</f>
        <v>0.4404877698842926</v>
      </c>
      <c r="P75" s="12">
        <f>('Summary Data'!P13-('Summary Data'!P14*'Summary Data'!P$39-'Summary Data'!P31*'Summary Data'!P$40)*$A75/17)</f>
        <v>0.4393020610267678</v>
      </c>
      <c r="Q75" s="12">
        <f>('Summary Data'!Q13-('Summary Data'!Q14*'Summary Data'!Q$39-'Summary Data'!Q31*'Summary Data'!Q$40)*$A75/17)</f>
        <v>0.4271717000144048</v>
      </c>
      <c r="R75" s="12">
        <f>('Summary Data'!R13-('Summary Data'!R14*'Summary Data'!R$39-'Summary Data'!R31*'Summary Data'!R$40)*$A75/17)</f>
        <v>0.4580281784101707</v>
      </c>
      <c r="S75" s="12">
        <f>('Summary Data'!S13-('Summary Data'!S14*'Summary Data'!S$39-'Summary Data'!S31*'Summary Data'!S$40)*$A75/17)</f>
        <v>0.44810985480768184</v>
      </c>
      <c r="T75" s="12">
        <f>('Summary Data'!T13-('Summary Data'!T14*'Summary Data'!T$39-'Summary Data'!T31*'Summary Data'!T$40)*$A75/17)</f>
        <v>0.4484281415776434</v>
      </c>
      <c r="U75" s="12">
        <f>('Summary Data'!U13-('Summary Data'!U14*'Summary Data'!U$39-'Summary Data'!U31*'Summary Data'!U$40)*$A75/17)</f>
        <v>0.41137743925967823</v>
      </c>
      <c r="V75" s="75">
        <f>'Summary Data'!V13</f>
        <v>0.4453997</v>
      </c>
    </row>
    <row r="76" spans="1:22" ht="11.25">
      <c r="A76" s="76">
        <v>10</v>
      </c>
      <c r="B76" s="12">
        <f>('Summary Data'!B14-('Summary Data'!B15*'Summary Data'!B$39-'Summary Data'!B32*'Summary Data'!B$40)*$A76/17)</f>
        <v>-4.774352961589567E-10</v>
      </c>
      <c r="C76" s="12">
        <f>('Summary Data'!C14-('Summary Data'!C15*'Summary Data'!C$39-'Summary Data'!C32*'Summary Data'!C$40)*$A76/17)</f>
        <v>3.026961769778125E-09</v>
      </c>
      <c r="D76" s="12">
        <f>('Summary Data'!D14-('Summary Data'!D15*'Summary Data'!D$39-'Summary Data'!D32*'Summary Data'!D$40)*$A76/17)</f>
        <v>-8.280731794707563E-10</v>
      </c>
      <c r="E76" s="12">
        <f>('Summary Data'!E14-('Summary Data'!E15*'Summary Data'!E$39-'Summary Data'!E32*'Summary Data'!E$40)*$A76/17)</f>
        <v>-2.47946470299798E-09</v>
      </c>
      <c r="F76" s="12">
        <f>('Summary Data'!F14-('Summary Data'!F15*'Summary Data'!F$39-'Summary Data'!F32*'Summary Data'!F$40)*$A76/17)</f>
        <v>-2.638158237006083E-09</v>
      </c>
      <c r="G76" s="12">
        <f>('Summary Data'!G14-('Summary Data'!G15*'Summary Data'!G$39-'Summary Data'!G32*'Summary Data'!G$40)*$A76/17)</f>
        <v>-6.7476074103178796E-09</v>
      </c>
      <c r="H76" s="12">
        <f>('Summary Data'!H14-('Summary Data'!H15*'Summary Data'!H$39-'Summary Data'!H32*'Summary Data'!H$40)*$A76/17)</f>
        <v>-5.723313559191645E-10</v>
      </c>
      <c r="I76" s="12">
        <f>('Summary Data'!I14-('Summary Data'!I15*'Summary Data'!I$39-'Summary Data'!I32*'Summary Data'!I$40)*$A76/17)</f>
        <v>-2.8641536087281594E-09</v>
      </c>
      <c r="J76" s="12">
        <f>('Summary Data'!J14-('Summary Data'!J15*'Summary Data'!J$39-'Summary Data'!J32*'Summary Data'!J$40)*$A76/17)</f>
        <v>1.1053111776543334E-09</v>
      </c>
      <c r="K76" s="12">
        <f>('Summary Data'!K14-('Summary Data'!K15*'Summary Data'!K$39-'Summary Data'!K32*'Summary Data'!K$40)*$A76/17)</f>
        <v>-2.4060335277950595E-10</v>
      </c>
      <c r="L76" s="12">
        <f>('Summary Data'!L14-('Summary Data'!L15*'Summary Data'!L$39-'Summary Data'!L32*'Summary Data'!L$40)*$A76/17)</f>
        <v>-9.01193940999745E-09</v>
      </c>
      <c r="M76" s="12">
        <f>('Summary Data'!M14-('Summary Data'!M15*'Summary Data'!M$39-'Summary Data'!M32*'Summary Data'!M$40)*$A76/17)</f>
        <v>3.017150584927464E-09</v>
      </c>
      <c r="N76" s="12">
        <f>('Summary Data'!N14-('Summary Data'!N15*'Summary Data'!N$39-'Summary Data'!N32*'Summary Data'!N$40)*$A76/17)</f>
        <v>-3.5706488221882993E-10</v>
      </c>
      <c r="O76" s="12">
        <f>('Summary Data'!O14-('Summary Data'!O15*'Summary Data'!O$39-'Summary Data'!O32*'Summary Data'!O$40)*$A76/17)</f>
        <v>3.4316254386712597E-09</v>
      </c>
      <c r="P76" s="12">
        <f>('Summary Data'!P14-('Summary Data'!P15*'Summary Data'!P$39-'Summary Data'!P32*'Summary Data'!P$40)*$A76/17)</f>
        <v>4.101192004057896E-09</v>
      </c>
      <c r="Q76" s="12">
        <f>('Summary Data'!Q14-('Summary Data'!Q15*'Summary Data'!Q$39-'Summary Data'!Q32*'Summary Data'!Q$40)*$A76/17)</f>
        <v>2.0864908897855194E-09</v>
      </c>
      <c r="R76" s="12">
        <f>('Summary Data'!R14-('Summary Data'!R15*'Summary Data'!R$39-'Summary Data'!R32*'Summary Data'!R$40)*$A76/17)</f>
        <v>-1.6116397175136576E-09</v>
      </c>
      <c r="S76" s="12">
        <f>('Summary Data'!S14-('Summary Data'!S15*'Summary Data'!S$39-'Summary Data'!S32*'Summary Data'!S$40)*$A76/17)</f>
        <v>-9.333283538387471E-10</v>
      </c>
      <c r="T76" s="12">
        <f>('Summary Data'!T14-('Summary Data'!T15*'Summary Data'!T$39-'Summary Data'!T32*'Summary Data'!T$40)*$A76/17)</f>
        <v>-3.014876703323621E-10</v>
      </c>
      <c r="U76" s="12">
        <f>('Summary Data'!U14-('Summary Data'!U15*'Summary Data'!U$39-'Summary Data'!U32*'Summary Data'!U$40)*$A76/17)</f>
        <v>-9.312588894472285E-11</v>
      </c>
      <c r="V76" s="75">
        <f>'Summary Data'!V14</f>
        <v>0.0005641346</v>
      </c>
    </row>
    <row r="77" spans="1:22" ht="11.25">
      <c r="A77" s="76">
        <v>11</v>
      </c>
      <c r="B77" s="12">
        <f>('Summary Data'!B15-('Summary Data'!B16*'Summary Data'!B$39-'Summary Data'!B33*'Summary Data'!B$40)*$A77/17)</f>
        <v>0.5799998065225287</v>
      </c>
      <c r="C77" s="12">
        <f>('Summary Data'!C15-('Summary Data'!C16*'Summary Data'!C$39-'Summary Data'!C33*'Summary Data'!C$40)*$A77/17)</f>
        <v>0.6512107716530102</v>
      </c>
      <c r="D77" s="12">
        <f>('Summary Data'!D15-('Summary Data'!D16*'Summary Data'!D$39-'Summary Data'!D33*'Summary Data'!D$40)*$A77/17)</f>
        <v>0.6469140151183497</v>
      </c>
      <c r="E77" s="12">
        <f>('Summary Data'!E15-('Summary Data'!E16*'Summary Data'!E$39-'Summary Data'!E33*'Summary Data'!E$40)*$A77/17)</f>
        <v>0.6526780887978627</v>
      </c>
      <c r="F77" s="12">
        <f>('Summary Data'!F15-('Summary Data'!F16*'Summary Data'!F$39-'Summary Data'!F33*'Summary Data'!F$40)*$A77/17)</f>
        <v>0.6532128213363132</v>
      </c>
      <c r="G77" s="12">
        <f>('Summary Data'!G15-('Summary Data'!G16*'Summary Data'!G$39-'Summary Data'!G33*'Summary Data'!G$40)*$A77/17)</f>
        <v>0.6525573254683456</v>
      </c>
      <c r="H77" s="12">
        <f>('Summary Data'!H15-('Summary Data'!H16*'Summary Data'!H$39-'Summary Data'!H33*'Summary Data'!H$40)*$A77/17)</f>
        <v>0.6481508363751209</v>
      </c>
      <c r="I77" s="12">
        <f>('Summary Data'!I15-('Summary Data'!I16*'Summary Data'!I$39-'Summary Data'!I33*'Summary Data'!I$40)*$A77/17)</f>
        <v>0.6500968833142216</v>
      </c>
      <c r="J77" s="12">
        <f>('Summary Data'!J15-('Summary Data'!J16*'Summary Data'!J$39-'Summary Data'!J33*'Summary Data'!J$40)*$A77/17)</f>
        <v>0.6551972836793228</v>
      </c>
      <c r="K77" s="12">
        <f>('Summary Data'!K15-('Summary Data'!K16*'Summary Data'!K$39-'Summary Data'!K33*'Summary Data'!K$40)*$A77/17)</f>
        <v>0.6626924279513406</v>
      </c>
      <c r="L77" s="12">
        <f>('Summary Data'!L15-('Summary Data'!L16*'Summary Data'!L$39-'Summary Data'!L33*'Summary Data'!L$40)*$A77/17)</f>
        <v>0.6606010184020683</v>
      </c>
      <c r="M77" s="12">
        <f>('Summary Data'!M15-('Summary Data'!M16*'Summary Data'!M$39-'Summary Data'!M33*'Summary Data'!M$40)*$A77/17)</f>
        <v>0.6527406415212013</v>
      </c>
      <c r="N77" s="12">
        <f>('Summary Data'!N15-('Summary Data'!N16*'Summary Data'!N$39-'Summary Data'!N33*'Summary Data'!N$40)*$A77/17)</f>
        <v>0.6515759973250511</v>
      </c>
      <c r="O77" s="12">
        <f>('Summary Data'!O15-('Summary Data'!O16*'Summary Data'!O$39-'Summary Data'!O33*'Summary Data'!O$40)*$A77/17)</f>
        <v>0.6473485137186031</v>
      </c>
      <c r="P77" s="12">
        <f>('Summary Data'!P15-('Summary Data'!P16*'Summary Data'!P$39-'Summary Data'!P33*'Summary Data'!P$40)*$A77/17)</f>
        <v>0.6484723832560773</v>
      </c>
      <c r="Q77" s="12">
        <f>('Summary Data'!Q15-('Summary Data'!Q16*'Summary Data'!Q$39-'Summary Data'!Q33*'Summary Data'!Q$40)*$A77/17)</f>
        <v>0.646661701027926</v>
      </c>
      <c r="R77" s="12">
        <f>('Summary Data'!R15-('Summary Data'!R16*'Summary Data'!R$39-'Summary Data'!R33*'Summary Data'!R$40)*$A77/17)</f>
        <v>0.6491701640790771</v>
      </c>
      <c r="S77" s="12">
        <f>('Summary Data'!S15-('Summary Data'!S16*'Summary Data'!S$39-'Summary Data'!S33*'Summary Data'!S$40)*$A77/17)</f>
        <v>0.6530160061923657</v>
      </c>
      <c r="T77" s="12">
        <f>('Summary Data'!T15-('Summary Data'!T16*'Summary Data'!T$39-'Summary Data'!T33*'Summary Data'!T$40)*$A77/17)</f>
        <v>0.6456837699020236</v>
      </c>
      <c r="U77" s="12">
        <f>('Summary Data'!U15-('Summary Data'!U16*'Summary Data'!U$39-'Summary Data'!U33*'Summary Data'!U$40)*$A77/17)</f>
        <v>0.5973843967687035</v>
      </c>
      <c r="V77" s="75">
        <f>'Summary Data'!V15</f>
        <v>0.6474831</v>
      </c>
    </row>
    <row r="78" spans="1:23" ht="11.25">
      <c r="A78" s="76">
        <v>12</v>
      </c>
      <c r="B78" s="12">
        <f>('Summary Data'!B16-('Summary Data'!B17*'Summary Data'!B$39-'Summary Data'!B34*'Summary Data'!B$40)*$A78/17)*10</f>
        <v>-0.005305801012190591</v>
      </c>
      <c r="C78" s="12">
        <f>('Summary Data'!C16-('Summary Data'!C17*'Summary Data'!C$39-'Summary Data'!C34*'Summary Data'!C$40)*$A78/17)*10</f>
        <v>0.002676285692831768</v>
      </c>
      <c r="D78" s="12">
        <f>('Summary Data'!D16-('Summary Data'!D17*'Summary Data'!D$39-'Summary Data'!D34*'Summary Data'!D$40)*$A78/17)*10</f>
        <v>-0.016278229293376495</v>
      </c>
      <c r="E78" s="12">
        <f>('Summary Data'!E16-('Summary Data'!E17*'Summary Data'!E$39-'Summary Data'!E34*'Summary Data'!E$40)*$A78/17)*10</f>
        <v>-0.014381431886111011</v>
      </c>
      <c r="F78" s="12">
        <f>('Summary Data'!F16-('Summary Data'!F17*'Summary Data'!F$39-'Summary Data'!F34*'Summary Data'!F$40)*$A78/17)*10</f>
        <v>-0.02762097026047365</v>
      </c>
      <c r="G78" s="12">
        <f>('Summary Data'!G16-('Summary Data'!G17*'Summary Data'!G$39-'Summary Data'!G34*'Summary Data'!G$40)*$A78/17)*10</f>
        <v>-0.00919049304414913</v>
      </c>
      <c r="H78" s="12">
        <f>('Summary Data'!H16-('Summary Data'!H17*'Summary Data'!H$39-'Summary Data'!H34*'Summary Data'!H$40)*$A78/17)*10</f>
        <v>-0.03432542917344544</v>
      </c>
      <c r="I78" s="12">
        <f>('Summary Data'!I16-('Summary Data'!I17*'Summary Data'!I$39-'Summary Data'!I34*'Summary Data'!I$40)*$A78/17)*10</f>
        <v>0.018782929057446295</v>
      </c>
      <c r="J78" s="12">
        <f>('Summary Data'!J16-('Summary Data'!J17*'Summary Data'!J$39-'Summary Data'!J34*'Summary Data'!J$40)*$A78/17)*10</f>
        <v>-0.031155936593599172</v>
      </c>
      <c r="K78" s="12">
        <f>('Summary Data'!K16-('Summary Data'!K17*'Summary Data'!K$39-'Summary Data'!K34*'Summary Data'!K$40)*$A78/17)*10</f>
        <v>0.03947996547172136</v>
      </c>
      <c r="L78" s="12">
        <f>('Summary Data'!L16-('Summary Data'!L17*'Summary Data'!L$39-'Summary Data'!L34*'Summary Data'!L$40)*$A78/17)*10</f>
        <v>0.04393611876863811</v>
      </c>
      <c r="M78" s="12">
        <f>('Summary Data'!M16-('Summary Data'!M17*'Summary Data'!M$39-'Summary Data'!M34*'Summary Data'!M$40)*$A78/17)*10</f>
        <v>0.01428865867962612</v>
      </c>
      <c r="N78" s="12">
        <f>('Summary Data'!N16-('Summary Data'!N17*'Summary Data'!N$39-'Summary Data'!N34*'Summary Data'!N$40)*$A78/17)*10</f>
        <v>0.01103909705019706</v>
      </c>
      <c r="O78" s="12">
        <f>('Summary Data'!O16-('Summary Data'!O17*'Summary Data'!O$39-'Summary Data'!O34*'Summary Data'!O$40)*$A78/17)*10</f>
        <v>0.00304866127249536</v>
      </c>
      <c r="P78" s="12">
        <f>('Summary Data'!P16-('Summary Data'!P17*'Summary Data'!P$39-'Summary Data'!P34*'Summary Data'!P$40)*$A78/17)*10</f>
        <v>0.04117496054647435</v>
      </c>
      <c r="Q78" s="12">
        <f>('Summary Data'!Q16-('Summary Data'!Q17*'Summary Data'!Q$39-'Summary Data'!Q34*'Summary Data'!Q$40)*$A78/17)*10</f>
        <v>0.008526865894208637</v>
      </c>
      <c r="R78" s="12">
        <f>('Summary Data'!R16-('Summary Data'!R17*'Summary Data'!R$39-'Summary Data'!R34*'Summary Data'!R$40)*$A78/17)*10</f>
        <v>0.0017409438555451742</v>
      </c>
      <c r="S78" s="12">
        <f>('Summary Data'!S16-('Summary Data'!S17*'Summary Data'!S$39-'Summary Data'!S34*'Summary Data'!S$40)*$A78/17)*10</f>
        <v>0.01853530117741379</v>
      </c>
      <c r="T78" s="12">
        <f>('Summary Data'!T16-('Summary Data'!T17*'Summary Data'!T$39-'Summary Data'!T34*'Summary Data'!T$40)*$A78/17)*10</f>
        <v>-0.0020999536485689016</v>
      </c>
      <c r="U78" s="12">
        <f>('Summary Data'!U16-('Summary Data'!U17*'Summary Data'!U$39-'Summary Data'!U34*'Summary Data'!U$40)*$A78/17)*10</f>
        <v>-0.05857030423233106</v>
      </c>
      <c r="V78" s="75">
        <f>'Summary Data'!V16*10</f>
        <v>0.0003543185</v>
      </c>
      <c r="W78" s="35" t="s">
        <v>57</v>
      </c>
    </row>
    <row r="79" spans="1:23" ht="11.25">
      <c r="A79" s="76">
        <v>13</v>
      </c>
      <c r="B79" s="12">
        <f>('Summary Data'!B17-('Summary Data'!B18*'Summary Data'!B$39-'Summary Data'!B35*'Summary Data'!B$40)*$A79/17)*10</f>
        <v>0.8159082944741849</v>
      </c>
      <c r="C79" s="12">
        <f>('Summary Data'!C17-('Summary Data'!C18*'Summary Data'!C$39-'Summary Data'!C35*'Summary Data'!C$40)*$A79/17)*10</f>
        <v>0.6180963646579832</v>
      </c>
      <c r="D79" s="12">
        <f>('Summary Data'!D17-('Summary Data'!D18*'Summary Data'!D$39-'Summary Data'!D35*'Summary Data'!D$40)*$A79/17)*10</f>
        <v>0.5927583038415308</v>
      </c>
      <c r="E79" s="12">
        <f>('Summary Data'!E17-('Summary Data'!E18*'Summary Data'!E$39-'Summary Data'!E35*'Summary Data'!E$40)*$A79/17)*10</f>
        <v>0.5935033776801782</v>
      </c>
      <c r="F79" s="12">
        <f>('Summary Data'!F17-('Summary Data'!F18*'Summary Data'!F$39-'Summary Data'!F35*'Summary Data'!F$40)*$A79/17)*10</f>
        <v>0.5903022954883234</v>
      </c>
      <c r="G79" s="12">
        <f>('Summary Data'!G17-('Summary Data'!G18*'Summary Data'!G$39-'Summary Data'!G35*'Summary Data'!G$40)*$A79/17)*10</f>
        <v>0.5511361250166424</v>
      </c>
      <c r="H79" s="12">
        <f>('Summary Data'!H17-('Summary Data'!H18*'Summary Data'!H$39-'Summary Data'!H35*'Summary Data'!H$40)*$A79/17)*10</f>
        <v>0.5370617125690804</v>
      </c>
      <c r="I79" s="12">
        <f>('Summary Data'!I17-('Summary Data'!I18*'Summary Data'!I$39-'Summary Data'!I35*'Summary Data'!I$40)*$A79/17)*10</f>
        <v>0.5749543251277357</v>
      </c>
      <c r="J79" s="12">
        <f>('Summary Data'!J17-('Summary Data'!J18*'Summary Data'!J$39-'Summary Data'!J35*'Summary Data'!J$40)*$A79/17)*10</f>
        <v>0.5622808310342922</v>
      </c>
      <c r="K79" s="12">
        <f>('Summary Data'!K17-('Summary Data'!K18*'Summary Data'!K$39-'Summary Data'!K35*'Summary Data'!K$40)*$A79/17)*10</f>
        <v>0.5509059039551505</v>
      </c>
      <c r="L79" s="12">
        <f>('Summary Data'!L17-('Summary Data'!L18*'Summary Data'!L$39-'Summary Data'!L35*'Summary Data'!L$40)*$A79/17)*10</f>
        <v>0.55254100149123</v>
      </c>
      <c r="M79" s="12">
        <f>('Summary Data'!M17-('Summary Data'!M18*'Summary Data'!M$39-'Summary Data'!M35*'Summary Data'!M$40)*$A79/17)*10</f>
        <v>0.5863462764020376</v>
      </c>
      <c r="N79" s="12">
        <f>('Summary Data'!N17-('Summary Data'!N18*'Summary Data'!N$39-'Summary Data'!N35*'Summary Data'!N$40)*$A79/17)*10</f>
        <v>0.5831381424705195</v>
      </c>
      <c r="O79" s="12">
        <f>('Summary Data'!O17-('Summary Data'!O18*'Summary Data'!O$39-'Summary Data'!O35*'Summary Data'!O$40)*$A79/17)*10</f>
        <v>0.5914215208030642</v>
      </c>
      <c r="P79" s="12">
        <f>('Summary Data'!P17-('Summary Data'!P18*'Summary Data'!P$39-'Summary Data'!P35*'Summary Data'!P$40)*$A79/17)*10</f>
        <v>0.5773389203229131</v>
      </c>
      <c r="Q79" s="12">
        <f>('Summary Data'!Q17-('Summary Data'!Q18*'Summary Data'!Q$39-'Summary Data'!Q35*'Summary Data'!Q$40)*$A79/17)*10</f>
        <v>0.5840926289218872</v>
      </c>
      <c r="R79" s="12">
        <f>('Summary Data'!R17-('Summary Data'!R18*'Summary Data'!R$39-'Summary Data'!R35*'Summary Data'!R$40)*$A79/17)*10</f>
        <v>0.6051415541438534</v>
      </c>
      <c r="S79" s="12">
        <f>('Summary Data'!S17-('Summary Data'!S18*'Summary Data'!S$39-'Summary Data'!S35*'Summary Data'!S$40)*$A79/17)*10</f>
        <v>0.5889068177797768</v>
      </c>
      <c r="T79" s="12">
        <f>('Summary Data'!T17-('Summary Data'!T18*'Summary Data'!T$39-'Summary Data'!T35*'Summary Data'!T$40)*$A79/17)*10</f>
        <v>0.6008504006641033</v>
      </c>
      <c r="U79" s="12">
        <f>('Summary Data'!U17-('Summary Data'!U18*'Summary Data'!U$39-'Summary Data'!U35*'Summary Data'!U$40)*$A79/17)*10</f>
        <v>0.49701662483752496</v>
      </c>
      <c r="V79" s="75">
        <f>'Summary Data'!V17*10</f>
        <v>0.5851266</v>
      </c>
      <c r="W79" s="35" t="s">
        <v>57</v>
      </c>
    </row>
    <row r="80" spans="1:23" ht="11.25">
      <c r="A80" s="76">
        <v>14</v>
      </c>
      <c r="B80" s="12">
        <f>('Summary Data'!B18-('Summary Data'!B19*'Summary Data'!B$39-'Summary Data'!B36*'Summary Data'!B$40)*$A80/17)*10</f>
        <v>0.010698200393476773</v>
      </c>
      <c r="C80" s="12">
        <f>('Summary Data'!C18-('Summary Data'!C19*'Summary Data'!C$39-'Summary Data'!C36*'Summary Data'!C$40)*$A80/17)*10</f>
        <v>-0.030833591112953522</v>
      </c>
      <c r="D80" s="12">
        <f>('Summary Data'!D18-('Summary Data'!D19*'Summary Data'!D$39-'Summary Data'!D36*'Summary Data'!D$40)*$A80/17)*10</f>
        <v>-0.024843529233522666</v>
      </c>
      <c r="E80" s="12">
        <f>('Summary Data'!E18-('Summary Data'!E19*'Summary Data'!E$39-'Summary Data'!E36*'Summary Data'!E$40)*$A80/17)*10</f>
        <v>-0.033164376698522874</v>
      </c>
      <c r="F80" s="12">
        <f>('Summary Data'!F18-('Summary Data'!F19*'Summary Data'!F$39-'Summary Data'!F36*'Summary Data'!F$40)*$A80/17)*10</f>
        <v>-0.03581932331764695</v>
      </c>
      <c r="G80" s="12">
        <f>('Summary Data'!G18-('Summary Data'!G19*'Summary Data'!G$39-'Summary Data'!G36*'Summary Data'!G$40)*$A80/17)*10</f>
        <v>-0.025889803173401917</v>
      </c>
      <c r="H80" s="12">
        <f>('Summary Data'!H18-('Summary Data'!H19*'Summary Data'!H$39-'Summary Data'!H36*'Summary Data'!H$40)*$A80/17)*10</f>
        <v>-0.025509278950781762</v>
      </c>
      <c r="I80" s="12">
        <f>('Summary Data'!I18-('Summary Data'!I19*'Summary Data'!I$39-'Summary Data'!I36*'Summary Data'!I$40)*$A80/17)*10</f>
        <v>-0.02149419704334976</v>
      </c>
      <c r="J80" s="12">
        <f>('Summary Data'!J18-('Summary Data'!J19*'Summary Data'!J$39-'Summary Data'!J36*'Summary Data'!J$40)*$A80/17)*10</f>
        <v>-0.02991583870964622</v>
      </c>
      <c r="K80" s="12">
        <f>('Summary Data'!K18-('Summary Data'!K19*'Summary Data'!K$39-'Summary Data'!K36*'Summary Data'!K$40)*$A80/17)*10</f>
        <v>-0.03242007838518546</v>
      </c>
      <c r="L80" s="12">
        <f>('Summary Data'!L18-('Summary Data'!L19*'Summary Data'!L$39-'Summary Data'!L36*'Summary Data'!L$40)*$A80/17)*10</f>
        <v>-0.01833224511843117</v>
      </c>
      <c r="M80" s="12">
        <f>('Summary Data'!M18-('Summary Data'!M19*'Summary Data'!M$39-'Summary Data'!M36*'Summary Data'!M$40)*$A80/17)*10</f>
        <v>-0.018679896191123056</v>
      </c>
      <c r="N80" s="12">
        <f>('Summary Data'!N18-('Summary Data'!N19*'Summary Data'!N$39-'Summary Data'!N36*'Summary Data'!N$40)*$A80/17)*10</f>
        <v>-0.019816302976171898</v>
      </c>
      <c r="O80" s="12">
        <f>('Summary Data'!O18-('Summary Data'!O19*'Summary Data'!O$39-'Summary Data'!O36*'Summary Data'!O$40)*$A80/17)*10</f>
        <v>-0.02419014361309113</v>
      </c>
      <c r="P80" s="12">
        <f>('Summary Data'!P18-('Summary Data'!P19*'Summary Data'!P$39-'Summary Data'!P36*'Summary Data'!P$40)*$A80/17)*10</f>
        <v>-0.014198774209530944</v>
      </c>
      <c r="Q80" s="12">
        <f>('Summary Data'!Q18-('Summary Data'!Q19*'Summary Data'!Q$39-'Summary Data'!Q36*'Summary Data'!Q$40)*$A80/17)*10</f>
        <v>-0.016914365050918992</v>
      </c>
      <c r="R80" s="12">
        <f>('Summary Data'!R18-('Summary Data'!R19*'Summary Data'!R$39-'Summary Data'!R36*'Summary Data'!R$40)*$A80/17)*10</f>
        <v>-0.026275516502585857</v>
      </c>
      <c r="S80" s="12">
        <f>('Summary Data'!S18-('Summary Data'!S19*'Summary Data'!S$39-'Summary Data'!S36*'Summary Data'!S$40)*$A80/17)*10</f>
        <v>-0.018986917729382304</v>
      </c>
      <c r="T80" s="12">
        <f>('Summary Data'!T18-('Summary Data'!T19*'Summary Data'!T$39-'Summary Data'!T36*'Summary Data'!T$40)*$A80/17)*10</f>
        <v>-0.015260913704676578</v>
      </c>
      <c r="U80" s="12">
        <f>('Summary Data'!U18-('Summary Data'!U19*'Summary Data'!U$39-'Summary Data'!U36*'Summary Data'!U$40)*$A80/17)*10</f>
        <v>-0.04213701312545928</v>
      </c>
      <c r="V80" s="75">
        <f>'Summary Data'!V18*10</f>
        <v>-0.02452876</v>
      </c>
      <c r="W80" s="35" t="s">
        <v>57</v>
      </c>
    </row>
    <row r="81" spans="1:23" ht="11.25">
      <c r="A81" s="76">
        <v>15</v>
      </c>
      <c r="B81" s="12">
        <f>('Summary Data'!B19-('Summary Data'!B20*'Summary Data'!B$39-'Summary Data'!B37*'Summary Data'!B$40)*$A81/17)*10</f>
        <v>0.02954016</v>
      </c>
      <c r="C81" s="12">
        <f>('Summary Data'!C19-('Summary Data'!C20*'Summary Data'!C$39-'Summary Data'!C37*'Summary Data'!C$40)*$A81/17)*10</f>
        <v>0.32953910000000003</v>
      </c>
      <c r="D81" s="12">
        <f>('Summary Data'!D19-('Summary Data'!D20*'Summary Data'!D$39-'Summary Data'!D37*'Summary Data'!D$40)*$A81/17)*10</f>
        <v>0.322747</v>
      </c>
      <c r="E81" s="12">
        <f>('Summary Data'!E19-('Summary Data'!E20*'Summary Data'!E$39-'Summary Data'!E37*'Summary Data'!E$40)*$A81/17)*10</f>
        <v>0.3333762</v>
      </c>
      <c r="F81" s="12">
        <f>('Summary Data'!F19-('Summary Data'!F20*'Summary Data'!F$39-'Summary Data'!F37*'Summary Data'!F$40)*$A81/17)*10</f>
        <v>0.3518178</v>
      </c>
      <c r="G81" s="12">
        <f>('Summary Data'!G19-('Summary Data'!G20*'Summary Data'!G$39-'Summary Data'!G37*'Summary Data'!G$40)*$A81/17)*10</f>
        <v>0.3340787</v>
      </c>
      <c r="H81" s="12">
        <f>('Summary Data'!H19-('Summary Data'!H20*'Summary Data'!H$39-'Summary Data'!H37*'Summary Data'!H$40)*$A81/17)*10</f>
        <v>0.34091360000000004</v>
      </c>
      <c r="I81" s="12">
        <f>('Summary Data'!I19-('Summary Data'!I20*'Summary Data'!I$39-'Summary Data'!I37*'Summary Data'!I$40)*$A81/17)*10</f>
        <v>0.3030291</v>
      </c>
      <c r="J81" s="12">
        <f>('Summary Data'!J19-('Summary Data'!J20*'Summary Data'!J$39-'Summary Data'!J37*'Summary Data'!J$40)*$A81/17)*10</f>
        <v>0.3173085</v>
      </c>
      <c r="K81" s="12">
        <f>('Summary Data'!K19-('Summary Data'!K20*'Summary Data'!K$39-'Summary Data'!K37*'Summary Data'!K$40)*$A81/17)*10</f>
        <v>0.32515049999999995</v>
      </c>
      <c r="L81" s="12">
        <f>('Summary Data'!L19-('Summary Data'!L20*'Summary Data'!L$39-'Summary Data'!L37*'Summary Data'!L$40)*$A81/17)*10</f>
        <v>0.3147426</v>
      </c>
      <c r="M81" s="12">
        <f>('Summary Data'!M19-('Summary Data'!M20*'Summary Data'!M$39-'Summary Data'!M37*'Summary Data'!M$40)*$A81/17)*10</f>
        <v>0.2997948</v>
      </c>
      <c r="N81" s="12">
        <f>('Summary Data'!N19-('Summary Data'!N20*'Summary Data'!N$39-'Summary Data'!N37*'Summary Data'!N$40)*$A81/17)*10</f>
        <v>0.3004296</v>
      </c>
      <c r="O81" s="12">
        <f>('Summary Data'!O19-('Summary Data'!O20*'Summary Data'!O$39-'Summary Data'!O37*'Summary Data'!O$40)*$A81/17)*10</f>
        <v>0.3171376</v>
      </c>
      <c r="P81" s="12">
        <f>('Summary Data'!P19-('Summary Data'!P20*'Summary Data'!P$39-'Summary Data'!P37*'Summary Data'!P$40)*$A81/17)*10</f>
        <v>0.2779083</v>
      </c>
      <c r="Q81" s="12">
        <f>('Summary Data'!Q19-('Summary Data'!Q20*'Summary Data'!Q$39-'Summary Data'!Q37*'Summary Data'!Q$40)*$A81/17)*10</f>
        <v>0.325477</v>
      </c>
      <c r="R81" s="12">
        <f>('Summary Data'!R19-('Summary Data'!R20*'Summary Data'!R$39-'Summary Data'!R37*'Summary Data'!R$40)*$A81/17)*10</f>
        <v>0.3077879</v>
      </c>
      <c r="S81" s="12">
        <f>('Summary Data'!S19-('Summary Data'!S20*'Summary Data'!S$39-'Summary Data'!S37*'Summary Data'!S$40)*$A81/17)*10</f>
        <v>0.3276155</v>
      </c>
      <c r="T81" s="12">
        <f>('Summary Data'!T19-('Summary Data'!T20*'Summary Data'!T$39-'Summary Data'!T37*'Summary Data'!T$40)*$A81/17)*10</f>
        <v>0.2820745</v>
      </c>
      <c r="U81" s="12">
        <f>('Summary Data'!U19-('Summary Data'!U20*'Summary Data'!U$39-'Summary Data'!U37*'Summary Data'!U$40)*$A81/17)*10</f>
        <v>0.127718</v>
      </c>
      <c r="V81" s="75">
        <f>'Summary Data'!V19*10</f>
        <v>0.3023838</v>
      </c>
      <c r="W81" s="35" t="s">
        <v>57</v>
      </c>
    </row>
    <row r="82" spans="1:23" ht="11.25">
      <c r="A82" s="76">
        <v>16</v>
      </c>
      <c r="B82" s="12">
        <f>('Summary Data'!B20-('Summary Data'!B21*'Summary Data'!B$39-'Summary Data'!B38*'Summary Data'!B$40)*$A82/17)*10</f>
        <v>0</v>
      </c>
      <c r="C82" s="12">
        <f>('Summary Data'!C20-('Summary Data'!C21*'Summary Data'!C$39-'Summary Data'!C38*'Summary Data'!C$40)*$A82/17)*10</f>
        <v>0</v>
      </c>
      <c r="D82" s="12">
        <f>('Summary Data'!D20-('Summary Data'!D21*'Summary Data'!D$39-'Summary Data'!D38*'Summary Data'!D$40)*$A82/17)*10</f>
        <v>0</v>
      </c>
      <c r="E82" s="12">
        <f>('Summary Data'!E20-('Summary Data'!E21*'Summary Data'!E$39-'Summary Data'!E38*'Summary Data'!E$40)*$A82/17)*10</f>
        <v>0</v>
      </c>
      <c r="F82" s="12">
        <f>('Summary Data'!F20-('Summary Data'!F21*'Summary Data'!F$39-'Summary Data'!F38*'Summary Data'!F$40)*$A82/17)*10</f>
        <v>0</v>
      </c>
      <c r="G82" s="12">
        <f>('Summary Data'!G20-('Summary Data'!G21*'Summary Data'!G$39-'Summary Data'!G38*'Summary Data'!G$40)*$A82/17)*10</f>
        <v>0</v>
      </c>
      <c r="H82" s="12">
        <f>('Summary Data'!H20-('Summary Data'!H21*'Summary Data'!H$39-'Summary Data'!H38*'Summary Data'!H$40)*$A82/17)*10</f>
        <v>0</v>
      </c>
      <c r="I82" s="12">
        <f>('Summary Data'!I20-('Summary Data'!I21*'Summary Data'!I$39-'Summary Data'!I38*'Summary Data'!I$40)*$A82/17)*10</f>
        <v>0</v>
      </c>
      <c r="J82" s="12">
        <f>('Summary Data'!J20-('Summary Data'!J21*'Summary Data'!J$39-'Summary Data'!J38*'Summary Data'!J$40)*$A82/17)*10</f>
        <v>0</v>
      </c>
      <c r="K82" s="12">
        <f>('Summary Data'!K20-('Summary Data'!K21*'Summary Data'!K$39-'Summary Data'!K38*'Summary Data'!K$40)*$A82/17)*10</f>
        <v>0</v>
      </c>
      <c r="L82" s="12">
        <f>('Summary Data'!L20-('Summary Data'!L21*'Summary Data'!L$39-'Summary Data'!L38*'Summary Data'!L$40)*$A82/17)*10</f>
        <v>0</v>
      </c>
      <c r="M82" s="12">
        <f>('Summary Data'!M20-('Summary Data'!M21*'Summary Data'!M$39-'Summary Data'!M38*'Summary Data'!M$40)*$A82/17)*10</f>
        <v>0</v>
      </c>
      <c r="N82" s="12">
        <f>('Summary Data'!N20-('Summary Data'!N21*'Summary Data'!N$39-'Summary Data'!N38*'Summary Data'!N$40)*$A82/17)*10</f>
        <v>0</v>
      </c>
      <c r="O82" s="12">
        <f>('Summary Data'!O20-('Summary Data'!O21*'Summary Data'!O$39-'Summary Data'!O38*'Summary Data'!O$40)*$A82/17)*10</f>
        <v>0</v>
      </c>
      <c r="P82" s="12">
        <f>('Summary Data'!P20-('Summary Data'!P21*'Summary Data'!P$39-'Summary Data'!P38*'Summary Data'!P$40)*$A82/17)*10</f>
        <v>0</v>
      </c>
      <c r="Q82" s="12">
        <f>('Summary Data'!Q20-('Summary Data'!Q21*'Summary Data'!Q$39-'Summary Data'!Q38*'Summary Data'!Q$40)*$A82/17)*10</f>
        <v>0</v>
      </c>
      <c r="R82" s="12">
        <f>('Summary Data'!R20-('Summary Data'!R21*'Summary Data'!R$39-'Summary Data'!R38*'Summary Data'!R$40)*$A82/17)*10</f>
        <v>0</v>
      </c>
      <c r="S82" s="12">
        <f>('Summary Data'!S20-('Summary Data'!S21*'Summary Data'!S$39-'Summary Data'!S38*'Summary Data'!S$40)*$A82/17)*10</f>
        <v>0</v>
      </c>
      <c r="T82" s="12">
        <f>('Summary Data'!T20-('Summary Data'!T21*'Summary Data'!T$39-'Summary Data'!T38*'Summary Data'!T$40)*$A82/17)*10</f>
        <v>0</v>
      </c>
      <c r="U82" s="12">
        <f>('Summary Data'!U20-('Summary Data'!U21*'Summary Data'!U$39-'Summary Data'!U38*'Summary Data'!U$40)*$A82/17)*10</f>
        <v>0</v>
      </c>
      <c r="V82" s="75">
        <f>'Summary Data'!V20*10</f>
        <v>0</v>
      </c>
      <c r="W82" s="35" t="s">
        <v>57</v>
      </c>
    </row>
    <row r="83" spans="1:23" ht="12" thickBot="1">
      <c r="A83" s="77">
        <v>17</v>
      </c>
      <c r="B83" s="14">
        <f>'Summary Data'!B21*10</f>
        <v>0</v>
      </c>
      <c r="C83" s="14">
        <f>'Summary Data'!C21*10</f>
        <v>0</v>
      </c>
      <c r="D83" s="14">
        <f>'Summary Data'!D21*10</f>
        <v>0</v>
      </c>
      <c r="E83" s="14">
        <f>'Summary Data'!E21*10</f>
        <v>0</v>
      </c>
      <c r="F83" s="14">
        <f>'Summary Data'!F21*10</f>
        <v>0</v>
      </c>
      <c r="G83" s="14">
        <f>'Summary Data'!G21*10</f>
        <v>0</v>
      </c>
      <c r="H83" s="14">
        <f>'Summary Data'!H21*10</f>
        <v>0</v>
      </c>
      <c r="I83" s="14">
        <f>'Summary Data'!I21*10</f>
        <v>0</v>
      </c>
      <c r="J83" s="14">
        <f>'Summary Data'!J21*10</f>
        <v>0</v>
      </c>
      <c r="K83" s="14">
        <f>'Summary Data'!K21*10</f>
        <v>0</v>
      </c>
      <c r="L83" s="14">
        <f>'Summary Data'!L21*10</f>
        <v>0</v>
      </c>
      <c r="M83" s="14">
        <f>'Summary Data'!M21*10</f>
        <v>0</v>
      </c>
      <c r="N83" s="14">
        <f>'Summary Data'!N21*10</f>
        <v>0</v>
      </c>
      <c r="O83" s="14">
        <f>'Summary Data'!O21*10</f>
        <v>0</v>
      </c>
      <c r="P83" s="14">
        <f>'Summary Data'!P21*10</f>
        <v>0</v>
      </c>
      <c r="Q83" s="14">
        <f>'Summary Data'!Q21*10</f>
        <v>0</v>
      </c>
      <c r="R83" s="14">
        <f>'Summary Data'!R21*10</f>
        <v>0</v>
      </c>
      <c r="S83" s="14">
        <f>'Summary Data'!S21*10</f>
        <v>0</v>
      </c>
      <c r="T83" s="14">
        <f>'Summary Data'!T21*10</f>
        <v>0</v>
      </c>
      <c r="U83" s="14">
        <f>'Summary Data'!U21*10</f>
        <v>0</v>
      </c>
      <c r="V83" s="75">
        <f>'Summary Data'!V21*10</f>
        <v>0</v>
      </c>
      <c r="W83" s="35" t="s">
        <v>57</v>
      </c>
    </row>
    <row r="84" spans="15:16" ht="12" thickBot="1">
      <c r="O84" s="68"/>
      <c r="P84" s="68"/>
    </row>
    <row r="85" spans="1:22" ht="11.25">
      <c r="A85" s="503" t="s">
        <v>91</v>
      </c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501"/>
    </row>
    <row r="86" spans="1:22" ht="11.25">
      <c r="A86" s="73"/>
      <c r="B86" s="74" t="s">
        <v>52</v>
      </c>
      <c r="C86" s="74" t="s">
        <v>53</v>
      </c>
      <c r="D86" s="74" t="s">
        <v>54</v>
      </c>
      <c r="E86" s="74" t="s">
        <v>55</v>
      </c>
      <c r="F86" s="74" t="s">
        <v>56</v>
      </c>
      <c r="G86" s="74" t="s">
        <v>61</v>
      </c>
      <c r="H86" s="74" t="s">
        <v>62</v>
      </c>
      <c r="I86" s="74" t="s">
        <v>63</v>
      </c>
      <c r="J86" s="74" t="s">
        <v>64</v>
      </c>
      <c r="K86" s="74" t="s">
        <v>65</v>
      </c>
      <c r="L86" s="74" t="s">
        <v>66</v>
      </c>
      <c r="M86" s="74" t="s">
        <v>67</v>
      </c>
      <c r="N86" s="74" t="s">
        <v>68</v>
      </c>
      <c r="O86" s="74" t="s">
        <v>69</v>
      </c>
      <c r="P86" s="74" t="s">
        <v>70</v>
      </c>
      <c r="Q86" s="74" t="s">
        <v>71</v>
      </c>
      <c r="R86" s="74" t="s">
        <v>72</v>
      </c>
      <c r="S86" s="74" t="s">
        <v>73</v>
      </c>
      <c r="T86" s="74" t="s">
        <v>74</v>
      </c>
      <c r="U86" s="74" t="s">
        <v>75</v>
      </c>
      <c r="V86" s="13" t="s">
        <v>76</v>
      </c>
    </row>
    <row r="87" spans="1:22" ht="11.25">
      <c r="A87" s="76">
        <v>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5"/>
    </row>
    <row r="88" spans="1:22" ht="11.25">
      <c r="A88" s="76">
        <v>2</v>
      </c>
      <c r="B88" s="12">
        <f>('Summary Data'!B23-('Summary Data'!B7*'Summary Data'!B$40+'Summary Data'!B24*'Summary Data'!B$39)/17*$A88)</f>
        <v>0.7606622256698805</v>
      </c>
      <c r="C88" s="12">
        <f>('Summary Data'!C23-('Summary Data'!C7*'Summary Data'!C$40+'Summary Data'!C24*'Summary Data'!C$39)/17*$A88)</f>
        <v>-1.7808375280564976</v>
      </c>
      <c r="D88" s="12">
        <f>('Summary Data'!D23-('Summary Data'!D7*'Summary Data'!D$40+'Summary Data'!D24*'Summary Data'!D$39)/17*$A88)</f>
        <v>-1.0882820615514015</v>
      </c>
      <c r="E88" s="12">
        <f>('Summary Data'!E23-('Summary Data'!E7*'Summary Data'!E$40+'Summary Data'!E24*'Summary Data'!E$39)/17*$A88)</f>
        <v>-0.6627542449972823</v>
      </c>
      <c r="F88" s="12">
        <f>('Summary Data'!F23-('Summary Data'!F7*'Summary Data'!F$40+'Summary Data'!F24*'Summary Data'!F$39)/17*$A88)</f>
        <v>-0.9913464344212835</v>
      </c>
      <c r="G88" s="12">
        <f>('Summary Data'!G23-('Summary Data'!G7*'Summary Data'!G$40+'Summary Data'!G24*'Summary Data'!G$39)/17*$A88)</f>
        <v>-1.1025268214224118</v>
      </c>
      <c r="H88" s="12">
        <f>('Summary Data'!H23-('Summary Data'!H7*'Summary Data'!H$40+'Summary Data'!H24*'Summary Data'!H$39)/17*$A88)</f>
        <v>-0.574864001498713</v>
      </c>
      <c r="I88" s="12">
        <f>('Summary Data'!I23-('Summary Data'!I7*'Summary Data'!I$40+'Summary Data'!I24*'Summary Data'!I$39)/17*$A88)</f>
        <v>-0.44591530853364375</v>
      </c>
      <c r="J88" s="12">
        <f>('Summary Data'!J23-('Summary Data'!J7*'Summary Data'!J$40+'Summary Data'!J24*'Summary Data'!J$39)/17*$A88)</f>
        <v>-0.7917529837593353</v>
      </c>
      <c r="K88" s="12">
        <f>('Summary Data'!K23-('Summary Data'!K7*'Summary Data'!K$40+'Summary Data'!K24*'Summary Data'!K$39)/17*$A88)</f>
        <v>-0.8215481423649447</v>
      </c>
      <c r="L88" s="12">
        <f>('Summary Data'!L23-('Summary Data'!L7*'Summary Data'!L$40+'Summary Data'!L24*'Summary Data'!L$39)/17*$A88)</f>
        <v>0.1587067435451141</v>
      </c>
      <c r="M88" s="12">
        <f>('Summary Data'!M23-('Summary Data'!M7*'Summary Data'!M$40+'Summary Data'!M24*'Summary Data'!M$39)/17*$A88)</f>
        <v>-0.25656678280133766</v>
      </c>
      <c r="N88" s="12">
        <f>('Summary Data'!N23-('Summary Data'!N7*'Summary Data'!N$40+'Summary Data'!N24*'Summary Data'!N$39)/17*$A88)</f>
        <v>0.07196588547673587</v>
      </c>
      <c r="O88" s="12">
        <f>('Summary Data'!O23-('Summary Data'!O7*'Summary Data'!O$40+'Summary Data'!O24*'Summary Data'!O$39)/17*$A88)</f>
        <v>-0.743355211007757</v>
      </c>
      <c r="P88" s="12">
        <f>('Summary Data'!P23-('Summary Data'!P7*'Summary Data'!P$40+'Summary Data'!P24*'Summary Data'!P$39)/17*$A88)</f>
        <v>-0.9346159846846569</v>
      </c>
      <c r="Q88" s="12">
        <f>('Summary Data'!Q23-('Summary Data'!Q7*'Summary Data'!Q$40+'Summary Data'!Q24*'Summary Data'!Q$39)/17*$A88)</f>
        <v>-1.334045908242083</v>
      </c>
      <c r="R88" s="12">
        <f>('Summary Data'!R23-('Summary Data'!R7*'Summary Data'!R$40+'Summary Data'!R24*'Summary Data'!R$39)/17*$A88)</f>
        <v>-1.2026161583670756</v>
      </c>
      <c r="S88" s="12">
        <f>('Summary Data'!S23-('Summary Data'!S7*'Summary Data'!S$40+'Summary Data'!S24*'Summary Data'!S$39)/17*$A88)</f>
        <v>-1.6131016684186181</v>
      </c>
      <c r="T88" s="12">
        <f>('Summary Data'!T23-('Summary Data'!T7*'Summary Data'!T$40+'Summary Data'!T24*'Summary Data'!T$39)/17*$A88)</f>
        <v>-1.9374269323690407</v>
      </c>
      <c r="U88" s="12">
        <f>('Summary Data'!U23-('Summary Data'!U7*'Summary Data'!U$40+'Summary Data'!U24*'Summary Data'!U$39)/17*$A88)</f>
        <v>-10.053423330979292</v>
      </c>
      <c r="V88" s="75">
        <f>'Summary Data'!V23</f>
        <v>-1.150038</v>
      </c>
    </row>
    <row r="89" spans="1:22" ht="11.25">
      <c r="A89" s="76">
        <v>3</v>
      </c>
      <c r="B89" s="12">
        <f>('Summary Data'!B24-('Summary Data'!B8*'Summary Data'!B$40+'Summary Data'!B25*'Summary Data'!B$39)/17*$A89)</f>
        <v>-0.7216732881014288</v>
      </c>
      <c r="C89" s="12">
        <f>('Summary Data'!C24-('Summary Data'!C8*'Summary Data'!C$40+'Summary Data'!C25*'Summary Data'!C$39)/17*$A89)</f>
        <v>-0.48890082981067234</v>
      </c>
      <c r="D89" s="12">
        <f>('Summary Data'!D24-('Summary Data'!D8*'Summary Data'!D$40+'Summary Data'!D25*'Summary Data'!D$39)/17*$A89)</f>
        <v>0.0376051633559427</v>
      </c>
      <c r="E89" s="12">
        <f>('Summary Data'!E24-('Summary Data'!E8*'Summary Data'!E$40+'Summary Data'!E25*'Summary Data'!E$39)/17*$A89)</f>
        <v>-0.14139257731307656</v>
      </c>
      <c r="F89" s="12">
        <f>('Summary Data'!F24-('Summary Data'!F8*'Summary Data'!F$40+'Summary Data'!F25*'Summary Data'!F$39)/17*$A89)</f>
        <v>-0.10015711768603736</v>
      </c>
      <c r="G89" s="12">
        <f>('Summary Data'!G24-('Summary Data'!G8*'Summary Data'!G$40+'Summary Data'!G25*'Summary Data'!G$39)/17*$A89)</f>
        <v>-0.21896549638639</v>
      </c>
      <c r="H89" s="12">
        <f>('Summary Data'!H24-('Summary Data'!H8*'Summary Data'!H$40+'Summary Data'!H25*'Summary Data'!H$39)/17*$A89)</f>
        <v>-0.08333220598328558</v>
      </c>
      <c r="I89" s="12">
        <f>('Summary Data'!I24-('Summary Data'!I8*'Summary Data'!I$40+'Summary Data'!I25*'Summary Data'!I$39)/17*$A89)</f>
        <v>0.23212951644022214</v>
      </c>
      <c r="J89" s="12">
        <f>('Summary Data'!J24-('Summary Data'!J8*'Summary Data'!J$40+'Summary Data'!J25*'Summary Data'!J$39)/17*$A89)</f>
        <v>-0.1269649009318056</v>
      </c>
      <c r="K89" s="12">
        <f>('Summary Data'!K24-('Summary Data'!K8*'Summary Data'!K$40+'Summary Data'!K25*'Summary Data'!K$39)/17*$A89)</f>
        <v>-0.700478882719911</v>
      </c>
      <c r="L89" s="12">
        <f>('Summary Data'!L24-('Summary Data'!L8*'Summary Data'!L$40+'Summary Data'!L25*'Summary Data'!L$39)/17*$A89)</f>
        <v>0.2647461894873125</v>
      </c>
      <c r="M89" s="12">
        <f>('Summary Data'!M24-('Summary Data'!M8*'Summary Data'!M$40+'Summary Data'!M25*'Summary Data'!M$39)/17*$A89)</f>
        <v>-0.20520706859926882</v>
      </c>
      <c r="N89" s="12">
        <f>('Summary Data'!N24-('Summary Data'!N8*'Summary Data'!N$40+'Summary Data'!N25*'Summary Data'!N$39)/17*$A89)</f>
        <v>0.32948008691693287</v>
      </c>
      <c r="O89" s="12">
        <f>('Summary Data'!O24-('Summary Data'!O8*'Summary Data'!O$40+'Summary Data'!O25*'Summary Data'!O$39)/17*$A89)</f>
        <v>0.3051954539669387</v>
      </c>
      <c r="P89" s="12">
        <f>('Summary Data'!P24-('Summary Data'!P8*'Summary Data'!P$40+'Summary Data'!P25*'Summary Data'!P$39)/17*$A89)</f>
        <v>-0.07902439201173411</v>
      </c>
      <c r="Q89" s="12">
        <f>('Summary Data'!Q24-('Summary Data'!Q8*'Summary Data'!Q$40+'Summary Data'!Q25*'Summary Data'!Q$39)/17*$A89)</f>
        <v>-0.09358166266968483</v>
      </c>
      <c r="R89" s="12">
        <f>('Summary Data'!R24-('Summary Data'!R8*'Summary Data'!R$40+'Summary Data'!R25*'Summary Data'!R$39)/17*$A89)</f>
        <v>-0.5855175513516818</v>
      </c>
      <c r="S89" s="12">
        <f>('Summary Data'!S24-('Summary Data'!S8*'Summary Data'!S$40+'Summary Data'!S25*'Summary Data'!S$39)/17*$A89)</f>
        <v>-0.15839056438979865</v>
      </c>
      <c r="T89" s="12">
        <f>('Summary Data'!T24-('Summary Data'!T8*'Summary Data'!T$40+'Summary Data'!T25*'Summary Data'!T$39)/17*$A89)</f>
        <v>-0.18577595006551403</v>
      </c>
      <c r="U89" s="12">
        <f>('Summary Data'!U24-('Summary Data'!U8*'Summary Data'!U$40+'Summary Data'!U25*'Summary Data'!U$39)/17*$A89)</f>
        <v>0.9143641864441341</v>
      </c>
      <c r="V89" s="75">
        <f>'Summary Data'!V24</f>
        <v>-0.09857739</v>
      </c>
    </row>
    <row r="90" spans="1:22" ht="11.25">
      <c r="A90" s="76">
        <v>4</v>
      </c>
      <c r="B90" s="12">
        <f>('Summary Data'!B25-('Summary Data'!B9*'Summary Data'!B$40+'Summary Data'!B26*'Summary Data'!B$39)/17*$A90)</f>
        <v>-0.20911081562165887</v>
      </c>
      <c r="C90" s="12">
        <f>('Summary Data'!C25-('Summary Data'!C9*'Summary Data'!C$40+'Summary Data'!C26*'Summary Data'!C$39)/17*$A90)</f>
        <v>0.23504501048874257</v>
      </c>
      <c r="D90" s="12">
        <f>('Summary Data'!D25-('Summary Data'!D9*'Summary Data'!D$40+'Summary Data'!D26*'Summary Data'!D$39)/17*$A90)</f>
        <v>0.18372817742304876</v>
      </c>
      <c r="E90" s="12">
        <f>('Summary Data'!E25-('Summary Data'!E9*'Summary Data'!E$40+'Summary Data'!E26*'Summary Data'!E$39)/17*$A90)</f>
        <v>0.39928200990267426</v>
      </c>
      <c r="F90" s="12">
        <f>('Summary Data'!F25-('Summary Data'!F9*'Summary Data'!F$40+'Summary Data'!F26*'Summary Data'!F$39)/17*$A90)</f>
        <v>0.19192457569132212</v>
      </c>
      <c r="G90" s="12">
        <f>('Summary Data'!G25-('Summary Data'!G9*'Summary Data'!G$40+'Summary Data'!G26*'Summary Data'!G$39)/17*$A90)</f>
        <v>0.6487335421221421</v>
      </c>
      <c r="H90" s="12">
        <f>('Summary Data'!H25-('Summary Data'!H9*'Summary Data'!H$40+'Summary Data'!H26*'Summary Data'!H$39)/17*$A90)</f>
        <v>0.3166221821184817</v>
      </c>
      <c r="I90" s="12">
        <f>('Summary Data'!I25-('Summary Data'!I9*'Summary Data'!I$40+'Summary Data'!I26*'Summary Data'!I$39)/17*$A90)</f>
        <v>0.4617834209782888</v>
      </c>
      <c r="J90" s="12">
        <f>('Summary Data'!J25-('Summary Data'!J9*'Summary Data'!J$40+'Summary Data'!J26*'Summary Data'!J$39)/17*$A90)</f>
        <v>0.6119339513282224</v>
      </c>
      <c r="K90" s="12">
        <f>('Summary Data'!K25-('Summary Data'!K9*'Summary Data'!K$40+'Summary Data'!K26*'Summary Data'!K$39)/17*$A90)</f>
        <v>0.533194252628077</v>
      </c>
      <c r="L90" s="12">
        <f>('Summary Data'!L25-('Summary Data'!L9*'Summary Data'!L$40+'Summary Data'!L26*'Summary Data'!L$39)/17*$A90)</f>
        <v>0.5394316503119228</v>
      </c>
      <c r="M90" s="12">
        <f>('Summary Data'!M25-('Summary Data'!M9*'Summary Data'!M$40+'Summary Data'!M26*'Summary Data'!M$39)/17*$A90)</f>
        <v>0.2527956510753198</v>
      </c>
      <c r="N90" s="12">
        <f>('Summary Data'!N25-('Summary Data'!N9*'Summary Data'!N$40+'Summary Data'!N26*'Summary Data'!N$39)/17*$A90)</f>
        <v>0.26759056524276215</v>
      </c>
      <c r="O90" s="12">
        <f>('Summary Data'!O25-('Summary Data'!O9*'Summary Data'!O$40+'Summary Data'!O26*'Summary Data'!O$39)/17*$A90)</f>
        <v>0.3962659858945628</v>
      </c>
      <c r="P90" s="12">
        <f>('Summary Data'!P25-('Summary Data'!P9*'Summary Data'!P$40+'Summary Data'!P26*'Summary Data'!P$39)/17*$A90)</f>
        <v>0.4225295628804791</v>
      </c>
      <c r="Q90" s="12">
        <f>('Summary Data'!Q25-('Summary Data'!Q9*'Summary Data'!Q$40+'Summary Data'!Q26*'Summary Data'!Q$39)/17*$A90)</f>
        <v>0.6743092642563242</v>
      </c>
      <c r="R90" s="12">
        <f>('Summary Data'!R25-('Summary Data'!R9*'Summary Data'!R$40+'Summary Data'!R26*'Summary Data'!R$39)/17*$A90)</f>
        <v>0.5721650224038282</v>
      </c>
      <c r="S90" s="12">
        <f>('Summary Data'!S25-('Summary Data'!S9*'Summary Data'!S$40+'Summary Data'!S26*'Summary Data'!S$39)/17*$A90)</f>
        <v>0.4129799355653125</v>
      </c>
      <c r="T90" s="12">
        <f>('Summary Data'!T25-('Summary Data'!T9*'Summary Data'!T$40+'Summary Data'!T26*'Summary Data'!T$39)/17*$A90)</f>
        <v>0.261971146625662</v>
      </c>
      <c r="U90" s="12">
        <f>('Summary Data'!U25-('Summary Data'!U9*'Summary Data'!U$40+'Summary Data'!U26*'Summary Data'!U$39)/17*$A90)</f>
        <v>-0.3231362064568363</v>
      </c>
      <c r="V90" s="75">
        <f>'Summary Data'!V25</f>
        <v>0.3740833</v>
      </c>
    </row>
    <row r="91" spans="1:22" ht="11.25">
      <c r="A91" s="76">
        <v>5</v>
      </c>
      <c r="B91" s="12">
        <f>('Summary Data'!B26-('Summary Data'!B10*'Summary Data'!B$40+'Summary Data'!B27*'Summary Data'!B$39)/17*$A91)</f>
        <v>1.329964483730628</v>
      </c>
      <c r="C91" s="12">
        <f>('Summary Data'!C26-('Summary Data'!C10*'Summary Data'!C$40+'Summary Data'!C27*'Summary Data'!C$39)/17*$A91)</f>
        <v>-0.1129244800337307</v>
      </c>
      <c r="D91" s="12">
        <f>('Summary Data'!D26-('Summary Data'!D10*'Summary Data'!D$40+'Summary Data'!D27*'Summary Data'!D$39)/17*$A91)</f>
        <v>-0.0029126760612339705</v>
      </c>
      <c r="E91" s="12">
        <f>('Summary Data'!E26-('Summary Data'!E10*'Summary Data'!E$40+'Summary Data'!E27*'Summary Data'!E$39)/17*$A91)</f>
        <v>-0.06351909104074391</v>
      </c>
      <c r="F91" s="12">
        <f>('Summary Data'!F26-('Summary Data'!F10*'Summary Data'!F$40+'Summary Data'!F27*'Summary Data'!F$39)/17*$A91)</f>
        <v>-0.13141882206375272</v>
      </c>
      <c r="G91" s="12">
        <f>('Summary Data'!G26-('Summary Data'!G10*'Summary Data'!G$40+'Summary Data'!G27*'Summary Data'!G$39)/17*$A91)</f>
        <v>-0.07735247780971792</v>
      </c>
      <c r="H91" s="12">
        <f>('Summary Data'!H26-('Summary Data'!H10*'Summary Data'!H$40+'Summary Data'!H27*'Summary Data'!H$39)/17*$A91)</f>
        <v>-0.01616835723964966</v>
      </c>
      <c r="I91" s="12">
        <f>('Summary Data'!I26-('Summary Data'!I10*'Summary Data'!I$40+'Summary Data'!I27*'Summary Data'!I$39)/17*$A91)</f>
        <v>0.07603834213276776</v>
      </c>
      <c r="J91" s="12">
        <f>('Summary Data'!J26-('Summary Data'!J10*'Summary Data'!J$40+'Summary Data'!J27*'Summary Data'!J$39)/17*$A91)</f>
        <v>-0.023107087847450587</v>
      </c>
      <c r="K91" s="12">
        <f>('Summary Data'!K26-('Summary Data'!K10*'Summary Data'!K$40+'Summary Data'!K27*'Summary Data'!K$39)/17*$A91)</f>
        <v>-0.21888734209556526</v>
      </c>
      <c r="L91" s="12">
        <f>('Summary Data'!L26-('Summary Data'!L10*'Summary Data'!L$40+'Summary Data'!L27*'Summary Data'!L$39)/17*$A91)</f>
        <v>0.021083671280967352</v>
      </c>
      <c r="M91" s="12">
        <f>('Summary Data'!M26-('Summary Data'!M10*'Summary Data'!M$40+'Summary Data'!M27*'Summary Data'!M$39)/17*$A91)</f>
        <v>-0.04720859822008853</v>
      </c>
      <c r="N91" s="12">
        <f>('Summary Data'!N26-('Summary Data'!N10*'Summary Data'!N$40+'Summary Data'!N27*'Summary Data'!N$39)/17*$A91)</f>
        <v>0.031189370295584284</v>
      </c>
      <c r="O91" s="12">
        <f>('Summary Data'!O26-('Summary Data'!O10*'Summary Data'!O$40+'Summary Data'!O27*'Summary Data'!O$39)/17*$A91)</f>
        <v>-0.003229035616669965</v>
      </c>
      <c r="P91" s="12">
        <f>('Summary Data'!P26-('Summary Data'!P10*'Summary Data'!P$40+'Summary Data'!P27*'Summary Data'!P$39)/17*$A91)</f>
        <v>0.015785722909529853</v>
      </c>
      <c r="Q91" s="12">
        <f>('Summary Data'!Q26-('Summary Data'!Q10*'Summary Data'!Q$40+'Summary Data'!Q27*'Summary Data'!Q$39)/17*$A91)</f>
        <v>-0.0520534833491278</v>
      </c>
      <c r="R91" s="12">
        <f>('Summary Data'!R26-('Summary Data'!R10*'Summary Data'!R$40+'Summary Data'!R27*'Summary Data'!R$39)/17*$A91)</f>
        <v>-0.1805649163623753</v>
      </c>
      <c r="S91" s="12">
        <f>('Summary Data'!S26-('Summary Data'!S10*'Summary Data'!S$40+'Summary Data'!S27*'Summary Data'!S$39)/17*$A91)</f>
        <v>-0.040533840659827736</v>
      </c>
      <c r="T91" s="12">
        <f>('Summary Data'!T26-('Summary Data'!T10*'Summary Data'!T$40+'Summary Data'!T27*'Summary Data'!T$39)/17*$A91)</f>
        <v>-0.1390003764358557</v>
      </c>
      <c r="U91" s="12">
        <f>('Summary Data'!U26-('Summary Data'!U10*'Summary Data'!U$40+'Summary Data'!U27*'Summary Data'!U$39)/17*$A91)</f>
        <v>-0.07902237388088176</v>
      </c>
      <c r="V91" s="75">
        <f>'Summary Data'!V26</f>
        <v>-0.01113145</v>
      </c>
    </row>
    <row r="92" spans="1:22" ht="11.25">
      <c r="A92" s="76">
        <v>6</v>
      </c>
      <c r="B92" s="12">
        <f>('Summary Data'!B27-('Summary Data'!B11*'Summary Data'!B$40+'Summary Data'!B28*'Summary Data'!B$39)/17*$A92)</f>
        <v>-0.2049718532700059</v>
      </c>
      <c r="C92" s="12">
        <f>('Summary Data'!C27-('Summary Data'!C11*'Summary Data'!C$40+'Summary Data'!C28*'Summary Data'!C$39)/17*$A92)</f>
        <v>-0.025523845379479247</v>
      </c>
      <c r="D92" s="12">
        <f>('Summary Data'!D27-('Summary Data'!D11*'Summary Data'!D$40+'Summary Data'!D28*'Summary Data'!D$39)/17*$A92)</f>
        <v>0.050591557160354565</v>
      </c>
      <c r="E92" s="12">
        <f>('Summary Data'!E27-('Summary Data'!E11*'Summary Data'!E$40+'Summary Data'!E28*'Summary Data'!E$39)/17*$A92)</f>
        <v>0.036860915356208175</v>
      </c>
      <c r="F92" s="12">
        <f>('Summary Data'!F27-('Summary Data'!F11*'Summary Data'!F$40+'Summary Data'!F28*'Summary Data'!F$39)/17*$A92)</f>
        <v>-0.008176914301918706</v>
      </c>
      <c r="G92" s="12">
        <f>('Summary Data'!G27-('Summary Data'!G11*'Summary Data'!G$40+'Summary Data'!G28*'Summary Data'!G$39)/17*$A92)</f>
        <v>0.008548621212616564</v>
      </c>
      <c r="H92" s="12">
        <f>('Summary Data'!H27-('Summary Data'!H11*'Summary Data'!H$40+'Summary Data'!H28*'Summary Data'!H$39)/17*$A92)</f>
        <v>0.016294156317065295</v>
      </c>
      <c r="I92" s="12">
        <f>('Summary Data'!I27-('Summary Data'!I11*'Summary Data'!I$40+'Summary Data'!I28*'Summary Data'!I$39)/17*$A92)</f>
        <v>0.019338059721325764</v>
      </c>
      <c r="J92" s="12">
        <f>('Summary Data'!J27-('Summary Data'!J11*'Summary Data'!J$40+'Summary Data'!J28*'Summary Data'!J$39)/17*$A92)</f>
        <v>-0.045791885726463526</v>
      </c>
      <c r="K92" s="12">
        <f>('Summary Data'!K27-('Summary Data'!K11*'Summary Data'!K$40+'Summary Data'!K28*'Summary Data'!K$39)/17*$A92)</f>
        <v>0.059137956683947175</v>
      </c>
      <c r="L92" s="12">
        <f>('Summary Data'!L27-('Summary Data'!L11*'Summary Data'!L$40+'Summary Data'!L28*'Summary Data'!L$39)/17*$A92)</f>
        <v>0.14460301552753177</v>
      </c>
      <c r="M92" s="12">
        <f>('Summary Data'!M27-('Summary Data'!M11*'Summary Data'!M$40+'Summary Data'!M28*'Summary Data'!M$39)/17*$A92)</f>
        <v>0.07336134364940006</v>
      </c>
      <c r="N92" s="12">
        <f>('Summary Data'!N27-('Summary Data'!N11*'Summary Data'!N$40+'Summary Data'!N28*'Summary Data'!N$39)/17*$A92)</f>
        <v>0.08570278365382969</v>
      </c>
      <c r="O92" s="12">
        <f>('Summary Data'!O27-('Summary Data'!O11*'Summary Data'!O$40+'Summary Data'!O28*'Summary Data'!O$39)/17*$A92)</f>
        <v>0.08879651526198114</v>
      </c>
      <c r="P92" s="12">
        <f>('Summary Data'!P27-('Summary Data'!P11*'Summary Data'!P$40+'Summary Data'!P28*'Summary Data'!P$39)/17*$A92)</f>
        <v>0.02314671911622729</v>
      </c>
      <c r="Q92" s="12">
        <f>('Summary Data'!Q27-('Summary Data'!Q11*'Summary Data'!Q$40+'Summary Data'!Q28*'Summary Data'!Q$39)/17*$A92)</f>
        <v>0.01246889151021221</v>
      </c>
      <c r="R92" s="12">
        <f>('Summary Data'!R27-('Summary Data'!R11*'Summary Data'!R$40+'Summary Data'!R28*'Summary Data'!R$39)/17*$A92)</f>
        <v>0.027141614740407306</v>
      </c>
      <c r="S92" s="12">
        <f>('Summary Data'!S27-('Summary Data'!S11*'Summary Data'!S$40+'Summary Data'!S28*'Summary Data'!S$39)/17*$A92)</f>
        <v>0.10015829262525543</v>
      </c>
      <c r="T92" s="12">
        <f>('Summary Data'!T27-('Summary Data'!T11*'Summary Data'!T$40+'Summary Data'!T28*'Summary Data'!T$39)/17*$A92)</f>
        <v>0.0032065773154213474</v>
      </c>
      <c r="U92" s="12">
        <f>('Summary Data'!U27-('Summary Data'!U11*'Summary Data'!U$40+'Summary Data'!U28*'Summary Data'!U$39)/17*$A92)</f>
        <v>-0.09080527704746322</v>
      </c>
      <c r="V92" s="75">
        <f>'Summary Data'!V27</f>
        <v>0.02225603</v>
      </c>
    </row>
    <row r="93" spans="1:22" ht="11.25">
      <c r="A93" s="76">
        <v>7</v>
      </c>
      <c r="B93" s="12">
        <f>('Summary Data'!B28-('Summary Data'!B12*'Summary Data'!B$40+'Summary Data'!B29*'Summary Data'!B$39)/17*$A93)</f>
        <v>1.5212909281218852</v>
      </c>
      <c r="C93" s="12">
        <f>('Summary Data'!C28-('Summary Data'!C12*'Summary Data'!C$40+'Summary Data'!C29*'Summary Data'!C$39)/17*$A93)</f>
        <v>0.05528353485429503</v>
      </c>
      <c r="D93" s="12">
        <f>('Summary Data'!D28-('Summary Data'!D12*'Summary Data'!D$40+'Summary Data'!D29*'Summary Data'!D$39)/17*$A93)</f>
        <v>0.0638065490010826</v>
      </c>
      <c r="E93" s="12">
        <f>('Summary Data'!E28-('Summary Data'!E12*'Summary Data'!E$40+'Summary Data'!E29*'Summary Data'!E$39)/17*$A93)</f>
        <v>-0.023571507375568703</v>
      </c>
      <c r="F93" s="12">
        <f>('Summary Data'!F28-('Summary Data'!F12*'Summary Data'!F$40+'Summary Data'!F29*'Summary Data'!F$39)/17*$A93)</f>
        <v>-0.01379328114705014</v>
      </c>
      <c r="G93" s="12">
        <f>('Summary Data'!G28-('Summary Data'!G12*'Summary Data'!G$40+'Summary Data'!G29*'Summary Data'!G$39)/17*$A93)</f>
        <v>0.03573073235013644</v>
      </c>
      <c r="H93" s="12">
        <f>('Summary Data'!H28-('Summary Data'!H12*'Summary Data'!H$40+'Summary Data'!H29*'Summary Data'!H$39)/17*$A93)</f>
        <v>0.10417453872719443</v>
      </c>
      <c r="I93" s="12">
        <f>('Summary Data'!I28-('Summary Data'!I12*'Summary Data'!I$40+'Summary Data'!I29*'Summary Data'!I$39)/17*$A93)</f>
        <v>0.07915124218045172</v>
      </c>
      <c r="J93" s="12">
        <f>('Summary Data'!J28-('Summary Data'!J12*'Summary Data'!J$40+'Summary Data'!J29*'Summary Data'!J$39)/17*$A93)</f>
        <v>0.013517206584389733</v>
      </c>
      <c r="K93" s="12">
        <f>('Summary Data'!K28-('Summary Data'!K12*'Summary Data'!K$40+'Summary Data'!K29*'Summary Data'!K$39)/17*$A93)</f>
        <v>-0.04556859164193278</v>
      </c>
      <c r="L93" s="12">
        <f>('Summary Data'!L28-('Summary Data'!L12*'Summary Data'!L$40+'Summary Data'!L29*'Summary Data'!L$39)/17*$A93)</f>
        <v>0.00574497222894047</v>
      </c>
      <c r="M93" s="12">
        <f>('Summary Data'!M28-('Summary Data'!M12*'Summary Data'!M$40+'Summary Data'!M29*'Summary Data'!M$39)/17*$A93)</f>
        <v>0.05678859284018546</v>
      </c>
      <c r="N93" s="12">
        <f>('Summary Data'!N28-('Summary Data'!N12*'Summary Data'!N$40+'Summary Data'!N29*'Summary Data'!N$39)/17*$A93)</f>
        <v>0.02849144792334152</v>
      </c>
      <c r="O93" s="12">
        <f>('Summary Data'!O28-('Summary Data'!O12*'Summary Data'!O$40+'Summary Data'!O29*'Summary Data'!O$39)/17*$A93)</f>
        <v>0.04361163079565604</v>
      </c>
      <c r="P93" s="12">
        <f>('Summary Data'!P28-('Summary Data'!P12*'Summary Data'!P$40+'Summary Data'!P29*'Summary Data'!P$39)/17*$A93)</f>
        <v>0.055212629717971425</v>
      </c>
      <c r="Q93" s="12">
        <f>('Summary Data'!Q28-('Summary Data'!Q12*'Summary Data'!Q$40+'Summary Data'!Q29*'Summary Data'!Q$39)/17*$A93)</f>
        <v>0.006643102858599928</v>
      </c>
      <c r="R93" s="12">
        <f>('Summary Data'!R28-('Summary Data'!R12*'Summary Data'!R$40+'Summary Data'!R29*'Summary Data'!R$39)/17*$A93)</f>
        <v>0.044793602149695</v>
      </c>
      <c r="S93" s="12">
        <f>('Summary Data'!S28-('Summary Data'!S12*'Summary Data'!S$40+'Summary Data'!S29*'Summary Data'!S$39)/17*$A93)</f>
        <v>0.022260894459847382</v>
      </c>
      <c r="T93" s="12">
        <f>('Summary Data'!T28-('Summary Data'!T12*'Summary Data'!T$40+'Summary Data'!T29*'Summary Data'!T$39)/17*$A93)</f>
        <v>-0.030975604094445757</v>
      </c>
      <c r="U93" s="12">
        <f>('Summary Data'!U28-('Summary Data'!U12*'Summary Data'!U$40+'Summary Data'!U29*'Summary Data'!U$39)/17*$A93)</f>
        <v>0.0009598717618293528</v>
      </c>
      <c r="V93" s="75">
        <f>'Summary Data'!V28</f>
        <v>0.07421917</v>
      </c>
    </row>
    <row r="94" spans="1:22" ht="11.25">
      <c r="A94" s="76">
        <v>8</v>
      </c>
      <c r="B94" s="12">
        <f>('Summary Data'!B29-('Summary Data'!B13*'Summary Data'!B$40+'Summary Data'!B30*'Summary Data'!B$39)/17*$A94)</f>
        <v>0.031329183201496476</v>
      </c>
      <c r="C94" s="12">
        <f>('Summary Data'!C29-('Summary Data'!C13*'Summary Data'!C$40+'Summary Data'!C30*'Summary Data'!C$39)/17*$A94)</f>
        <v>0.02248808060203369</v>
      </c>
      <c r="D94" s="12">
        <f>('Summary Data'!D29-('Summary Data'!D13*'Summary Data'!D$40+'Summary Data'!D30*'Summary Data'!D$39)/17*$A94)</f>
        <v>0.015268176967953977</v>
      </c>
      <c r="E94" s="12">
        <f>('Summary Data'!E29-('Summary Data'!E13*'Summary Data'!E$40+'Summary Data'!E30*'Summary Data'!E$39)/17*$A94)</f>
        <v>0.015868018612380942</v>
      </c>
      <c r="F94" s="12">
        <f>('Summary Data'!F29-('Summary Data'!F13*'Summary Data'!F$40+'Summary Data'!F30*'Summary Data'!F$39)/17*$A94)</f>
        <v>0.0020824811938783515</v>
      </c>
      <c r="G94" s="12">
        <f>('Summary Data'!G29-('Summary Data'!G13*'Summary Data'!G$40+'Summary Data'!G30*'Summary Data'!G$39)/17*$A94)</f>
        <v>0.03525370024586297</v>
      </c>
      <c r="H94" s="12">
        <f>('Summary Data'!H29-('Summary Data'!H13*'Summary Data'!H$40+'Summary Data'!H30*'Summary Data'!H$39)/17*$A94)</f>
        <v>0.018290257377095907</v>
      </c>
      <c r="I94" s="12">
        <f>('Summary Data'!I29-('Summary Data'!I13*'Summary Data'!I$40+'Summary Data'!I30*'Summary Data'!I$39)/17*$A94)</f>
        <v>0.004665444444971812</v>
      </c>
      <c r="J94" s="12">
        <f>('Summary Data'!J29-('Summary Data'!J13*'Summary Data'!J$40+'Summary Data'!J30*'Summary Data'!J$39)/17*$A94)</f>
        <v>0.021108140556531766</v>
      </c>
      <c r="K94" s="12">
        <f>('Summary Data'!K29-('Summary Data'!K13*'Summary Data'!K$40+'Summary Data'!K30*'Summary Data'!K$39)/17*$A94)</f>
        <v>0.027015409708885375</v>
      </c>
      <c r="L94" s="12">
        <f>('Summary Data'!L29-('Summary Data'!L13*'Summary Data'!L$40+'Summary Data'!L30*'Summary Data'!L$39)/17*$A94)</f>
        <v>0.04889098541309929</v>
      </c>
      <c r="M94" s="12">
        <f>('Summary Data'!M29-('Summary Data'!M13*'Summary Data'!M$40+'Summary Data'!M30*'Summary Data'!M$39)/17*$A94)</f>
        <v>0.02441752313739539</v>
      </c>
      <c r="N94" s="12">
        <f>('Summary Data'!N29-('Summary Data'!N13*'Summary Data'!N$40+'Summary Data'!N30*'Summary Data'!N$39)/17*$A94)</f>
        <v>0.02519913439080929</v>
      </c>
      <c r="O94" s="12">
        <f>('Summary Data'!O29-('Summary Data'!O13*'Summary Data'!O$40+'Summary Data'!O30*'Summary Data'!O$39)/17*$A94)</f>
        <v>0.031107181370019294</v>
      </c>
      <c r="P94" s="12">
        <f>('Summary Data'!P29-('Summary Data'!P13*'Summary Data'!P$40+'Summary Data'!P30*'Summary Data'!P$39)/17*$A94)</f>
        <v>0.03595331621419247</v>
      </c>
      <c r="Q94" s="12">
        <f>('Summary Data'!Q29-('Summary Data'!Q13*'Summary Data'!Q$40+'Summary Data'!Q30*'Summary Data'!Q$39)/17*$A94)</f>
        <v>0.04405743001316847</v>
      </c>
      <c r="R94" s="12">
        <f>('Summary Data'!R29-('Summary Data'!R13*'Summary Data'!R$40+'Summary Data'!R30*'Summary Data'!R$39)/17*$A94)</f>
        <v>0.03132474266074876</v>
      </c>
      <c r="S94" s="12">
        <f>('Summary Data'!S29-('Summary Data'!S13*'Summary Data'!S$40+'Summary Data'!S30*'Summary Data'!S$39)/17*$A94)</f>
        <v>0.02526683974052612</v>
      </c>
      <c r="T94" s="12">
        <f>('Summary Data'!T29-('Summary Data'!T13*'Summary Data'!T$40+'Summary Data'!T30*'Summary Data'!T$39)/17*$A94)</f>
        <v>0.006258421867103334</v>
      </c>
      <c r="U94" s="12">
        <f>('Summary Data'!U29-('Summary Data'!U13*'Summary Data'!U$40+'Summary Data'!U30*'Summary Data'!U$39)/17*$A94)</f>
        <v>0.003131767172354822</v>
      </c>
      <c r="V94" s="75">
        <f>'Summary Data'!V29</f>
        <v>0.02435349</v>
      </c>
    </row>
    <row r="95" spans="1:22" ht="11.25">
      <c r="A95" s="76">
        <v>9</v>
      </c>
      <c r="B95" s="12">
        <f>('Summary Data'!B30-('Summary Data'!B14*'Summary Data'!B$40+'Summary Data'!B31*'Summary Data'!B$39)/17*$A95)</f>
        <v>-0.16769355579682868</v>
      </c>
      <c r="C95" s="12">
        <f>('Summary Data'!C30-('Summary Data'!C14*'Summary Data'!C$40+'Summary Data'!C31*'Summary Data'!C$39)/17*$A95)</f>
        <v>0.02959238799189725</v>
      </c>
      <c r="D95" s="12">
        <f>('Summary Data'!D30-('Summary Data'!D14*'Summary Data'!D$40+'Summary Data'!D31*'Summary Data'!D$39)/17*$A95)</f>
        <v>0.05356992766350206</v>
      </c>
      <c r="E95" s="12">
        <f>('Summary Data'!E30-('Summary Data'!E14*'Summary Data'!E$40+'Summary Data'!E31*'Summary Data'!E$39)/17*$A95)</f>
        <v>0.04672762393157797</v>
      </c>
      <c r="F95" s="12">
        <f>('Summary Data'!F30-('Summary Data'!F14*'Summary Data'!F$40+'Summary Data'!F31*'Summary Data'!F$39)/17*$A95)</f>
        <v>0.04479112930963929</v>
      </c>
      <c r="G95" s="12">
        <f>('Summary Data'!G30-('Summary Data'!G14*'Summary Data'!G$40+'Summary Data'!G31*'Summary Data'!G$39)/17*$A95)</f>
        <v>0.03638271499682774</v>
      </c>
      <c r="H95" s="12">
        <f>('Summary Data'!H30-('Summary Data'!H14*'Summary Data'!H$40+'Summary Data'!H31*'Summary Data'!H$39)/17*$A95)</f>
        <v>0.028405711740798836</v>
      </c>
      <c r="I95" s="12">
        <f>('Summary Data'!I30-('Summary Data'!I14*'Summary Data'!I$40+'Summary Data'!I31*'Summary Data'!I$39)/17*$A95)</f>
        <v>0.043590895071407204</v>
      </c>
      <c r="J95" s="12">
        <f>('Summary Data'!J30-('Summary Data'!J14*'Summary Data'!J$40+'Summary Data'!J31*'Summary Data'!J$39)/17*$A95)</f>
        <v>0.039488907385442515</v>
      </c>
      <c r="K95" s="12">
        <f>('Summary Data'!K30-('Summary Data'!K14*'Summary Data'!K$40+'Summary Data'!K31*'Summary Data'!K$39)/17*$A95)</f>
        <v>0.009251064486964368</v>
      </c>
      <c r="L95" s="12">
        <f>('Summary Data'!L30-('Summary Data'!L14*'Summary Data'!L$40+'Summary Data'!L31*'Summary Data'!L$39)/17*$A95)</f>
        <v>0.0911081339750493</v>
      </c>
      <c r="M95" s="12">
        <f>('Summary Data'!M30-('Summary Data'!M14*'Summary Data'!M$40+'Summary Data'!M31*'Summary Data'!M$39)/17*$A95)</f>
        <v>0.035811534047375505</v>
      </c>
      <c r="N95" s="12">
        <f>('Summary Data'!N30-('Summary Data'!N14*'Summary Data'!N$40+'Summary Data'!N31*'Summary Data'!N$39)/17*$A95)</f>
        <v>0.0533931503520003</v>
      </c>
      <c r="O95" s="12">
        <f>('Summary Data'!O30-('Summary Data'!O14*'Summary Data'!O$40+'Summary Data'!O31*'Summary Data'!O$39)/17*$A95)</f>
        <v>0.03882252231105635</v>
      </c>
      <c r="P95" s="12">
        <f>('Summary Data'!P30-('Summary Data'!P14*'Summary Data'!P$40+'Summary Data'!P31*'Summary Data'!P$39)/17*$A95)</f>
        <v>0.035362780425073514</v>
      </c>
      <c r="Q95" s="12">
        <f>('Summary Data'!Q30-('Summary Data'!Q14*'Summary Data'!Q$40+'Summary Data'!Q31*'Summary Data'!Q$39)/17*$A95)</f>
        <v>0.06544050751915746</v>
      </c>
      <c r="R95" s="12">
        <f>('Summary Data'!R30-('Summary Data'!R14*'Summary Data'!R$40+'Summary Data'!R31*'Summary Data'!R$39)/17*$A95)</f>
        <v>0.042312610575693584</v>
      </c>
      <c r="S95" s="12">
        <f>('Summary Data'!S30-('Summary Data'!S14*'Summary Data'!S$40+'Summary Data'!S31*'Summary Data'!S$39)/17*$A95)</f>
        <v>0.05653474690052791</v>
      </c>
      <c r="T95" s="12">
        <f>('Summary Data'!T30-('Summary Data'!T14*'Summary Data'!T$40+'Summary Data'!T31*'Summary Data'!T$39)/17*$A95)</f>
        <v>0.052592739676500626</v>
      </c>
      <c r="U95" s="12">
        <f>('Summary Data'!U30-('Summary Data'!U14*'Summary Data'!U$40+'Summary Data'!U31*'Summary Data'!U$39)/17*$A95)</f>
        <v>0.06250590445659324</v>
      </c>
      <c r="V95" s="75">
        <f>'Summary Data'!V30</f>
        <v>0.03905576</v>
      </c>
    </row>
    <row r="96" spans="1:22" ht="11.25">
      <c r="A96" s="76">
        <v>10</v>
      </c>
      <c r="B96" s="12">
        <f>('Summary Data'!B31-('Summary Data'!B15*'Summary Data'!B$40+'Summary Data'!B32*'Summary Data'!B$39)/17*$A96)</f>
        <v>1.2628961779115322E-08</v>
      </c>
      <c r="C96" s="12">
        <f>('Summary Data'!C31-('Summary Data'!C15*'Summary Data'!C$40+'Summary Data'!C32*'Summary Data'!C$39)/17*$A96)</f>
        <v>4.1973097636427426E-09</v>
      </c>
      <c r="D96" s="12">
        <f>('Summary Data'!D31-('Summary Data'!D15*'Summary Data'!D$40+'Summary Data'!D32*'Summary Data'!D$39)/17*$A96)</f>
        <v>-3.1955477673706323E-09</v>
      </c>
      <c r="E96" s="12">
        <f>('Summary Data'!E31-('Summary Data'!E15*'Summary Data'!E$40+'Summary Data'!E32*'Summary Data'!E$39)/17*$A96)</f>
        <v>-1.3758617856129973E-10</v>
      </c>
      <c r="F96" s="12">
        <f>('Summary Data'!F31-('Summary Data'!F15*'Summary Data'!F$40+'Summary Data'!F32*'Summary Data'!F$39)/17*$A96)</f>
        <v>1.53270921093851E-08</v>
      </c>
      <c r="G96" s="12">
        <f>('Summary Data'!G31-('Summary Data'!G15*'Summary Data'!G$40+'Summary Data'!G32*'Summary Data'!G$39)/17*$A96)</f>
        <v>-6.606234944500633E-09</v>
      </c>
      <c r="H96" s="12">
        <f>('Summary Data'!H31-('Summary Data'!H15*'Summary Data'!H$40+'Summary Data'!H32*'Summary Data'!H$39)/17*$A96)</f>
        <v>-1.5798599407867986E-09</v>
      </c>
      <c r="I96" s="12">
        <f>('Summary Data'!I31-('Summary Data'!I15*'Summary Data'!I$40+'Summary Data'!I32*'Summary Data'!I$39)/17*$A96)</f>
        <v>2.2798152905442737E-10</v>
      </c>
      <c r="J96" s="12">
        <f>('Summary Data'!J31-('Summary Data'!J15*'Summary Data'!J$40+'Summary Data'!J32*'Summary Data'!J$39)/17*$A96)</f>
        <v>2.863197057917377E-09</v>
      </c>
      <c r="K96" s="12">
        <f>('Summary Data'!K31-('Summary Data'!K15*'Summary Data'!K$40+'Summary Data'!K32*'Summary Data'!K$39)/17*$A96)</f>
        <v>2.410527628199377E-09</v>
      </c>
      <c r="L96" s="12">
        <f>('Summary Data'!L31-('Summary Data'!L15*'Summary Data'!L$40+'Summary Data'!L32*'Summary Data'!L$39)/17*$A96)</f>
        <v>-8.28405235381302E-09</v>
      </c>
      <c r="M96" s="12">
        <f>('Summary Data'!M31-('Summary Data'!M15*'Summary Data'!M$40+'Summary Data'!M32*'Summary Data'!M$39)/17*$A96)</f>
        <v>1.9401699968835118E-09</v>
      </c>
      <c r="N96" s="12">
        <f>('Summary Data'!N31-('Summary Data'!N15*'Summary Data'!N$40+'Summary Data'!N32*'Summary Data'!N$39)/17*$A96)</f>
        <v>8.245340174517501E-11</v>
      </c>
      <c r="O96" s="12">
        <f>('Summary Data'!O31-('Summary Data'!O15*'Summary Data'!O$40+'Summary Data'!O32*'Summary Data'!O$39)/17*$A96)</f>
        <v>2.882276457435995E-10</v>
      </c>
      <c r="P96" s="12">
        <f>('Summary Data'!P31-('Summary Data'!P15*'Summary Data'!P$40+'Summary Data'!P32*'Summary Data'!P$39)/17*$A96)</f>
        <v>1.8881482349852874E-09</v>
      </c>
      <c r="Q96" s="12">
        <f>('Summary Data'!Q31-('Summary Data'!Q15*'Summary Data'!Q$40+'Summary Data'!Q32*'Summary Data'!Q$39)/17*$A96)</f>
        <v>-2.069173582475159E-10</v>
      </c>
      <c r="R96" s="12">
        <f>('Summary Data'!R31-('Summary Data'!R15*'Summary Data'!R$40+'Summary Data'!R32*'Summary Data'!R$39)/17*$A96)</f>
        <v>5.869511734285515E-11</v>
      </c>
      <c r="S96" s="12">
        <f>('Summary Data'!S31-('Summary Data'!S15*'Summary Data'!S$40+'Summary Data'!S32*'Summary Data'!S$39)/17*$A96)</f>
        <v>-2.2992734131574433E-09</v>
      </c>
      <c r="T96" s="12">
        <f>('Summary Data'!T31-('Summary Data'!T15*'Summary Data'!T$40+'Summary Data'!T32*'Summary Data'!T$39)/17*$A96)</f>
        <v>1.3309802288086203E-09</v>
      </c>
      <c r="U96" s="12">
        <f>('Summary Data'!U31-('Summary Data'!U15*'Summary Data'!U$40+'Summary Data'!U32*'Summary Data'!U$39)/17*$A96)</f>
        <v>2.1162892945014722E-08</v>
      </c>
      <c r="V96" s="75">
        <f>'Summary Data'!V31</f>
        <v>0.0007040161</v>
      </c>
    </row>
    <row r="97" spans="1:23" ht="11.25">
      <c r="A97" s="76">
        <v>11</v>
      </c>
      <c r="B97" s="12">
        <f>('Summary Data'!B32-('Summary Data'!B16*'Summary Data'!B$40+'Summary Data'!B33*'Summary Data'!B$39)/17*$A97)</f>
        <v>0.19761438086893204</v>
      </c>
      <c r="C97" s="12">
        <f>('Summary Data'!C32-('Summary Data'!C16*'Summary Data'!C$40+'Summary Data'!C33*'Summary Data'!C$39)/17*$A97)</f>
        <v>0.03525001712161491</v>
      </c>
      <c r="D97" s="12">
        <f>('Summary Data'!D32-('Summary Data'!D16*'Summary Data'!D$40+'Summary Data'!D33*'Summary Data'!D$39)/17*$A97)</f>
        <v>0.03786770285412223</v>
      </c>
      <c r="E97" s="12">
        <f>('Summary Data'!E32-('Summary Data'!E16*'Summary Data'!E$40+'Summary Data'!E33*'Summary Data'!E$39)/17*$A97)</f>
        <v>0.031248536825125964</v>
      </c>
      <c r="F97" s="12">
        <f>('Summary Data'!F32-('Summary Data'!F16*'Summary Data'!F$40+'Summary Data'!F33*'Summary Data'!F$39)/17*$A97)</f>
        <v>0.030389304720840223</v>
      </c>
      <c r="G97" s="12">
        <f>('Summary Data'!G32-('Summary Data'!G16*'Summary Data'!G$40+'Summary Data'!G33*'Summary Data'!G$39)/17*$A97)</f>
        <v>0.04956069612289234</v>
      </c>
      <c r="H97" s="12">
        <f>('Summary Data'!H32-('Summary Data'!H16*'Summary Data'!H$40+'Summary Data'!H33*'Summary Data'!H$39)/17*$A97)</f>
        <v>0.05703159398423636</v>
      </c>
      <c r="I97" s="12">
        <f>('Summary Data'!I32-('Summary Data'!I16*'Summary Data'!I$40+'Summary Data'!I33*'Summary Data'!I$39)/17*$A97)</f>
        <v>0.055388286048348966</v>
      </c>
      <c r="J97" s="12">
        <f>('Summary Data'!J32-('Summary Data'!J16*'Summary Data'!J$40+'Summary Data'!J33*'Summary Data'!J$39)/17*$A97)</f>
        <v>0.049175410211122816</v>
      </c>
      <c r="K97" s="12">
        <f>('Summary Data'!K32-('Summary Data'!K16*'Summary Data'!K$40+'Summary Data'!K33*'Summary Data'!K$39)/17*$A97)</f>
        <v>0.042534830431430505</v>
      </c>
      <c r="L97" s="12">
        <f>('Summary Data'!L32-('Summary Data'!L16*'Summary Data'!L$40+'Summary Data'!L33*'Summary Data'!L$39)/17*$A97)</f>
        <v>0.04156144164223986</v>
      </c>
      <c r="M97" s="12">
        <f>('Summary Data'!M32-('Summary Data'!M16*'Summary Data'!M$40+'Summary Data'!M33*'Summary Data'!M$39)/17*$A97)</f>
        <v>0.04705457824682728</v>
      </c>
      <c r="N97" s="12">
        <f>('Summary Data'!N32-('Summary Data'!N16*'Summary Data'!N$40+'Summary Data'!N33*'Summary Data'!N$39)/17*$A97)</f>
        <v>0.039044635745868576</v>
      </c>
      <c r="O97" s="12">
        <f>('Summary Data'!O32-('Summary Data'!O16*'Summary Data'!O$40+'Summary Data'!O33*'Summary Data'!O$39)/17*$A97)</f>
        <v>0.03846010922089369</v>
      </c>
      <c r="P97" s="12">
        <f>('Summary Data'!P32-('Summary Data'!P16*'Summary Data'!P$40+'Summary Data'!P33*'Summary Data'!P$39)/17*$A97)</f>
        <v>0.04134004932455378</v>
      </c>
      <c r="Q97" s="12">
        <f>('Summary Data'!Q32-('Summary Data'!Q16*'Summary Data'!Q$40+'Summary Data'!Q33*'Summary Data'!Q$39)/17*$A97)</f>
        <v>0.03120703254863102</v>
      </c>
      <c r="R97" s="12">
        <f>('Summary Data'!R32-('Summary Data'!R16*'Summary Data'!R$40+'Summary Data'!R33*'Summary Data'!R$39)/17*$A97)</f>
        <v>0.041739023173450046</v>
      </c>
      <c r="S97" s="12">
        <f>('Summary Data'!S32-('Summary Data'!S16*'Summary Data'!S$40+'Summary Data'!S33*'Summary Data'!S$39)/17*$A97)</f>
        <v>0.046564124805708935</v>
      </c>
      <c r="T97" s="12">
        <f>('Summary Data'!T32-('Summary Data'!T16*'Summary Data'!T$40+'Summary Data'!T33*'Summary Data'!T$39)/17*$A97)</f>
        <v>0.03965379912448551</v>
      </c>
      <c r="U97" s="12">
        <f>('Summary Data'!U32-('Summary Data'!U16*'Summary Data'!U$40+'Summary Data'!U33*'Summary Data'!U$39)/17*$A97)</f>
        <v>0.04914206762825879</v>
      </c>
      <c r="V97" s="75">
        <f>'Summary Data'!V32</f>
        <v>0.04711165</v>
      </c>
      <c r="W97" s="35" t="s">
        <v>57</v>
      </c>
    </row>
    <row r="98" spans="1:23" ht="11.25">
      <c r="A98" s="76">
        <v>12</v>
      </c>
      <c r="B98" s="12">
        <f>('Summary Data'!B33-('Summary Data'!B17*'Summary Data'!B$40+'Summary Data'!B34*'Summary Data'!B$39)/17*$A98)*10</f>
        <v>-0.06120023796502474</v>
      </c>
      <c r="C98" s="12">
        <f>('Summary Data'!C33-('Summary Data'!C17*'Summary Data'!C$40+'Summary Data'!C34*'Summary Data'!C$39)/17*$A98)*10</f>
        <v>-0.03341196774896033</v>
      </c>
      <c r="D98" s="12">
        <f>('Summary Data'!D33-('Summary Data'!D17*'Summary Data'!D$40+'Summary Data'!D34*'Summary Data'!D$39)/17*$A98)*10</f>
        <v>-0.008415584277908193</v>
      </c>
      <c r="E98" s="12">
        <f>('Summary Data'!E33-('Summary Data'!E17*'Summary Data'!E$40+'Summary Data'!E34*'Summary Data'!E$39)/17*$A98)*10</f>
        <v>-0.01766257596561447</v>
      </c>
      <c r="F98" s="12">
        <f>('Summary Data'!F33-('Summary Data'!F17*'Summary Data'!F$40+'Summary Data'!F34*'Summary Data'!F$39)/17*$A98)*10</f>
        <v>-0.025813420337216862</v>
      </c>
      <c r="G98" s="12">
        <f>('Summary Data'!G33-('Summary Data'!G17*'Summary Data'!G$40+'Summary Data'!G34*'Summary Data'!G$39)/17*$A98)*10</f>
        <v>-0.022742700811175107</v>
      </c>
      <c r="H98" s="12">
        <f>('Summary Data'!H33-('Summary Data'!H17*'Summary Data'!H$40+'Summary Data'!H34*'Summary Data'!H$39)/17*$A98)*10</f>
        <v>-0.02132028388267842</v>
      </c>
      <c r="I98" s="12">
        <f>('Summary Data'!I33-('Summary Data'!I17*'Summary Data'!I$40+'Summary Data'!I34*'Summary Data'!I$39)/17*$A98)*10</f>
        <v>-0.03077740111290774</v>
      </c>
      <c r="J98" s="12">
        <f>('Summary Data'!J33-('Summary Data'!J17*'Summary Data'!J$40+'Summary Data'!J34*'Summary Data'!J$39)/17*$A98)*10</f>
        <v>-0.03594661577120588</v>
      </c>
      <c r="K98" s="12">
        <f>('Summary Data'!K33-('Summary Data'!K17*'Summary Data'!K$40+'Summary Data'!K34*'Summary Data'!K$39)/17*$A98)*10</f>
        <v>0.005233788553883657</v>
      </c>
      <c r="L98" s="12">
        <f>('Summary Data'!L33-('Summary Data'!L17*'Summary Data'!L$40+'Summary Data'!L34*'Summary Data'!L$39)/17*$A98)*10</f>
        <v>0.025063514700951535</v>
      </c>
      <c r="M98" s="12">
        <f>('Summary Data'!M33-('Summary Data'!M17*'Summary Data'!M$40+'Summary Data'!M34*'Summary Data'!M$39)/17*$A98)*10</f>
        <v>0.004249219845415715</v>
      </c>
      <c r="N98" s="12">
        <f>('Summary Data'!N33-('Summary Data'!N17*'Summary Data'!N$40+'Summary Data'!N34*'Summary Data'!N$39)/17*$A98)*10</f>
        <v>0.005267112496195859</v>
      </c>
      <c r="O98" s="12">
        <f>('Summary Data'!O33-('Summary Data'!O17*'Summary Data'!O$40+'Summary Data'!O34*'Summary Data'!O$39)/17*$A98)*10</f>
        <v>0.002237662539260046</v>
      </c>
      <c r="P98" s="12">
        <f>('Summary Data'!P33-('Summary Data'!P17*'Summary Data'!P$40+'Summary Data'!P34*'Summary Data'!P$39)/17*$A98)*10</f>
        <v>-0.018924589987818353</v>
      </c>
      <c r="Q98" s="12">
        <f>('Summary Data'!Q33-('Summary Data'!Q17*'Summary Data'!Q$40+'Summary Data'!Q34*'Summary Data'!Q$39)/17*$A98)*10</f>
        <v>-0.05060551729422647</v>
      </c>
      <c r="R98" s="12">
        <f>('Summary Data'!R33-('Summary Data'!R17*'Summary Data'!R$40+'Summary Data'!R34*'Summary Data'!R$39)/17*$A98)*10</f>
        <v>-0.013589201831448964</v>
      </c>
      <c r="S98" s="12">
        <f>('Summary Data'!S33-('Summary Data'!S17*'Summary Data'!S$40+'Summary Data'!S34*'Summary Data'!S$39)/17*$A98)*10</f>
        <v>0.017473057458625155</v>
      </c>
      <c r="T98" s="12">
        <f>('Summary Data'!T33-('Summary Data'!T17*'Summary Data'!T$40+'Summary Data'!T34*'Summary Data'!T$39)/17*$A98)*10</f>
        <v>-0.041725811658444634</v>
      </c>
      <c r="U98" s="12">
        <f>('Summary Data'!U33-('Summary Data'!U17*'Summary Data'!U$40+'Summary Data'!U34*'Summary Data'!U$39)/17*$A98)*10</f>
        <v>-0.046033365867050834</v>
      </c>
      <c r="V98" s="75">
        <f>'Summary Data'!V33*10</f>
        <v>-0.01768504</v>
      </c>
      <c r="W98" s="35" t="s">
        <v>57</v>
      </c>
    </row>
    <row r="99" spans="1:23" ht="11.25">
      <c r="A99" s="76">
        <v>13</v>
      </c>
      <c r="B99" s="12">
        <f>('Summary Data'!B34-('Summary Data'!B18*'Summary Data'!B$40+'Summary Data'!B35*'Summary Data'!B$39)/17*$A99)*10</f>
        <v>-0.11924004117778397</v>
      </c>
      <c r="C99" s="12">
        <f>('Summary Data'!C34-('Summary Data'!C18*'Summary Data'!C$40+'Summary Data'!C35*'Summary Data'!C$39)/17*$A99)*10</f>
        <v>0.03139471494258365</v>
      </c>
      <c r="D99" s="12">
        <f>('Summary Data'!D34-('Summary Data'!D18*'Summary Data'!D$40+'Summary Data'!D35*'Summary Data'!D$39)/17*$A99)*10</f>
        <v>0.05880174789774383</v>
      </c>
      <c r="E99" s="12">
        <f>('Summary Data'!E34-('Summary Data'!E18*'Summary Data'!E$40+'Summary Data'!E35*'Summary Data'!E$39)/17*$A99)*10</f>
        <v>0.04531633915725389</v>
      </c>
      <c r="F99" s="12">
        <f>('Summary Data'!F34-('Summary Data'!F18*'Summary Data'!F$40+'Summary Data'!F35*'Summary Data'!F$39)/17*$A99)*10</f>
        <v>0.04018916208856724</v>
      </c>
      <c r="G99" s="12">
        <f>('Summary Data'!G34-('Summary Data'!G18*'Summary Data'!G$40+'Summary Data'!G35*'Summary Data'!G$39)/17*$A99)*10</f>
        <v>0.04607611117172693</v>
      </c>
      <c r="H99" s="12">
        <f>('Summary Data'!H34-('Summary Data'!H18*'Summary Data'!H$40+'Summary Data'!H35*'Summary Data'!H$39)/17*$A99)*10</f>
        <v>0.038814855662153286</v>
      </c>
      <c r="I99" s="12">
        <f>('Summary Data'!I34-('Summary Data'!I18*'Summary Data'!I$40+'Summary Data'!I35*'Summary Data'!I$39)/17*$A99)*10</f>
        <v>0.05897128711311439</v>
      </c>
      <c r="J99" s="12">
        <f>('Summary Data'!J34-('Summary Data'!J18*'Summary Data'!J$40+'Summary Data'!J35*'Summary Data'!J$39)/17*$A99)*10</f>
        <v>0.05070768353031664</v>
      </c>
      <c r="K99" s="12">
        <f>('Summary Data'!K34-('Summary Data'!K18*'Summary Data'!K$40+'Summary Data'!K35*'Summary Data'!K$39)/17*$A99)*10</f>
        <v>0.009995314896160108</v>
      </c>
      <c r="L99" s="12">
        <f>('Summary Data'!L34-('Summary Data'!L18*'Summary Data'!L$40+'Summary Data'!L35*'Summary Data'!L$39)/17*$A99)*10</f>
        <v>0.08872272072041</v>
      </c>
      <c r="M99" s="12">
        <f>('Summary Data'!M34-('Summary Data'!M18*'Summary Data'!M$40+'Summary Data'!M35*'Summary Data'!M$39)/17*$A99)*10</f>
        <v>0.05300276468572531</v>
      </c>
      <c r="N99" s="12">
        <f>('Summary Data'!N34-('Summary Data'!N18*'Summary Data'!N$40+'Summary Data'!N35*'Summary Data'!N$39)/17*$A99)*10</f>
        <v>0.06897066950875141</v>
      </c>
      <c r="O99" s="12">
        <f>('Summary Data'!O34-('Summary Data'!O18*'Summary Data'!O$40+'Summary Data'!O35*'Summary Data'!O$39)/17*$A99)*10</f>
        <v>0.06239680941512323</v>
      </c>
      <c r="P99" s="12">
        <f>('Summary Data'!P34-('Summary Data'!P18*'Summary Data'!P$40+'Summary Data'!P35*'Summary Data'!P$39)/17*$A99)*10</f>
        <v>0.04243662467760852</v>
      </c>
      <c r="Q99" s="12">
        <f>('Summary Data'!Q34-('Summary Data'!Q18*'Summary Data'!Q$40+'Summary Data'!Q35*'Summary Data'!Q$39)/17*$A99)*10</f>
        <v>0.06152972478878218</v>
      </c>
      <c r="R99" s="12">
        <f>('Summary Data'!R34-('Summary Data'!R18*'Summary Data'!R$40+'Summary Data'!R35*'Summary Data'!R$39)/17*$A99)*10</f>
        <v>0.04117528381756542</v>
      </c>
      <c r="S99" s="12">
        <f>('Summary Data'!S34-('Summary Data'!S18*'Summary Data'!S$40+'Summary Data'!S35*'Summary Data'!S$39)/17*$A99)*10</f>
        <v>0.04697299663671922</v>
      </c>
      <c r="T99" s="12">
        <f>('Summary Data'!T34-('Summary Data'!T18*'Summary Data'!T$40+'Summary Data'!T35*'Summary Data'!T$39)/17*$A99)*10</f>
        <v>0.051345204490702324</v>
      </c>
      <c r="U99" s="12">
        <f>('Summary Data'!U34-('Summary Data'!U18*'Summary Data'!U$40+'Summary Data'!U35*'Summary Data'!U$39)/17*$A99)*10</f>
        <v>0.09088071539129301</v>
      </c>
      <c r="V99" s="75">
        <f>'Summary Data'!V34*10</f>
        <v>0.046361099999999995</v>
      </c>
      <c r="W99" s="35" t="s">
        <v>57</v>
      </c>
    </row>
    <row r="100" spans="1:23" ht="11.25">
      <c r="A100" s="76">
        <v>14</v>
      </c>
      <c r="B100" s="12">
        <f>('Summary Data'!B35-('Summary Data'!B19*'Summary Data'!B$40+'Summary Data'!B36*'Summary Data'!B$39)/17*$A100)*10</f>
        <v>0.062020299127614434</v>
      </c>
      <c r="C100" s="12">
        <f>('Summary Data'!C35-('Summary Data'!C19*'Summary Data'!C$40+'Summary Data'!C36*'Summary Data'!C$39)/17*$A100)*10</f>
        <v>-0.06842528516304845</v>
      </c>
      <c r="D100" s="12">
        <f>('Summary Data'!D35-('Summary Data'!D19*'Summary Data'!D$40+'Summary Data'!D36*'Summary Data'!D$39)/17*$A100)*10</f>
        <v>-0.08018581880031996</v>
      </c>
      <c r="E100" s="12">
        <f>('Summary Data'!E35-('Summary Data'!E19*'Summary Data'!E$40+'Summary Data'!E36*'Summary Data'!E$39)/17*$A100)*10</f>
        <v>-0.07521935773326918</v>
      </c>
      <c r="F100" s="12">
        <f>('Summary Data'!F35-('Summary Data'!F19*'Summary Data'!F$40+'Summary Data'!F36*'Summary Data'!F$39)/17*$A100)*10</f>
        <v>-0.08729424713918543</v>
      </c>
      <c r="G100" s="12">
        <f>('Summary Data'!G35-('Summary Data'!G19*'Summary Data'!G$40+'Summary Data'!G36*'Summary Data'!G$39)/17*$A100)*10</f>
        <v>-0.06865931830231091</v>
      </c>
      <c r="H100" s="12">
        <f>('Summary Data'!H35-('Summary Data'!H19*'Summary Data'!H$40+'Summary Data'!H36*'Summary Data'!H$39)/17*$A100)*10</f>
        <v>-0.08313222614495706</v>
      </c>
      <c r="I100" s="12">
        <f>('Summary Data'!I35-('Summary Data'!I19*'Summary Data'!I$40+'Summary Data'!I36*'Summary Data'!I$39)/17*$A100)*10</f>
        <v>-0.08027468427458857</v>
      </c>
      <c r="J100" s="12">
        <f>('Summary Data'!J35-('Summary Data'!J19*'Summary Data'!J$40+'Summary Data'!J36*'Summary Data'!J$39)/17*$A100)*10</f>
        <v>-0.06569517450690612</v>
      </c>
      <c r="K100" s="12">
        <f>('Summary Data'!K35-('Summary Data'!K19*'Summary Data'!K$40+'Summary Data'!K36*'Summary Data'!K$39)/17*$A100)*10</f>
        <v>-0.0824598966811012</v>
      </c>
      <c r="L100" s="12">
        <f>('Summary Data'!L35-('Summary Data'!L19*'Summary Data'!L$40+'Summary Data'!L36*'Summary Data'!L$39)/17*$A100)*10</f>
        <v>-0.08249037281176529</v>
      </c>
      <c r="M100" s="12">
        <f>('Summary Data'!M35-('Summary Data'!M19*'Summary Data'!M$40+'Summary Data'!M36*'Summary Data'!M$39)/17*$A100)*10</f>
        <v>-0.08766277146368154</v>
      </c>
      <c r="N100" s="12">
        <f>('Summary Data'!N35-('Summary Data'!N19*'Summary Data'!N$40+'Summary Data'!N36*'Summary Data'!N$39)/17*$A100)*10</f>
        <v>-0.07880159317480756</v>
      </c>
      <c r="O100" s="12">
        <f>('Summary Data'!O35-('Summary Data'!O19*'Summary Data'!O$40+'Summary Data'!O36*'Summary Data'!O$39)/17*$A100)*10</f>
        <v>-0.0760602082078765</v>
      </c>
      <c r="P100" s="12">
        <f>('Summary Data'!P35-('Summary Data'!P19*'Summary Data'!P$40+'Summary Data'!P36*'Summary Data'!P$39)/17*$A100)*10</f>
        <v>-0.06612136025462435</v>
      </c>
      <c r="Q100" s="12">
        <f>('Summary Data'!Q35-('Summary Data'!Q19*'Summary Data'!Q$40+'Summary Data'!Q36*'Summary Data'!Q$39)/17*$A100)*10</f>
        <v>-0.06485632920515144</v>
      </c>
      <c r="R100" s="12">
        <f>('Summary Data'!R35-('Summary Data'!R19*'Summary Data'!R$40+'Summary Data'!R36*'Summary Data'!R$39)/17*$A100)*10</f>
        <v>-0.06600244084865542</v>
      </c>
      <c r="S100" s="12">
        <f>('Summary Data'!S35-('Summary Data'!S19*'Summary Data'!S$40+'Summary Data'!S36*'Summary Data'!S$39)/17*$A100)*10</f>
        <v>-0.0819857354943303</v>
      </c>
      <c r="T100" s="12">
        <f>('Summary Data'!T35-('Summary Data'!T19*'Summary Data'!T$40+'Summary Data'!T36*'Summary Data'!T$39)/17*$A100)*10</f>
        <v>-0.07847053143740555</v>
      </c>
      <c r="U100" s="12">
        <f>('Summary Data'!U35-('Summary Data'!U19*'Summary Data'!U$40+'Summary Data'!U36*'Summary Data'!U$39)/17*$A100)*10</f>
        <v>-0.005297666355715082</v>
      </c>
      <c r="V100" s="75">
        <f>'Summary Data'!V35*10</f>
        <v>-0.06824847</v>
      </c>
      <c r="W100" s="35" t="s">
        <v>57</v>
      </c>
    </row>
    <row r="101" spans="1:23" ht="11.25">
      <c r="A101" s="76">
        <v>15</v>
      </c>
      <c r="B101" s="12">
        <f>('Summary Data'!B36-('Summary Data'!B20*'Summary Data'!B$40+'Summary Data'!B37*'Summary Data'!B$39)/17*$A101)*10</f>
        <v>0.002456499</v>
      </c>
      <c r="C101" s="12">
        <f>('Summary Data'!C36-('Summary Data'!C20*'Summary Data'!C$40+'Summary Data'!C37*'Summary Data'!C$39)/17*$A101)*10</f>
        <v>-0.03516219</v>
      </c>
      <c r="D101" s="12">
        <f>('Summary Data'!D36-('Summary Data'!D20*'Summary Data'!D$40+'Summary Data'!D37*'Summary Data'!D$39)/17*$A101)*10</f>
        <v>-0.037082069999999995</v>
      </c>
      <c r="E101" s="12">
        <f>('Summary Data'!E36-('Summary Data'!E20*'Summary Data'!E$40+'Summary Data'!E37*'Summary Data'!E$39)/17*$A101)*10</f>
        <v>-0.009880159999999999</v>
      </c>
      <c r="F101" s="12">
        <f>('Summary Data'!F36-('Summary Data'!F20*'Summary Data'!F$40+'Summary Data'!F37*'Summary Data'!F$39)/17*$A101)*10</f>
        <v>-0.007064890999999999</v>
      </c>
      <c r="G101" s="12">
        <f>('Summary Data'!G36-('Summary Data'!G20*'Summary Data'!G$40+'Summary Data'!G37*'Summary Data'!G$39)/17*$A101)*10</f>
        <v>-0.02572577</v>
      </c>
      <c r="H101" s="12">
        <f>('Summary Data'!H36-('Summary Data'!H20*'Summary Data'!H$40+'Summary Data'!H37*'Summary Data'!H$39)/17*$A101)*10</f>
        <v>-0.021269299999999998</v>
      </c>
      <c r="I101" s="12">
        <f>('Summary Data'!I36-('Summary Data'!I20*'Summary Data'!I$40+'Summary Data'!I37*'Summary Data'!I$39)/17*$A101)*10</f>
        <v>-0.016792770000000002</v>
      </c>
      <c r="J101" s="12">
        <f>('Summary Data'!J36-('Summary Data'!J20*'Summary Data'!J$40+'Summary Data'!J37*'Summary Data'!J$39)/17*$A101)*10</f>
        <v>0.007796393</v>
      </c>
      <c r="K101" s="12">
        <f>('Summary Data'!K36-('Summary Data'!K20*'Summary Data'!K$40+'Summary Data'!K37*'Summary Data'!K$39)/17*$A101)*10</f>
        <v>-0.00236553</v>
      </c>
      <c r="L101" s="12">
        <f>('Summary Data'!L36-('Summary Data'!L20*'Summary Data'!L$40+'Summary Data'!L37*'Summary Data'!L$39)/17*$A101)*10</f>
        <v>0.04494235</v>
      </c>
      <c r="M101" s="12">
        <f>('Summary Data'!M36-('Summary Data'!M20*'Summary Data'!M$40+'Summary Data'!M37*'Summary Data'!M$39)/17*$A101)*10</f>
        <v>0.01877171</v>
      </c>
      <c r="N101" s="12">
        <f>('Summary Data'!N36-('Summary Data'!N20*'Summary Data'!N$40+'Summary Data'!N37*'Summary Data'!N$39)/17*$A101)*10</f>
        <v>0.0045679299999999996</v>
      </c>
      <c r="O101" s="12">
        <f>('Summary Data'!O36-('Summary Data'!O20*'Summary Data'!O$40+'Summary Data'!O37*'Summary Data'!O$39)/17*$A101)*10</f>
        <v>0.01404895</v>
      </c>
      <c r="P101" s="12">
        <f>('Summary Data'!P36-('Summary Data'!P20*'Summary Data'!P$40+'Summary Data'!P37*'Summary Data'!P$39)/17*$A101)*10</f>
        <v>-0.02529795</v>
      </c>
      <c r="Q101" s="12">
        <f>('Summary Data'!Q36-('Summary Data'!Q20*'Summary Data'!Q$40+'Summary Data'!Q37*'Summary Data'!Q$39)/17*$A101)*10</f>
        <v>-0.0006459373000000001</v>
      </c>
      <c r="R101" s="12">
        <f>('Summary Data'!R36-('Summary Data'!R20*'Summary Data'!R$40+'Summary Data'!R37*'Summary Data'!R$39)/17*$A101)*10</f>
        <v>-0.00817839</v>
      </c>
      <c r="S101" s="12">
        <f>('Summary Data'!S36-('Summary Data'!S20*'Summary Data'!S$40+'Summary Data'!S37*'Summary Data'!S$39)/17*$A101)*10</f>
        <v>-0.005206637</v>
      </c>
      <c r="T101" s="12">
        <f>('Summary Data'!T36-('Summary Data'!T20*'Summary Data'!T$40+'Summary Data'!T37*'Summary Data'!T$39)/17*$A101)*10</f>
        <v>-0.006031839</v>
      </c>
      <c r="U101" s="12">
        <f>('Summary Data'!U36-('Summary Data'!U20*'Summary Data'!U$40+'Summary Data'!U37*'Summary Data'!U$39)/17*$A101)*10</f>
        <v>0.001329133</v>
      </c>
      <c r="V101" s="75">
        <f>'Summary Data'!V36*10</f>
        <v>-0.005681291999999999</v>
      </c>
      <c r="W101" s="35" t="s">
        <v>57</v>
      </c>
    </row>
    <row r="102" spans="1:23" ht="11.25">
      <c r="A102" s="76">
        <v>16</v>
      </c>
      <c r="B102" s="12">
        <f>('Summary Data'!B37-('Summary Data'!B21*'Summary Data'!B$40+'Summary Data'!B38*'Summary Data'!B$39)/17*$A102)*10</f>
        <v>0</v>
      </c>
      <c r="C102" s="12">
        <f>('Summary Data'!C37-('Summary Data'!C21*'Summary Data'!C$40+'Summary Data'!C38*'Summary Data'!C$39)/17*$A102)*10</f>
        <v>0</v>
      </c>
      <c r="D102" s="12">
        <f>('Summary Data'!D37-('Summary Data'!D21*'Summary Data'!D$40+'Summary Data'!D38*'Summary Data'!D$39)/17*$A102)*10</f>
        <v>0</v>
      </c>
      <c r="E102" s="12">
        <f>('Summary Data'!E37-('Summary Data'!E21*'Summary Data'!E$40+'Summary Data'!E38*'Summary Data'!E$39)/17*$A102)*10</f>
        <v>0</v>
      </c>
      <c r="F102" s="12">
        <f>('Summary Data'!F37-('Summary Data'!F21*'Summary Data'!F$40+'Summary Data'!F38*'Summary Data'!F$39)/17*$A102)*10</f>
        <v>0</v>
      </c>
      <c r="G102" s="12">
        <f>('Summary Data'!G37-('Summary Data'!G21*'Summary Data'!G$40+'Summary Data'!G38*'Summary Data'!G$39)/17*$A102)*10</f>
        <v>0</v>
      </c>
      <c r="H102" s="12">
        <f>('Summary Data'!H37-('Summary Data'!H21*'Summary Data'!H$40+'Summary Data'!H38*'Summary Data'!H$39)/17*$A102)*10</f>
        <v>0</v>
      </c>
      <c r="I102" s="12">
        <f>('Summary Data'!I37-('Summary Data'!I21*'Summary Data'!I$40+'Summary Data'!I38*'Summary Data'!I$39)/17*$A102)*10</f>
        <v>0</v>
      </c>
      <c r="J102" s="12">
        <f>('Summary Data'!J37-('Summary Data'!J21*'Summary Data'!J$40+'Summary Data'!J38*'Summary Data'!J$39)/17*$A102)*10</f>
        <v>0</v>
      </c>
      <c r="K102" s="12">
        <f>('Summary Data'!K37-('Summary Data'!K21*'Summary Data'!K$40+'Summary Data'!K38*'Summary Data'!K$39)/17*$A102)*10</f>
        <v>0</v>
      </c>
      <c r="L102" s="12">
        <f>('Summary Data'!L37-('Summary Data'!L21*'Summary Data'!L$40+'Summary Data'!L38*'Summary Data'!L$39)/17*$A102)*10</f>
        <v>0</v>
      </c>
      <c r="M102" s="12">
        <f>('Summary Data'!M37-('Summary Data'!M21*'Summary Data'!M$40+'Summary Data'!M38*'Summary Data'!M$39)/17*$A102)*10</f>
        <v>0</v>
      </c>
      <c r="N102" s="12">
        <f>('Summary Data'!N37-('Summary Data'!N21*'Summary Data'!N$40+'Summary Data'!N38*'Summary Data'!N$39)/17*$A102)*10</f>
        <v>0</v>
      </c>
      <c r="O102" s="12">
        <f>('Summary Data'!O37-('Summary Data'!O21*'Summary Data'!O$40+'Summary Data'!O38*'Summary Data'!O$39)/17*$A102)*10</f>
        <v>0</v>
      </c>
      <c r="P102" s="12">
        <f>('Summary Data'!P37-('Summary Data'!P21*'Summary Data'!P$40+'Summary Data'!P38*'Summary Data'!P$39)/17*$A102)*10</f>
        <v>0</v>
      </c>
      <c r="Q102" s="12">
        <f>('Summary Data'!Q37-('Summary Data'!Q21*'Summary Data'!Q$40+'Summary Data'!Q38*'Summary Data'!Q$39)/17*$A102)*10</f>
        <v>0</v>
      </c>
      <c r="R102" s="12">
        <f>('Summary Data'!R37-('Summary Data'!R21*'Summary Data'!R$40+'Summary Data'!R38*'Summary Data'!R$39)/17*$A102)*10</f>
        <v>0</v>
      </c>
      <c r="S102" s="12">
        <f>('Summary Data'!S37-('Summary Data'!S21*'Summary Data'!S$40+'Summary Data'!S38*'Summary Data'!S$39)/17*$A102)*10</f>
        <v>0</v>
      </c>
      <c r="T102" s="12">
        <f>('Summary Data'!T37-('Summary Data'!T21*'Summary Data'!T$40+'Summary Data'!T38*'Summary Data'!T$39)/17*$A102)*10</f>
        <v>0</v>
      </c>
      <c r="U102" s="12">
        <f>('Summary Data'!U37-('Summary Data'!U21*'Summary Data'!U$40+'Summary Data'!U38*'Summary Data'!U$39)/17*$A102)*10</f>
        <v>0</v>
      </c>
      <c r="V102" s="75">
        <f>'Summary Data'!V37*10</f>
        <v>0</v>
      </c>
      <c r="W102" s="35" t="s">
        <v>57</v>
      </c>
    </row>
    <row r="103" spans="1:23" ht="12" thickBot="1">
      <c r="A103" s="77">
        <v>17</v>
      </c>
      <c r="B103" s="14">
        <f>'Summary Data'!B38*10</f>
        <v>0</v>
      </c>
      <c r="C103" s="14">
        <f>'Summary Data'!C38*10</f>
        <v>0</v>
      </c>
      <c r="D103" s="14">
        <f>'Summary Data'!D38*10</f>
        <v>0</v>
      </c>
      <c r="E103" s="14">
        <f>'Summary Data'!E38*10</f>
        <v>0</v>
      </c>
      <c r="F103" s="14">
        <f>'Summary Data'!F38*10</f>
        <v>0</v>
      </c>
      <c r="G103" s="14">
        <f>'Summary Data'!G38*10</f>
        <v>0</v>
      </c>
      <c r="H103" s="14">
        <f>'Summary Data'!H38*10</f>
        <v>0</v>
      </c>
      <c r="I103" s="14">
        <f>'Summary Data'!I38*10</f>
        <v>0</v>
      </c>
      <c r="J103" s="14">
        <f>'Summary Data'!J38*10</f>
        <v>0</v>
      </c>
      <c r="K103" s="14">
        <f>'Summary Data'!K38*10</f>
        <v>0</v>
      </c>
      <c r="L103" s="14">
        <f>'Summary Data'!L38*10</f>
        <v>0</v>
      </c>
      <c r="M103" s="14">
        <f>'Summary Data'!M38*10</f>
        <v>0</v>
      </c>
      <c r="N103" s="14">
        <f>'Summary Data'!N38*10</f>
        <v>0</v>
      </c>
      <c r="O103" s="14">
        <f>'Summary Data'!O38*10</f>
        <v>0</v>
      </c>
      <c r="P103" s="14">
        <f>'Summary Data'!P38*10</f>
        <v>0</v>
      </c>
      <c r="Q103" s="14">
        <f>'Summary Data'!Q38*10</f>
        <v>0</v>
      </c>
      <c r="R103" s="14">
        <f>'Summary Data'!R38*10</f>
        <v>0</v>
      </c>
      <c r="S103" s="14">
        <f>'Summary Data'!S38*10</f>
        <v>0</v>
      </c>
      <c r="T103" s="14">
        <f>'Summary Data'!T38*10</f>
        <v>0</v>
      </c>
      <c r="U103" s="14">
        <f>'Summary Data'!U38*10</f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503" t="s">
        <v>92</v>
      </c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501"/>
    </row>
    <row r="106" spans="1:22" ht="11.25">
      <c r="A106" s="76"/>
      <c r="B106" s="74" t="s">
        <v>52</v>
      </c>
      <c r="C106" s="74" t="s">
        <v>53</v>
      </c>
      <c r="D106" s="74" t="s">
        <v>54</v>
      </c>
      <c r="E106" s="74" t="s">
        <v>55</v>
      </c>
      <c r="F106" s="74" t="s">
        <v>56</v>
      </c>
      <c r="G106" s="74" t="s">
        <v>61</v>
      </c>
      <c r="H106" s="74" t="s">
        <v>62</v>
      </c>
      <c r="I106" s="74" t="s">
        <v>63</v>
      </c>
      <c r="J106" s="74" t="s">
        <v>64</v>
      </c>
      <c r="K106" s="74" t="s">
        <v>65</v>
      </c>
      <c r="L106" s="74" t="s">
        <v>66</v>
      </c>
      <c r="M106" s="74" t="s">
        <v>67</v>
      </c>
      <c r="N106" s="74" t="s">
        <v>68</v>
      </c>
      <c r="O106" s="74" t="s">
        <v>69</v>
      </c>
      <c r="P106" s="74" t="s">
        <v>70</v>
      </c>
      <c r="Q106" s="74" t="s">
        <v>71</v>
      </c>
      <c r="R106" s="74" t="s">
        <v>72</v>
      </c>
      <c r="S106" s="74" t="s">
        <v>73</v>
      </c>
      <c r="T106" s="74" t="s">
        <v>74</v>
      </c>
      <c r="U106" s="74" t="s">
        <v>75</v>
      </c>
      <c r="V106" s="13" t="s">
        <v>76</v>
      </c>
    </row>
    <row r="107" spans="1:22" ht="11.25">
      <c r="A107" s="76">
        <v>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</row>
    <row r="108" spans="1:22" ht="11.25">
      <c r="A108" s="76">
        <v>2</v>
      </c>
      <c r="B108" s="12">
        <f>('Summary Data'!Y6-('Summary Data'!Y7*'Summary Data'!Y$39-'Summary Data'!Y24*'Summary Data'!Y$40)/17*$A108)</f>
        <v>-42.29471835037308</v>
      </c>
      <c r="C108" s="12">
        <f>('Summary Data'!Z6-('Summary Data'!Z7*'Summary Data'!Z$39-'Summary Data'!Z24*'Summary Data'!Z$40)/17*$A108)</f>
        <v>-1.5074488639532237</v>
      </c>
      <c r="D108" s="12">
        <f>('Summary Data'!AA6-('Summary Data'!AA7*'Summary Data'!AA$39-'Summary Data'!AA24*'Summary Data'!AA$40)/17*$A108)</f>
        <v>-1.3027334626798928</v>
      </c>
      <c r="E108" s="12">
        <f>('Summary Data'!AB6-('Summary Data'!AB7*'Summary Data'!AB$39-'Summary Data'!AB24*'Summary Data'!AB$40)/17*$A108)</f>
        <v>-1.9490908482563143</v>
      </c>
      <c r="F108" s="12">
        <f>('Summary Data'!AC6-('Summary Data'!AC7*'Summary Data'!AC$39-'Summary Data'!AC24*'Summary Data'!AC$40)/17*$A108)</f>
        <v>-1.628594672507233</v>
      </c>
      <c r="G108" s="12">
        <f>('Summary Data'!AD6-('Summary Data'!AD7*'Summary Data'!AD$39-'Summary Data'!AD24*'Summary Data'!AD$40)/17*$A108)</f>
        <v>-1.8668402010557774</v>
      </c>
      <c r="H108" s="12">
        <f>('Summary Data'!AE6-('Summary Data'!AE7*'Summary Data'!AE$39-'Summary Data'!AE24*'Summary Data'!AE$40)/17*$A108)</f>
        <v>-2.434013731409634</v>
      </c>
      <c r="I108" s="12">
        <f>('Summary Data'!AF6-('Summary Data'!AF7*'Summary Data'!AF$39-'Summary Data'!AF24*'Summary Data'!AF$40)/17*$A108)</f>
        <v>-2.22498443839495</v>
      </c>
      <c r="J108" s="12">
        <f>('Summary Data'!AG6-('Summary Data'!AG7*'Summary Data'!AG$39-'Summary Data'!AG24*'Summary Data'!AG$40)/17*$A108)</f>
        <v>-1.784816604839231</v>
      </c>
      <c r="K108" s="12">
        <f>('Summary Data'!AH6-('Summary Data'!AH7*'Summary Data'!AH$39-'Summary Data'!AH24*'Summary Data'!AH$40)/17*$A108)</f>
        <v>-1.3409649530528933</v>
      </c>
      <c r="L108" s="12">
        <f>('Summary Data'!AI6-('Summary Data'!AI7*'Summary Data'!AI$39-'Summary Data'!AI24*'Summary Data'!AI$40)/17*$A108)</f>
        <v>-1.5834425510703327</v>
      </c>
      <c r="M108" s="12">
        <f>('Summary Data'!AJ6-('Summary Data'!AJ7*'Summary Data'!AJ$39-'Summary Data'!AJ24*'Summary Data'!AJ$40)/17*$A108)</f>
        <v>-0.8552743587429623</v>
      </c>
      <c r="N108" s="12">
        <f>('Summary Data'!AK6-('Summary Data'!AK7*'Summary Data'!AK$39-'Summary Data'!AK24*'Summary Data'!AK$40)/17*$A108)</f>
        <v>-0.9637655130351893</v>
      </c>
      <c r="O108" s="12">
        <f>('Summary Data'!AL6-('Summary Data'!AL7*'Summary Data'!AL$39-'Summary Data'!AL24*'Summary Data'!AL$40)/17*$A108)</f>
        <v>-0.43923041931877954</v>
      </c>
      <c r="P108" s="12">
        <f>('Summary Data'!AM6-('Summary Data'!AM7*'Summary Data'!AM$39-'Summary Data'!AM24*'Summary Data'!AM$40)/17*$A108)</f>
        <v>-0.5466609420649835</v>
      </c>
      <c r="Q108" s="12">
        <f>('Summary Data'!AN6-('Summary Data'!AN7*'Summary Data'!AN$39-'Summary Data'!AN24*'Summary Data'!AN$40)/17*$A108)</f>
        <v>-0.7141167658662376</v>
      </c>
      <c r="R108" s="12">
        <f>('Summary Data'!AO6-('Summary Data'!AO7*'Summary Data'!AO$39-'Summary Data'!AO24*'Summary Data'!AO$40)/17*$A108)</f>
        <v>-0.804537011970207</v>
      </c>
      <c r="S108" s="12">
        <f>('Summary Data'!AP6-('Summary Data'!AP7*'Summary Data'!AP$39-'Summary Data'!AP24*'Summary Data'!AP$40)/17*$A108)</f>
        <v>-0.8063650251774045</v>
      </c>
      <c r="T108" s="12">
        <f>('Summary Data'!AQ6-('Summary Data'!AQ7*'Summary Data'!AQ$39-'Summary Data'!AQ24*'Summary Data'!AQ$40)/17*$A108)</f>
        <v>-1.3043142355971447</v>
      </c>
      <c r="U108" s="12">
        <f>('Summary Data'!AR6-('Summary Data'!AR7*'Summary Data'!AR$39-'Summary Data'!AR24*'Summary Data'!AR$40)/17*$A108)</f>
        <v>-39.16038559047981</v>
      </c>
      <c r="V108" s="75">
        <f>'Summary Data'!AS6</f>
        <v>-3.811329</v>
      </c>
    </row>
    <row r="109" spans="1:22" ht="11.25">
      <c r="A109" s="76">
        <v>3</v>
      </c>
      <c r="B109" s="12">
        <f>('Summary Data'!Y7-('Summary Data'!Y8*'Summary Data'!Y$39-'Summary Data'!Y25*'Summary Data'!Y$40)/17*$A109)</f>
        <v>28.524956837301882</v>
      </c>
      <c r="C109" s="12">
        <f>('Summary Data'!Z7-('Summary Data'!Z8*'Summary Data'!Z$39-'Summary Data'!Z25*'Summary Data'!Z$40)/17*$A109)</f>
        <v>2.8858687743769473</v>
      </c>
      <c r="D109" s="12">
        <f>('Summary Data'!AA7-('Summary Data'!AA8*'Summary Data'!AA$39-'Summary Data'!AA25*'Summary Data'!AA$40)/17*$A109)</f>
        <v>2.2563874809428612</v>
      </c>
      <c r="E109" s="12">
        <f>('Summary Data'!AB7-('Summary Data'!AB8*'Summary Data'!AB$39-'Summary Data'!AB25*'Summary Data'!AB$40)/17*$A109)</f>
        <v>2.6270638494278633</v>
      </c>
      <c r="F109" s="12">
        <f>('Summary Data'!AC7-('Summary Data'!AC8*'Summary Data'!AC$39-'Summary Data'!AC25*'Summary Data'!AC$40)/17*$A109)</f>
        <v>2.8172050058967257</v>
      </c>
      <c r="G109" s="12">
        <f>('Summary Data'!AD7-('Summary Data'!AD8*'Summary Data'!AD$39-'Summary Data'!AD25*'Summary Data'!AD$40)/17*$A109)</f>
        <v>1.7790542298772796</v>
      </c>
      <c r="H109" s="12">
        <f>('Summary Data'!AE7-('Summary Data'!AE8*'Summary Data'!AE$39-'Summary Data'!AE25*'Summary Data'!AE$40)/17*$A109)</f>
        <v>2.095690220987432</v>
      </c>
      <c r="I109" s="12">
        <f>('Summary Data'!AF7-('Summary Data'!AF8*'Summary Data'!AF$39-'Summary Data'!AF25*'Summary Data'!AF$40)/17*$A109)</f>
        <v>2.5352846037267147</v>
      </c>
      <c r="J109" s="12">
        <f>('Summary Data'!AG7-('Summary Data'!AG8*'Summary Data'!AG$39-'Summary Data'!AG25*'Summary Data'!AG$40)/17*$A109)</f>
        <v>2.3643003645520904</v>
      </c>
      <c r="K109" s="12">
        <f>('Summary Data'!AH7-('Summary Data'!AH8*'Summary Data'!AH$39-'Summary Data'!AH25*'Summary Data'!AH$40)/17*$A109)</f>
        <v>2.025242399753212</v>
      </c>
      <c r="L109" s="12">
        <f>('Summary Data'!AI7-('Summary Data'!AI8*'Summary Data'!AI$39-'Summary Data'!AI25*'Summary Data'!AI$40)/17*$A109)</f>
        <v>1.6428027544850436</v>
      </c>
      <c r="M109" s="12">
        <f>('Summary Data'!AJ7-('Summary Data'!AJ8*'Summary Data'!AJ$39-'Summary Data'!AJ25*'Summary Data'!AJ$40)/17*$A109)</f>
        <v>2.2339108416880804</v>
      </c>
      <c r="N109" s="12">
        <f>('Summary Data'!AK7-('Summary Data'!AK8*'Summary Data'!AK$39-'Summary Data'!AK25*'Summary Data'!AK$40)/17*$A109)</f>
        <v>2.2880886149807007</v>
      </c>
      <c r="O109" s="12">
        <f>('Summary Data'!AL7-('Summary Data'!AL8*'Summary Data'!AL$39-'Summary Data'!AL25*'Summary Data'!AL$40)/17*$A109)</f>
        <v>1.3193865013607027</v>
      </c>
      <c r="P109" s="12">
        <f>('Summary Data'!AM7-('Summary Data'!AM8*'Summary Data'!AM$39-'Summary Data'!AM25*'Summary Data'!AM$40)/17*$A109)</f>
        <v>2.0501813935094044</v>
      </c>
      <c r="Q109" s="12">
        <f>('Summary Data'!AN7-('Summary Data'!AN8*'Summary Data'!AN$39-'Summary Data'!AN25*'Summary Data'!AN$40)/17*$A109)</f>
        <v>2.5444785910833128</v>
      </c>
      <c r="R109" s="12">
        <f>('Summary Data'!AO7-('Summary Data'!AO8*'Summary Data'!AO$39-'Summary Data'!AO25*'Summary Data'!AO$40)/17*$A109)</f>
        <v>2.093579466450179</v>
      </c>
      <c r="S109" s="12">
        <f>('Summary Data'!AP7-('Summary Data'!AP8*'Summary Data'!AP$39-'Summary Data'!AP25*'Summary Data'!AP$40)/17*$A109)</f>
        <v>2.7337034645311036</v>
      </c>
      <c r="T109" s="12">
        <f>('Summary Data'!AQ7-('Summary Data'!AQ8*'Summary Data'!AQ$39-'Summary Data'!AQ25*'Summary Data'!AQ$40)/17*$A109)</f>
        <v>2.2863945566119437</v>
      </c>
      <c r="U109" s="12">
        <f>('Summary Data'!AR7-('Summary Data'!AR8*'Summary Data'!AR$39-'Summary Data'!AR25*'Summary Data'!AR$40)/17*$A109)</f>
        <v>4.427814659267035</v>
      </c>
      <c r="V109" s="75">
        <f>'Summary Data'!AS7</f>
        <v>3.140357</v>
      </c>
    </row>
    <row r="110" spans="1:22" ht="11.25">
      <c r="A110" s="76">
        <v>4</v>
      </c>
      <c r="B110" s="12">
        <f>('Summary Data'!Y8-('Summary Data'!Y9*'Summary Data'!Y$39-'Summary Data'!Y26*'Summary Data'!Y$40)/17*$A110)</f>
        <v>0.10167138897644704</v>
      </c>
      <c r="C110" s="12">
        <f>('Summary Data'!Z8-('Summary Data'!Z9*'Summary Data'!Z$39-'Summary Data'!Z26*'Summary Data'!Z$40)/17*$A110)</f>
        <v>0.2948044576921365</v>
      </c>
      <c r="D110" s="12">
        <f>('Summary Data'!AA8-('Summary Data'!AA9*'Summary Data'!AA$39-'Summary Data'!AA26*'Summary Data'!AA$40)/17*$A110)</f>
        <v>0.04513727953357868</v>
      </c>
      <c r="E110" s="12">
        <f>('Summary Data'!AB8-('Summary Data'!AB9*'Summary Data'!AB$39-'Summary Data'!AB26*'Summary Data'!AB$40)/17*$A110)</f>
        <v>-0.10641468692625156</v>
      </c>
      <c r="F110" s="12">
        <f>('Summary Data'!AC8-('Summary Data'!AC9*'Summary Data'!AC$39-'Summary Data'!AC26*'Summary Data'!AC$40)/17*$A110)</f>
        <v>-0.08615519851778548</v>
      </c>
      <c r="G110" s="12">
        <f>('Summary Data'!AD8-('Summary Data'!AD9*'Summary Data'!AD$39-'Summary Data'!AD26*'Summary Data'!AD$40)/17*$A110)</f>
        <v>-0.23379386067921648</v>
      </c>
      <c r="H110" s="12">
        <f>('Summary Data'!AE8-('Summary Data'!AE9*'Summary Data'!AE$39-'Summary Data'!AE26*'Summary Data'!AE$40)/17*$A110)</f>
        <v>-0.1126785126873921</v>
      </c>
      <c r="I110" s="12">
        <f>('Summary Data'!AF8-('Summary Data'!AF9*'Summary Data'!AF$39-'Summary Data'!AF26*'Summary Data'!AF$40)/17*$A110)</f>
        <v>0.06290309159225553</v>
      </c>
      <c r="J110" s="12">
        <f>('Summary Data'!AG8-('Summary Data'!AG9*'Summary Data'!AG$39-'Summary Data'!AG26*'Summary Data'!AG$40)/17*$A110)</f>
        <v>0.1101554105016448</v>
      </c>
      <c r="K110" s="12">
        <f>('Summary Data'!AH8-('Summary Data'!AH9*'Summary Data'!AH$39-'Summary Data'!AH26*'Summary Data'!AH$40)/17*$A110)</f>
        <v>-0.08123727836840927</v>
      </c>
      <c r="L110" s="12">
        <f>('Summary Data'!AI8-('Summary Data'!AI9*'Summary Data'!AI$39-'Summary Data'!AI26*'Summary Data'!AI$40)/17*$A110)</f>
        <v>-0.2207167651853273</v>
      </c>
      <c r="M110" s="12">
        <f>('Summary Data'!AJ8-('Summary Data'!AJ9*'Summary Data'!AJ$39-'Summary Data'!AJ26*'Summary Data'!AJ$40)/17*$A110)</f>
        <v>-0.04637823561163247</v>
      </c>
      <c r="N110" s="12">
        <f>('Summary Data'!AK8-('Summary Data'!AK9*'Summary Data'!AK$39-'Summary Data'!AK26*'Summary Data'!AK$40)/17*$A110)</f>
        <v>0.09130072308191275</v>
      </c>
      <c r="O110" s="12">
        <f>('Summary Data'!AL8-('Summary Data'!AL9*'Summary Data'!AL$39-'Summary Data'!AL26*'Summary Data'!AL$40)/17*$A110)</f>
        <v>0.03406230068731678</v>
      </c>
      <c r="P110" s="12">
        <f>('Summary Data'!AM8-('Summary Data'!AM9*'Summary Data'!AM$39-'Summary Data'!AM26*'Summary Data'!AM$40)/17*$A110)</f>
        <v>0.13520084804853646</v>
      </c>
      <c r="Q110" s="12">
        <f>('Summary Data'!AN8-('Summary Data'!AN9*'Summary Data'!AN$39-'Summary Data'!AN26*'Summary Data'!AN$40)/17*$A110)</f>
        <v>-0.020582580224708494</v>
      </c>
      <c r="R110" s="12">
        <f>('Summary Data'!AO8-('Summary Data'!AO9*'Summary Data'!AO$39-'Summary Data'!AO26*'Summary Data'!AO$40)/17*$A110)</f>
        <v>-0.054675087155533174</v>
      </c>
      <c r="S110" s="12">
        <f>('Summary Data'!AP8-('Summary Data'!AP9*'Summary Data'!AP$39-'Summary Data'!AP26*'Summary Data'!AP$40)/17*$A110)</f>
        <v>0.11981807072374216</v>
      </c>
      <c r="T110" s="12">
        <f>('Summary Data'!AQ8-('Summary Data'!AQ9*'Summary Data'!AQ$39-'Summary Data'!AQ26*'Summary Data'!AQ$40)/17*$A110)</f>
        <v>-0.22965010241676</v>
      </c>
      <c r="U110" s="12">
        <f>('Summary Data'!AR8-('Summary Data'!AR9*'Summary Data'!AR$39-'Summary Data'!AR26*'Summary Data'!AR$40)/17*$A110)</f>
        <v>0.18966007848082828</v>
      </c>
      <c r="V110" s="75">
        <f>'Summary Data'!AS8</f>
        <v>0.01417713</v>
      </c>
    </row>
    <row r="111" spans="1:22" ht="11.25">
      <c r="A111" s="76">
        <v>5</v>
      </c>
      <c r="B111" s="12">
        <f>('Summary Data'!Y9-('Summary Data'!Y10*'Summary Data'!Y$39-'Summary Data'!Y27*'Summary Data'!Y$40)/17*$A111)</f>
        <v>-5.148690131374226</v>
      </c>
      <c r="C111" s="12">
        <f>('Summary Data'!Z9-('Summary Data'!Z10*'Summary Data'!Z$39-'Summary Data'!Z27*'Summary Data'!Z$40)/17*$A111)</f>
        <v>-0.15359766182241766</v>
      </c>
      <c r="D111" s="12">
        <f>('Summary Data'!AA9-('Summary Data'!AA10*'Summary Data'!AA$39-'Summary Data'!AA27*'Summary Data'!AA$40)/17*$A111)</f>
        <v>-0.09542890526962004</v>
      </c>
      <c r="E111" s="12">
        <f>('Summary Data'!AB9-('Summary Data'!AB10*'Summary Data'!AB$39-'Summary Data'!AB27*'Summary Data'!AB$40)/17*$A111)</f>
        <v>0.07493640084888162</v>
      </c>
      <c r="F111" s="12">
        <f>('Summary Data'!AC9-('Summary Data'!AC10*'Summary Data'!AC$39-'Summary Data'!AC27*'Summary Data'!AC$40)/17*$A111)</f>
        <v>0.1552079586067574</v>
      </c>
      <c r="G111" s="12">
        <f>('Summary Data'!AD9-('Summary Data'!AD10*'Summary Data'!AD$39-'Summary Data'!AD27*'Summary Data'!AD$40)/17*$A111)</f>
        <v>0.34846107268899307</v>
      </c>
      <c r="H111" s="12">
        <f>('Summary Data'!AE9-('Summary Data'!AE10*'Summary Data'!AE$39-'Summary Data'!AE27*'Summary Data'!AE$40)/17*$A111)</f>
        <v>0.3729243018335115</v>
      </c>
      <c r="I111" s="12">
        <f>('Summary Data'!AF9-('Summary Data'!AF10*'Summary Data'!AF$39-'Summary Data'!AF27*'Summary Data'!AF$40)/17*$A111)</f>
        <v>0.26425760270031506</v>
      </c>
      <c r="J111" s="12">
        <f>('Summary Data'!AG9-('Summary Data'!AG10*'Summary Data'!AG$39-'Summary Data'!AG27*'Summary Data'!AG$40)/17*$A111)</f>
        <v>0.21556503175306843</v>
      </c>
      <c r="K111" s="12">
        <f>('Summary Data'!AH9-('Summary Data'!AH10*'Summary Data'!AH$39-'Summary Data'!AH27*'Summary Data'!AH$40)/17*$A111)</f>
        <v>0.39154313515429945</v>
      </c>
      <c r="L111" s="12">
        <f>('Summary Data'!AI9-('Summary Data'!AI10*'Summary Data'!AI$39-'Summary Data'!AI27*'Summary Data'!AI$40)/17*$A111)</f>
        <v>0.5625358500311665</v>
      </c>
      <c r="M111" s="12">
        <f>('Summary Data'!AJ9-('Summary Data'!AJ10*'Summary Data'!AJ$39-'Summary Data'!AJ27*'Summary Data'!AJ$40)/17*$A111)</f>
        <v>0.11194194620365507</v>
      </c>
      <c r="N111" s="12">
        <f>('Summary Data'!AK9-('Summary Data'!AK10*'Summary Data'!AK$39-'Summary Data'!AK27*'Summary Data'!AK$40)/17*$A111)</f>
        <v>0.267669731443779</v>
      </c>
      <c r="O111" s="12">
        <f>('Summary Data'!AL9-('Summary Data'!AL10*'Summary Data'!AL$39-'Summary Data'!AL27*'Summary Data'!AL$40)/17*$A111)</f>
        <v>0.29752478364122437</v>
      </c>
      <c r="P111" s="12">
        <f>('Summary Data'!AM9-('Summary Data'!AM10*'Summary Data'!AM$39-'Summary Data'!AM27*'Summary Data'!AM$40)/17*$A111)</f>
        <v>0.32125438864605993</v>
      </c>
      <c r="Q111" s="12">
        <f>('Summary Data'!AN9-('Summary Data'!AN10*'Summary Data'!AN$39-'Summary Data'!AN27*'Summary Data'!AN$40)/17*$A111)</f>
        <v>0.13349930478386207</v>
      </c>
      <c r="R111" s="12">
        <f>('Summary Data'!AO9-('Summary Data'!AO10*'Summary Data'!AO$39-'Summary Data'!AO27*'Summary Data'!AO$40)/17*$A111)</f>
        <v>0.26452210362392975</v>
      </c>
      <c r="S111" s="12">
        <f>('Summary Data'!AP9-('Summary Data'!AP10*'Summary Data'!AP$39-'Summary Data'!AP27*'Summary Data'!AP$40)/17*$A111)</f>
        <v>-0.0692025402406239</v>
      </c>
      <c r="T111" s="12">
        <f>('Summary Data'!AQ9-('Summary Data'!AQ10*'Summary Data'!AQ$39-'Summary Data'!AQ27*'Summary Data'!AQ$40)/17*$A111)</f>
        <v>-0.43567968488685727</v>
      </c>
      <c r="U111" s="12">
        <f>('Summary Data'!AR9-('Summary Data'!AR10*'Summary Data'!AR$39-'Summary Data'!AR27*'Summary Data'!AR$40)/17*$A111)</f>
        <v>-3.2555672655211234</v>
      </c>
      <c r="V111" s="75">
        <f>'Summary Data'!AS9</f>
        <v>-0.1031411</v>
      </c>
    </row>
    <row r="112" spans="1:22" ht="11.25">
      <c r="A112" s="76">
        <v>6</v>
      </c>
      <c r="B112" s="12">
        <f>('Summary Data'!Y10-('Summary Data'!Y11*'Summary Data'!Y$39-'Summary Data'!Y28*'Summary Data'!Y$40)/17*$A112)</f>
        <v>-0.2195230389746471</v>
      </c>
      <c r="C112" s="12">
        <f>('Summary Data'!Z10-('Summary Data'!Z11*'Summary Data'!Z$39-'Summary Data'!Z28*'Summary Data'!Z$40)/17*$A112)</f>
        <v>-0.06669481853278612</v>
      </c>
      <c r="D112" s="12">
        <f>('Summary Data'!AA10-('Summary Data'!AA11*'Summary Data'!AA$39-'Summary Data'!AA28*'Summary Data'!AA$40)/17*$A112)</f>
        <v>-0.03752308390478923</v>
      </c>
      <c r="E112" s="12">
        <f>('Summary Data'!AB10-('Summary Data'!AB11*'Summary Data'!AB$39-'Summary Data'!AB28*'Summary Data'!AB$40)/17*$A112)</f>
        <v>-0.03932414641434082</v>
      </c>
      <c r="F112" s="12">
        <f>('Summary Data'!AC10-('Summary Data'!AC11*'Summary Data'!AC$39-'Summary Data'!AC28*'Summary Data'!AC$40)/17*$A112)</f>
        <v>-0.03561023871009407</v>
      </c>
      <c r="G112" s="12">
        <f>('Summary Data'!AD10-('Summary Data'!AD11*'Summary Data'!AD$39-'Summary Data'!AD28*'Summary Data'!AD$40)/17*$A112)</f>
        <v>-0.06842915741088891</v>
      </c>
      <c r="H112" s="12">
        <f>('Summary Data'!AE10-('Summary Data'!AE11*'Summary Data'!AE$39-'Summary Data'!AE28*'Summary Data'!AE$40)/17*$A112)</f>
        <v>-0.007486198657387836</v>
      </c>
      <c r="I112" s="12">
        <f>('Summary Data'!AF10-('Summary Data'!AF11*'Summary Data'!AF$39-'Summary Data'!AF28*'Summary Data'!AF$40)/17*$A112)</f>
        <v>0.029887200887981406</v>
      </c>
      <c r="J112" s="12">
        <f>('Summary Data'!AG10-('Summary Data'!AG11*'Summary Data'!AG$39-'Summary Data'!AG28*'Summary Data'!AG$40)/17*$A112)</f>
        <v>0.01839454738943739</v>
      </c>
      <c r="K112" s="12">
        <f>('Summary Data'!AH10-('Summary Data'!AH11*'Summary Data'!AH$39-'Summary Data'!AH28*'Summary Data'!AH$40)/17*$A112)</f>
        <v>-0.08951109630335302</v>
      </c>
      <c r="L112" s="12">
        <f>('Summary Data'!AI10-('Summary Data'!AI11*'Summary Data'!AI$39-'Summary Data'!AI28*'Summary Data'!AI$40)/17*$A112)</f>
        <v>-0.0054569765375084706</v>
      </c>
      <c r="M112" s="12">
        <f>('Summary Data'!AJ10-('Summary Data'!AJ11*'Summary Data'!AJ$39-'Summary Data'!AJ28*'Summary Data'!AJ$40)/17*$A112)</f>
        <v>-0.04097444238094083</v>
      </c>
      <c r="N112" s="12">
        <f>('Summary Data'!AK10-('Summary Data'!AK11*'Summary Data'!AK$39-'Summary Data'!AK28*'Summary Data'!AK$40)/17*$A112)</f>
        <v>0.03872761761475316</v>
      </c>
      <c r="O112" s="12">
        <f>('Summary Data'!AL10-('Summary Data'!AL11*'Summary Data'!AL$39-'Summary Data'!AL28*'Summary Data'!AL$40)/17*$A112)</f>
        <v>-0.009067175598850764</v>
      </c>
      <c r="P112" s="12">
        <f>('Summary Data'!AM10-('Summary Data'!AM11*'Summary Data'!AM$39-'Summary Data'!AM28*'Summary Data'!AM$40)/17*$A112)</f>
        <v>-0.02225617202241753</v>
      </c>
      <c r="Q112" s="12">
        <f>('Summary Data'!AN10-('Summary Data'!AN11*'Summary Data'!AN$39-'Summary Data'!AN28*'Summary Data'!AN$40)/17*$A112)</f>
        <v>-0.02010588879393012</v>
      </c>
      <c r="R112" s="12">
        <f>('Summary Data'!AO10-('Summary Data'!AO11*'Summary Data'!AO$39-'Summary Data'!AO28*'Summary Data'!AO$40)/17*$A112)</f>
        <v>0.05613312268219176</v>
      </c>
      <c r="S112" s="12">
        <f>('Summary Data'!AP10-('Summary Data'!AP11*'Summary Data'!AP$39-'Summary Data'!AP28*'Summary Data'!AP$40)/17*$A112)</f>
        <v>0.027727817163930392</v>
      </c>
      <c r="T112" s="12">
        <f>('Summary Data'!AQ10-('Summary Data'!AQ11*'Summary Data'!AQ$39-'Summary Data'!AQ28*'Summary Data'!AQ$40)/17*$A112)</f>
        <v>-0.08926898869340412</v>
      </c>
      <c r="U112" s="12">
        <f>('Summary Data'!AR10-('Summary Data'!AR11*'Summary Data'!AR$39-'Summary Data'!AR28*'Summary Data'!AR$40)/17*$A112)</f>
        <v>0.013322691420664945</v>
      </c>
      <c r="V112" s="75">
        <f>'Summary Data'!AS10</f>
        <v>-0.0294861</v>
      </c>
    </row>
    <row r="113" spans="1:22" ht="11.25">
      <c r="A113" s="76">
        <v>7</v>
      </c>
      <c r="B113" s="12">
        <f>('Summary Data'!Y11-('Summary Data'!Y12*'Summary Data'!Y$39-'Summary Data'!Y29*'Summary Data'!Y$40)/17*$A113)</f>
        <v>1.9278805364315341</v>
      </c>
      <c r="C113" s="12">
        <f>('Summary Data'!Z11-('Summary Data'!Z12*'Summary Data'!Z$39-'Summary Data'!Z29*'Summary Data'!Z$40)/17*$A113)</f>
        <v>0.7417921740346406</v>
      </c>
      <c r="D113" s="12">
        <f>('Summary Data'!AA11-('Summary Data'!AA12*'Summary Data'!AA$39-'Summary Data'!AA29*'Summary Data'!AA$40)/17*$A113)</f>
        <v>0.763561344020437</v>
      </c>
      <c r="E113" s="12">
        <f>('Summary Data'!AB11-('Summary Data'!AB12*'Summary Data'!AB$39-'Summary Data'!AB29*'Summary Data'!AB$40)/17*$A113)</f>
        <v>0.7399655315009483</v>
      </c>
      <c r="F113" s="12">
        <f>('Summary Data'!AC11-('Summary Data'!AC12*'Summary Data'!AC$39-'Summary Data'!AC29*'Summary Data'!AC$40)/17*$A113)</f>
        <v>0.7373224831932456</v>
      </c>
      <c r="G113" s="12">
        <f>('Summary Data'!AD11-('Summary Data'!AD12*'Summary Data'!AD$39-'Summary Data'!AD29*'Summary Data'!AD$40)/17*$A113)</f>
        <v>0.5985585954575631</v>
      </c>
      <c r="H113" s="12">
        <f>('Summary Data'!AE11-('Summary Data'!AE12*'Summary Data'!AE$39-'Summary Data'!AE29*'Summary Data'!AE$40)/17*$A113)</f>
        <v>0.6792850046790545</v>
      </c>
      <c r="I113" s="12">
        <f>('Summary Data'!AF11-('Summary Data'!AF12*'Summary Data'!AF$39-'Summary Data'!AF29*'Summary Data'!AF$40)/17*$A113)</f>
        <v>0.7546180941313276</v>
      </c>
      <c r="J113" s="12">
        <f>('Summary Data'!AG11-('Summary Data'!AG12*'Summary Data'!AG$39-'Summary Data'!AG29*'Summary Data'!AG$40)/17*$A113)</f>
        <v>0.7223195051678998</v>
      </c>
      <c r="K113" s="12">
        <f>('Summary Data'!AH11-('Summary Data'!AH12*'Summary Data'!AH$39-'Summary Data'!AH29*'Summary Data'!AH$40)/17*$A113)</f>
        <v>0.6536732919649035</v>
      </c>
      <c r="L113" s="12">
        <f>('Summary Data'!AI11-('Summary Data'!AI12*'Summary Data'!AI$39-'Summary Data'!AI29*'Summary Data'!AI$40)/17*$A113)</f>
        <v>0.6934063851228676</v>
      </c>
      <c r="M113" s="12">
        <f>('Summary Data'!AJ11-('Summary Data'!AJ12*'Summary Data'!AJ$39-'Summary Data'!AJ29*'Summary Data'!AJ$40)/17*$A113)</f>
        <v>0.6956520737447675</v>
      </c>
      <c r="N113" s="12">
        <f>('Summary Data'!AK11-('Summary Data'!AK12*'Summary Data'!AK$39-'Summary Data'!AK29*'Summary Data'!AK$40)/17*$A113)</f>
        <v>0.74505724441075</v>
      </c>
      <c r="O113" s="12">
        <f>('Summary Data'!AL11-('Summary Data'!AL12*'Summary Data'!AL$39-'Summary Data'!AL29*'Summary Data'!AL$40)/17*$A113)</f>
        <v>0.7700779871586242</v>
      </c>
      <c r="P113" s="12">
        <f>('Summary Data'!AM11-('Summary Data'!AM12*'Summary Data'!AM$39-'Summary Data'!AM29*'Summary Data'!AM$40)/17*$A113)</f>
        <v>0.7188766738552606</v>
      </c>
      <c r="Q113" s="12">
        <f>('Summary Data'!AN11-('Summary Data'!AN12*'Summary Data'!AN$39-'Summary Data'!AN29*'Summary Data'!AN$40)/17*$A113)</f>
        <v>0.759483178602891</v>
      </c>
      <c r="R113" s="12">
        <f>('Summary Data'!AO11-('Summary Data'!AO12*'Summary Data'!AO$39-'Summary Data'!AO29*'Summary Data'!AO$40)/17*$A113)</f>
        <v>0.7979199093610326</v>
      </c>
      <c r="S113" s="12">
        <f>('Summary Data'!AP11-('Summary Data'!AP12*'Summary Data'!AP$39-'Summary Data'!AP29*'Summary Data'!AP$40)/17*$A113)</f>
        <v>0.7520065110252784</v>
      </c>
      <c r="T113" s="12">
        <f>('Summary Data'!AQ11-('Summary Data'!AQ12*'Summary Data'!AQ$39-'Summary Data'!AQ29*'Summary Data'!AQ$40)/17*$A113)</f>
        <v>0.6269941917174121</v>
      </c>
      <c r="U113" s="12">
        <f>('Summary Data'!AR11-('Summary Data'!AR12*'Summary Data'!AR$39-'Summary Data'!AR29*'Summary Data'!AR$40)/17*$A113)</f>
        <v>0.43364025055406824</v>
      </c>
      <c r="V113" s="75">
        <f>'Summary Data'!AS11</f>
        <v>0.747588</v>
      </c>
    </row>
    <row r="114" spans="1:22" ht="11.25">
      <c r="A114" s="76">
        <v>8</v>
      </c>
      <c r="B114" s="12">
        <f>('Summary Data'!Y12-('Summary Data'!Y13*'Summary Data'!Y$39-'Summary Data'!Y30*'Summary Data'!Y$40)/17*$A114)</f>
        <v>-0.035202745577938815</v>
      </c>
      <c r="C114" s="12">
        <f>('Summary Data'!Z12-('Summary Data'!Z13*'Summary Data'!Z$39-'Summary Data'!Z30*'Summary Data'!Z$40)/17*$A114)</f>
        <v>0.014965058759275535</v>
      </c>
      <c r="D114" s="12">
        <f>('Summary Data'!AA12-('Summary Data'!AA13*'Summary Data'!AA$39-'Summary Data'!AA30*'Summary Data'!AA$40)/17*$A114)</f>
        <v>0.008050010237923969</v>
      </c>
      <c r="E114" s="12">
        <f>('Summary Data'!AB12-('Summary Data'!AB13*'Summary Data'!AB$39-'Summary Data'!AB30*'Summary Data'!AB$40)/17*$A114)</f>
        <v>0.007333338522192471</v>
      </c>
      <c r="F114" s="12">
        <f>('Summary Data'!AC12-('Summary Data'!AC13*'Summary Data'!AC$39-'Summary Data'!AC30*'Summary Data'!AC$40)/17*$A114)</f>
        <v>0.003949183837593601</v>
      </c>
      <c r="G114" s="12">
        <f>('Summary Data'!AD12-('Summary Data'!AD13*'Summary Data'!AD$39-'Summary Data'!AD30*'Summary Data'!AD$40)/17*$A114)</f>
        <v>-0.00039400059374677623</v>
      </c>
      <c r="H114" s="12">
        <f>('Summary Data'!AE12-('Summary Data'!AE13*'Summary Data'!AE$39-'Summary Data'!AE30*'Summary Data'!AE$40)/17*$A114)</f>
        <v>-0.013300235359777318</v>
      </c>
      <c r="I114" s="12">
        <f>('Summary Data'!AF12-('Summary Data'!AF13*'Summary Data'!AF$39-'Summary Data'!AF30*'Summary Data'!AF$40)/17*$A114)</f>
        <v>0.03791616955470212</v>
      </c>
      <c r="J114" s="12">
        <f>('Summary Data'!AG12-('Summary Data'!AG13*'Summary Data'!AG$39-'Summary Data'!AG30*'Summary Data'!AG$40)/17*$A114)</f>
        <v>0.006161152950762163</v>
      </c>
      <c r="K114" s="12">
        <f>('Summary Data'!AH12-('Summary Data'!AH13*'Summary Data'!AH$39-'Summary Data'!AH30*'Summary Data'!AH$40)/17*$A114)</f>
        <v>0.004002725736216893</v>
      </c>
      <c r="L114" s="12">
        <f>('Summary Data'!AI12-('Summary Data'!AI13*'Summary Data'!AI$39-'Summary Data'!AI30*'Summary Data'!AI$40)/17*$A114)</f>
        <v>0.017440398118004706</v>
      </c>
      <c r="M114" s="12">
        <f>('Summary Data'!AJ12-('Summary Data'!AJ13*'Summary Data'!AJ$39-'Summary Data'!AJ30*'Summary Data'!AJ$40)/17*$A114)</f>
        <v>-0.0020211021545430584</v>
      </c>
      <c r="N114" s="12">
        <f>('Summary Data'!AK12-('Summary Data'!AK13*'Summary Data'!AK$39-'Summary Data'!AK30*'Summary Data'!AK$40)/17*$A114)</f>
        <v>-0.018446711023194777</v>
      </c>
      <c r="O114" s="12">
        <f>('Summary Data'!AL12-('Summary Data'!AL13*'Summary Data'!AL$39-'Summary Data'!AL30*'Summary Data'!AL$40)/17*$A114)</f>
        <v>-0.015673402760808797</v>
      </c>
      <c r="P114" s="12">
        <f>('Summary Data'!AM12-('Summary Data'!AM13*'Summary Data'!AM$39-'Summary Data'!AM30*'Summary Data'!AM$40)/17*$A114)</f>
        <v>0.000569204674417411</v>
      </c>
      <c r="Q114" s="12">
        <f>('Summary Data'!AN12-('Summary Data'!AN13*'Summary Data'!AN$39-'Summary Data'!AN30*'Summary Data'!AN$40)/17*$A114)</f>
        <v>0.002779141850864933</v>
      </c>
      <c r="R114" s="12">
        <f>('Summary Data'!AO12-('Summary Data'!AO13*'Summary Data'!AO$39-'Summary Data'!AO30*'Summary Data'!AO$40)/17*$A114)</f>
        <v>0.018016510022273884</v>
      </c>
      <c r="S114" s="12">
        <f>('Summary Data'!AP12-('Summary Data'!AP13*'Summary Data'!AP$39-'Summary Data'!AP30*'Summary Data'!AP$40)/17*$A114)</f>
        <v>0.011766154271523485</v>
      </c>
      <c r="T114" s="12">
        <f>('Summary Data'!AQ12-('Summary Data'!AQ13*'Summary Data'!AQ$39-'Summary Data'!AQ30*'Summary Data'!AQ$40)/17*$A114)</f>
        <v>-0.02571527364488</v>
      </c>
      <c r="U114" s="12">
        <f>('Summary Data'!AR12-('Summary Data'!AR13*'Summary Data'!AR$39-'Summary Data'!AR30*'Summary Data'!AR$40)/17*$A114)</f>
        <v>-0.005075970452687803</v>
      </c>
      <c r="V114" s="75">
        <f>'Summary Data'!AS12</f>
        <v>0.004870119</v>
      </c>
    </row>
    <row r="115" spans="1:22" ht="11.25">
      <c r="A115" s="76">
        <v>9</v>
      </c>
      <c r="B115" s="12">
        <f>('Summary Data'!Y13-('Summary Data'!Y14*'Summary Data'!Y$39-'Summary Data'!Y31*'Summary Data'!Y$40)/17*$A115)</f>
        <v>0.3525045796298958</v>
      </c>
      <c r="C115" s="12">
        <f>('Summary Data'!Z13-('Summary Data'!Z14*'Summary Data'!Z$39-'Summary Data'!Z31*'Summary Data'!Z$40)/17*$A115)</f>
        <v>0.4446993404379702</v>
      </c>
      <c r="D115" s="12">
        <f>('Summary Data'!AA13-('Summary Data'!AA14*'Summary Data'!AA$39-'Summary Data'!AA31*'Summary Data'!AA$40)/17*$A115)</f>
        <v>0.4346508524590026</v>
      </c>
      <c r="E115" s="12">
        <f>('Summary Data'!AB13-('Summary Data'!AB14*'Summary Data'!AB$39-'Summary Data'!AB31*'Summary Data'!AB$40)/17*$A115)</f>
        <v>0.4376425074870018</v>
      </c>
      <c r="F115" s="12">
        <f>('Summary Data'!AC13-('Summary Data'!AC14*'Summary Data'!AC$39-'Summary Data'!AC31*'Summary Data'!AC$40)/17*$A115)</f>
        <v>0.4371678013828192</v>
      </c>
      <c r="G115" s="12">
        <f>('Summary Data'!AD13-('Summary Data'!AD14*'Summary Data'!AD$39-'Summary Data'!AD31*'Summary Data'!AD$40)/17*$A115)</f>
        <v>0.4274634073232737</v>
      </c>
      <c r="H115" s="12">
        <f>('Summary Data'!AE13-('Summary Data'!AE14*'Summary Data'!AE$39-'Summary Data'!AE31*'Summary Data'!AE$40)/17*$A115)</f>
        <v>0.43357820983442086</v>
      </c>
      <c r="I115" s="12">
        <f>('Summary Data'!AF13-('Summary Data'!AF14*'Summary Data'!AF$39-'Summary Data'!AF31*'Summary Data'!AF$40)/17*$A115)</f>
        <v>0.4506213908563444</v>
      </c>
      <c r="J115" s="12">
        <f>('Summary Data'!AG13-('Summary Data'!AG14*'Summary Data'!AG$39-'Summary Data'!AG31*'Summary Data'!AG$40)/17*$A115)</f>
        <v>0.4403156417998087</v>
      </c>
      <c r="K115" s="12">
        <f>('Summary Data'!AH13-('Summary Data'!AH14*'Summary Data'!AH$39-'Summary Data'!AH31*'Summary Data'!AH$40)/17*$A115)</f>
        <v>0.4157733985826536</v>
      </c>
      <c r="L115" s="12">
        <f>('Summary Data'!AI13-('Summary Data'!AI14*'Summary Data'!AI$39-'Summary Data'!AI31*'Summary Data'!AI$40)/17*$A115)</f>
        <v>0.4237364652510915</v>
      </c>
      <c r="M115" s="12">
        <f>('Summary Data'!AJ13-('Summary Data'!AJ14*'Summary Data'!AJ$39-'Summary Data'!AJ31*'Summary Data'!AJ$40)/17*$A115)</f>
        <v>0.4338683885134383</v>
      </c>
      <c r="N115" s="12">
        <f>('Summary Data'!AK13-('Summary Data'!AK14*'Summary Data'!AK$39-'Summary Data'!AK31*'Summary Data'!AK$40)/17*$A115)</f>
        <v>0.45489033028283565</v>
      </c>
      <c r="O115" s="12">
        <f>('Summary Data'!AL13-('Summary Data'!AL14*'Summary Data'!AL$39-'Summary Data'!AL31*'Summary Data'!AL$40)/17*$A115)</f>
        <v>0.4441709204015803</v>
      </c>
      <c r="P115" s="12">
        <f>('Summary Data'!AM13-('Summary Data'!AM14*'Summary Data'!AM$39-'Summary Data'!AM31*'Summary Data'!AM$40)/17*$A115)</f>
        <v>0.45250554051535996</v>
      </c>
      <c r="Q115" s="12">
        <f>('Summary Data'!AN13-('Summary Data'!AN14*'Summary Data'!AN$39-'Summary Data'!AN31*'Summary Data'!AN$40)/17*$A115)</f>
        <v>0.4530575731150803</v>
      </c>
      <c r="R115" s="12">
        <f>('Summary Data'!AO13-('Summary Data'!AO14*'Summary Data'!AO$39-'Summary Data'!AO31*'Summary Data'!AO$40)/17*$A115)</f>
        <v>0.4414004664207838</v>
      </c>
      <c r="S115" s="12">
        <f>('Summary Data'!AP13-('Summary Data'!AP14*'Summary Data'!AP$39-'Summary Data'!AP31*'Summary Data'!AP$40)/17*$A115)</f>
        <v>0.4461596176124024</v>
      </c>
      <c r="T115" s="12">
        <f>('Summary Data'!AQ13-('Summary Data'!AQ14*'Summary Data'!AQ$39-'Summary Data'!AQ31*'Summary Data'!AQ$40)/17*$A115)</f>
        <v>0.38872857099276725</v>
      </c>
      <c r="U115" s="12">
        <f>('Summary Data'!AR13-('Summary Data'!AR14*'Summary Data'!AR$39-'Summary Data'!AR31*'Summary Data'!AR$40)/17*$A115)</f>
        <v>0.3350617761447447</v>
      </c>
      <c r="V115" s="75">
        <f>'Summary Data'!AS13</f>
        <v>0.428161</v>
      </c>
    </row>
    <row r="116" spans="1:22" ht="11.25">
      <c r="A116" s="76">
        <v>10</v>
      </c>
      <c r="B116" s="12">
        <f>('Summary Data'!Y14-('Summary Data'!Y15*'Summary Data'!Y$39-'Summary Data'!Y32*'Summary Data'!Y$40)/17*$A116)</f>
        <v>-9.268170605980508E-09</v>
      </c>
      <c r="C116" s="12">
        <f>('Summary Data'!Z14-('Summary Data'!Z15*'Summary Data'!Z$39-'Summary Data'!Z32*'Summary Data'!Z$40)/17*$A116)</f>
        <v>-1.5498044708683878E-08</v>
      </c>
      <c r="D116" s="12">
        <f>('Summary Data'!AA14-('Summary Data'!AA15*'Summary Data'!AA$39-'Summary Data'!AA32*'Summary Data'!AA$40)/17*$A116)</f>
        <v>-2.2784289725741314E-08</v>
      </c>
      <c r="E116" s="12">
        <f>('Summary Data'!AB14-('Summary Data'!AB15*'Summary Data'!AB$39-'Summary Data'!AB32*'Summary Data'!AB$40)/17*$A116)</f>
        <v>6.320017660252364E-10</v>
      </c>
      <c r="F116" s="12">
        <f>('Summary Data'!AC14-('Summary Data'!AC15*'Summary Data'!AC$39-'Summary Data'!AC32*'Summary Data'!AC$40)/17*$A116)</f>
        <v>-1.7313616464988135E-09</v>
      </c>
      <c r="G116" s="12">
        <f>('Summary Data'!AD14-('Summary Data'!AD15*'Summary Data'!AD$39-'Summary Data'!AD32*'Summary Data'!AD$40)/17*$A116)</f>
        <v>-2.0856705034918988E-11</v>
      </c>
      <c r="H116" s="12">
        <f>('Summary Data'!AE14-('Summary Data'!AE15*'Summary Data'!AE$39-'Summary Data'!AE32*'Summary Data'!AE$40)/17*$A116)</f>
        <v>2.1197694120844712E-09</v>
      </c>
      <c r="I116" s="12">
        <f>('Summary Data'!AF14-('Summary Data'!AF15*'Summary Data'!AF$39-'Summary Data'!AF32*'Summary Data'!AF$40)/17*$A116)</f>
        <v>2.234399998357617E-09</v>
      </c>
      <c r="J116" s="12">
        <f>('Summary Data'!AG14-('Summary Data'!AG15*'Summary Data'!AG$39-'Summary Data'!AG32*'Summary Data'!AG$40)/17*$A116)</f>
        <v>-3.2460171772719093E-09</v>
      </c>
      <c r="K116" s="12">
        <f>('Summary Data'!AH14-('Summary Data'!AH15*'Summary Data'!AH$39-'Summary Data'!AH32*'Summary Data'!AH$40)/17*$A116)</f>
        <v>-3.7087347060614506E-10</v>
      </c>
      <c r="L116" s="12">
        <f>('Summary Data'!AI14-('Summary Data'!AI15*'Summary Data'!AI$39-'Summary Data'!AI32*'Summary Data'!AI$40)/17*$A116)</f>
        <v>-5.0469282295018125E-09</v>
      </c>
      <c r="M116" s="12">
        <f>('Summary Data'!AJ14-('Summary Data'!AJ15*'Summary Data'!AJ$39-'Summary Data'!AJ32*'Summary Data'!AJ$40)/17*$A116)</f>
        <v>2.2977300010579293E-09</v>
      </c>
      <c r="N116" s="12">
        <f>('Summary Data'!AK14-('Summary Data'!AK15*'Summary Data'!AK$39-'Summary Data'!AK32*'Summary Data'!AK$40)/17*$A116)</f>
        <v>2.0172948866914453E-09</v>
      </c>
      <c r="O116" s="12">
        <f>('Summary Data'!AL14-('Summary Data'!AL15*'Summary Data'!AL$39-'Summary Data'!AL32*'Summary Data'!AL$40)/17*$A116)</f>
        <v>5.665842378599351E-10</v>
      </c>
      <c r="P116" s="12">
        <f>('Summary Data'!AM14-('Summary Data'!AM15*'Summary Data'!AM$39-'Summary Data'!AM32*'Summary Data'!AM$40)/17*$A116)</f>
        <v>6.4827058825212E-10</v>
      </c>
      <c r="Q116" s="12">
        <f>('Summary Data'!AN14-('Summary Data'!AN15*'Summary Data'!AN$39-'Summary Data'!AN32*'Summary Data'!AN$40)/17*$A116)</f>
        <v>1.9549341180591373E-08</v>
      </c>
      <c r="R116" s="12">
        <f>('Summary Data'!AO14-('Summary Data'!AO15*'Summary Data'!AO$39-'Summary Data'!AO32*'Summary Data'!AO$40)/17*$A116)</f>
        <v>9.529484708281633E-09</v>
      </c>
      <c r="S116" s="12">
        <f>('Summary Data'!AP14-('Summary Data'!AP15*'Summary Data'!AP$39-'Summary Data'!AP32*'Summary Data'!AP$40)/17*$A116)</f>
        <v>-1.094463943085433E-09</v>
      </c>
      <c r="T116" s="12">
        <f>('Summary Data'!AQ14-('Summary Data'!AQ15*'Summary Data'!AQ$39-'Summary Data'!AQ32*'Summary Data'!AQ$40)/17*$A116)</f>
        <v>4.58543529535671E-10</v>
      </c>
      <c r="U116" s="12">
        <f>('Summary Data'!AR14-('Summary Data'!AR15*'Summary Data'!AR$39-'Summary Data'!AR32*'Summary Data'!AR$40)/17*$A116)</f>
        <v>-1.780781880289517E-08</v>
      </c>
      <c r="V116" s="75">
        <f>'Summary Data'!AS14</f>
        <v>0.000989585</v>
      </c>
    </row>
    <row r="117" spans="1:22" ht="11.25">
      <c r="A117" s="76">
        <v>11</v>
      </c>
      <c r="B117" s="12">
        <f>('Summary Data'!Y15-('Summary Data'!Y16*'Summary Data'!Y$39-'Summary Data'!Y33*'Summary Data'!Y$40)/17*$A117)</f>
        <v>0.5414189536462167</v>
      </c>
      <c r="C117" s="12">
        <f>('Summary Data'!Z15-('Summary Data'!Z16*'Summary Data'!Z$39-'Summary Data'!Z33*'Summary Data'!Z$40)/17*$A117)</f>
        <v>0.6459251254938548</v>
      </c>
      <c r="D117" s="12">
        <f>('Summary Data'!AA15-('Summary Data'!AA16*'Summary Data'!AA$39-'Summary Data'!AA33*'Summary Data'!AA$40)/17*$A117)</f>
        <v>0.6467377588129517</v>
      </c>
      <c r="E117" s="12">
        <f>('Summary Data'!AB15-('Summary Data'!AB16*'Summary Data'!AB$39-'Summary Data'!AB33*'Summary Data'!AB$40)/17*$A117)</f>
        <v>0.64977717299861</v>
      </c>
      <c r="F117" s="12">
        <f>('Summary Data'!AC15-('Summary Data'!AC16*'Summary Data'!AC$39-'Summary Data'!AC33*'Summary Data'!AC$40)/17*$A117)</f>
        <v>0.6532213297193888</v>
      </c>
      <c r="G117" s="12">
        <f>('Summary Data'!AD15-('Summary Data'!AD16*'Summary Data'!AD$39-'Summary Data'!AD33*'Summary Data'!AD$40)/17*$A117)</f>
        <v>0.6570572827229142</v>
      </c>
      <c r="H117" s="12">
        <f>('Summary Data'!AE15-('Summary Data'!AE16*'Summary Data'!AE$39-'Summary Data'!AE33*'Summary Data'!AE$40)/17*$A117)</f>
        <v>0.6569935378824767</v>
      </c>
      <c r="I117" s="12">
        <f>('Summary Data'!AF15-('Summary Data'!AF16*'Summary Data'!AF$39-'Summary Data'!AF33*'Summary Data'!AF$40)/17*$A117)</f>
        <v>0.6530039169464852</v>
      </c>
      <c r="J117" s="12">
        <f>('Summary Data'!AG15-('Summary Data'!AG16*'Summary Data'!AG$39-'Summary Data'!AG33*'Summary Data'!AG$40)/17*$A117)</f>
        <v>0.6522157859470953</v>
      </c>
      <c r="K117" s="12">
        <f>('Summary Data'!AH15-('Summary Data'!AH16*'Summary Data'!AH$39-'Summary Data'!AH33*'Summary Data'!AH$40)/17*$A117)</f>
        <v>0.6661467324067832</v>
      </c>
      <c r="L117" s="12">
        <f>('Summary Data'!AI15-('Summary Data'!AI16*'Summary Data'!AI$39-'Summary Data'!AI33*'Summary Data'!AI$40)/17*$A117)</f>
        <v>0.6660200019627819</v>
      </c>
      <c r="M117" s="12">
        <f>('Summary Data'!AJ15-('Summary Data'!AJ16*'Summary Data'!AJ$39-'Summary Data'!AJ33*'Summary Data'!AJ$40)/17*$A117)</f>
        <v>0.6498625815694417</v>
      </c>
      <c r="N117" s="12">
        <f>('Summary Data'!AK15-('Summary Data'!AK16*'Summary Data'!AK$39-'Summary Data'!AK33*'Summary Data'!AK$40)/17*$A117)</f>
        <v>0.6564144445173943</v>
      </c>
      <c r="O117" s="12">
        <f>('Summary Data'!AL15-('Summary Data'!AL16*'Summary Data'!AL$39-'Summary Data'!AL33*'Summary Data'!AL$40)/17*$A117)</f>
        <v>0.6547959225003718</v>
      </c>
      <c r="P117" s="12">
        <f>('Summary Data'!AM15-('Summary Data'!AM16*'Summary Data'!AM$39-'Summary Data'!AM33*'Summary Data'!AM$40)/17*$A117)</f>
        <v>0.6609302515085076</v>
      </c>
      <c r="Q117" s="12">
        <f>('Summary Data'!AN15-('Summary Data'!AN16*'Summary Data'!AN$39-'Summary Data'!AN33*'Summary Data'!AN$40)/17*$A117)</f>
        <v>0.655302988537104</v>
      </c>
      <c r="R117" s="12">
        <f>('Summary Data'!AO15-('Summary Data'!AO16*'Summary Data'!AO$39-'Summary Data'!AO33*'Summary Data'!AO$40)/17*$A117)</f>
        <v>0.6549770409314494</v>
      </c>
      <c r="S117" s="12">
        <f>('Summary Data'!AP15-('Summary Data'!AP16*'Summary Data'!AP$39-'Summary Data'!AP33*'Summary Data'!AP$40)/17*$A117)</f>
        <v>0.649523150947127</v>
      </c>
      <c r="T117" s="12">
        <f>('Summary Data'!AQ15-('Summary Data'!AQ16*'Summary Data'!AQ$39-'Summary Data'!AQ33*'Summary Data'!AQ$40)/17*$A117)</f>
        <v>0.6285138229918361</v>
      </c>
      <c r="U117" s="12">
        <f>('Summary Data'!AR15-('Summary Data'!AR16*'Summary Data'!AR$39-'Summary Data'!AR33*'Summary Data'!AR$40)/17*$A117)</f>
        <v>0.5775980914651901</v>
      </c>
      <c r="V117" s="75">
        <f>'Summary Data'!AS15</f>
        <v>0.6470822</v>
      </c>
    </row>
    <row r="118" spans="1:23" ht="11.25">
      <c r="A118" s="76">
        <v>12</v>
      </c>
      <c r="B118" s="12">
        <f>('Summary Data'!Y16-('Summary Data'!Y17*'Summary Data'!Y$39-'Summary Data'!Y34*'Summary Data'!Y$40)/17*$A118)*10</f>
        <v>-0.043173652829264705</v>
      </c>
      <c r="C118" s="12">
        <f>('Summary Data'!Z16-('Summary Data'!Z17*'Summary Data'!Z$39-'Summary Data'!Z34*'Summary Data'!Z$40)/17*$A118)*10</f>
        <v>0.025228216869177665</v>
      </c>
      <c r="D118" s="12">
        <f>('Summary Data'!AA16-('Summary Data'!AA17*'Summary Data'!AA$39-'Summary Data'!AA34*'Summary Data'!AA$40)/17*$A118)*10</f>
        <v>-0.007636720543720572</v>
      </c>
      <c r="E118" s="12">
        <f>('Summary Data'!AB16-('Summary Data'!AB17*'Summary Data'!AB$39-'Summary Data'!AB34*'Summary Data'!AB$40)/17*$A118)*10</f>
        <v>0.0007782154730362359</v>
      </c>
      <c r="F118" s="12">
        <f>('Summary Data'!AC16-('Summary Data'!AC17*'Summary Data'!AC$39-'Summary Data'!AC34*'Summary Data'!AC$40)/17*$A118)*10</f>
        <v>0.0012132090062237416</v>
      </c>
      <c r="G118" s="12">
        <f>('Summary Data'!AD16-('Summary Data'!AD17*'Summary Data'!AD$39-'Summary Data'!AD34*'Summary Data'!AD$40)/17*$A118)*10</f>
        <v>0.008337370013845295</v>
      </c>
      <c r="H118" s="12">
        <f>('Summary Data'!AE16-('Summary Data'!AE17*'Summary Data'!AE$39-'Summary Data'!AE34*'Summary Data'!AE$40)/17*$A118)*10</f>
        <v>-0.007295086881312564</v>
      </c>
      <c r="I118" s="12">
        <f>('Summary Data'!AF16-('Summary Data'!AF17*'Summary Data'!AF$39-'Summary Data'!AF34*'Summary Data'!AF$40)/17*$A118)*10</f>
        <v>0.003749182814229645</v>
      </c>
      <c r="J118" s="12">
        <f>('Summary Data'!AG16-('Summary Data'!AG17*'Summary Data'!AG$39-'Summary Data'!AG34*'Summary Data'!AG$40)/17*$A118)*10</f>
        <v>-0.016519452022545084</v>
      </c>
      <c r="K118" s="12">
        <f>('Summary Data'!AH16-('Summary Data'!AH17*'Summary Data'!AH$39-'Summary Data'!AH34*'Summary Data'!AH$40)/17*$A118)*10</f>
        <v>-0.06627824380317311</v>
      </c>
      <c r="L118" s="12">
        <f>('Summary Data'!AI16-('Summary Data'!AI17*'Summary Data'!AI$39-'Summary Data'!AI34*'Summary Data'!AI$40)/17*$A118)*10</f>
        <v>-0.02944032632548612</v>
      </c>
      <c r="M118" s="12">
        <f>('Summary Data'!AJ16-('Summary Data'!AJ17*'Summary Data'!AJ$39-'Summary Data'!AJ34*'Summary Data'!AJ$40)/17*$A118)*10</f>
        <v>-0.03492872137491388</v>
      </c>
      <c r="N118" s="12">
        <f>('Summary Data'!AK16-('Summary Data'!AK17*'Summary Data'!AK$39-'Summary Data'!AK34*'Summary Data'!AK$40)/17*$A118)*10</f>
        <v>-0.027147735423675785</v>
      </c>
      <c r="O118" s="12">
        <f>('Summary Data'!AL16-('Summary Data'!AL17*'Summary Data'!AL$39-'Summary Data'!AL34*'Summary Data'!AL$40)/17*$A118)*10</f>
        <v>0.01983119327886612</v>
      </c>
      <c r="P118" s="12">
        <f>('Summary Data'!AM16-('Summary Data'!AM17*'Summary Data'!AM$39-'Summary Data'!AM34*'Summary Data'!AM$40)/17*$A118)*10</f>
        <v>-0.007192964759932</v>
      </c>
      <c r="Q118" s="12">
        <f>('Summary Data'!AN16-('Summary Data'!AN17*'Summary Data'!AN$39-'Summary Data'!AN34*'Summary Data'!AN$40)/17*$A118)*10</f>
        <v>-0.006456671496690835</v>
      </c>
      <c r="R118" s="12">
        <f>('Summary Data'!AO16-('Summary Data'!AO17*'Summary Data'!AO$39-'Summary Data'!AO34*'Summary Data'!AO$40)/17*$A118)*10</f>
        <v>0.008061784965760002</v>
      </c>
      <c r="S118" s="12">
        <f>('Summary Data'!AP16-('Summary Data'!AP17*'Summary Data'!AP$39-'Summary Data'!AP34*'Summary Data'!AP$40)/17*$A118)*10</f>
        <v>0.01466259698838194</v>
      </c>
      <c r="T118" s="12">
        <f>('Summary Data'!AQ16-('Summary Data'!AQ17*'Summary Data'!AQ$39-'Summary Data'!AQ34*'Summary Data'!AQ$40)/17*$A118)*10</f>
        <v>-0.030729691452369888</v>
      </c>
      <c r="U118" s="12">
        <f>('Summary Data'!AR16-('Summary Data'!AR17*'Summary Data'!AR$39-'Summary Data'!AR34*'Summary Data'!AR$40)/17*$A118)*10</f>
        <v>-0.018728346562345427</v>
      </c>
      <c r="V118" s="75">
        <f>'Summary Data'!AS16*10</f>
        <v>-0.009316758</v>
      </c>
      <c r="W118" s="35" t="s">
        <v>57</v>
      </c>
    </row>
    <row r="119" spans="1:23" ht="11.25">
      <c r="A119" s="76">
        <v>13</v>
      </c>
      <c r="B119" s="12">
        <f>('Summary Data'!Y17-('Summary Data'!Y18*'Summary Data'!Y$39-'Summary Data'!Y35*'Summary Data'!Y$40)/17*$A119)*10</f>
        <v>0.7629578219816706</v>
      </c>
      <c r="C119" s="12">
        <f>('Summary Data'!Z17-('Summary Data'!Z18*'Summary Data'!Z$39-'Summary Data'!Z35*'Summary Data'!Z$40)/17*$A119)*10</f>
        <v>0.6176722082675593</v>
      </c>
      <c r="D119" s="12">
        <f>('Summary Data'!AA17-('Summary Data'!AA18*'Summary Data'!AA$39-'Summary Data'!AA35*'Summary Data'!AA$40)/17*$A119)*10</f>
        <v>0.6075650992903883</v>
      </c>
      <c r="E119" s="12">
        <f>('Summary Data'!AB17-('Summary Data'!AB18*'Summary Data'!AB$39-'Summary Data'!AB35*'Summary Data'!AB$40)/17*$A119)*10</f>
        <v>0.587784695905905</v>
      </c>
      <c r="F119" s="12">
        <f>('Summary Data'!AC17-('Summary Data'!AC18*'Summary Data'!AC$39-'Summary Data'!AC35*'Summary Data'!AC$40)/17*$A119)*10</f>
        <v>0.5806518624047008</v>
      </c>
      <c r="G119" s="12">
        <f>('Summary Data'!AD17-('Summary Data'!AD18*'Summary Data'!AD$39-'Summary Data'!AD35*'Summary Data'!AD$40)/17*$A119)*10</f>
        <v>0.5368620006500242</v>
      </c>
      <c r="H119" s="12">
        <f>('Summary Data'!AE17-('Summary Data'!AE18*'Summary Data'!AE$39-'Summary Data'!AE35*'Summary Data'!AE$40)/17*$A119)*10</f>
        <v>0.5787143405400207</v>
      </c>
      <c r="I119" s="12">
        <f>('Summary Data'!AF17-('Summary Data'!AF18*'Summary Data'!AF$39-'Summary Data'!AF35*'Summary Data'!AF$40)/17*$A119)*10</f>
        <v>0.564992206537118</v>
      </c>
      <c r="J119" s="12">
        <f>('Summary Data'!AG17-('Summary Data'!AG18*'Summary Data'!AG$39-'Summary Data'!AG35*'Summary Data'!AG$40)/17*$A119)*10</f>
        <v>0.5670521394401388</v>
      </c>
      <c r="K119" s="12">
        <f>('Summary Data'!AH17-('Summary Data'!AH18*'Summary Data'!AH$39-'Summary Data'!AH35*'Summary Data'!AH$40)/17*$A119)*10</f>
        <v>0.561790936757945</v>
      </c>
      <c r="L119" s="12">
        <f>('Summary Data'!AI17-('Summary Data'!AI18*'Summary Data'!AI$39-'Summary Data'!AI35*'Summary Data'!AI$40)/17*$A119)*10</f>
        <v>0.5351493475122381</v>
      </c>
      <c r="M119" s="12">
        <f>('Summary Data'!AJ17-('Summary Data'!AJ18*'Summary Data'!AJ$39-'Summary Data'!AJ35*'Summary Data'!AJ$40)/17*$A119)*10</f>
        <v>0.5380173710843366</v>
      </c>
      <c r="N119" s="12">
        <f>('Summary Data'!AK17-('Summary Data'!AK18*'Summary Data'!AK$39-'Summary Data'!AK35*'Summary Data'!AK$40)/17*$A119)*10</f>
        <v>0.546150406083918</v>
      </c>
      <c r="O119" s="12">
        <f>('Summary Data'!AL17-('Summary Data'!AL18*'Summary Data'!AL$39-'Summary Data'!AL35*'Summary Data'!AL$40)/17*$A119)*10</f>
        <v>0.5572371161589319</v>
      </c>
      <c r="P119" s="12">
        <f>('Summary Data'!AM17-('Summary Data'!AM18*'Summary Data'!AM$39-'Summary Data'!AM35*'Summary Data'!AM$40)/17*$A119)*10</f>
        <v>0.5796707633341487</v>
      </c>
      <c r="Q119" s="12">
        <f>('Summary Data'!AN17-('Summary Data'!AN18*'Summary Data'!AN$39-'Summary Data'!AN35*'Summary Data'!AN$40)/17*$A119)*10</f>
        <v>0.6087765611854947</v>
      </c>
      <c r="R119" s="12">
        <f>('Summary Data'!AO17-('Summary Data'!AO18*'Summary Data'!AO$39-'Summary Data'!AO35*'Summary Data'!AO$40)/17*$A119)*10</f>
        <v>0.5877983839629317</v>
      </c>
      <c r="S119" s="12">
        <f>('Summary Data'!AP17-('Summary Data'!AP18*'Summary Data'!AP$39-'Summary Data'!AP35*'Summary Data'!AP$40)/17*$A119)*10</f>
        <v>0.5935226287869646</v>
      </c>
      <c r="T119" s="12">
        <f>('Summary Data'!AQ17-('Summary Data'!AQ18*'Summary Data'!AQ$39-'Summary Data'!AQ35*'Summary Data'!AQ$40)/17*$A119)*10</f>
        <v>0.5421147003103945</v>
      </c>
      <c r="U119" s="12">
        <f>('Summary Data'!AR17-('Summary Data'!AR18*'Summary Data'!AR$39-'Summary Data'!AR35*'Summary Data'!AR$40)/17*$A119)*10</f>
        <v>0.46626919749500834</v>
      </c>
      <c r="V119" s="75">
        <f>'Summary Data'!AS17*10</f>
        <v>0.5708868</v>
      </c>
      <c r="W119" s="35" t="s">
        <v>57</v>
      </c>
    </row>
    <row r="120" spans="1:23" ht="11.25">
      <c r="A120" s="76">
        <v>14</v>
      </c>
      <c r="B120" s="12">
        <f>('Summary Data'!Y18-('Summary Data'!Y19*'Summary Data'!Y$39-'Summary Data'!Y36*'Summary Data'!Y$40)/17*$A120)*10</f>
        <v>0.021101848987670764</v>
      </c>
      <c r="C120" s="12">
        <f>('Summary Data'!Z18-('Summary Data'!Z19*'Summary Data'!Z$39-'Summary Data'!Z36*'Summary Data'!Z$40)/17*$A120)*10</f>
        <v>-0.026887336884467115</v>
      </c>
      <c r="D120" s="12">
        <f>('Summary Data'!AA18-('Summary Data'!AA19*'Summary Data'!AA$39-'Summary Data'!AA36*'Summary Data'!AA$40)/17*$A120)*10</f>
        <v>-0.026389523508160137</v>
      </c>
      <c r="E120" s="12">
        <f>('Summary Data'!AB18-('Summary Data'!AB19*'Summary Data'!AB$39-'Summary Data'!AB36*'Summary Data'!AB$40)/17*$A120)*10</f>
        <v>-0.03315970452638563</v>
      </c>
      <c r="F120" s="12">
        <f>('Summary Data'!AC18-('Summary Data'!AC19*'Summary Data'!AC$39-'Summary Data'!AC36*'Summary Data'!AC$40)/17*$A120)*10</f>
        <v>-0.02593992547093534</v>
      </c>
      <c r="G120" s="12">
        <f>('Summary Data'!AD18-('Summary Data'!AD19*'Summary Data'!AD$39-'Summary Data'!AD36*'Summary Data'!AD$40)/17*$A120)*10</f>
        <v>-0.025321450131804632</v>
      </c>
      <c r="H120" s="12">
        <f>('Summary Data'!AE18-('Summary Data'!AE19*'Summary Data'!AE$39-'Summary Data'!AE36*'Summary Data'!AE$40)/17*$A120)*10</f>
        <v>-0.030370259979857026</v>
      </c>
      <c r="I120" s="12">
        <f>('Summary Data'!AF18-('Summary Data'!AF19*'Summary Data'!AF$39-'Summary Data'!AF36*'Summary Data'!AF$40)/17*$A120)*10</f>
        <v>-0.024040988389279837</v>
      </c>
      <c r="J120" s="12">
        <f>('Summary Data'!AG18-('Summary Data'!AG19*'Summary Data'!AG$39-'Summary Data'!AG36*'Summary Data'!AG$40)/17*$A120)*10</f>
        <v>-0.027794377628440097</v>
      </c>
      <c r="K120" s="12">
        <f>('Summary Data'!AH18-('Summary Data'!AH19*'Summary Data'!AH$39-'Summary Data'!AH36*'Summary Data'!AH$40)/17*$A120)*10</f>
        <v>-0.0376206876626379</v>
      </c>
      <c r="L120" s="12">
        <f>('Summary Data'!AI18-('Summary Data'!AI19*'Summary Data'!AI$39-'Summary Data'!AI36*'Summary Data'!AI$40)/17*$A120)*10</f>
        <v>-0.027153842437795055</v>
      </c>
      <c r="M120" s="12">
        <f>('Summary Data'!AJ18-('Summary Data'!AJ19*'Summary Data'!AJ$39-'Summary Data'!AJ36*'Summary Data'!AJ$40)/17*$A120)*10</f>
        <v>-0.03267895142897694</v>
      </c>
      <c r="N120" s="12">
        <f>('Summary Data'!AK18-('Summary Data'!AK19*'Summary Data'!AK$39-'Summary Data'!AK36*'Summary Data'!AK$40)/17*$A120)*10</f>
        <v>-0.02706392441131661</v>
      </c>
      <c r="O120" s="12">
        <f>('Summary Data'!AL18-('Summary Data'!AL19*'Summary Data'!AL$39-'Summary Data'!AL36*'Summary Data'!AL$40)/17*$A120)*10</f>
        <v>-0.025348480693677268</v>
      </c>
      <c r="P120" s="12">
        <f>('Summary Data'!AM18-('Summary Data'!AM19*'Summary Data'!AM$39-'Summary Data'!AM36*'Summary Data'!AM$40)/17*$A120)*10</f>
        <v>-0.01781177312876792</v>
      </c>
      <c r="Q120" s="12">
        <f>('Summary Data'!AN18-('Summary Data'!AN19*'Summary Data'!AN$39-'Summary Data'!AN36*'Summary Data'!AN$40)/17*$A120)*10</f>
        <v>-0.035750464282136594</v>
      </c>
      <c r="R120" s="12">
        <f>('Summary Data'!AO18-('Summary Data'!AO19*'Summary Data'!AO$39-'Summary Data'!AO36*'Summary Data'!AO$40)/17*$A120)*10</f>
        <v>-0.011027048507063998</v>
      </c>
      <c r="S120" s="12">
        <f>('Summary Data'!AP18-('Summary Data'!AP19*'Summary Data'!AP$39-'Summary Data'!AP36*'Summary Data'!AP$40)/17*$A120)*10</f>
        <v>-0.015810754229715465</v>
      </c>
      <c r="T120" s="12">
        <f>('Summary Data'!AQ18-('Summary Data'!AQ19*'Summary Data'!AQ$39-'Summary Data'!AQ36*'Summary Data'!AQ$40)/17*$A120)*10</f>
        <v>-0.027097674749297414</v>
      </c>
      <c r="U120" s="12">
        <f>('Summary Data'!AR18-('Summary Data'!AR19*'Summary Data'!AR$39-'Summary Data'!AR36*'Summary Data'!AR$40)/17*$A120)*10</f>
        <v>-0.019768542625568472</v>
      </c>
      <c r="V120" s="75">
        <f>'Summary Data'!AS18*10</f>
        <v>-0.01546231</v>
      </c>
      <c r="W120" s="35" t="s">
        <v>57</v>
      </c>
    </row>
    <row r="121" spans="1:23" ht="11.25">
      <c r="A121" s="76">
        <v>15</v>
      </c>
      <c r="B121" s="12">
        <f>('Summary Data'!Y19-('Summary Data'!Y20*'Summary Data'!Y$39-'Summary Data'!Y37*'Summary Data'!Y$40)/17*$A121)*10</f>
        <v>-0.08848220000000001</v>
      </c>
      <c r="C121" s="12">
        <f>('Summary Data'!Z19-('Summary Data'!Z20*'Summary Data'!Z$39-'Summary Data'!Z37*'Summary Data'!Z$40)/17*$A121)*10</f>
        <v>0.25674220000000003</v>
      </c>
      <c r="D121" s="12">
        <f>('Summary Data'!AA19-('Summary Data'!AA20*'Summary Data'!AA$39-'Summary Data'!AA37*'Summary Data'!AA$40)/17*$A121)*10</f>
        <v>0.32898419999999995</v>
      </c>
      <c r="E121" s="12">
        <f>('Summary Data'!AB19-('Summary Data'!AB20*'Summary Data'!AB$39-'Summary Data'!AB37*'Summary Data'!AB$40)/17*$A121)*10</f>
        <v>0.3736845</v>
      </c>
      <c r="F121" s="12">
        <f>('Summary Data'!AC19-('Summary Data'!AC20*'Summary Data'!AC$39-'Summary Data'!AC37*'Summary Data'!AC$40)/17*$A121)*10</f>
        <v>0.37600340000000004</v>
      </c>
      <c r="G121" s="12">
        <f>('Summary Data'!AD19-('Summary Data'!AD20*'Summary Data'!AD$39-'Summary Data'!AD37*'Summary Data'!AD$40)/17*$A121)*10</f>
        <v>0.39410029999999996</v>
      </c>
      <c r="H121" s="12">
        <f>('Summary Data'!AE19-('Summary Data'!AE20*'Summary Data'!AE$39-'Summary Data'!AE37*'Summary Data'!AE$40)/17*$A121)*10</f>
        <v>0.4393358</v>
      </c>
      <c r="I121" s="12">
        <f>('Summary Data'!AF19-('Summary Data'!AF20*'Summary Data'!AF$39-'Summary Data'!AF37*'Summary Data'!AF$40)/17*$A121)*10</f>
        <v>0.42491599999999996</v>
      </c>
      <c r="J121" s="12">
        <f>('Summary Data'!AG19-('Summary Data'!AG20*'Summary Data'!AG$39-'Summary Data'!AG37*'Summary Data'!AG$40)/17*$A121)*10</f>
        <v>0.3472372</v>
      </c>
      <c r="K121" s="12">
        <f>('Summary Data'!AH19-('Summary Data'!AH20*'Summary Data'!AH$39-'Summary Data'!AH37*'Summary Data'!AH$40)/17*$A121)*10</f>
        <v>0.3640559</v>
      </c>
      <c r="L121" s="12">
        <f>('Summary Data'!AI19-('Summary Data'!AI20*'Summary Data'!AI$39-'Summary Data'!AI37*'Summary Data'!AI$40)/17*$A121)*10</f>
        <v>0.3547691</v>
      </c>
      <c r="M121" s="12">
        <f>('Summary Data'!AJ19-('Summary Data'!AJ20*'Summary Data'!AJ$39-'Summary Data'!AJ37*'Summary Data'!AJ$40)/17*$A121)*10</f>
        <v>0.3080159</v>
      </c>
      <c r="N121" s="12">
        <f>('Summary Data'!AK19-('Summary Data'!AK20*'Summary Data'!AK$39-'Summary Data'!AK37*'Summary Data'!AK$40)/17*$A121)*10</f>
        <v>0.3854105</v>
      </c>
      <c r="O121" s="12">
        <f>('Summary Data'!AL19-('Summary Data'!AL20*'Summary Data'!AL$39-'Summary Data'!AL37*'Summary Data'!AL$40)/17*$A121)*10</f>
        <v>0.3824714</v>
      </c>
      <c r="P121" s="12">
        <f>('Summary Data'!AM19-('Summary Data'!AM20*'Summary Data'!AM$39-'Summary Data'!AM37*'Summary Data'!AM$40)/17*$A121)*10</f>
        <v>0.4029492</v>
      </c>
      <c r="Q121" s="12">
        <f>('Summary Data'!AN19-('Summary Data'!AN20*'Summary Data'!AN$39-'Summary Data'!AN37*'Summary Data'!AN$40)/17*$A121)*10</f>
        <v>0.41597910000000005</v>
      </c>
      <c r="R121" s="12">
        <f>('Summary Data'!AO19-('Summary Data'!AO20*'Summary Data'!AO$39-'Summary Data'!AO37*'Summary Data'!AO$40)/17*$A121)*10</f>
        <v>0.3831698</v>
      </c>
      <c r="S121" s="12">
        <f>('Summary Data'!AP19-('Summary Data'!AP20*'Summary Data'!AP$39-'Summary Data'!AP37*'Summary Data'!AP$40)/17*$A121)*10</f>
        <v>0.3428563</v>
      </c>
      <c r="T121" s="12">
        <f>('Summary Data'!AQ19-('Summary Data'!AQ20*'Summary Data'!AQ$39-'Summary Data'!AQ37*'Summary Data'!AQ$40)/17*$A121)*10</f>
        <v>0.26616419999999996</v>
      </c>
      <c r="U121" s="12">
        <f>('Summary Data'!AR19-('Summary Data'!AR20*'Summary Data'!AR$39-'Summary Data'!AR37*'Summary Data'!AR$40)/17*$A121)*10</f>
        <v>-0.01977514</v>
      </c>
      <c r="V121" s="75">
        <f>'Summary Data'!AS19*10</f>
        <v>0.3377327</v>
      </c>
      <c r="W121" s="35" t="s">
        <v>57</v>
      </c>
    </row>
    <row r="122" spans="1:23" ht="11.25">
      <c r="A122" s="76">
        <v>16</v>
      </c>
      <c r="B122" s="12">
        <f>('Summary Data'!Y20-('Summary Data'!Y21*'Summary Data'!Y$39-'Summary Data'!Y38*'Summary Data'!Y$40)/17*$A122)*10</f>
        <v>0</v>
      </c>
      <c r="C122" s="12">
        <f>('Summary Data'!Z20-('Summary Data'!Z21*'Summary Data'!Z$39-'Summary Data'!Z38*'Summary Data'!Z$40)/17*$A122)*10</f>
        <v>0</v>
      </c>
      <c r="D122" s="12">
        <f>('Summary Data'!AA20-('Summary Data'!AA21*'Summary Data'!AA$39-'Summary Data'!AA38*'Summary Data'!AA$40)/17*$A122)*10</f>
        <v>0</v>
      </c>
      <c r="E122" s="12">
        <f>('Summary Data'!AB20-('Summary Data'!AB21*'Summary Data'!AB$39-'Summary Data'!AB38*'Summary Data'!AB$40)/17*$A122)*10</f>
        <v>0</v>
      </c>
      <c r="F122" s="12">
        <f>('Summary Data'!AC20-('Summary Data'!AC21*'Summary Data'!AC$39-'Summary Data'!AC38*'Summary Data'!AC$40)/17*$A122)*10</f>
        <v>0</v>
      </c>
      <c r="G122" s="12">
        <f>('Summary Data'!AD20-('Summary Data'!AD21*'Summary Data'!AD$39-'Summary Data'!AD38*'Summary Data'!AD$40)/17*$A122)*10</f>
        <v>0</v>
      </c>
      <c r="H122" s="12">
        <f>('Summary Data'!AE20-('Summary Data'!AE21*'Summary Data'!AE$39-'Summary Data'!AE38*'Summary Data'!AE$40)/17*$A122)*10</f>
        <v>0</v>
      </c>
      <c r="I122" s="12">
        <f>('Summary Data'!AF20-('Summary Data'!AF21*'Summary Data'!AF$39-'Summary Data'!AF38*'Summary Data'!AF$40)/17*$A122)*10</f>
        <v>0</v>
      </c>
      <c r="J122" s="12">
        <f>('Summary Data'!AG20-('Summary Data'!AG21*'Summary Data'!AG$39-'Summary Data'!AG38*'Summary Data'!AG$40)/17*$A122)*10</f>
        <v>0</v>
      </c>
      <c r="K122" s="12">
        <f>('Summary Data'!AH20-('Summary Data'!AH21*'Summary Data'!AH$39-'Summary Data'!AH38*'Summary Data'!AH$40)/17*$A122)*10</f>
        <v>0</v>
      </c>
      <c r="L122" s="12">
        <f>('Summary Data'!AI20-('Summary Data'!AI21*'Summary Data'!AI$39-'Summary Data'!AI38*'Summary Data'!AI$40)/17*$A122)*10</f>
        <v>0</v>
      </c>
      <c r="M122" s="12">
        <f>('Summary Data'!AJ20-('Summary Data'!AJ21*'Summary Data'!AJ$39-'Summary Data'!AJ38*'Summary Data'!AJ$40)/17*$A122)*10</f>
        <v>0</v>
      </c>
      <c r="N122" s="12">
        <f>('Summary Data'!AK20-('Summary Data'!AK21*'Summary Data'!AK$39-'Summary Data'!AK38*'Summary Data'!AK$40)/17*$A122)*10</f>
        <v>0</v>
      </c>
      <c r="O122" s="12">
        <f>('Summary Data'!AL20-('Summary Data'!AL21*'Summary Data'!AL$39-'Summary Data'!AL38*'Summary Data'!AL$40)/17*$A122)*10</f>
        <v>0</v>
      </c>
      <c r="P122" s="12">
        <f>('Summary Data'!AM20-('Summary Data'!AM21*'Summary Data'!AM$39-'Summary Data'!AM38*'Summary Data'!AM$40)/17*$A122)*10</f>
        <v>0</v>
      </c>
      <c r="Q122" s="12">
        <f>('Summary Data'!AN20-('Summary Data'!AN21*'Summary Data'!AN$39-'Summary Data'!AN38*'Summary Data'!AN$40)/17*$A122)*10</f>
        <v>0</v>
      </c>
      <c r="R122" s="12">
        <f>('Summary Data'!AO20-('Summary Data'!AO21*'Summary Data'!AO$39-'Summary Data'!AO38*'Summary Data'!AO$40)/17*$A122)*10</f>
        <v>0</v>
      </c>
      <c r="S122" s="12">
        <f>('Summary Data'!AP20-('Summary Data'!AP21*'Summary Data'!AP$39-'Summary Data'!AP38*'Summary Data'!AP$40)/17*$A122)*10</f>
        <v>0</v>
      </c>
      <c r="T122" s="12">
        <f>('Summary Data'!AQ20-('Summary Data'!AQ21*'Summary Data'!AQ$39-'Summary Data'!AQ38*'Summary Data'!AQ$40)/17*$A122)*10</f>
        <v>0</v>
      </c>
      <c r="U122" s="12">
        <f>('Summary Data'!AR20-('Summary Data'!AR21*'Summary Data'!AR$39-'Summary Data'!AR38*'Summary Data'!AR$40)/17*$A122)*10</f>
        <v>0</v>
      </c>
      <c r="V122" s="75">
        <f>'Summary Data'!AS20*10</f>
        <v>0</v>
      </c>
      <c r="W122" s="35" t="s">
        <v>57</v>
      </c>
    </row>
    <row r="123" spans="1:23" ht="12" thickBot="1">
      <c r="A123" s="77">
        <v>17</v>
      </c>
      <c r="B123" s="14">
        <f>'Summary Data'!Y21*10</f>
        <v>0</v>
      </c>
      <c r="C123" s="14">
        <f>'Summary Data'!Z21*10</f>
        <v>0</v>
      </c>
      <c r="D123" s="14">
        <f>'Summary Data'!AA21*10</f>
        <v>0</v>
      </c>
      <c r="E123" s="14">
        <f>'Summary Data'!AB21*10</f>
        <v>0</v>
      </c>
      <c r="F123" s="14">
        <f>'Summary Data'!AC21*10</f>
        <v>0</v>
      </c>
      <c r="G123" s="14">
        <f>'Summary Data'!AD21*10</f>
        <v>0</v>
      </c>
      <c r="H123" s="14">
        <f>'Summary Data'!AE21*10</f>
        <v>0</v>
      </c>
      <c r="I123" s="14">
        <f>'Summary Data'!AF21*10</f>
        <v>0</v>
      </c>
      <c r="J123" s="14">
        <f>'Summary Data'!AG21*10</f>
        <v>0</v>
      </c>
      <c r="K123" s="14">
        <f>'Summary Data'!AH21*10</f>
        <v>0</v>
      </c>
      <c r="L123" s="14">
        <f>'Summary Data'!AI21*10</f>
        <v>0</v>
      </c>
      <c r="M123" s="14">
        <f>'Summary Data'!AJ21*10</f>
        <v>0</v>
      </c>
      <c r="N123" s="14">
        <f>'Summary Data'!AK21*10</f>
        <v>0</v>
      </c>
      <c r="O123" s="14">
        <f>'Summary Data'!AL21*10</f>
        <v>0</v>
      </c>
      <c r="P123" s="14">
        <f>'Summary Data'!AM21*10</f>
        <v>0</v>
      </c>
      <c r="Q123" s="14">
        <f>'Summary Data'!AN21*10</f>
        <v>0</v>
      </c>
      <c r="R123" s="14">
        <f>'Summary Data'!AO21*10</f>
        <v>0</v>
      </c>
      <c r="S123" s="14">
        <f>'Summary Data'!AP21*10</f>
        <v>0</v>
      </c>
      <c r="T123" s="14">
        <f>'Summary Data'!AQ21*10</f>
        <v>0</v>
      </c>
      <c r="U123" s="14">
        <f>'Summary Data'!AR21*10</f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503" t="s">
        <v>93</v>
      </c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70"/>
      <c r="U125" s="470"/>
      <c r="V125" s="501"/>
    </row>
    <row r="126" spans="1:22" ht="11.25">
      <c r="A126" s="76"/>
      <c r="B126" s="74" t="s">
        <v>52</v>
      </c>
      <c r="C126" s="74" t="s">
        <v>53</v>
      </c>
      <c r="D126" s="74" t="s">
        <v>54</v>
      </c>
      <c r="E126" s="74" t="s">
        <v>55</v>
      </c>
      <c r="F126" s="74" t="s">
        <v>56</v>
      </c>
      <c r="G126" s="74" t="s">
        <v>61</v>
      </c>
      <c r="H126" s="74" t="s">
        <v>62</v>
      </c>
      <c r="I126" s="74" t="s">
        <v>63</v>
      </c>
      <c r="J126" s="74" t="s">
        <v>64</v>
      </c>
      <c r="K126" s="74" t="s">
        <v>65</v>
      </c>
      <c r="L126" s="74" t="s">
        <v>66</v>
      </c>
      <c r="M126" s="74" t="s">
        <v>67</v>
      </c>
      <c r="N126" s="74" t="s">
        <v>68</v>
      </c>
      <c r="O126" s="74" t="s">
        <v>69</v>
      </c>
      <c r="P126" s="74" t="s">
        <v>70</v>
      </c>
      <c r="Q126" s="74" t="s">
        <v>71</v>
      </c>
      <c r="R126" s="74" t="s">
        <v>72</v>
      </c>
      <c r="S126" s="74" t="s">
        <v>73</v>
      </c>
      <c r="T126" s="74" t="s">
        <v>74</v>
      </c>
      <c r="U126" s="74" t="s">
        <v>75</v>
      </c>
      <c r="V126" s="13" t="s">
        <v>76</v>
      </c>
    </row>
    <row r="127" spans="1:22" ht="11.25">
      <c r="A127" s="76">
        <v>1</v>
      </c>
      <c r="B127" s="78">
        <v>1</v>
      </c>
      <c r="C127" s="78">
        <v>2</v>
      </c>
      <c r="D127" s="78">
        <v>3</v>
      </c>
      <c r="E127" s="78">
        <v>4</v>
      </c>
      <c r="F127" s="78">
        <v>5</v>
      </c>
      <c r="G127" s="78">
        <v>6</v>
      </c>
      <c r="H127" s="78">
        <v>7</v>
      </c>
      <c r="I127" s="78">
        <v>8</v>
      </c>
      <c r="J127" s="78">
        <v>9</v>
      </c>
      <c r="K127" s="78">
        <v>10</v>
      </c>
      <c r="L127" s="78">
        <v>11</v>
      </c>
      <c r="M127" s="78">
        <v>12</v>
      </c>
      <c r="N127" s="78">
        <v>13</v>
      </c>
      <c r="O127" s="78">
        <v>14</v>
      </c>
      <c r="P127" s="78">
        <v>15</v>
      </c>
      <c r="Q127" s="78">
        <v>16</v>
      </c>
      <c r="R127" s="78">
        <v>17</v>
      </c>
      <c r="S127" s="78">
        <v>18</v>
      </c>
      <c r="T127" s="78">
        <v>19</v>
      </c>
      <c r="U127" s="78">
        <v>20</v>
      </c>
      <c r="V127" s="75"/>
    </row>
    <row r="128" spans="1:22" ht="11.25">
      <c r="A128" s="76">
        <v>2</v>
      </c>
      <c r="B128" s="12">
        <f>('Summary Data'!Y23-('Summary Data'!Y$40*'Summary Data'!Y7+'Summary Data'!Y$39*'Summary Data'!Y24)/17*$A128)</f>
        <v>0.14675863119372246</v>
      </c>
      <c r="C128" s="12">
        <f>('Summary Data'!Z23-('Summary Data'!Z$40*'Summary Data'!Z7+'Summary Data'!Z$39*'Summary Data'!Z24)/17*$A128)</f>
        <v>-1.864715835883431</v>
      </c>
      <c r="D128" s="12">
        <f>('Summary Data'!AA23-('Summary Data'!AA$40*'Summary Data'!AA7+'Summary Data'!AA$39*'Summary Data'!AA24)/17*$A128)</f>
        <v>-1.507655509648614</v>
      </c>
      <c r="E128" s="12">
        <f>('Summary Data'!AB23-('Summary Data'!AB$40*'Summary Data'!AB7+'Summary Data'!AB$39*'Summary Data'!AB24)/17*$A128)</f>
        <v>-1.2556206511950265</v>
      </c>
      <c r="F128" s="12">
        <f>('Summary Data'!AC23-('Summary Data'!AC$40*'Summary Data'!AC7+'Summary Data'!AC$39*'Summary Data'!AC24)/17*$A128)</f>
        <v>-1.3484348009263274</v>
      </c>
      <c r="G128" s="12">
        <f>('Summary Data'!AD23-('Summary Data'!AD$40*'Summary Data'!AD7+'Summary Data'!AD$39*'Summary Data'!AD24)/17*$A128)</f>
        <v>-2.155292507059722</v>
      </c>
      <c r="H128" s="12">
        <f>('Summary Data'!AE23-('Summary Data'!AE$40*'Summary Data'!AE7+'Summary Data'!AE$39*'Summary Data'!AE24)/17*$A128)</f>
        <v>-1.3214365616901682</v>
      </c>
      <c r="I128" s="12">
        <f>('Summary Data'!AF23-('Summary Data'!AF$40*'Summary Data'!AF7+'Summary Data'!AF$39*'Summary Data'!AF24)/17*$A128)</f>
        <v>-0.5893380582439459</v>
      </c>
      <c r="J128" s="12">
        <f>('Summary Data'!AG23-('Summary Data'!AG$40*'Summary Data'!AG7+'Summary Data'!AG$39*'Summary Data'!AG24)/17*$A128)</f>
        <v>-0.8722500769634326</v>
      </c>
      <c r="K128" s="12">
        <f>('Summary Data'!AH23-('Summary Data'!AH$40*'Summary Data'!AH7+'Summary Data'!AH$39*'Summary Data'!AH24)/17*$A128)</f>
        <v>-1.8801084529603787</v>
      </c>
      <c r="L128" s="12">
        <f>('Summary Data'!AI23-('Summary Data'!AI$40*'Summary Data'!AI7+'Summary Data'!AI$39*'Summary Data'!AI24)/17*$A128)</f>
        <v>-1.0139289769728959</v>
      </c>
      <c r="M128" s="12">
        <f>('Summary Data'!AJ23-('Summary Data'!AJ$40*'Summary Data'!AJ7+'Summary Data'!AJ$39*'Summary Data'!AJ24)/17*$A128)</f>
        <v>-0.06358262547627812</v>
      </c>
      <c r="N128" s="12">
        <f>('Summary Data'!AK23-('Summary Data'!AK$40*'Summary Data'!AK7+'Summary Data'!AK$39*'Summary Data'!AK24)/17*$A128)</f>
        <v>-0.8346124216634812</v>
      </c>
      <c r="O128" s="12">
        <f>('Summary Data'!AL23-('Summary Data'!AL$40*'Summary Data'!AL7+'Summary Data'!AL$39*'Summary Data'!AL24)/17*$A128)</f>
        <v>-1.1546626989637132</v>
      </c>
      <c r="P128" s="12">
        <f>('Summary Data'!AM23-('Summary Data'!AM$40*'Summary Data'!AM7+'Summary Data'!AM$39*'Summary Data'!AM24)/17*$A128)</f>
        <v>-1.145921869157189</v>
      </c>
      <c r="Q128" s="12">
        <f>('Summary Data'!AN23-('Summary Data'!AN$40*'Summary Data'!AN7+'Summary Data'!AN$39*'Summary Data'!AN24)/17*$A128)</f>
        <v>-0.3498332534832706</v>
      </c>
      <c r="R128" s="12">
        <f>('Summary Data'!AO23-('Summary Data'!AO$40*'Summary Data'!AO7+'Summary Data'!AO$39*'Summary Data'!AO24)/17*$A128)</f>
        <v>-1.5051033255223858</v>
      </c>
      <c r="S128" s="12">
        <f>('Summary Data'!AP23-('Summary Data'!AP$40*'Summary Data'!AP7+'Summary Data'!AP$39*'Summary Data'!AP24)/17*$A128)</f>
        <v>-0.6238062779768317</v>
      </c>
      <c r="T128" s="12">
        <f>('Summary Data'!AQ23-('Summary Data'!AQ$40*'Summary Data'!AQ7+'Summary Data'!AQ$39*'Summary Data'!AQ24)/17*$A128)</f>
        <v>-1.294698273892237</v>
      </c>
      <c r="U128" s="12">
        <f>('Summary Data'!AR23-('Summary Data'!AR$40*'Summary Data'!AR7+'Summary Data'!AR$39*'Summary Data'!AR24)/17*$A128)</f>
        <v>-8.7761630186006</v>
      </c>
      <c r="V128" s="75">
        <f>'Summary Data'!AS23</f>
        <v>-1.321682</v>
      </c>
    </row>
    <row r="129" spans="1:22" ht="11.25">
      <c r="A129" s="76">
        <v>3</v>
      </c>
      <c r="B129" s="12">
        <f>('Summary Data'!Y24-('Summary Data'!Y$40*'Summary Data'!Y8+'Summary Data'!Y$39*'Summary Data'!Y25)/17*$A129)</f>
        <v>0.12477240754699352</v>
      </c>
      <c r="C129" s="12">
        <f>('Summary Data'!Z24-('Summary Data'!Z$40*'Summary Data'!Z8+'Summary Data'!Z$39*'Summary Data'!Z25)/17*$A129)</f>
        <v>-0.030515232001042947</v>
      </c>
      <c r="D129" s="12">
        <f>('Summary Data'!AA24-('Summary Data'!AA$40*'Summary Data'!AA8+'Summary Data'!AA$39*'Summary Data'!AA25)/17*$A129)</f>
        <v>0.2119561690298793</v>
      </c>
      <c r="E129" s="12">
        <f>('Summary Data'!AB24-('Summary Data'!AB$40*'Summary Data'!AB8+'Summary Data'!AB$39*'Summary Data'!AB25)/17*$A129)</f>
        <v>0.3306990102248405</v>
      </c>
      <c r="F129" s="12">
        <f>('Summary Data'!AC24-('Summary Data'!AC$40*'Summary Data'!AC8+'Summary Data'!AC$39*'Summary Data'!AC25)/17*$A129)</f>
        <v>0.15108070159114087</v>
      </c>
      <c r="G129" s="12">
        <f>('Summary Data'!AD24-('Summary Data'!AD$40*'Summary Data'!AD8+'Summary Data'!AD$39*'Summary Data'!AD25)/17*$A129)</f>
        <v>0.33602683905962055</v>
      </c>
      <c r="H129" s="12">
        <f>('Summary Data'!AE24-('Summary Data'!AE$40*'Summary Data'!AE8+'Summary Data'!AE$39*'Summary Data'!AE25)/17*$A129)</f>
        <v>-0.17731222533221633</v>
      </c>
      <c r="I129" s="12">
        <f>('Summary Data'!AF24-('Summary Data'!AF$40*'Summary Data'!AF8+'Summary Data'!AF$39*'Summary Data'!AF25)/17*$A129)</f>
        <v>-0.16128066351949935</v>
      </c>
      <c r="J129" s="12">
        <f>('Summary Data'!AG24-('Summary Data'!AG$40*'Summary Data'!AG8+'Summary Data'!AG$39*'Summary Data'!AG25)/17*$A129)</f>
        <v>-0.062081645032503414</v>
      </c>
      <c r="K129" s="12">
        <f>('Summary Data'!AH24-('Summary Data'!AH$40*'Summary Data'!AH8+'Summary Data'!AH$39*'Summary Data'!AH25)/17*$A129)</f>
        <v>-0.6851853301993069</v>
      </c>
      <c r="L129" s="12">
        <f>('Summary Data'!AI24-('Summary Data'!AI$40*'Summary Data'!AI8+'Summary Data'!AI$39*'Summary Data'!AI25)/17*$A129)</f>
        <v>-0.0366055159259713</v>
      </c>
      <c r="M129" s="12">
        <f>('Summary Data'!AJ24-('Summary Data'!AJ$40*'Summary Data'!AJ8+'Summary Data'!AJ$39*'Summary Data'!AJ25)/17*$A129)</f>
        <v>-0.4117664071499468</v>
      </c>
      <c r="N129" s="12">
        <f>('Summary Data'!AK24-('Summary Data'!AK$40*'Summary Data'!AK8+'Summary Data'!AK$39*'Summary Data'!AK25)/17*$A129)</f>
        <v>-0.11819712029967247</v>
      </c>
      <c r="O129" s="12">
        <f>('Summary Data'!AL24-('Summary Data'!AL$40*'Summary Data'!AL8+'Summary Data'!AL$39*'Summary Data'!AL25)/17*$A129)</f>
        <v>0.20926060736420457</v>
      </c>
      <c r="P129" s="12">
        <f>('Summary Data'!AM24-('Summary Data'!AM$40*'Summary Data'!AM8+'Summary Data'!AM$39*'Summary Data'!AM25)/17*$A129)</f>
        <v>0.03487084315214005</v>
      </c>
      <c r="Q129" s="12">
        <f>('Summary Data'!AN24-('Summary Data'!AN$40*'Summary Data'!AN8+'Summary Data'!AN$39*'Summary Data'!AN25)/17*$A129)</f>
        <v>-0.1970732078946423</v>
      </c>
      <c r="R129" s="12">
        <f>('Summary Data'!AO24-('Summary Data'!AO$40*'Summary Data'!AO8+'Summary Data'!AO$39*'Summary Data'!AO25)/17*$A129)</f>
        <v>-0.5798167406909116</v>
      </c>
      <c r="S129" s="12">
        <f>('Summary Data'!AP24-('Summary Data'!AP$40*'Summary Data'!AP8+'Summary Data'!AP$39*'Summary Data'!AP25)/17*$A129)</f>
        <v>0.017125437785606355</v>
      </c>
      <c r="T129" s="12">
        <f>('Summary Data'!AQ24-('Summary Data'!AQ$40*'Summary Data'!AQ8+'Summary Data'!AQ$39*'Summary Data'!AQ25)/17*$A129)</f>
        <v>-0.410584025094841</v>
      </c>
      <c r="U129" s="12">
        <f>('Summary Data'!AR24-('Summary Data'!AR$40*'Summary Data'!AR8+'Summary Data'!AR$39*'Summary Data'!AR25)/17*$A129)</f>
        <v>0.79374771863492</v>
      </c>
      <c r="V129" s="75">
        <f>'Summary Data'!AS24</f>
        <v>-0.04502295</v>
      </c>
    </row>
    <row r="130" spans="1:22" ht="11.25">
      <c r="A130" s="76">
        <v>4</v>
      </c>
      <c r="B130" s="12">
        <f>('Summary Data'!Y25-('Summary Data'!Y$40*'Summary Data'!Y9+'Summary Data'!Y$39*'Summary Data'!Y26)/17*$A130)</f>
        <v>-0.0291401684163059</v>
      </c>
      <c r="C130" s="12">
        <f>('Summary Data'!Z25-('Summary Data'!Z$40*'Summary Data'!Z9+'Summary Data'!Z$39*'Summary Data'!Z26)/17*$A130)</f>
        <v>0.17403635441207294</v>
      </c>
      <c r="D130" s="12">
        <f>('Summary Data'!AA25-('Summary Data'!AA$40*'Summary Data'!AA9+'Summary Data'!AA$39*'Summary Data'!AA26)/17*$A130)</f>
        <v>0.05564917045310244</v>
      </c>
      <c r="E130" s="12">
        <f>('Summary Data'!AB25-('Summary Data'!AB$40*'Summary Data'!AB9+'Summary Data'!AB$39*'Summary Data'!AB26)/17*$A130)</f>
        <v>0.021810780815155834</v>
      </c>
      <c r="F130" s="12">
        <f>('Summary Data'!AC25-('Summary Data'!AC$40*'Summary Data'!AC9+'Summary Data'!AC$39*'Summary Data'!AC26)/17*$A130)</f>
        <v>-0.1470579147677533</v>
      </c>
      <c r="G130" s="12">
        <f>('Summary Data'!AD25-('Summary Data'!AD$40*'Summary Data'!AD9+'Summary Data'!AD$39*'Summary Data'!AD26)/17*$A130)</f>
        <v>0.5907944814423847</v>
      </c>
      <c r="H130" s="12">
        <f>('Summary Data'!AE25-('Summary Data'!AE$40*'Summary Data'!AE9+'Summary Data'!AE$39*'Summary Data'!AE26)/17*$A130)</f>
        <v>0.27955041141791165</v>
      </c>
      <c r="I130" s="12">
        <f>('Summary Data'!AF25-('Summary Data'!AF$40*'Summary Data'!AF9+'Summary Data'!AF$39*'Summary Data'!AF26)/17*$A130)</f>
        <v>0.23974740759760604</v>
      </c>
      <c r="J130" s="12">
        <f>('Summary Data'!AG25-('Summary Data'!AG$40*'Summary Data'!AG9+'Summary Data'!AG$39*'Summary Data'!AG26)/17*$A130)</f>
        <v>0.0955620618047669</v>
      </c>
      <c r="K130" s="12">
        <f>('Summary Data'!AH25-('Summary Data'!AH$40*'Summary Data'!AH9+'Summary Data'!AH$39*'Summary Data'!AH26)/17*$A130)</f>
        <v>0.22979656099475523</v>
      </c>
      <c r="L130" s="12">
        <f>('Summary Data'!AI25-('Summary Data'!AI$40*'Summary Data'!AI9+'Summary Data'!AI$39*'Summary Data'!AI26)/17*$A130)</f>
        <v>0.5156727629316274</v>
      </c>
      <c r="M130" s="12">
        <f>('Summary Data'!AJ25-('Summary Data'!AJ$40*'Summary Data'!AJ9+'Summary Data'!AJ$39*'Summary Data'!AJ26)/17*$A130)</f>
        <v>-0.2026032935405454</v>
      </c>
      <c r="N130" s="12">
        <f>('Summary Data'!AK25-('Summary Data'!AK$40*'Summary Data'!AK9+'Summary Data'!AK$39*'Summary Data'!AK26)/17*$A130)</f>
        <v>-0.11929990408175459</v>
      </c>
      <c r="O130" s="12">
        <f>('Summary Data'!AL25-('Summary Data'!AL$40*'Summary Data'!AL9+'Summary Data'!AL$39*'Summary Data'!AL26)/17*$A130)</f>
        <v>0.3680850255071972</v>
      </c>
      <c r="P130" s="12">
        <f>('Summary Data'!AM25-('Summary Data'!AM$40*'Summary Data'!AM9+'Summary Data'!AM$39*'Summary Data'!AM26)/17*$A130)</f>
        <v>0.0908341422161972</v>
      </c>
      <c r="Q130" s="12">
        <f>('Summary Data'!AN25-('Summary Data'!AN$40*'Summary Data'!AN9+'Summary Data'!AN$39*'Summary Data'!AN26)/17*$A130)</f>
        <v>0.015872037874498823</v>
      </c>
      <c r="R130" s="12">
        <f>('Summary Data'!AO25-('Summary Data'!AO$40*'Summary Data'!AO9+'Summary Data'!AO$39*'Summary Data'!AO26)/17*$A130)</f>
        <v>0.23685026943532989</v>
      </c>
      <c r="S130" s="12">
        <f>('Summary Data'!AP25-('Summary Data'!AP$40*'Summary Data'!AP9+'Summary Data'!AP$39*'Summary Data'!AP26)/17*$A130)</f>
        <v>-0.03582149054381466</v>
      </c>
      <c r="T130" s="12">
        <f>('Summary Data'!AQ25-('Summary Data'!AQ$40*'Summary Data'!AQ9+'Summary Data'!AQ$39*'Summary Data'!AQ26)/17*$A130)</f>
        <v>-0.416708821766304</v>
      </c>
      <c r="U130" s="12">
        <f>('Summary Data'!AR25-('Summary Data'!AR$40*'Summary Data'!AR9+'Summary Data'!AR$39*'Summary Data'!AR26)/17*$A130)</f>
        <v>-1.2415518122170117</v>
      </c>
      <c r="V130" s="75">
        <f>'Summary Data'!AS25</f>
        <v>0.03606152</v>
      </c>
    </row>
    <row r="131" spans="1:22" ht="11.25">
      <c r="A131" s="76">
        <v>5</v>
      </c>
      <c r="B131" s="12">
        <f>('Summary Data'!Y26-('Summary Data'!Y$40*'Summary Data'!Y10+'Summary Data'!Y$39*'Summary Data'!Y27)/17*$A131)</f>
        <v>1.3707638004086347</v>
      </c>
      <c r="C131" s="12">
        <f>('Summary Data'!Z26-('Summary Data'!Z$40*'Summary Data'!Z10+'Summary Data'!Z$39*'Summary Data'!Z27)/17*$A131)</f>
        <v>-0.11989420213552648</v>
      </c>
      <c r="D131" s="12">
        <f>('Summary Data'!AA26-('Summary Data'!AA$40*'Summary Data'!AA10+'Summary Data'!AA$39*'Summary Data'!AA27)/17*$A131)</f>
        <v>-0.043798443649807325</v>
      </c>
      <c r="E131" s="12">
        <f>('Summary Data'!AB26-('Summary Data'!AB$40*'Summary Data'!AB10+'Summary Data'!AB$39*'Summary Data'!AB27)/17*$A131)</f>
        <v>0.019831951211883265</v>
      </c>
      <c r="F131" s="12">
        <f>('Summary Data'!AC26-('Summary Data'!AC$40*'Summary Data'!AC10+'Summary Data'!AC$39*'Summary Data'!AC27)/17*$A131)</f>
        <v>-0.004206182156953441</v>
      </c>
      <c r="G131" s="12">
        <f>('Summary Data'!AD26-('Summary Data'!AD$40*'Summary Data'!AD10+'Summary Data'!AD$39*'Summary Data'!AD27)/17*$A131)</f>
        <v>0.014396065743242354</v>
      </c>
      <c r="H131" s="12">
        <f>('Summary Data'!AE26-('Summary Data'!AE$40*'Summary Data'!AE10+'Summary Data'!AE$39*'Summary Data'!AE27)/17*$A131)</f>
        <v>-0.06282739463439635</v>
      </c>
      <c r="I131" s="12">
        <f>('Summary Data'!AF26-('Summary Data'!AF$40*'Summary Data'!AF10+'Summary Data'!AF$39*'Summary Data'!AF27)/17*$A131)</f>
        <v>-0.0375588964182827</v>
      </c>
      <c r="J131" s="12">
        <f>('Summary Data'!AG26-('Summary Data'!AG$40*'Summary Data'!AG10+'Summary Data'!AG$39*'Summary Data'!AG27)/17*$A131)</f>
        <v>-0.03576951742370532</v>
      </c>
      <c r="K131" s="12">
        <f>('Summary Data'!AH26-('Summary Data'!AH$40*'Summary Data'!AH10+'Summary Data'!AH$39*'Summary Data'!AH27)/17*$A131)</f>
        <v>-0.29958251022241</v>
      </c>
      <c r="L131" s="12">
        <f>('Summary Data'!AI26-('Summary Data'!AI$40*'Summary Data'!AI10+'Summary Data'!AI$39*'Summary Data'!AI27)/17*$A131)</f>
        <v>0.01597124121644852</v>
      </c>
      <c r="M131" s="12">
        <f>('Summary Data'!AJ26-('Summary Data'!AJ$40*'Summary Data'!AJ10+'Summary Data'!AJ$39*'Summary Data'!AJ27)/17*$A131)</f>
        <v>-0.19111501204280928</v>
      </c>
      <c r="N131" s="12">
        <f>('Summary Data'!AK26-('Summary Data'!AK$40*'Summary Data'!AK10+'Summary Data'!AK$39*'Summary Data'!AK27)/17*$A131)</f>
        <v>-0.05712673464202461</v>
      </c>
      <c r="O131" s="12">
        <f>('Summary Data'!AL26-('Summary Data'!AL$40*'Summary Data'!AL10+'Summary Data'!AL$39*'Summary Data'!AL27)/17*$A131)</f>
        <v>0.026622641610690764</v>
      </c>
      <c r="P131" s="12">
        <f>('Summary Data'!AM26-('Summary Data'!AM$40*'Summary Data'!AM10+'Summary Data'!AM$39*'Summary Data'!AM27)/17*$A131)</f>
        <v>-0.05840275934688647</v>
      </c>
      <c r="Q131" s="12">
        <f>('Summary Data'!AN26-('Summary Data'!AN$40*'Summary Data'!AN10+'Summary Data'!AN$39*'Summary Data'!AN27)/17*$A131)</f>
        <v>0.0008583446437232353</v>
      </c>
      <c r="R131" s="12">
        <f>('Summary Data'!AO26-('Summary Data'!AO$40*'Summary Data'!AO10+'Summary Data'!AO$39*'Summary Data'!AO27)/17*$A131)</f>
        <v>0.019257423859531764</v>
      </c>
      <c r="S131" s="12">
        <f>('Summary Data'!AP26-('Summary Data'!AP$40*'Summary Data'!AP10+'Summary Data'!AP$39*'Summary Data'!AP27)/17*$A131)</f>
        <v>-0.09725156006259776</v>
      </c>
      <c r="T131" s="12">
        <f>('Summary Data'!AQ26-('Summary Data'!AQ$40*'Summary Data'!AQ10+'Summary Data'!AQ$39*'Summary Data'!AQ27)/17*$A131)</f>
        <v>-0.29103111907338297</v>
      </c>
      <c r="U131" s="12">
        <f>('Summary Data'!AR26-('Summary Data'!AR$40*'Summary Data'!AR10+'Summary Data'!AR$39*'Summary Data'!AR27)/17*$A131)</f>
        <v>-0.25948557671316763</v>
      </c>
      <c r="V131" s="75">
        <f>'Summary Data'!AS26</f>
        <v>-0.03131414</v>
      </c>
    </row>
    <row r="132" spans="1:22" ht="11.25">
      <c r="A132" s="76">
        <v>6</v>
      </c>
      <c r="B132" s="12">
        <f>('Summary Data'!Y27-('Summary Data'!Y$40*'Summary Data'!Y11+'Summary Data'!Y$39*'Summary Data'!Y28)/17*$A132)</f>
        <v>-0.07864686095339996</v>
      </c>
      <c r="C132" s="12">
        <f>('Summary Data'!Z27-('Summary Data'!Z$40*'Summary Data'!Z11+'Summary Data'!Z$39*'Summary Data'!Z28)/17*$A132)</f>
        <v>0.010277176526955992</v>
      </c>
      <c r="D132" s="12">
        <f>('Summary Data'!AA27-('Summary Data'!AA$40*'Summary Data'!AA11+'Summary Data'!AA$39*'Summary Data'!AA28)/17*$A132)</f>
        <v>-0.012029093985461752</v>
      </c>
      <c r="E132" s="12">
        <f>('Summary Data'!AB27-('Summary Data'!AB$40*'Summary Data'!AB11+'Summary Data'!AB$39*'Summary Data'!AB28)/17*$A132)</f>
        <v>-0.022993324721169016</v>
      </c>
      <c r="F132" s="12">
        <f>('Summary Data'!AC27-('Summary Data'!AC$40*'Summary Data'!AC11+'Summary Data'!AC$39*'Summary Data'!AC28)/17*$A132)</f>
        <v>-0.02570973213457453</v>
      </c>
      <c r="G132" s="12">
        <f>('Summary Data'!AD27-('Summary Data'!AD$40*'Summary Data'!AD11+'Summary Data'!AD$39*'Summary Data'!AD28)/17*$A132)</f>
        <v>-0.11953854941798779</v>
      </c>
      <c r="H132" s="12">
        <f>('Summary Data'!AE27-('Summary Data'!AE$40*'Summary Data'!AE11+'Summary Data'!AE$39*'Summary Data'!AE28)/17*$A132)</f>
        <v>-0.04110678435599311</v>
      </c>
      <c r="I132" s="12">
        <f>('Summary Data'!AF27-('Summary Data'!AF$40*'Summary Data'!AF11+'Summary Data'!AF$39*'Summary Data'!AF28)/17*$A132)</f>
        <v>-0.04150460880772541</v>
      </c>
      <c r="J132" s="12">
        <f>('Summary Data'!AG27-('Summary Data'!AG$40*'Summary Data'!AG11+'Summary Data'!AG$39*'Summary Data'!AG28)/17*$A132)</f>
        <v>0.0020120619889372957</v>
      </c>
      <c r="K132" s="12">
        <f>('Summary Data'!AH27-('Summary Data'!AH$40*'Summary Data'!AH11+'Summary Data'!AH$39*'Summary Data'!AH28)/17*$A132)</f>
        <v>-0.09010844746641261</v>
      </c>
      <c r="L132" s="12">
        <f>('Summary Data'!AI27-('Summary Data'!AI$40*'Summary Data'!AI11+'Summary Data'!AI$39*'Summary Data'!AI28)/17*$A132)</f>
        <v>-0.024897369321633136</v>
      </c>
      <c r="M132" s="12">
        <f>('Summary Data'!AJ27-('Summary Data'!AJ$40*'Summary Data'!AJ11+'Summary Data'!AJ$39*'Summary Data'!AJ28)/17*$A132)</f>
        <v>-0.056657571308836585</v>
      </c>
      <c r="N132" s="12">
        <f>('Summary Data'!AK27-('Summary Data'!AK$40*'Summary Data'!AK11+'Summary Data'!AK$39*'Summary Data'!AK28)/17*$A132)</f>
        <v>-0.03850186251983294</v>
      </c>
      <c r="O132" s="12">
        <f>('Summary Data'!AL27-('Summary Data'!AL$40*'Summary Data'!AL11+'Summary Data'!AL$39*'Summary Data'!AL28)/17*$A132)</f>
        <v>0.03017707773854347</v>
      </c>
      <c r="P132" s="12">
        <f>('Summary Data'!AM27-('Summary Data'!AM$40*'Summary Data'!AM11+'Summary Data'!AM$39*'Summary Data'!AM28)/17*$A132)</f>
        <v>-0.10895560312612307</v>
      </c>
      <c r="Q132" s="12">
        <f>('Summary Data'!AN27-('Summary Data'!AN$40*'Summary Data'!AN11+'Summary Data'!AN$39*'Summary Data'!AN28)/17*$A132)</f>
        <v>-0.020579469647396473</v>
      </c>
      <c r="R132" s="12">
        <f>('Summary Data'!AO27-('Summary Data'!AO$40*'Summary Data'!AO11+'Summary Data'!AO$39*'Summary Data'!AO28)/17*$A132)</f>
        <v>-0.015304414770765884</v>
      </c>
      <c r="S132" s="12">
        <f>('Summary Data'!AP27-('Summary Data'!AP$40*'Summary Data'!AP11+'Summary Data'!AP$39*'Summary Data'!AP28)/17*$A132)</f>
        <v>0.030345153468467296</v>
      </c>
      <c r="T132" s="12">
        <f>('Summary Data'!AQ27-('Summary Data'!AQ$40*'Summary Data'!AQ11+'Summary Data'!AQ$39*'Summary Data'!AQ28)/17*$A132)</f>
        <v>-0.06354342966520753</v>
      </c>
      <c r="U132" s="12">
        <f>('Summary Data'!AR27-('Summary Data'!AR$40*'Summary Data'!AR11+'Summary Data'!AR$39*'Summary Data'!AR28)/17*$A132)</f>
        <v>-0.0854283601260047</v>
      </c>
      <c r="V132" s="75">
        <f>'Summary Data'!AS27</f>
        <v>-0.03700575</v>
      </c>
    </row>
    <row r="133" spans="1:22" ht="11.25">
      <c r="A133" s="76">
        <v>7</v>
      </c>
      <c r="B133" s="12">
        <f>('Summary Data'!Y28-('Summary Data'!Y$40*'Summary Data'!Y12+'Summary Data'!Y$39*'Summary Data'!Y29)/17*$A133)</f>
        <v>1.5080565938813726</v>
      </c>
      <c r="C133" s="12">
        <f>('Summary Data'!Z28-('Summary Data'!Z$40*'Summary Data'!Z12+'Summary Data'!Z$39*'Summary Data'!Z29)/17*$A133)</f>
        <v>0.08883768003765323</v>
      </c>
      <c r="D133" s="12">
        <f>('Summary Data'!AA28-('Summary Data'!AA$40*'Summary Data'!AA12+'Summary Data'!AA$39*'Summary Data'!AA29)/17*$A133)</f>
        <v>0.08831376346301592</v>
      </c>
      <c r="E133" s="12">
        <f>('Summary Data'!AB28-('Summary Data'!AB$40*'Summary Data'!AB12+'Summary Data'!AB$39*'Summary Data'!AB29)/17*$A133)</f>
        <v>0.04678788948942559</v>
      </c>
      <c r="F133" s="12">
        <f>('Summary Data'!AC28-('Summary Data'!AC$40*'Summary Data'!AC12+'Summary Data'!AC$39*'Summary Data'!AC29)/17*$A133)</f>
        <v>0.013998185323024735</v>
      </c>
      <c r="G133" s="12">
        <f>('Summary Data'!AD28-('Summary Data'!AD$40*'Summary Data'!AD12+'Summary Data'!AD$39*'Summary Data'!AD29)/17*$A133)</f>
        <v>0.09335183218538656</v>
      </c>
      <c r="H133" s="12">
        <f>('Summary Data'!AE28-('Summary Data'!AE$40*'Summary Data'!AE12+'Summary Data'!AE$39*'Summary Data'!AE29)/17*$A133)</f>
        <v>0.07595529002478885</v>
      </c>
      <c r="I133" s="12">
        <f>('Summary Data'!AF28-('Summary Data'!AF$40*'Summary Data'!AF12+'Summary Data'!AF$39*'Summary Data'!AF29)/17*$A133)</f>
        <v>0.11477613552787419</v>
      </c>
      <c r="J133" s="12">
        <f>('Summary Data'!AG28-('Summary Data'!AG$40*'Summary Data'!AG12+'Summary Data'!AG$39*'Summary Data'!AG29)/17*$A133)</f>
        <v>-0.001791239261314441</v>
      </c>
      <c r="K133" s="12">
        <f>('Summary Data'!AH28-('Summary Data'!AH$40*'Summary Data'!AH12+'Summary Data'!AH$39*'Summary Data'!AH29)/17*$A133)</f>
        <v>-0.005587936296623363</v>
      </c>
      <c r="L133" s="12">
        <f>('Summary Data'!AI28-('Summary Data'!AI$40*'Summary Data'!AI12+'Summary Data'!AI$39*'Summary Data'!AI29)/17*$A133)</f>
        <v>0.02406733694916316</v>
      </c>
      <c r="M133" s="12">
        <f>('Summary Data'!AJ28-('Summary Data'!AJ$40*'Summary Data'!AJ12+'Summary Data'!AJ$39*'Summary Data'!AJ29)/17*$A133)</f>
        <v>0.007435860989445441</v>
      </c>
      <c r="N133" s="12">
        <f>('Summary Data'!AK28-('Summary Data'!AK$40*'Summary Data'!AK12+'Summary Data'!AK$39*'Summary Data'!AK29)/17*$A133)</f>
        <v>-0.06430456484435257</v>
      </c>
      <c r="O133" s="12">
        <f>('Summary Data'!AL28-('Summary Data'!AL$40*'Summary Data'!AL12+'Summary Data'!AL$39*'Summary Data'!AL29)/17*$A133)</f>
        <v>-0.054782340383457175</v>
      </c>
      <c r="P133" s="12">
        <f>('Summary Data'!AM28-('Summary Data'!AM$40*'Summary Data'!AM12+'Summary Data'!AM$39*'Summary Data'!AM29)/17*$A133)</f>
        <v>0.012744213564752029</v>
      </c>
      <c r="Q133" s="12">
        <f>('Summary Data'!AN28-('Summary Data'!AN$40*'Summary Data'!AN12+'Summary Data'!AN$39*'Summary Data'!AN29)/17*$A133)</f>
        <v>0.031824909899607</v>
      </c>
      <c r="R133" s="12">
        <f>('Summary Data'!AO28-('Summary Data'!AO$40*'Summary Data'!AO12+'Summary Data'!AO$39*'Summary Data'!AO29)/17*$A133)</f>
        <v>0.034648129789785174</v>
      </c>
      <c r="S133" s="12">
        <f>('Summary Data'!AP28-('Summary Data'!AP$40*'Summary Data'!AP12+'Summary Data'!AP$39*'Summary Data'!AP29)/17*$A133)</f>
        <v>0.027200444041057883</v>
      </c>
      <c r="T133" s="12">
        <f>('Summary Data'!AQ28-('Summary Data'!AQ$40*'Summary Data'!AQ12+'Summary Data'!AQ$39*'Summary Data'!AQ29)/17*$A133)</f>
        <v>-0.10201203300103269</v>
      </c>
      <c r="U133" s="12">
        <f>('Summary Data'!AR28-('Summary Data'!AR$40*'Summary Data'!AR12+'Summary Data'!AR$39*'Summary Data'!AR29)/17*$A133)</f>
        <v>0.06380756409331811</v>
      </c>
      <c r="V133" s="75">
        <f>'Summary Data'!AS28</f>
        <v>0.06925232</v>
      </c>
    </row>
    <row r="134" spans="1:22" ht="11.25">
      <c r="A134" s="76">
        <v>8</v>
      </c>
      <c r="B134" s="12">
        <f>('Summary Data'!Y29-('Summary Data'!Y$40*'Summary Data'!Y13+'Summary Data'!Y$39*'Summary Data'!Y30)/17*$A134)</f>
        <v>-0.03254877100047057</v>
      </c>
      <c r="C134" s="12">
        <f>('Summary Data'!Z29-('Summary Data'!Z$40*'Summary Data'!Z13+'Summary Data'!Z$39*'Summary Data'!Z30)/17*$A134)</f>
        <v>-0.018942861375147765</v>
      </c>
      <c r="D134" s="12">
        <f>('Summary Data'!AA29-('Summary Data'!AA$40*'Summary Data'!AA13+'Summary Data'!AA$39*'Summary Data'!AA30)/17*$A134)</f>
        <v>0.0007462890162636235</v>
      </c>
      <c r="E134" s="12">
        <f>('Summary Data'!AB29-('Summary Data'!AB$40*'Summary Data'!AB13+'Summary Data'!AB$39*'Summary Data'!AB30)/17*$A134)</f>
        <v>0.003918189105797176</v>
      </c>
      <c r="F134" s="12">
        <f>('Summary Data'!AC29-('Summary Data'!AC$40*'Summary Data'!AC13+'Summary Data'!AC$39*'Summary Data'!AC30)/17*$A134)</f>
        <v>0.0003321032952519516</v>
      </c>
      <c r="G134" s="12">
        <f>('Summary Data'!AD29-('Summary Data'!AD$40*'Summary Data'!AD13+'Summary Data'!AD$39*'Summary Data'!AD30)/17*$A134)</f>
        <v>0.049400691321876945</v>
      </c>
      <c r="H134" s="12">
        <f>('Summary Data'!AE29-('Summary Data'!AE$40*'Summary Data'!AE13+'Summary Data'!AE$39*'Summary Data'!AE30)/17*$A134)</f>
        <v>0.02774620105711944</v>
      </c>
      <c r="I134" s="12">
        <f>('Summary Data'!AF29-('Summary Data'!AF$40*'Summary Data'!AF13+'Summary Data'!AF$39*'Summary Data'!AF30)/17*$A134)</f>
        <v>0.0497665041228738</v>
      </c>
      <c r="J134" s="12">
        <f>('Summary Data'!AG29-('Summary Data'!AG$40*'Summary Data'!AG13+'Summary Data'!AG$39*'Summary Data'!AG30)/17*$A134)</f>
        <v>0.03849421204433209</v>
      </c>
      <c r="K134" s="12">
        <f>('Summary Data'!AH29-('Summary Data'!AH$40*'Summary Data'!AH13+'Summary Data'!AH$39*'Summary Data'!AH30)/17*$A134)</f>
        <v>0.002245526817701182</v>
      </c>
      <c r="L134" s="12">
        <f>('Summary Data'!AI29-('Summary Data'!AI$40*'Summary Data'!AI13+'Summary Data'!AI$39*'Summary Data'!AI30)/17*$A134)</f>
        <v>-0.002417023028977696</v>
      </c>
      <c r="M134" s="12">
        <f>('Summary Data'!AJ29-('Summary Data'!AJ$40*'Summary Data'!AJ13+'Summary Data'!AJ$39*'Summary Data'!AJ30)/17*$A134)</f>
        <v>-0.0062202052394913845</v>
      </c>
      <c r="N134" s="12">
        <f>('Summary Data'!AK29-('Summary Data'!AK$40*'Summary Data'!AK13+'Summary Data'!AK$39*'Summary Data'!AK30)/17*$A134)</f>
        <v>0.003271450470819292</v>
      </c>
      <c r="O134" s="12">
        <f>('Summary Data'!AL29-('Summary Data'!AL$40*'Summary Data'!AL13+'Summary Data'!AL$39*'Summary Data'!AL30)/17*$A134)</f>
        <v>0.014152605296166167</v>
      </c>
      <c r="P134" s="12">
        <f>('Summary Data'!AM29-('Summary Data'!AM$40*'Summary Data'!AM13+'Summary Data'!AM$39*'Summary Data'!AM30)/17*$A134)</f>
        <v>-0.0006088114915384947</v>
      </c>
      <c r="Q134" s="12">
        <f>('Summary Data'!AN29-('Summary Data'!AN$40*'Summary Data'!AN13+'Summary Data'!AN$39*'Summary Data'!AN30)/17*$A134)</f>
        <v>0.0010878154942917592</v>
      </c>
      <c r="R134" s="12">
        <f>('Summary Data'!AO29-('Summary Data'!AO$40*'Summary Data'!AO13+'Summary Data'!AO$39*'Summary Data'!AO30)/17*$A134)</f>
        <v>-0.027131070823343064</v>
      </c>
      <c r="S134" s="12">
        <f>('Summary Data'!AP29-('Summary Data'!AP$40*'Summary Data'!AP13+'Summary Data'!AP$39*'Summary Data'!AP30)/17*$A134)</f>
        <v>-0.013009305031494589</v>
      </c>
      <c r="T134" s="12">
        <f>('Summary Data'!AQ29-('Summary Data'!AQ$40*'Summary Data'!AQ13+'Summary Data'!AQ$39*'Summary Data'!AQ30)/17*$A134)</f>
        <v>-0.0266468975851984</v>
      </c>
      <c r="U134" s="12">
        <f>('Summary Data'!AR29-('Summary Data'!AR$40*'Summary Data'!AR13+'Summary Data'!AR$39*'Summary Data'!AR30)/17*$A134)</f>
        <v>-0.042882749716525184</v>
      </c>
      <c r="V134" s="75">
        <f>'Summary Data'!AS29</f>
        <v>0.004120052</v>
      </c>
    </row>
    <row r="135" spans="1:22" ht="11.25">
      <c r="A135" s="76">
        <v>9</v>
      </c>
      <c r="B135" s="12">
        <f>('Summary Data'!Y30-('Summary Data'!Y$40*'Summary Data'!Y14+'Summary Data'!Y$39*'Summary Data'!Y31)/17*$A135)</f>
        <v>-0.1597754394646218</v>
      </c>
      <c r="C135" s="12">
        <f>('Summary Data'!Z30-('Summary Data'!Z$40*'Summary Data'!Z14+'Summary Data'!Z$39*'Summary Data'!Z31)/17*$A135)</f>
        <v>0.030104750393656354</v>
      </c>
      <c r="D135" s="12">
        <f>('Summary Data'!AA30-('Summary Data'!AA$40*'Summary Data'!AA14+'Summary Data'!AA$39*'Summary Data'!AA31)/17*$A135)</f>
        <v>0.03676986706194233</v>
      </c>
      <c r="E135" s="12">
        <f>('Summary Data'!AB30-('Summary Data'!AB$40*'Summary Data'!AB14+'Summary Data'!AB$39*'Summary Data'!AB31)/17*$A135)</f>
        <v>0.03629139333229846</v>
      </c>
      <c r="F135" s="12">
        <f>('Summary Data'!AC30-('Summary Data'!AC$40*'Summary Data'!AC14+'Summary Data'!AC$39*'Summary Data'!AC31)/17*$A135)</f>
        <v>0.03471194522390995</v>
      </c>
      <c r="G135" s="12">
        <f>('Summary Data'!AD30-('Summary Data'!AD$40*'Summary Data'!AD14+'Summary Data'!AD$39*'Summary Data'!AD31)/17*$A135)</f>
        <v>0.05140787048782942</v>
      </c>
      <c r="H135" s="12">
        <f>('Summary Data'!AE30-('Summary Data'!AE$40*'Summary Data'!AE14+'Summary Data'!AE$39*'Summary Data'!AE31)/17*$A135)</f>
        <v>0.033310777363804354</v>
      </c>
      <c r="I135" s="12">
        <f>('Summary Data'!AF30-('Summary Data'!AF$40*'Summary Data'!AF14+'Summary Data'!AF$39*'Summary Data'!AF31)/17*$A135)</f>
        <v>0.06046611086177753</v>
      </c>
      <c r="J135" s="12">
        <f>('Summary Data'!AG30-('Summary Data'!AG$40*'Summary Data'!AG14+'Summary Data'!AG$39*'Summary Data'!AG31)/17*$A135)</f>
        <v>0.03399132278899737</v>
      </c>
      <c r="K135" s="12">
        <f>('Summary Data'!AH30-('Summary Data'!AH$40*'Summary Data'!AH14+'Summary Data'!AH$39*'Summary Data'!AH31)/17*$A135)</f>
        <v>-0.0033874703783164537</v>
      </c>
      <c r="L135" s="12">
        <f>('Summary Data'!AI30-('Summary Data'!AI$40*'Summary Data'!AI14+'Summary Data'!AI$39*'Summary Data'!AI31)/17*$A135)</f>
        <v>0.0697610510728928</v>
      </c>
      <c r="M135" s="12">
        <f>('Summary Data'!AJ30-('Summary Data'!AJ$40*'Summary Data'!AJ14+'Summary Data'!AJ$39*'Summary Data'!AJ31)/17*$A135)</f>
        <v>0.03650231811871894</v>
      </c>
      <c r="N135" s="12">
        <f>('Summary Data'!AK30-('Summary Data'!AK$40*'Summary Data'!AK14+'Summary Data'!AK$39*'Summary Data'!AK31)/17*$A135)</f>
        <v>0.06696157269219367</v>
      </c>
      <c r="O135" s="12">
        <f>('Summary Data'!AL30-('Summary Data'!AL$40*'Summary Data'!AL14+'Summary Data'!AL$39*'Summary Data'!AL31)/17*$A135)</f>
        <v>0.0657574024501697</v>
      </c>
      <c r="P135" s="12">
        <f>('Summary Data'!AM30-('Summary Data'!AM$40*'Summary Data'!AM14+'Summary Data'!AM$39*'Summary Data'!AM31)/17*$A135)</f>
        <v>0.028000829950460018</v>
      </c>
      <c r="Q135" s="12">
        <f>('Summary Data'!AN30-('Summary Data'!AN$40*'Summary Data'!AN14+'Summary Data'!AN$39*'Summary Data'!AN31)/17*$A135)</f>
        <v>0.052663735326025175</v>
      </c>
      <c r="R135" s="12">
        <f>('Summary Data'!AO30-('Summary Data'!AO$40*'Summary Data'!AO14+'Summary Data'!AO$39*'Summary Data'!AO31)/17*$A135)</f>
        <v>0.03930836801327382</v>
      </c>
      <c r="S135" s="12">
        <f>('Summary Data'!AP30-('Summary Data'!AP$40*'Summary Data'!AP14+'Summary Data'!AP$39*'Summary Data'!AP31)/17*$A135)</f>
        <v>0.04881572518218257</v>
      </c>
      <c r="T135" s="12">
        <f>('Summary Data'!AQ30-('Summary Data'!AQ$40*'Summary Data'!AQ14+'Summary Data'!AQ$39*'Summary Data'!AQ31)/17*$A135)</f>
        <v>0.03000195777889343</v>
      </c>
      <c r="U135" s="12">
        <f>('Summary Data'!AR30-('Summary Data'!AR$40*'Summary Data'!AR14+'Summary Data'!AR$39*'Summary Data'!AR31)/17*$A135)</f>
        <v>0.0952528831310141</v>
      </c>
      <c r="V135" s="75">
        <f>'Summary Data'!AS30</f>
        <v>0.03134611</v>
      </c>
    </row>
    <row r="136" spans="1:22" ht="11.25">
      <c r="A136" s="76">
        <v>10</v>
      </c>
      <c r="B136" s="12">
        <f>('Summary Data'!Y31-('Summary Data'!Y$40*'Summary Data'!Y15+'Summary Data'!Y$39*'Summary Data'!Y32)/17*$A136)</f>
        <v>-7.221135273072221E-09</v>
      </c>
      <c r="C136" s="12">
        <f>('Summary Data'!Z31-('Summary Data'!Z$40*'Summary Data'!Z15+'Summary Data'!Z$39*'Summary Data'!Z32)/17*$A136)</f>
        <v>2.20332164457826E-08</v>
      </c>
      <c r="D136" s="12">
        <f>('Summary Data'!AA31-('Summary Data'!AA$40*'Summary Data'!AA15+'Summary Data'!AA$39*'Summary Data'!AA32)/17*$A136)</f>
        <v>-1.712361470500301E-09</v>
      </c>
      <c r="E136" s="12">
        <f>('Summary Data'!AB31-('Summary Data'!AB$40*'Summary Data'!AB15+'Summary Data'!AB$39*'Summary Data'!AB32)/17*$A136)</f>
        <v>4.826425998444295E-09</v>
      </c>
      <c r="F136" s="12">
        <f>('Summary Data'!AC31-('Summary Data'!AC$40*'Summary Data'!AC15+'Summary Data'!AC$39*'Summary Data'!AC32)/17*$A136)</f>
        <v>2.2561060034065328E-09</v>
      </c>
      <c r="G136" s="12">
        <f>('Summary Data'!AD31-('Summary Data'!AD$40*'Summary Data'!AD15+'Summary Data'!AD$39*'Summary Data'!AD32)/17*$A136)</f>
        <v>3.0122545915944876E-09</v>
      </c>
      <c r="H136" s="12">
        <f>('Summary Data'!AE31-('Summary Data'!AE$40*'Summary Data'!AE15+'Summary Data'!AE$39*'Summary Data'!AE32)/17*$A136)</f>
        <v>-2.007128920011869E-08</v>
      </c>
      <c r="I136" s="12">
        <f>('Summary Data'!AF31-('Summary Data'!AF$40*'Summary Data'!AF15+'Summary Data'!AF$39*'Summary Data'!AF32)/17*$A136)</f>
        <v>1.5311669654405335E-08</v>
      </c>
      <c r="J136" s="12">
        <f>('Summary Data'!AG31-('Summary Data'!AG$40*'Summary Data'!AG15+'Summary Data'!AG$39*'Summary Data'!AG32)/17*$A136)</f>
        <v>-2.7323199362772055E-09</v>
      </c>
      <c r="K136" s="12">
        <f>('Summary Data'!AH31-('Summary Data'!AH$40*'Summary Data'!AH15+'Summary Data'!AH$39*'Summary Data'!AH32)/17*$A136)</f>
        <v>2.1748116588865551E-10</v>
      </c>
      <c r="L136" s="12">
        <f>('Summary Data'!AI31-('Summary Data'!AI$40*'Summary Data'!AI15+'Summary Data'!AI$39*'Summary Data'!AI32)/17*$A136)</f>
        <v>-8.38142000247899E-09</v>
      </c>
      <c r="M136" s="12">
        <f>('Summary Data'!AJ31-('Summary Data'!AJ$40*'Summary Data'!AJ15+'Summary Data'!AJ$39*'Summary Data'!AJ32)/17*$A136)</f>
        <v>4.771862009700367E-09</v>
      </c>
      <c r="N136" s="12">
        <f>('Summary Data'!AK31-('Summary Data'!AK$40*'Summary Data'!AK15+'Summary Data'!AK$39*'Summary Data'!AK32)/17*$A136)</f>
        <v>-1.3246764692109725E-09</v>
      </c>
      <c r="O136" s="12">
        <f>('Summary Data'!AL31-('Summary Data'!AL$40*'Summary Data'!AL15+'Summary Data'!AL$39*'Summary Data'!AL32)/17*$A136)</f>
        <v>2.3471578847189534E-09</v>
      </c>
      <c r="P136" s="12">
        <f>('Summary Data'!AM31-('Summary Data'!AM$40*'Summary Data'!AM15+'Summary Data'!AM$39*'Summary Data'!AM32)/17*$A136)</f>
        <v>-8.54696141638911E-09</v>
      </c>
      <c r="Q136" s="12">
        <f>('Summary Data'!AN31-('Summary Data'!AN$40*'Summary Data'!AN15+'Summary Data'!AN$39*'Summary Data'!AN32)/17*$A136)</f>
        <v>-2.61623531172539E-09</v>
      </c>
      <c r="R136" s="12">
        <f>('Summary Data'!AO31-('Summary Data'!AO$40*'Summary Data'!AO15+'Summary Data'!AO$39*'Summary Data'!AO32)/17*$A136)</f>
        <v>-1.6439751761299082E-08</v>
      </c>
      <c r="S136" s="12">
        <f>('Summary Data'!AP31-('Summary Data'!AP$40*'Summary Data'!AP15+'Summary Data'!AP$39*'Summary Data'!AP32)/17*$A136)</f>
        <v>2.588123530593289E-10</v>
      </c>
      <c r="T136" s="12">
        <f>('Summary Data'!AQ31-('Summary Data'!AQ$40*'Summary Data'!AQ15+'Summary Data'!AQ$39*'Summary Data'!AQ32)/17*$A136)</f>
        <v>2.7550688813660074E-09</v>
      </c>
      <c r="U136" s="12">
        <f>('Summary Data'!AR31-('Summary Data'!AR$40*'Summary Data'!AR15+'Summary Data'!AR$39*'Summary Data'!AR32)/17*$A136)</f>
        <v>9.216358815011816E-09</v>
      </c>
      <c r="V136" s="75">
        <f>'Summary Data'!AS31</f>
        <v>0.001540779</v>
      </c>
    </row>
    <row r="137" spans="1:22" ht="11.25">
      <c r="A137" s="76">
        <v>11</v>
      </c>
      <c r="B137" s="12">
        <f>('Summary Data'!Y32-('Summary Data'!Y$40*'Summary Data'!Y16+'Summary Data'!Y$39*'Summary Data'!Y33)/17*$A137)</f>
        <v>0.1972143492114983</v>
      </c>
      <c r="C137" s="12">
        <f>('Summary Data'!Z32-('Summary Data'!Z$40*'Summary Data'!Z16+'Summary Data'!Z$39*'Summary Data'!Z33)/17*$A137)</f>
        <v>0.041909307180070854</v>
      </c>
      <c r="D137" s="12">
        <f>('Summary Data'!AA32-('Summary Data'!AA$40*'Summary Data'!AA16+'Summary Data'!AA$39*'Summary Data'!AA33)/17*$A137)</f>
        <v>0.03874115583299757</v>
      </c>
      <c r="E137" s="12">
        <f>('Summary Data'!AB32-('Summary Data'!AB$40*'Summary Data'!AB16+'Summary Data'!AB$39*'Summary Data'!AB33)/17*$A137)</f>
        <v>0.034989797735639656</v>
      </c>
      <c r="F137" s="12">
        <f>('Summary Data'!AC32-('Summary Data'!AC$40*'Summary Data'!AC16+'Summary Data'!AC$39*'Summary Data'!AC33)/17*$A137)</f>
        <v>0.04000111186183966</v>
      </c>
      <c r="G137" s="12">
        <f>('Summary Data'!AD32-('Summary Data'!AD$40*'Summary Data'!AD16+'Summary Data'!AD$39*'Summary Data'!AD33)/17*$A137)</f>
        <v>0.05155311192276039</v>
      </c>
      <c r="H137" s="12">
        <f>('Summary Data'!AE32-('Summary Data'!AE$40*'Summary Data'!AE16+'Summary Data'!AE$39*'Summary Data'!AE33)/17*$A137)</f>
        <v>0.05837363253411233</v>
      </c>
      <c r="I137" s="12">
        <f>('Summary Data'!AF32-('Summary Data'!AF$40*'Summary Data'!AF16+'Summary Data'!AF$39*'Summary Data'!AF33)/17*$A137)</f>
        <v>0.06301904081715984</v>
      </c>
      <c r="J137" s="12">
        <f>('Summary Data'!AG32-('Summary Data'!AG$40*'Summary Data'!AG16+'Summary Data'!AG$39*'Summary Data'!AG33)/17*$A137)</f>
        <v>0.05271949630730995</v>
      </c>
      <c r="K137" s="12">
        <f>('Summary Data'!AH32-('Summary Data'!AH$40*'Summary Data'!AH16+'Summary Data'!AH$39*'Summary Data'!AH33)/17*$A137)</f>
        <v>0.03279877014596428</v>
      </c>
      <c r="L137" s="12">
        <f>('Summary Data'!AI32-('Summary Data'!AI$40*'Summary Data'!AI16+'Summary Data'!AI$39*'Summary Data'!AI33)/17*$A137)</f>
        <v>0.03949692602717874</v>
      </c>
      <c r="M137" s="12">
        <f>('Summary Data'!AJ32-('Summary Data'!AJ$40*'Summary Data'!AJ16+'Summary Data'!AJ$39*'Summary Data'!AJ33)/17*$A137)</f>
        <v>0.037696361791550004</v>
      </c>
      <c r="N137" s="12">
        <f>('Summary Data'!AK32-('Summary Data'!AK$40*'Summary Data'!AK16+'Summary Data'!AK$39*'Summary Data'!AK33)/17*$A137)</f>
        <v>0.027007396781653436</v>
      </c>
      <c r="O137" s="12">
        <f>('Summary Data'!AL32-('Summary Data'!AL$40*'Summary Data'!AL16+'Summary Data'!AL$39*'Summary Data'!AL33)/17*$A137)</f>
        <v>0.03130201721818408</v>
      </c>
      <c r="P137" s="12">
        <f>('Summary Data'!AM32-('Summary Data'!AM$40*'Summary Data'!AM16+'Summary Data'!AM$39*'Summary Data'!AM33)/17*$A137)</f>
        <v>0.029801159964582574</v>
      </c>
      <c r="Q137" s="12">
        <f>('Summary Data'!AN32-('Summary Data'!AN$40*'Summary Data'!AN16+'Summary Data'!AN$39*'Summary Data'!AN33)/17*$A137)</f>
        <v>0.026723646436707466</v>
      </c>
      <c r="R137" s="12">
        <f>('Summary Data'!AO32-('Summary Data'!AO$40*'Summary Data'!AO16+'Summary Data'!AO$39*'Summary Data'!AO33)/17*$A137)</f>
        <v>0.042566953286295</v>
      </c>
      <c r="S137" s="12">
        <f>('Summary Data'!AP32-('Summary Data'!AP$40*'Summary Data'!AP16+'Summary Data'!AP$39*'Summary Data'!AP33)/17*$A137)</f>
        <v>0.04362460682892878</v>
      </c>
      <c r="T137" s="12">
        <f>('Summary Data'!AQ32-('Summary Data'!AQ$40*'Summary Data'!AQ16+'Summary Data'!AQ$39*'Summary Data'!AQ33)/17*$A137)</f>
        <v>0.031069002546506394</v>
      </c>
      <c r="U137" s="12">
        <f>('Summary Data'!AR32-('Summary Data'!AR$40*'Summary Data'!AR16+'Summary Data'!AR$39*'Summary Data'!AR33)/17*$A137)</f>
        <v>0.06685737141774006</v>
      </c>
      <c r="V137" s="75">
        <f>'Summary Data'!AS32</f>
        <v>0.04519052</v>
      </c>
    </row>
    <row r="138" spans="1:23" ht="11.25">
      <c r="A138" s="76">
        <v>12</v>
      </c>
      <c r="B138" s="12">
        <f>('Summary Data'!Y33-('Summary Data'!Y$40*'Summary Data'!Y17+'Summary Data'!Y$39*'Summary Data'!Y34)/17*$A138)*10</f>
        <v>-0.08410443592867593</v>
      </c>
      <c r="C138" s="12">
        <f>('Summary Data'!Z33-('Summary Data'!Z$40*'Summary Data'!Z17+'Summary Data'!Z$39*'Summary Data'!Z34)/17*$A138)*10</f>
        <v>-0.0028722156973153</v>
      </c>
      <c r="D138" s="12">
        <f>('Summary Data'!AA33-('Summary Data'!AA$40*'Summary Data'!AA17+'Summary Data'!AA$39*'Summary Data'!AA34)/17*$A138)*10</f>
        <v>-0.003591170854152822</v>
      </c>
      <c r="E138" s="12">
        <f>('Summary Data'!AB33-('Summary Data'!AB$40*'Summary Data'!AB17+'Summary Data'!AB$39*'Summary Data'!AB34)/17*$A138)*10</f>
        <v>-0.00022425741554475773</v>
      </c>
      <c r="F138" s="12">
        <f>('Summary Data'!AC33-('Summary Data'!AC$40*'Summary Data'!AC17+'Summary Data'!AC$39*'Summary Data'!AC34)/17*$A138)*10</f>
        <v>-0.0027531026545302628</v>
      </c>
      <c r="G138" s="12">
        <f>('Summary Data'!AD33-('Summary Data'!AD$40*'Summary Data'!AD17+'Summary Data'!AD$39*'Summary Data'!AD34)/17*$A138)*10</f>
        <v>-0.06401243294260353</v>
      </c>
      <c r="H138" s="12">
        <f>('Summary Data'!AE33-('Summary Data'!AE$40*'Summary Data'!AE17+'Summary Data'!AE$39*'Summary Data'!AE34)/17*$A138)*10</f>
        <v>-0.0015177345985594067</v>
      </c>
      <c r="I138" s="12">
        <f>('Summary Data'!AF33-('Summary Data'!AF$40*'Summary Data'!AF17+'Summary Data'!AF$39*'Summary Data'!AF34)/17*$A138)*10</f>
        <v>-0.00972985999606748</v>
      </c>
      <c r="J138" s="12">
        <f>('Summary Data'!AG33-('Summary Data'!AG$40*'Summary Data'!AG17+'Summary Data'!AG$39*'Summary Data'!AG34)/17*$A138)*10</f>
        <v>-0.0006759351554252264</v>
      </c>
      <c r="K138" s="12">
        <f>('Summary Data'!AH33-('Summary Data'!AH$40*'Summary Data'!AH17+'Summary Data'!AH$39*'Summary Data'!AH34)/17*$A138)*10</f>
        <v>-0.07221541927819125</v>
      </c>
      <c r="L138" s="12">
        <f>('Summary Data'!AI33-('Summary Data'!AI$40*'Summary Data'!AI17+'Summary Data'!AI$39*'Summary Data'!AI34)/17*$A138)*10</f>
        <v>-0.04573191751425753</v>
      </c>
      <c r="M138" s="12">
        <f>('Summary Data'!AJ33-('Summary Data'!AJ$40*'Summary Data'!AJ17+'Summary Data'!AJ$39*'Summary Data'!AJ34)/17*$A138)*10</f>
        <v>-0.053855407559127905</v>
      </c>
      <c r="N138" s="12">
        <f>('Summary Data'!AK33-('Summary Data'!AK$40*'Summary Data'!AK17+'Summary Data'!AK$39*'Summary Data'!AK34)/17*$A138)*10</f>
        <v>-0.027008564361458345</v>
      </c>
      <c r="O138" s="12">
        <f>('Summary Data'!AL33-('Summary Data'!AL$40*'Summary Data'!AL17+'Summary Data'!AL$39*'Summary Data'!AL34)/17*$A138)*10</f>
        <v>-0.01266429176073482</v>
      </c>
      <c r="P138" s="12">
        <f>('Summary Data'!AM33-('Summary Data'!AM$40*'Summary Data'!AM17+'Summary Data'!AM$39*'Summary Data'!AM34)/17*$A138)*10</f>
        <v>-0.05907731161306815</v>
      </c>
      <c r="Q138" s="12">
        <f>('Summary Data'!AN33-('Summary Data'!AN$40*'Summary Data'!AN17+'Summary Data'!AN$39*'Summary Data'!AN34)/17*$A138)*10</f>
        <v>-0.03832543452507531</v>
      </c>
      <c r="R138" s="12">
        <f>('Summary Data'!AO33-('Summary Data'!AO$40*'Summary Data'!AO17+'Summary Data'!AO$39*'Summary Data'!AO34)/17*$A138)*10</f>
        <v>-0.04683059237506706</v>
      </c>
      <c r="S138" s="12">
        <f>('Summary Data'!AP33-('Summary Data'!AP$40*'Summary Data'!AP17+'Summary Data'!AP$39*'Summary Data'!AP34)/17*$A138)*10</f>
        <v>-0.01941466589647341</v>
      </c>
      <c r="T138" s="12">
        <f>('Summary Data'!AQ33-('Summary Data'!AQ$40*'Summary Data'!AQ17+'Summary Data'!AQ$39*'Summary Data'!AQ34)/17*$A138)*10</f>
        <v>-0.04153405747060488</v>
      </c>
      <c r="U138" s="12">
        <f>('Summary Data'!AR33-('Summary Data'!AR$40*'Summary Data'!AR17+'Summary Data'!AR$39*'Summary Data'!AR34)/17*$A138)*10</f>
        <v>-0.07350693732575296</v>
      </c>
      <c r="V138" s="75">
        <f>'Summary Data'!AS33*10</f>
        <v>-0.025845669999999998</v>
      </c>
      <c r="W138" s="35" t="s">
        <v>57</v>
      </c>
    </row>
    <row r="139" spans="1:23" ht="11.25">
      <c r="A139" s="76">
        <v>13</v>
      </c>
      <c r="B139" s="12">
        <f>('Summary Data'!Y34-('Summary Data'!Y$40*'Summary Data'!Y18+'Summary Data'!Y$39*'Summary Data'!Y35)/17*$A139)*10</f>
        <v>-0.059991176656105705</v>
      </c>
      <c r="C139" s="12">
        <f>('Summary Data'!Z34-('Summary Data'!Z$40*'Summary Data'!Z18+'Summary Data'!Z$39*'Summary Data'!Z35)/17*$A139)*10</f>
        <v>0.049911488659685234</v>
      </c>
      <c r="D139" s="12">
        <f>('Summary Data'!AA34-('Summary Data'!AA$40*'Summary Data'!AA18+'Summary Data'!AA$39*'Summary Data'!AA35)/17*$A139)*10</f>
        <v>0.05572771688166028</v>
      </c>
      <c r="E139" s="12">
        <f>('Summary Data'!AB34-('Summary Data'!AB$40*'Summary Data'!AB18+'Summary Data'!AB$39*'Summary Data'!AB35)/17*$A139)*10</f>
        <v>0.031217587798305857</v>
      </c>
      <c r="F139" s="12">
        <f>('Summary Data'!AC34-('Summary Data'!AC$40*'Summary Data'!AC18+'Summary Data'!AC$39*'Summary Data'!AC35)/17*$A139)*10</f>
        <v>0.05227735987996544</v>
      </c>
      <c r="G139" s="12">
        <f>('Summary Data'!AD34-('Summary Data'!AD$40*'Summary Data'!AD18+'Summary Data'!AD$39*'Summary Data'!AD35)/17*$A139)*10</f>
        <v>0.05858327592340537</v>
      </c>
      <c r="H139" s="12">
        <f>('Summary Data'!AE34-('Summary Data'!AE$40*'Summary Data'!AE18+'Summary Data'!AE$39*'Summary Data'!AE35)/17*$A139)*10</f>
        <v>0.03103125881356293</v>
      </c>
      <c r="I139" s="12">
        <f>('Summary Data'!AF34-('Summary Data'!AF$40*'Summary Data'!AF18+'Summary Data'!AF$39*'Summary Data'!AF35)/17*$A139)*10</f>
        <v>0.05970961810277006</v>
      </c>
      <c r="J139" s="12">
        <f>('Summary Data'!AG34-('Summary Data'!AG$40*'Summary Data'!AG18+'Summary Data'!AG$39*'Summary Data'!AG35)/17*$A139)*10</f>
        <v>0.06480966608912107</v>
      </c>
      <c r="K139" s="12">
        <f>('Summary Data'!AH34-('Summary Data'!AH$40*'Summary Data'!AH18+'Summary Data'!AH$39*'Summary Data'!AH35)/17*$A139)*10</f>
        <v>0.036040105245866705</v>
      </c>
      <c r="L139" s="12">
        <f>('Summary Data'!AI34-('Summary Data'!AI$40*'Summary Data'!AI18+'Summary Data'!AI$39*'Summary Data'!AI35)/17*$A139)*10</f>
        <v>0.09462029297588971</v>
      </c>
      <c r="M139" s="12">
        <f>('Summary Data'!AJ34-('Summary Data'!AJ$40*'Summary Data'!AJ18+'Summary Data'!AJ$39*'Summary Data'!AJ35)/17*$A139)*10</f>
        <v>0.03783130437589331</v>
      </c>
      <c r="N139" s="12">
        <f>('Summary Data'!AK34-('Summary Data'!AK$40*'Summary Data'!AK18+'Summary Data'!AK$39*'Summary Data'!AK35)/17*$A139)*10</f>
        <v>0.06700425109256186</v>
      </c>
      <c r="O139" s="12">
        <f>('Summary Data'!AL34-('Summary Data'!AL$40*'Summary Data'!AL18+'Summary Data'!AL$39*'Summary Data'!AL35)/17*$A139)*10</f>
        <v>0.0695990920439362</v>
      </c>
      <c r="P139" s="12">
        <f>('Summary Data'!AM34-('Summary Data'!AM$40*'Summary Data'!AM18+'Summary Data'!AM$39*'Summary Data'!AM35)/17*$A139)*10</f>
        <v>0.047095243317388506</v>
      </c>
      <c r="Q139" s="12">
        <f>('Summary Data'!AN34-('Summary Data'!AN$40*'Summary Data'!AN18+'Summary Data'!AN$39*'Summary Data'!AN35)/17*$A139)*10</f>
        <v>0.05533679259742383</v>
      </c>
      <c r="R139" s="12">
        <f>('Summary Data'!AO34-('Summary Data'!AO$40*'Summary Data'!AO18+'Summary Data'!AO$39*'Summary Data'!AO35)/17*$A139)*10</f>
        <v>0.06156197632272718</v>
      </c>
      <c r="S139" s="12">
        <f>('Summary Data'!AP34-('Summary Data'!AP$40*'Summary Data'!AP18+'Summary Data'!AP$39*'Summary Data'!AP35)/17*$A139)*10</f>
        <v>0.06464339332600116</v>
      </c>
      <c r="T139" s="12">
        <f>('Summary Data'!AQ34-('Summary Data'!AQ$40*'Summary Data'!AQ18+'Summary Data'!AQ$39*'Summary Data'!AQ35)/17*$A139)*10</f>
        <v>0.03198258525949118</v>
      </c>
      <c r="U139" s="12">
        <f>('Summary Data'!AR34-('Summary Data'!AR$40*'Summary Data'!AR18+'Summary Data'!AR$39*'Summary Data'!AR35)/17*$A139)*10</f>
        <v>0.06546983109734822</v>
      </c>
      <c r="V139" s="75">
        <f>'Summary Data'!AS34*10</f>
        <v>0.04717155</v>
      </c>
      <c r="W139" s="35" t="s">
        <v>57</v>
      </c>
    </row>
    <row r="140" spans="1:23" ht="11.25">
      <c r="A140" s="76">
        <v>14</v>
      </c>
      <c r="B140" s="12">
        <f>('Summary Data'!Y35-('Summary Data'!Y$40*'Summary Data'!Y19+'Summary Data'!Y$39*'Summary Data'!Y36)/17*$A140)*10</f>
        <v>0.008652205131871493</v>
      </c>
      <c r="C140" s="12">
        <f>('Summary Data'!Z35-('Summary Data'!Z$40*'Summary Data'!Z19+'Summary Data'!Z$39*'Summary Data'!Z36)/17*$A140)*10</f>
        <v>-0.11304490982483895</v>
      </c>
      <c r="D140" s="12">
        <f>('Summary Data'!AA35-('Summary Data'!AA$40*'Summary Data'!AA19+'Summary Data'!AA$39*'Summary Data'!AA36)/17*$A140)*10</f>
        <v>-0.1261741051780963</v>
      </c>
      <c r="E140" s="12">
        <f>('Summary Data'!AB35-('Summary Data'!AB$40*'Summary Data'!AB19+'Summary Data'!AB$39*'Summary Data'!AB36)/17*$A140)*10</f>
        <v>-0.13271962558145867</v>
      </c>
      <c r="F140" s="12">
        <f>('Summary Data'!AC35-('Summary Data'!AC$40*'Summary Data'!AC19+'Summary Data'!AC$39*'Summary Data'!AC36)/17*$A140)*10</f>
        <v>-0.13320273754937653</v>
      </c>
      <c r="G140" s="12">
        <f>('Summary Data'!AD35-('Summary Data'!AD$40*'Summary Data'!AD19+'Summary Data'!AD$39*'Summary Data'!AD36)/17*$A140)*10</f>
        <v>-0.09921231765023245</v>
      </c>
      <c r="H140" s="12">
        <f>('Summary Data'!AE35-('Summary Data'!AE$40*'Summary Data'!AE19+'Summary Data'!AE$39*'Summary Data'!AE36)/17*$A140)*10</f>
        <v>-0.11768492931091536</v>
      </c>
      <c r="I140" s="12">
        <f>('Summary Data'!AF35-('Summary Data'!AF$40*'Summary Data'!AF19+'Summary Data'!AF$39*'Summary Data'!AF36)/17*$A140)*10</f>
        <v>-0.11538264172038647</v>
      </c>
      <c r="J140" s="12">
        <f>('Summary Data'!AG35-('Summary Data'!AG$40*'Summary Data'!AG19+'Summary Data'!AG$39*'Summary Data'!AG36)/17*$A140)*10</f>
        <v>-0.13014795945090807</v>
      </c>
      <c r="K140" s="12">
        <f>('Summary Data'!AH35-('Summary Data'!AH$40*'Summary Data'!AH19+'Summary Data'!AH$39*'Summary Data'!AH36)/17*$A140)*10</f>
        <v>-0.15504336066605612</v>
      </c>
      <c r="L140" s="12">
        <f>('Summary Data'!AI35-('Summary Data'!AI$40*'Summary Data'!AI19+'Summary Data'!AI$39*'Summary Data'!AI36)/17*$A140)*10</f>
        <v>-0.15099175909992682</v>
      </c>
      <c r="M140" s="12">
        <f>('Summary Data'!AJ35-('Summary Data'!AJ$40*'Summary Data'!AJ19+'Summary Data'!AJ$39*'Summary Data'!AJ36)/17*$A140)*10</f>
        <v>-0.13638166966476753</v>
      </c>
      <c r="N140" s="12">
        <f>('Summary Data'!AK35-('Summary Data'!AK$40*'Summary Data'!AK19+'Summary Data'!AK$39*'Summary Data'!AK36)/17*$A140)*10</f>
        <v>-0.13104794014208002</v>
      </c>
      <c r="O140" s="12">
        <f>('Summary Data'!AL35-('Summary Data'!AL$40*'Summary Data'!AL19+'Summary Data'!AL$39*'Summary Data'!AL36)/17*$A140)*10</f>
        <v>-0.11663620634258842</v>
      </c>
      <c r="P140" s="12">
        <f>('Summary Data'!AM35-('Summary Data'!AM$40*'Summary Data'!AM19+'Summary Data'!AM$39*'Summary Data'!AM36)/17*$A140)*10</f>
        <v>-0.1181273727781623</v>
      </c>
      <c r="Q140" s="12">
        <f>('Summary Data'!AN35-('Summary Data'!AN$40*'Summary Data'!AN19+'Summary Data'!AN$39*'Summary Data'!AN36)/17*$A140)*10</f>
        <v>-0.11033736190714237</v>
      </c>
      <c r="R140" s="12">
        <f>('Summary Data'!AO35-('Summary Data'!AO$40*'Summary Data'!AO19+'Summary Data'!AO$39*'Summary Data'!AO36)/17*$A140)*10</f>
        <v>-0.13904182358025083</v>
      </c>
      <c r="S140" s="12">
        <f>('Summary Data'!AP35-('Summary Data'!AP$40*'Summary Data'!AP19+'Summary Data'!AP$39*'Summary Data'!AP36)/17*$A140)*10</f>
        <v>-0.14260544861027835</v>
      </c>
      <c r="T140" s="12">
        <f>('Summary Data'!AQ35-('Summary Data'!AQ$40*'Summary Data'!AQ19+'Summary Data'!AQ$39*'Summary Data'!AQ36)/17*$A140)*10</f>
        <v>-0.13935133986247064</v>
      </c>
      <c r="U140" s="12">
        <f>('Summary Data'!AR35-('Summary Data'!AR$40*'Summary Data'!AR19+'Summary Data'!AR$39*'Summary Data'!AR36)/17*$A140)*10</f>
        <v>-0.031917945826122826</v>
      </c>
      <c r="V140" s="75">
        <f>'Summary Data'!AS35*10</f>
        <v>-0.12986589999999998</v>
      </c>
      <c r="W140" s="35" t="s">
        <v>57</v>
      </c>
    </row>
    <row r="141" spans="1:23" ht="11.25">
      <c r="A141" s="76">
        <v>15</v>
      </c>
      <c r="B141" s="12">
        <f>('Summary Data'!Y36-('Summary Data'!Y$40*'Summary Data'!Y20+'Summary Data'!Y$39*'Summary Data'!Y37)/17*$A141)*10</f>
        <v>0.0072128570000000005</v>
      </c>
      <c r="C141" s="12">
        <f>('Summary Data'!Z36-('Summary Data'!Z$40*'Summary Data'!Z20+'Summary Data'!Z$39*'Summary Data'!Z37)/17*$A141)*10</f>
        <v>-0.004156785</v>
      </c>
      <c r="D141" s="12">
        <f>('Summary Data'!AA36-('Summary Data'!AA$40*'Summary Data'!AA20+'Summary Data'!AA$39*'Summary Data'!AA37)/17*$A141)*10</f>
        <v>-0.046135960000000004</v>
      </c>
      <c r="E141" s="12">
        <f>('Summary Data'!AB36-('Summary Data'!AB$40*'Summary Data'!AB20+'Summary Data'!AB$39*'Summary Data'!AB37)/17*$A141)*10</f>
        <v>-0.0068508269999999994</v>
      </c>
      <c r="F141" s="12">
        <f>('Summary Data'!AC36-('Summary Data'!AC$40*'Summary Data'!AC20+'Summary Data'!AC$39*'Summary Data'!AC37)/17*$A141)*10</f>
        <v>-0.012205359999999998</v>
      </c>
      <c r="G141" s="12">
        <f>('Summary Data'!AD36-('Summary Data'!AD$40*'Summary Data'!AD20+'Summary Data'!AD$39*'Summary Data'!AD37)/17*$A141)*10</f>
        <v>0.0008675123</v>
      </c>
      <c r="H141" s="12">
        <f>('Summary Data'!AE36-('Summary Data'!AE$40*'Summary Data'!AE20+'Summary Data'!AE$39*'Summary Data'!AE37)/17*$A141)*10</f>
        <v>-0.009324533</v>
      </c>
      <c r="I141" s="12">
        <f>('Summary Data'!AF36-('Summary Data'!AF$40*'Summary Data'!AF20+'Summary Data'!AF$39*'Summary Data'!AF37)/17*$A141)*10</f>
        <v>-0.008237162</v>
      </c>
      <c r="J141" s="12">
        <f>('Summary Data'!AG36-('Summary Data'!AG$40*'Summary Data'!AG20+'Summary Data'!AG$39*'Summary Data'!AG37)/17*$A141)*10</f>
        <v>0.01951654</v>
      </c>
      <c r="K141" s="12">
        <f>('Summary Data'!AH36-('Summary Data'!AH$40*'Summary Data'!AH20+'Summary Data'!AH$39*'Summary Data'!AH37)/17*$A141)*10</f>
        <v>-0.012101</v>
      </c>
      <c r="L141" s="12">
        <f>('Summary Data'!AI36-('Summary Data'!AI$40*'Summary Data'!AI20+'Summary Data'!AI$39*'Summary Data'!AI37)/17*$A141)*10</f>
        <v>0.02937893</v>
      </c>
      <c r="M141" s="12">
        <f>('Summary Data'!AJ36-('Summary Data'!AJ$40*'Summary Data'!AJ20+'Summary Data'!AJ$39*'Summary Data'!AJ37)/17*$A141)*10</f>
        <v>-0.0107041</v>
      </c>
      <c r="N141" s="12">
        <f>('Summary Data'!AK36-('Summary Data'!AK$40*'Summary Data'!AK20+'Summary Data'!AK$39*'Summary Data'!AK37)/17*$A141)*10</f>
        <v>0.02205387</v>
      </c>
      <c r="O141" s="12">
        <f>('Summary Data'!AL36-('Summary Data'!AL$40*'Summary Data'!AL20+'Summary Data'!AL$39*'Summary Data'!AL37)/17*$A141)*10</f>
        <v>0.01050636</v>
      </c>
      <c r="P141" s="12">
        <f>('Summary Data'!AM36-('Summary Data'!AM$40*'Summary Data'!AM20+'Summary Data'!AM$39*'Summary Data'!AM37)/17*$A141)*10</f>
        <v>3.618894E-05</v>
      </c>
      <c r="Q141" s="12">
        <f>('Summary Data'!AN36-('Summary Data'!AN$40*'Summary Data'!AN20+'Summary Data'!AN$39*'Summary Data'!AN37)/17*$A141)*10</f>
        <v>0.04693859</v>
      </c>
      <c r="R141" s="12">
        <f>('Summary Data'!AO36-('Summary Data'!AO$40*'Summary Data'!AO20+'Summary Data'!AO$39*'Summary Data'!AO37)/17*$A141)*10</f>
        <v>0.03544972</v>
      </c>
      <c r="S141" s="12">
        <f>('Summary Data'!AP36-('Summary Data'!AP$40*'Summary Data'!AP20+'Summary Data'!AP$39*'Summary Data'!AP37)/17*$A141)*10</f>
        <v>0.05193205</v>
      </c>
      <c r="T141" s="12">
        <f>('Summary Data'!AQ36-('Summary Data'!AQ$40*'Summary Data'!AQ20+'Summary Data'!AQ$39*'Summary Data'!AQ37)/17*$A141)*10</f>
        <v>0.009685314</v>
      </c>
      <c r="U141" s="12">
        <f>('Summary Data'!AR36-('Summary Data'!AR$40*'Summary Data'!AR20+'Summary Data'!AR$39*'Summary Data'!AR37)/17*$A141)*10</f>
        <v>-0.014243579999999999</v>
      </c>
      <c r="V141" s="75">
        <f>'Summary Data'!AS36*10</f>
        <v>0.0059440100000000004</v>
      </c>
      <c r="W141" s="35" t="s">
        <v>57</v>
      </c>
    </row>
    <row r="142" spans="1:23" ht="11.25">
      <c r="A142" s="76">
        <v>16</v>
      </c>
      <c r="B142" s="12">
        <f>('Summary Data'!Y37-('Summary Data'!Y$40*'Summary Data'!Y21+'Summary Data'!Y$39*'Summary Data'!Y38)/17*$A142)*10</f>
        <v>0</v>
      </c>
      <c r="C142" s="12">
        <f>('Summary Data'!Z37-('Summary Data'!Z$40*'Summary Data'!Z21+'Summary Data'!Z$39*'Summary Data'!Z38)/17*$A142)*10</f>
        <v>0</v>
      </c>
      <c r="D142" s="12">
        <f>('Summary Data'!AA37-('Summary Data'!AA$40*'Summary Data'!AA21+'Summary Data'!AA$39*'Summary Data'!AA38)/17*$A142)*10</f>
        <v>0</v>
      </c>
      <c r="E142" s="12">
        <f>('Summary Data'!AB37-('Summary Data'!AB$40*'Summary Data'!AB21+'Summary Data'!AB$39*'Summary Data'!AB38)/17*$A142)*10</f>
        <v>0</v>
      </c>
      <c r="F142" s="12">
        <f>('Summary Data'!AC37-('Summary Data'!AC$40*'Summary Data'!AC21+'Summary Data'!AC$39*'Summary Data'!AC38)/17*$A142)*10</f>
        <v>0</v>
      </c>
      <c r="G142" s="12">
        <f>('Summary Data'!AD37-('Summary Data'!AD$40*'Summary Data'!AD21+'Summary Data'!AD$39*'Summary Data'!AD38)/17*$A142)*10</f>
        <v>0</v>
      </c>
      <c r="H142" s="12">
        <f>('Summary Data'!AE37-('Summary Data'!AE$40*'Summary Data'!AE21+'Summary Data'!AE$39*'Summary Data'!AE38)/17*$A142)*10</f>
        <v>0</v>
      </c>
      <c r="I142" s="12">
        <f>('Summary Data'!AF37-('Summary Data'!AF$40*'Summary Data'!AF21+'Summary Data'!AF$39*'Summary Data'!AF38)/17*$A142)*10</f>
        <v>0</v>
      </c>
      <c r="J142" s="12">
        <f>('Summary Data'!AG37-('Summary Data'!AG$40*'Summary Data'!AG21+'Summary Data'!AG$39*'Summary Data'!AG38)/17*$A142)*10</f>
        <v>0</v>
      </c>
      <c r="K142" s="12">
        <f>('Summary Data'!AH37-('Summary Data'!AH$40*'Summary Data'!AH21+'Summary Data'!AH$39*'Summary Data'!AH38)/17*$A142)*10</f>
        <v>0</v>
      </c>
      <c r="L142" s="12">
        <f>('Summary Data'!AI37-('Summary Data'!AI$40*'Summary Data'!AI21+'Summary Data'!AI$39*'Summary Data'!AI38)/17*$A142)*10</f>
        <v>0</v>
      </c>
      <c r="M142" s="12">
        <f>('Summary Data'!AJ37-('Summary Data'!AJ$40*'Summary Data'!AJ21+'Summary Data'!AJ$39*'Summary Data'!AJ38)/17*$A142)*10</f>
        <v>0</v>
      </c>
      <c r="N142" s="12">
        <f>('Summary Data'!AK37-('Summary Data'!AK$40*'Summary Data'!AK21+'Summary Data'!AK$39*'Summary Data'!AK38)/17*$A142)*10</f>
        <v>0</v>
      </c>
      <c r="O142" s="12">
        <f>('Summary Data'!AL37-('Summary Data'!AL$40*'Summary Data'!AL21+'Summary Data'!AL$39*'Summary Data'!AL38)/17*$A142)*10</f>
        <v>0</v>
      </c>
      <c r="P142" s="12">
        <f>('Summary Data'!AM37-('Summary Data'!AM$40*'Summary Data'!AM21+'Summary Data'!AM$39*'Summary Data'!AM38)/17*$A142)*10</f>
        <v>0</v>
      </c>
      <c r="Q142" s="12">
        <f>('Summary Data'!AN37-('Summary Data'!AN$40*'Summary Data'!AN21+'Summary Data'!AN$39*'Summary Data'!AN38)/17*$A142)*10</f>
        <v>0</v>
      </c>
      <c r="R142" s="12">
        <f>('Summary Data'!AO37-('Summary Data'!AO$40*'Summary Data'!AO21+'Summary Data'!AO$39*'Summary Data'!AO38)/17*$A142)*10</f>
        <v>0</v>
      </c>
      <c r="S142" s="12">
        <f>('Summary Data'!AP37-('Summary Data'!AP$40*'Summary Data'!AP21+'Summary Data'!AP$39*'Summary Data'!AP38)/17*$A142)*10</f>
        <v>0</v>
      </c>
      <c r="T142" s="12">
        <f>('Summary Data'!AQ37-('Summary Data'!AQ$40*'Summary Data'!AQ21+'Summary Data'!AQ$39*'Summary Data'!AQ38)/17*$A142)*10</f>
        <v>0</v>
      </c>
      <c r="U142" s="12">
        <f>('Summary Data'!AR37-('Summary Data'!AR$40*'Summary Data'!AR21+'Summary Data'!AR$39*'Summary Data'!AR38)/17*$A142)*10</f>
        <v>0</v>
      </c>
      <c r="V142" s="75">
        <f>'Summary Data'!AS37*10</f>
        <v>0</v>
      </c>
      <c r="W142" s="35" t="s">
        <v>57</v>
      </c>
    </row>
    <row r="143" spans="1:23" ht="12" thickBot="1">
      <c r="A143" s="77">
        <v>17</v>
      </c>
      <c r="B143" s="14">
        <f>'Summary Data'!Y38*10</f>
        <v>0</v>
      </c>
      <c r="C143" s="14">
        <f>'Summary Data'!Z38*10</f>
        <v>0</v>
      </c>
      <c r="D143" s="14">
        <f>'Summary Data'!AA38*10</f>
        <v>0</v>
      </c>
      <c r="E143" s="14">
        <f>'Summary Data'!AB38*10</f>
        <v>0</v>
      </c>
      <c r="F143" s="14">
        <f>'Summary Data'!AC38*10</f>
        <v>0</v>
      </c>
      <c r="G143" s="14">
        <f>'Summary Data'!AD38*10</f>
        <v>0</v>
      </c>
      <c r="H143" s="14">
        <f>'Summary Data'!AE38*10</f>
        <v>0</v>
      </c>
      <c r="I143" s="14">
        <f>'Summary Data'!AF38*10</f>
        <v>0</v>
      </c>
      <c r="J143" s="14">
        <f>'Summary Data'!AG38*10</f>
        <v>0</v>
      </c>
      <c r="K143" s="14">
        <f>'Summary Data'!AH38*10</f>
        <v>0</v>
      </c>
      <c r="L143" s="14">
        <f>'Summary Data'!AI38*10</f>
        <v>0</v>
      </c>
      <c r="M143" s="14">
        <f>'Summary Data'!AJ38*10</f>
        <v>0</v>
      </c>
      <c r="N143" s="14">
        <f>'Summary Data'!AK38*10</f>
        <v>0</v>
      </c>
      <c r="O143" s="14">
        <f>'Summary Data'!AL38*10</f>
        <v>0</v>
      </c>
      <c r="P143" s="14">
        <f>'Summary Data'!AM38*10</f>
        <v>0</v>
      </c>
      <c r="Q143" s="14">
        <f>'Summary Data'!AN38*10</f>
        <v>0</v>
      </c>
      <c r="R143" s="14">
        <f>'Summary Data'!AO38*10</f>
        <v>0</v>
      </c>
      <c r="S143" s="14">
        <f>'Summary Data'!AP38*10</f>
        <v>0</v>
      </c>
      <c r="T143" s="14">
        <f>'Summary Data'!AQ38*10</f>
        <v>0</v>
      </c>
      <c r="U143" s="14">
        <f>'Summary Data'!AR38*10</f>
        <v>0</v>
      </c>
      <c r="V143" s="28">
        <f>'Summary Data'!AS38*10</f>
        <v>0</v>
      </c>
      <c r="W143" s="35" t="s">
        <v>57</v>
      </c>
    </row>
    <row r="144" ht="12" thickBot="1"/>
    <row r="145" spans="1:22" ht="11.25">
      <c r="A145" s="604" t="s">
        <v>94</v>
      </c>
      <c r="B145" s="598"/>
      <c r="C145" s="598"/>
      <c r="D145" s="598"/>
      <c r="E145" s="598"/>
      <c r="F145" s="598"/>
      <c r="G145" s="598"/>
      <c r="H145" s="598"/>
      <c r="I145" s="598"/>
      <c r="J145" s="598"/>
      <c r="K145" s="598"/>
      <c r="L145" s="598"/>
      <c r="M145" s="598"/>
      <c r="N145" s="598"/>
      <c r="O145" s="598"/>
      <c r="P145" s="598"/>
      <c r="Q145" s="598"/>
      <c r="R145" s="598"/>
      <c r="S145" s="598"/>
      <c r="T145" s="598"/>
      <c r="U145" s="598"/>
      <c r="V145" s="599"/>
    </row>
    <row r="146" spans="1:22" ht="11.25">
      <c r="A146" s="83"/>
      <c r="B146" s="74" t="s">
        <v>52</v>
      </c>
      <c r="C146" s="74" t="s">
        <v>53</v>
      </c>
      <c r="D146" s="74" t="s">
        <v>54</v>
      </c>
      <c r="E146" s="74" t="s">
        <v>55</v>
      </c>
      <c r="F146" s="74" t="s">
        <v>56</v>
      </c>
      <c r="G146" s="74" t="s">
        <v>61</v>
      </c>
      <c r="H146" s="74" t="s">
        <v>62</v>
      </c>
      <c r="I146" s="74" t="s">
        <v>63</v>
      </c>
      <c r="J146" s="74" t="s">
        <v>64</v>
      </c>
      <c r="K146" s="74" t="s">
        <v>65</v>
      </c>
      <c r="L146" s="74" t="s">
        <v>66</v>
      </c>
      <c r="M146" s="74" t="s">
        <v>67</v>
      </c>
      <c r="N146" s="74" t="s">
        <v>68</v>
      </c>
      <c r="O146" s="74" t="s">
        <v>69</v>
      </c>
      <c r="P146" s="74" t="s">
        <v>70</v>
      </c>
      <c r="Q146" s="74" t="s">
        <v>71</v>
      </c>
      <c r="R146" s="74" t="s">
        <v>72</v>
      </c>
      <c r="S146" s="74" t="s">
        <v>73</v>
      </c>
      <c r="T146" s="74" t="s">
        <v>74</v>
      </c>
      <c r="U146" s="74" t="s">
        <v>75</v>
      </c>
      <c r="V146" s="13" t="s">
        <v>76</v>
      </c>
    </row>
    <row r="147" spans="1:22" ht="11.25">
      <c r="A147" s="83"/>
      <c r="B147" s="37" t="s">
        <v>89</v>
      </c>
      <c r="C147" s="84">
        <f>'Summary Data'!C2/'Work sheet'!$V147-1</f>
        <v>-0.00010218205125844815</v>
      </c>
      <c r="D147" s="84">
        <f>'Summary Data'!D2/'Work sheet'!$V147-1</f>
        <v>6.502494170934625E-05</v>
      </c>
      <c r="E147" s="84">
        <f>'Summary Data'!E2/'Work sheet'!$V147-1</f>
        <v>0.00023223193467747372</v>
      </c>
      <c r="F147" s="84">
        <f>'Summary Data'!F2/'Work sheet'!$V147-1</f>
        <v>6.502494170934625E-05</v>
      </c>
      <c r="G147" s="84">
        <f>'Summary Data'!G2/'Work sheet'!$V147-1</f>
        <v>0.00023223193467747372</v>
      </c>
      <c r="H147" s="84">
        <f>'Summary Data'!H2/'Work sheet'!$V147-1</f>
        <v>-0.00010218205125844815</v>
      </c>
      <c r="I147" s="84">
        <f>'Summary Data'!I2/'Work sheet'!$V147-1</f>
        <v>-0.00010218205125844815</v>
      </c>
      <c r="J147" s="84">
        <f>'Summary Data'!J2/'Work sheet'!$V147-1</f>
        <v>-0.00010218205125844815</v>
      </c>
      <c r="K147" s="84">
        <f>'Summary Data'!K2/'Work sheet'!$V147-1</f>
        <v>6.502494170934625E-05</v>
      </c>
      <c r="L147" s="84">
        <f>'Summary Data'!L2/'Work sheet'!$V147-1</f>
        <v>0.00023223193467747372</v>
      </c>
      <c r="M147" s="84">
        <f>'Summary Data'!M2/'Work sheet'!$V147-1</f>
        <v>-0.00010218205125844815</v>
      </c>
      <c r="N147" s="84">
        <f>'Summary Data'!N2/'Work sheet'!$V147-1</f>
        <v>-0.00010218205125844815</v>
      </c>
      <c r="O147" s="84">
        <f>'Summary Data'!O2/'Work sheet'!$V147-1</f>
        <v>-0.00010218205125844815</v>
      </c>
      <c r="P147" s="84">
        <f>'Summary Data'!P2/'Work sheet'!$V147-1</f>
        <v>-0.00010218205125844815</v>
      </c>
      <c r="Q147" s="84">
        <f>'Summary Data'!Q2/'Work sheet'!$V147-1</f>
        <v>6.502494170934625E-05</v>
      </c>
      <c r="R147" s="84">
        <f>'Summary Data'!R2/'Work sheet'!$V147-1</f>
        <v>6.502494170934625E-05</v>
      </c>
      <c r="S147" s="84">
        <f>'Summary Data'!S2/'Work sheet'!$V147-1</f>
        <v>6.502494170934625E-05</v>
      </c>
      <c r="T147" s="84">
        <f>'Summary Data'!T2/'Work sheet'!$V147-1</f>
        <v>-0.0002693890442265756</v>
      </c>
      <c r="U147" s="37"/>
      <c r="V147" s="48">
        <f>AVERAGE('Summary Data'!C2:T2)</f>
        <v>703.6013071895427</v>
      </c>
    </row>
    <row r="148" spans="1:22" ht="12" thickBot="1">
      <c r="A148" s="85"/>
      <c r="B148" s="66"/>
      <c r="C148" s="86">
        <f>'Summary Data'!Z2/'Work sheet'!$V148-1</f>
        <v>-0.000306534763829136</v>
      </c>
      <c r="D148" s="86">
        <f>'Summary Data'!AA2/'Work sheet'!$V148-1</f>
        <v>2.7866796711517594E-05</v>
      </c>
      <c r="E148" s="86">
        <f>'Summary Data'!AB2/'Work sheet'!$V148-1</f>
        <v>-0.00013933398355858717</v>
      </c>
      <c r="F148" s="86">
        <f>'Summary Data'!AC2/'Work sheet'!$V148-1</f>
        <v>2.7866796711517594E-05</v>
      </c>
      <c r="G148" s="86">
        <f>'Summary Data'!AD2/'Work sheet'!$V148-1</f>
        <v>2.7866796711517594E-05</v>
      </c>
      <c r="H148" s="86">
        <f>'Summary Data'!AE2/'Work sheet'!$V148-1</f>
        <v>2.7866796711517594E-05</v>
      </c>
      <c r="I148" s="86">
        <f>'Summary Data'!AF2/'Work sheet'!$V148-1</f>
        <v>2.7866796711517594E-05</v>
      </c>
      <c r="J148" s="86">
        <f>'Summary Data'!AG2/'Work sheet'!$V148-1</f>
        <v>2.7866796711517594E-05</v>
      </c>
      <c r="K148" s="86">
        <f>'Summary Data'!AH2/'Work sheet'!$V148-1</f>
        <v>0.0003622683572521712</v>
      </c>
      <c r="L148" s="86">
        <f>'Summary Data'!AI2/'Work sheet'!$V148-1</f>
        <v>2.7866796711517594E-05</v>
      </c>
      <c r="M148" s="86">
        <f>'Summary Data'!AJ2/'Work sheet'!$V148-1</f>
        <v>2.7866796711517594E-05</v>
      </c>
      <c r="N148" s="86">
        <f>'Summary Data'!AK2/'Work sheet'!$V148-1</f>
        <v>2.7866796711517594E-05</v>
      </c>
      <c r="O148" s="86">
        <f>'Summary Data'!AL2/'Work sheet'!$V148-1</f>
        <v>0.00019506757698195543</v>
      </c>
      <c r="P148" s="86">
        <f>'Summary Data'!AM2/'Work sheet'!$V148-1</f>
        <v>0.00019506757698195543</v>
      </c>
      <c r="Q148" s="86">
        <f>'Summary Data'!AN2/'Work sheet'!$V148-1</f>
        <v>2.7866796711517594E-05</v>
      </c>
      <c r="R148" s="86">
        <f>'Summary Data'!AO2/'Work sheet'!$V148-1</f>
        <v>2.7866796711517594E-05</v>
      </c>
      <c r="S148" s="86">
        <f>'Summary Data'!AP2/'Work sheet'!$V148-1</f>
        <v>-0.00013933398355858717</v>
      </c>
      <c r="T148" s="86">
        <f>'Summary Data'!AQ2/'Work sheet'!$V148-1</f>
        <v>-0.00047373554409946284</v>
      </c>
      <c r="U148" s="66"/>
      <c r="V148" s="54">
        <f>AVERAGE('Summary Data'!Z2:AQ2)</f>
        <v>703.6274509803923</v>
      </c>
    </row>
    <row r="149" ht="12" thickBot="1"/>
    <row r="150" spans="1:23" ht="13.5" thickBot="1">
      <c r="A150" s="600"/>
      <c r="B150" s="471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  <c r="N150" s="471"/>
      <c r="O150" s="471"/>
      <c r="P150" s="471"/>
      <c r="Q150" s="471"/>
      <c r="R150" s="471"/>
      <c r="S150" s="471"/>
      <c r="T150" s="471"/>
      <c r="U150" s="471"/>
      <c r="V150" s="471"/>
      <c r="W150" s="472"/>
    </row>
    <row r="151" spans="1:23" s="297" customFormat="1" ht="15">
      <c r="A151" s="293" t="s">
        <v>203</v>
      </c>
      <c r="B151" s="294">
        <f>'Work sheet diff'!J63+'Assembly Data'!G2/1000*0.1/1.18</f>
        <v>-0.05363899999999866</v>
      </c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6"/>
    </row>
    <row r="152" spans="1:23" s="297" customFormat="1" ht="15.75" thickBot="1">
      <c r="A152" s="298" t="s">
        <v>204</v>
      </c>
      <c r="B152" s="444">
        <f>(C154+V154)/2</f>
        <v>-4008.973441955952</v>
      </c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300"/>
    </row>
    <row r="153" spans="1:23" s="297" customFormat="1" ht="15.75" thickBot="1">
      <c r="A153" s="301"/>
      <c r="B153" s="302" t="s">
        <v>205</v>
      </c>
      <c r="C153" s="303" t="s">
        <v>52</v>
      </c>
      <c r="D153" s="303" t="s">
        <v>53</v>
      </c>
      <c r="E153" s="303" t="s">
        <v>54</v>
      </c>
      <c r="F153" s="303" t="s">
        <v>55</v>
      </c>
      <c r="G153" s="303" t="s">
        <v>56</v>
      </c>
      <c r="H153" s="303" t="s">
        <v>61</v>
      </c>
      <c r="I153" s="303" t="s">
        <v>62</v>
      </c>
      <c r="J153" s="303" t="s">
        <v>63</v>
      </c>
      <c r="K153" s="303" t="s">
        <v>64</v>
      </c>
      <c r="L153" s="303" t="s">
        <v>65</v>
      </c>
      <c r="M153" s="303" t="s">
        <v>66</v>
      </c>
      <c r="N153" s="303" t="s">
        <v>67</v>
      </c>
      <c r="O153" s="303" t="s">
        <v>68</v>
      </c>
      <c r="P153" s="303" t="s">
        <v>69</v>
      </c>
      <c r="Q153" s="303" t="s">
        <v>70</v>
      </c>
      <c r="R153" s="303" t="s">
        <v>71</v>
      </c>
      <c r="S153" s="303" t="s">
        <v>72</v>
      </c>
      <c r="T153" s="303" t="s">
        <v>73</v>
      </c>
      <c r="U153" s="303" t="s">
        <v>74</v>
      </c>
      <c r="V153" s="303" t="s">
        <v>75</v>
      </c>
      <c r="W153" s="304" t="s">
        <v>76</v>
      </c>
    </row>
    <row r="154" spans="1:23" s="297" customFormat="1" ht="15.75" thickBot="1">
      <c r="A154" s="305" t="s">
        <v>206</v>
      </c>
      <c r="B154" s="306">
        <f>AVERAGE('Work sheet diff'!D67:S67)</f>
        <v>108.50000000000006</v>
      </c>
      <c r="C154" s="445">
        <f>('Summary Data'!B2-AVERAGE('Summary Data'!$C2:$T2))/AVERAGE('Summary Data'!$C2:$T2)*10000</f>
        <v>-4020.6779314637124</v>
      </c>
      <c r="D154" s="445">
        <f>('Summary Data'!C2-AVERAGE('Summary Data'!$C2:$T2))/AVERAGE('Summary Data'!$C2:$T2)*10000</f>
        <v>-1.0218205125840896</v>
      </c>
      <c r="E154" s="445">
        <f>('Summary Data'!D2-AVERAGE('Summary Data'!$C2:$T2))/AVERAGE('Summary Data'!$C2:$T2)*10000</f>
        <v>0.6502494170945594</v>
      </c>
      <c r="F154" s="445">
        <f>('Summary Data'!E2-AVERAGE('Summary Data'!$C2:$T2))/AVERAGE('Summary Data'!$C2:$T2)*10000</f>
        <v>2.322319346774824</v>
      </c>
      <c r="G154" s="445">
        <f>('Summary Data'!F2-AVERAGE('Summary Data'!$C2:$T2))/AVERAGE('Summary Data'!$C2:$T2)*10000</f>
        <v>0.6502494170945594</v>
      </c>
      <c r="H154" s="445">
        <f>('Summary Data'!G2-AVERAGE('Summary Data'!$C2:$T2))/AVERAGE('Summary Data'!$C2:$T2)*10000</f>
        <v>2.322319346774824</v>
      </c>
      <c r="I154" s="445">
        <f>('Summary Data'!H2-AVERAGE('Summary Data'!$C2:$T2))/AVERAGE('Summary Data'!$C2:$T2)*10000</f>
        <v>-1.0218205125840896</v>
      </c>
      <c r="J154" s="445">
        <f>('Summary Data'!I2-AVERAGE('Summary Data'!$C2:$T2))/AVERAGE('Summary Data'!$C2:$T2)*10000</f>
        <v>-1.0218205125840896</v>
      </c>
      <c r="K154" s="445">
        <f>('Summary Data'!J2-AVERAGE('Summary Data'!$C2:$T2))/AVERAGE('Summary Data'!$C2:$T2)*10000</f>
        <v>-1.0218205125840896</v>
      </c>
      <c r="L154" s="445">
        <f>('Summary Data'!K2-AVERAGE('Summary Data'!$C2:$T2))/AVERAGE('Summary Data'!$C2:$T2)*10000</f>
        <v>0.6502494170945594</v>
      </c>
      <c r="M154" s="445">
        <f>('Summary Data'!L2-AVERAGE('Summary Data'!$C2:$T2))/AVERAGE('Summary Data'!$C2:$T2)*10000</f>
        <v>2.322319346774824</v>
      </c>
      <c r="N154" s="445">
        <f>('Summary Data'!M2-AVERAGE('Summary Data'!$C2:$T2))/AVERAGE('Summary Data'!$C2:$T2)*10000</f>
        <v>-1.0218205125840896</v>
      </c>
      <c r="O154" s="445">
        <f>('Summary Data'!N2-AVERAGE('Summary Data'!$C2:$T2))/AVERAGE('Summary Data'!$C2:$T2)*10000</f>
        <v>-1.0218205125840896</v>
      </c>
      <c r="P154" s="445">
        <f>('Summary Data'!O2-AVERAGE('Summary Data'!$C2:$T2))/AVERAGE('Summary Data'!$C2:$T2)*10000</f>
        <v>-1.0218205125840896</v>
      </c>
      <c r="Q154" s="445">
        <f>('Summary Data'!P2-AVERAGE('Summary Data'!$C2:$T2))/AVERAGE('Summary Data'!$C2:$T2)*10000</f>
        <v>-1.0218205125840896</v>
      </c>
      <c r="R154" s="445">
        <f>('Summary Data'!Q2-AVERAGE('Summary Data'!$C2:$T2))/AVERAGE('Summary Data'!$C2:$T2)*10000</f>
        <v>0.6502494170945594</v>
      </c>
      <c r="S154" s="445">
        <f>('Summary Data'!R2-AVERAGE('Summary Data'!$C2:$T2))/AVERAGE('Summary Data'!$C2:$T2)*10000</f>
        <v>0.6502494170945594</v>
      </c>
      <c r="T154" s="445">
        <f>('Summary Data'!S2-AVERAGE('Summary Data'!$C2:$T2))/AVERAGE('Summary Data'!$C2:$T2)*10000</f>
        <v>0.6502494170945594</v>
      </c>
      <c r="U154" s="445">
        <f>('Summary Data'!T2-AVERAGE('Summary Data'!$C2:$T2))/AVERAGE('Summary Data'!$C2:$T2)*10000</f>
        <v>-2.69389044226597</v>
      </c>
      <c r="V154" s="445">
        <f>('Summary Data'!U2-AVERAGE('Summary Data'!$C2:$T2))/AVERAGE('Summary Data'!$C2:$T2)*10000</f>
        <v>-3997.268952448191</v>
      </c>
      <c r="W154" s="307"/>
    </row>
    <row r="155" spans="1:23" s="297" customFormat="1" ht="15.75" thickBot="1">
      <c r="A155" s="293"/>
      <c r="B155" s="308" t="s">
        <v>207</v>
      </c>
      <c r="C155" s="309" t="s">
        <v>52</v>
      </c>
      <c r="D155" s="309" t="s">
        <v>53</v>
      </c>
      <c r="E155" s="309" t="s">
        <v>54</v>
      </c>
      <c r="F155" s="309" t="s">
        <v>55</v>
      </c>
      <c r="G155" s="309" t="s">
        <v>56</v>
      </c>
      <c r="H155" s="309" t="s">
        <v>61</v>
      </c>
      <c r="I155" s="309" t="s">
        <v>62</v>
      </c>
      <c r="J155" s="309" t="s">
        <v>63</v>
      </c>
      <c r="K155" s="309" t="s">
        <v>64</v>
      </c>
      <c r="L155" s="309" t="s">
        <v>65</v>
      </c>
      <c r="M155" s="309" t="s">
        <v>66</v>
      </c>
      <c r="N155" s="309" t="s">
        <v>67</v>
      </c>
      <c r="O155" s="309" t="s">
        <v>68</v>
      </c>
      <c r="P155" s="309" t="s">
        <v>69</v>
      </c>
      <c r="Q155" s="309" t="s">
        <v>70</v>
      </c>
      <c r="R155" s="309" t="s">
        <v>71</v>
      </c>
      <c r="S155" s="309" t="s">
        <v>72</v>
      </c>
      <c r="T155" s="309" t="s">
        <v>73</v>
      </c>
      <c r="U155" s="309" t="s">
        <v>74</v>
      </c>
      <c r="V155" s="309" t="s">
        <v>75</v>
      </c>
      <c r="W155" s="310" t="s">
        <v>76</v>
      </c>
    </row>
    <row r="156" spans="1:23" s="297" customFormat="1" ht="15.75" thickBot="1">
      <c r="A156" s="311" t="s">
        <v>208</v>
      </c>
      <c r="B156" s="312"/>
      <c r="C156" s="446">
        <f>'Summary Data'!B3-AVERAGE('Summary Data'!$C3:$T3)</f>
        <v>1.0588838888888887</v>
      </c>
      <c r="D156" s="446">
        <f>'Summary Data'!C3-AVERAGE('Summary Data'!$C3:$T3)</f>
        <v>-1.2225941111111112</v>
      </c>
      <c r="E156" s="446">
        <f>'Summary Data'!D3-AVERAGE('Summary Data'!$C3:$T3)</f>
        <v>-0.968643111111111</v>
      </c>
      <c r="F156" s="446">
        <f>'Summary Data'!E3-AVERAGE('Summary Data'!$C3:$T3)</f>
        <v>-0.9105441111111111</v>
      </c>
      <c r="G156" s="446">
        <f>'Summary Data'!F3-AVERAGE('Summary Data'!$C3:$T3)</f>
        <v>-0.7594591111111111</v>
      </c>
      <c r="H156" s="446">
        <f>'Summary Data'!G3-AVERAGE('Summary Data'!$C3:$T3)</f>
        <v>0.6375438888888889</v>
      </c>
      <c r="I156" s="446">
        <f>'Summary Data'!H3-AVERAGE('Summary Data'!$C3:$T3)</f>
        <v>1.033588888888889</v>
      </c>
      <c r="J156" s="446">
        <f>'Summary Data'!I3-AVERAGE('Summary Data'!$C3:$T3)</f>
        <v>0.9860328888888888</v>
      </c>
      <c r="K156" s="446">
        <f>'Summary Data'!J3-AVERAGE('Summary Data'!$C3:$T3)</f>
        <v>1.3432428888888888</v>
      </c>
      <c r="L156" s="446">
        <f>'Summary Data'!K3-AVERAGE('Summary Data'!$C3:$T3)</f>
        <v>0.8612308888888889</v>
      </c>
      <c r="M156" s="446">
        <f>'Summary Data'!L3-AVERAGE('Summary Data'!$C3:$T3)</f>
        <v>0.4978638888888889</v>
      </c>
      <c r="N156" s="446">
        <f>'Summary Data'!M3-AVERAGE('Summary Data'!$C3:$T3)</f>
        <v>0.612858888888889</v>
      </c>
      <c r="O156" s="446">
        <f>'Summary Data'!N3-AVERAGE('Summary Data'!$C3:$T3)</f>
        <v>0.2190948888888889</v>
      </c>
      <c r="P156" s="446">
        <f>'Summary Data'!O3-AVERAGE('Summary Data'!$C3:$T3)</f>
        <v>-0.5865181111111111</v>
      </c>
      <c r="Q156" s="446">
        <f>'Summary Data'!P3-AVERAGE('Summary Data'!$C3:$T3)</f>
        <v>-1.4731991111111111</v>
      </c>
      <c r="R156" s="446">
        <f>'Summary Data'!Q3-AVERAGE('Summary Data'!$C3:$T3)</f>
        <v>-1.5885491111111112</v>
      </c>
      <c r="S156" s="446">
        <f>'Summary Data'!R3-AVERAGE('Summary Data'!$C3:$T3)</f>
        <v>-0.24106711111111112</v>
      </c>
      <c r="T156" s="446">
        <f>'Summary Data'!S3-AVERAGE('Summary Data'!$C3:$T3)</f>
        <v>0.7569848888888889</v>
      </c>
      <c r="U156" s="446">
        <f>'Summary Data'!T3-AVERAGE('Summary Data'!$C3:$T3)</f>
        <v>0.8021318888888889</v>
      </c>
      <c r="V156" s="446">
        <f>'Summary Data'!U3-AVERAGE('Summary Data'!$C3:$T3)</f>
        <v>0.3182828888888889</v>
      </c>
      <c r="W156" s="313"/>
    </row>
    <row r="157" spans="1:23" s="297" customFormat="1" ht="15">
      <c r="A157" s="305" t="s">
        <v>209</v>
      </c>
      <c r="B157" s="314">
        <f>AVERAGE('Work sheet diff'!C68:T68)</f>
        <v>1.3781557466366263</v>
      </c>
      <c r="C157" s="315">
        <f>'Work sheet diff'!B68</f>
        <v>43.30315178631829</v>
      </c>
      <c r="D157" s="315">
        <f>'Work sheet diff'!C68-AVERAGE('Work sheet diff'!$C68:$T68)</f>
        <v>0.1921122115625784</v>
      </c>
      <c r="E157" s="315">
        <f>'Work sheet diff'!D68-AVERAGE('Work sheet diff'!$C68:$T68)</f>
        <v>0.08427057694443008</v>
      </c>
      <c r="F157" s="315">
        <f>'Work sheet diff'!E68-AVERAGE('Work sheet diff'!$C68:$T68)</f>
        <v>-0.08569883176547854</v>
      </c>
      <c r="G157" s="315">
        <f>'Work sheet diff'!F68-AVERAGE('Work sheet diff'!$C68:$T68)</f>
        <v>0.055660060783187415</v>
      </c>
      <c r="H157" s="315">
        <f>'Work sheet diff'!G68-AVERAGE('Work sheet diff'!$C68:$T68)</f>
        <v>-0.12554355177625376</v>
      </c>
      <c r="I157" s="315">
        <f>'Work sheet diff'!H68-AVERAGE('Work sheet diff'!$C68:$T68)</f>
        <v>0.06567051475346397</v>
      </c>
      <c r="J157" s="315">
        <f>'Work sheet diff'!I68-AVERAGE('Work sheet diff'!$C68:$T68)</f>
        <v>-0.01854653055759692</v>
      </c>
      <c r="K157" s="315">
        <f>'Work sheet diff'!J68-AVERAGE('Work sheet diff'!$C68:$T68)</f>
        <v>-0.03939667899215449</v>
      </c>
      <c r="L157" s="315">
        <f>'Work sheet diff'!K68-AVERAGE('Work sheet diff'!$C68:$T68)</f>
        <v>-0.015533339412719283</v>
      </c>
      <c r="M157" s="315">
        <f>'Work sheet diff'!L68-AVERAGE('Work sheet diff'!$C68:$T68)</f>
        <v>-0.19536313225182278</v>
      </c>
      <c r="N157" s="315">
        <f>'Work sheet diff'!M68-AVERAGE('Work sheet diff'!$C68:$T68)</f>
        <v>-0.05053412988021844</v>
      </c>
      <c r="O157" s="315">
        <f>'Work sheet diff'!N68-AVERAGE('Work sheet diff'!$C68:$T68)</f>
        <v>0.03585881704008975</v>
      </c>
      <c r="P157" s="315">
        <f>'Work sheet diff'!O68-AVERAGE('Work sheet diff'!$C68:$T68)</f>
        <v>0.007429026514161663</v>
      </c>
      <c r="Q157" s="315">
        <f>'Work sheet diff'!P68-AVERAGE('Work sheet diff'!$C68:$T68)</f>
        <v>-0.05265624761155796</v>
      </c>
      <c r="R157" s="315">
        <f>'Work sheet diff'!Q68-AVERAGE('Work sheet diff'!$C68:$T68)</f>
        <v>-0.03787529306836923</v>
      </c>
      <c r="S157" s="315">
        <f>'Work sheet diff'!R68-AVERAGE('Work sheet diff'!$C68:$T68)</f>
        <v>0.07968353962997599</v>
      </c>
      <c r="T157" s="315">
        <f>'Work sheet diff'!S68-AVERAGE('Work sheet diff'!$C68:$T68)</f>
        <v>0.06409306901692546</v>
      </c>
      <c r="U157" s="315">
        <f>'Work sheet diff'!T68-AVERAGE('Work sheet diff'!$C68:$T68)</f>
        <v>0.036369919071358225</v>
      </c>
      <c r="V157" s="446">
        <f>U68</f>
        <v>37.374852625657624</v>
      </c>
      <c r="W157" s="313"/>
    </row>
    <row r="158" spans="1:23" s="297" customFormat="1" ht="15">
      <c r="A158" s="305" t="s">
        <v>210</v>
      </c>
      <c r="B158" s="306">
        <f>AVERAGE('Work sheet diff'!C69:T69)</f>
        <v>4.438560814662251</v>
      </c>
      <c r="C158" s="316">
        <f>'Work sheet diff'!B69</f>
        <v>3.906052408205401</v>
      </c>
      <c r="D158" s="316">
        <f>'Work sheet diff'!C69-AVERAGE('Work sheet diff'!$C69:$T69)</f>
        <v>0.010422665136937681</v>
      </c>
      <c r="E158" s="316">
        <f>'Work sheet diff'!D69-AVERAGE('Work sheet diff'!$C69:$T69)</f>
        <v>-0.03318615138802805</v>
      </c>
      <c r="F158" s="316">
        <f>'Work sheet diff'!E69-AVERAGE('Work sheet diff'!$C69:$T69)</f>
        <v>-0.03015541686334977</v>
      </c>
      <c r="G158" s="316">
        <f>'Work sheet diff'!F69-AVERAGE('Work sheet diff'!$C69:$T69)</f>
        <v>0.032461768261292434</v>
      </c>
      <c r="H158" s="316">
        <f>'Work sheet diff'!G69-AVERAGE('Work sheet diff'!$C69:$T69)</f>
        <v>0.03141506576500941</v>
      </c>
      <c r="I158" s="316">
        <f>'Work sheet diff'!H69-AVERAGE('Work sheet diff'!$C69:$T69)</f>
        <v>-0.0064826232562484876</v>
      </c>
      <c r="J158" s="316">
        <f>'Work sheet diff'!I69-AVERAGE('Work sheet diff'!$C69:$T69)</f>
        <v>0.02182282331325691</v>
      </c>
      <c r="K158" s="316">
        <f>'Work sheet diff'!J69-AVERAGE('Work sheet diff'!$C69:$T69)</f>
        <v>0.08225677761782624</v>
      </c>
      <c r="L158" s="316">
        <f>'Work sheet diff'!K69-AVERAGE('Work sheet diff'!$C69:$T69)</f>
        <v>0.05455834917882907</v>
      </c>
      <c r="M158" s="316">
        <f>'Work sheet diff'!L69-AVERAGE('Work sheet diff'!$C69:$T69)</f>
        <v>-0.026119697591211022</v>
      </c>
      <c r="N158" s="316">
        <f>'Work sheet diff'!M69-AVERAGE('Work sheet diff'!$C69:$T69)</f>
        <v>0.04499130038531085</v>
      </c>
      <c r="O158" s="316">
        <f>'Work sheet diff'!N69-AVERAGE('Work sheet diff'!$C69:$T69)</f>
        <v>-0.07626435030710965</v>
      </c>
      <c r="P158" s="316">
        <f>'Work sheet diff'!O69-AVERAGE('Work sheet diff'!$C69:$T69)</f>
        <v>-0.011745493987346478</v>
      </c>
      <c r="Q158" s="316">
        <f>'Work sheet diff'!P69-AVERAGE('Work sheet diff'!$C69:$T69)</f>
        <v>0.012882277558103894</v>
      </c>
      <c r="R158" s="316">
        <f>'Work sheet diff'!Q69-AVERAGE('Work sheet diff'!$C69:$T69)</f>
        <v>-0.013793138126220406</v>
      </c>
      <c r="S158" s="316">
        <f>'Work sheet diff'!R69-AVERAGE('Work sheet diff'!$C69:$T69)</f>
        <v>0.021116934109085328</v>
      </c>
      <c r="T158" s="316">
        <f>'Work sheet diff'!S69-AVERAGE('Work sheet diff'!$C69:$T69)</f>
        <v>-0.07021906642139797</v>
      </c>
      <c r="U158" s="316">
        <f>'Work sheet diff'!T69-AVERAGE('Work sheet diff'!$C69:$T69)</f>
        <v>-0.043962023384741755</v>
      </c>
      <c r="V158" s="316">
        <f>'Work sheet diff'!U69</f>
        <v>5.592152779953752</v>
      </c>
      <c r="W158" s="307"/>
    </row>
    <row r="159" spans="1:23" s="297" customFormat="1" ht="15">
      <c r="A159" s="305" t="s">
        <v>211</v>
      </c>
      <c r="B159" s="306">
        <f>AVERAGE('Work sheet diff'!C70:T70)</f>
        <v>-0.02734393553273235</v>
      </c>
      <c r="C159" s="445">
        <f>B70</f>
        <v>0.07212239145084705</v>
      </c>
      <c r="D159" s="316">
        <f>'Work sheet diff'!C70-AVERAGE('Work sheet diff'!$C70:$T70)</f>
        <v>0.015291188399858692</v>
      </c>
      <c r="E159" s="316">
        <f>'Work sheet diff'!D70-AVERAGE('Work sheet diff'!$C70:$T70)</f>
        <v>0.033008603702200295</v>
      </c>
      <c r="F159" s="316">
        <f>'Work sheet diff'!E70-AVERAGE('Work sheet diff'!$C70:$T70)</f>
        <v>0.0012801290057841835</v>
      </c>
      <c r="G159" s="316">
        <f>'Work sheet diff'!F70-AVERAGE('Work sheet diff'!$C70:$T70)</f>
        <v>0.0173027085215783</v>
      </c>
      <c r="H159" s="316">
        <f>'Work sheet diff'!G70-AVERAGE('Work sheet diff'!$C70:$T70)</f>
        <v>-0.014254516224501933</v>
      </c>
      <c r="I159" s="316">
        <f>'Work sheet diff'!H70-AVERAGE('Work sheet diff'!$C70:$T70)</f>
        <v>0.00543207797251339</v>
      </c>
      <c r="J159" s="316">
        <f>'Work sheet diff'!I70-AVERAGE('Work sheet diff'!$C70:$T70)</f>
        <v>-0.002691397144157129</v>
      </c>
      <c r="K159" s="316">
        <f>'Work sheet diff'!J70-AVERAGE('Work sheet diff'!$C70:$T70)</f>
        <v>-0.032413759655286756</v>
      </c>
      <c r="L159" s="316">
        <f>'Work sheet diff'!K70-AVERAGE('Work sheet diff'!$C70:$T70)</f>
        <v>-0.012092462382951703</v>
      </c>
      <c r="M159" s="316">
        <f>'Work sheet diff'!L70-AVERAGE('Work sheet diff'!$C70:$T70)</f>
        <v>-0.015648867683562794</v>
      </c>
      <c r="N159" s="316">
        <f>'Work sheet diff'!M70-AVERAGE('Work sheet diff'!$C70:$T70)</f>
        <v>-0.0001977930009242554</v>
      </c>
      <c r="O159" s="316">
        <f>'Work sheet diff'!N70-AVERAGE('Work sheet diff'!$C70:$T70)</f>
        <v>0.01310112456888943</v>
      </c>
      <c r="P159" s="316">
        <f>'Work sheet diff'!O70-AVERAGE('Work sheet diff'!$C70:$T70)</f>
        <v>-0.004236521621404844</v>
      </c>
      <c r="Q159" s="316">
        <f>'Work sheet diff'!P70-AVERAGE('Work sheet diff'!$C70:$T70)</f>
        <v>-0.013545299340038168</v>
      </c>
      <c r="R159" s="316">
        <f>'Work sheet diff'!Q70-AVERAGE('Work sheet diff'!$C70:$T70)</f>
        <v>-0.023329948753724093</v>
      </c>
      <c r="S159" s="316">
        <f>'Work sheet diff'!R70-AVERAGE('Work sheet diff'!$C70:$T70)</f>
        <v>-0.0060634416416651335</v>
      </c>
      <c r="T159" s="316">
        <f>'Work sheet diff'!S70-AVERAGE('Work sheet diff'!$C70:$T70)</f>
        <v>0.019713801921049635</v>
      </c>
      <c r="U159" s="316">
        <f>'Work sheet diff'!T70-AVERAGE('Work sheet diff'!$C70:$T70)</f>
        <v>0.01934437335634296</v>
      </c>
      <c r="V159" s="445">
        <f>U70</f>
        <v>-0.2297458104121019</v>
      </c>
      <c r="W159" s="307"/>
    </row>
    <row r="160" spans="1:23" s="297" customFormat="1" ht="15">
      <c r="A160" s="305" t="s">
        <v>212</v>
      </c>
      <c r="B160" s="306">
        <f>AVERAGE('Work sheet diff'!C71:T71)</f>
        <v>0.03921872278643976</v>
      </c>
      <c r="C160" s="316">
        <f>'Work sheet diff'!B71</f>
        <v>0.152010159644413</v>
      </c>
      <c r="D160" s="316">
        <f>'Work sheet diff'!C71-AVERAGE('Work sheet diff'!$C71:$T71)</f>
        <v>-0.0009181095486082563</v>
      </c>
      <c r="E160" s="316">
        <f>'Work sheet diff'!D71-AVERAGE('Work sheet diff'!$C71:$T71)</f>
        <v>-0.004170242063966309</v>
      </c>
      <c r="F160" s="316">
        <f>'Work sheet diff'!E71-AVERAGE('Work sheet diff'!$C71:$T71)</f>
        <v>-0.0017248459644733927</v>
      </c>
      <c r="G160" s="316">
        <f>'Work sheet diff'!F71-AVERAGE('Work sheet diff'!$C71:$T71)</f>
        <v>0.00797822653426572</v>
      </c>
      <c r="H160" s="316">
        <f>'Work sheet diff'!G71-AVERAGE('Work sheet diff'!$C71:$T71)</f>
        <v>0.001293675789862031</v>
      </c>
      <c r="I160" s="316">
        <f>'Work sheet diff'!H71-AVERAGE('Work sheet diff'!$C71:$T71)</f>
        <v>-0.007801382517459182</v>
      </c>
      <c r="J160" s="316">
        <f>'Work sheet diff'!I71-AVERAGE('Work sheet diff'!$C71:$T71)</f>
        <v>-0.012995915848053874</v>
      </c>
      <c r="K160" s="316">
        <f>'Work sheet diff'!J71-AVERAGE('Work sheet diff'!$C71:$T71)</f>
        <v>0.002132671901482558</v>
      </c>
      <c r="L160" s="316">
        <f>'Work sheet diff'!K71-AVERAGE('Work sheet diff'!$C71:$T71)</f>
        <v>0.010282677415091451</v>
      </c>
      <c r="M160" s="316">
        <f>'Work sheet diff'!L71-AVERAGE('Work sheet diff'!$C71:$T71)</f>
        <v>-0.0035817974498859317</v>
      </c>
      <c r="N160" s="316">
        <f>'Work sheet diff'!M71-AVERAGE('Work sheet diff'!$C71:$T71)</f>
        <v>0.004197372256654119</v>
      </c>
      <c r="O160" s="316">
        <f>'Work sheet diff'!N71-AVERAGE('Work sheet diff'!$C71:$T71)</f>
        <v>-0.00852136797431377</v>
      </c>
      <c r="P160" s="316">
        <f>'Work sheet diff'!O71-AVERAGE('Work sheet diff'!$C71:$T71)</f>
        <v>-0.00142265552844055</v>
      </c>
      <c r="Q160" s="316">
        <f>'Work sheet diff'!P71-AVERAGE('Work sheet diff'!$C71:$T71)</f>
        <v>-0.0030373086734317156</v>
      </c>
      <c r="R160" s="316">
        <f>'Work sheet diff'!Q71-AVERAGE('Work sheet diff'!$C71:$T71)</f>
        <v>0.001198559207649219</v>
      </c>
      <c r="S160" s="316">
        <f>'Work sheet diff'!R71-AVERAGE('Work sheet diff'!$C71:$T71)</f>
        <v>0.011336921008615747</v>
      </c>
      <c r="T160" s="316">
        <f>'Work sheet diff'!S71-AVERAGE('Work sheet diff'!$C71:$T71)</f>
        <v>-0.003337407653496577</v>
      </c>
      <c r="U160" s="316">
        <f>'Work sheet diff'!T71-AVERAGE('Work sheet diff'!$C71:$T71)</f>
        <v>0.009090929108508713</v>
      </c>
      <c r="V160" s="316">
        <f>'Work sheet diff'!U71</f>
        <v>0.12350164919390183</v>
      </c>
      <c r="W160" s="307"/>
    </row>
    <row r="161" spans="1:23" s="297" customFormat="1" ht="15">
      <c r="A161" s="305" t="s">
        <v>213</v>
      </c>
      <c r="B161" s="306">
        <f>AVERAGE('Work sheet diff'!C72:T72)</f>
        <v>-0.02955046246407435</v>
      </c>
      <c r="C161" s="445">
        <f>B72</f>
        <v>0.002136263715564704</v>
      </c>
      <c r="D161" s="316">
        <f>'Work sheet diff'!C72-AVERAGE('Work sheet diff'!$C72:$T72)</f>
        <v>0.000127051500853112</v>
      </c>
      <c r="E161" s="316">
        <f>'Work sheet diff'!D72-AVERAGE('Work sheet diff'!$C72:$T72)</f>
        <v>0.0031959108940179115</v>
      </c>
      <c r="F161" s="316">
        <f>'Work sheet diff'!E72-AVERAGE('Work sheet diff'!$C72:$T72)</f>
        <v>0.0005423014915037251</v>
      </c>
      <c r="G161" s="316">
        <f>'Work sheet diff'!F72-AVERAGE('Work sheet diff'!$C72:$T72)</f>
        <v>0.005609435903952468</v>
      </c>
      <c r="H161" s="316">
        <f>'Work sheet diff'!G72-AVERAGE('Work sheet diff'!$C72:$T72)</f>
        <v>0.006454836381098904</v>
      </c>
      <c r="I161" s="316">
        <f>'Work sheet diff'!H72-AVERAGE('Work sheet diff'!$C72:$T72)</f>
        <v>0.0021233941613156525</v>
      </c>
      <c r="J161" s="316">
        <f>'Work sheet diff'!I72-AVERAGE('Work sheet diff'!$C72:$T72)</f>
        <v>0.005256364260592006</v>
      </c>
      <c r="K161" s="316">
        <f>'Work sheet diff'!J72-AVERAGE('Work sheet diff'!$C72:$T72)</f>
        <v>0.009615539548257519</v>
      </c>
      <c r="L161" s="316">
        <f>'Work sheet diff'!K72-AVERAGE('Work sheet diff'!$C72:$T72)</f>
        <v>0.00038520390553816244</v>
      </c>
      <c r="M161" s="316">
        <f>'Work sheet diff'!L72-AVERAGE('Work sheet diff'!$C72:$T72)</f>
        <v>-0.015814178225507878</v>
      </c>
      <c r="N161" s="316">
        <f>'Work sheet diff'!M72-AVERAGE('Work sheet diff'!$C72:$T72)</f>
        <v>-0.005337637927803018</v>
      </c>
      <c r="O161" s="316">
        <f>'Work sheet diff'!N72-AVERAGE('Work sheet diff'!$C72:$T72)</f>
        <v>-0.008830177497354767</v>
      </c>
      <c r="P161" s="316">
        <f>'Work sheet diff'!O72-AVERAGE('Work sheet diff'!$C72:$T72)</f>
        <v>-0.00925658080565937</v>
      </c>
      <c r="Q161" s="316">
        <f>'Work sheet diff'!P72-AVERAGE('Work sheet diff'!$C72:$T72)</f>
        <v>-0.0014673791305293525</v>
      </c>
      <c r="R161" s="316">
        <f>'Work sheet diff'!Q72-AVERAGE('Work sheet diff'!$C72:$T72)</f>
        <v>0.004512107314247109</v>
      </c>
      <c r="S161" s="316">
        <f>'Work sheet diff'!R72-AVERAGE('Work sheet diff'!$C72:$T72)</f>
        <v>0.0028227329788585963</v>
      </c>
      <c r="T161" s="316">
        <f>'Work sheet diff'!S72-AVERAGE('Work sheet diff'!$C72:$T72)</f>
        <v>-0.0034066815716284303</v>
      </c>
      <c r="U161" s="316">
        <f>'Work sheet diff'!T72-AVERAGE('Work sheet diff'!$C72:$T72)</f>
        <v>0.003467756818247663</v>
      </c>
      <c r="V161" s="316">
        <f>'Work sheet diff'!U72</f>
        <v>0.01839995873313221</v>
      </c>
      <c r="W161" s="307"/>
    </row>
    <row r="162" spans="1:23" s="297" customFormat="1" ht="15">
      <c r="A162" s="305" t="s">
        <v>214</v>
      </c>
      <c r="B162" s="306">
        <f>AVERAGE('Work sheet diff'!C73:T73)</f>
        <v>-0.001363442333490783</v>
      </c>
      <c r="C162" s="316">
        <f>'Work sheet diff'!B73</f>
        <v>-0.047076067150607415</v>
      </c>
      <c r="D162" s="316">
        <f>'Work sheet diff'!C73-AVERAGE('Work sheet diff'!$C73:$T73)</f>
        <v>-0.003205946299131457</v>
      </c>
      <c r="E162" s="316">
        <f>'Work sheet diff'!D73-AVERAGE('Work sheet diff'!$C73:$T73)</f>
        <v>-0.002019097396067926</v>
      </c>
      <c r="F162" s="316">
        <f>'Work sheet diff'!E73-AVERAGE('Work sheet diff'!$C73:$T73)</f>
        <v>0.004610063002920273</v>
      </c>
      <c r="G162" s="316">
        <f>'Work sheet diff'!F73-AVERAGE('Work sheet diff'!$C73:$T73)</f>
        <v>0.006141779176402518</v>
      </c>
      <c r="H162" s="316">
        <f>'Work sheet diff'!G73-AVERAGE('Work sheet diff'!$C73:$T73)</f>
        <v>0.004578459417498737</v>
      </c>
      <c r="I162" s="316">
        <f>'Work sheet diff'!H73-AVERAGE('Work sheet diff'!$C73:$T73)</f>
        <v>-0.010054107644125343</v>
      </c>
      <c r="J162" s="316">
        <f>'Work sheet diff'!I73-AVERAGE('Work sheet diff'!$C73:$T73)</f>
        <v>-0.01120955792853856</v>
      </c>
      <c r="K162" s="316">
        <f>'Work sheet diff'!J73-AVERAGE('Work sheet diff'!$C73:$T73)</f>
        <v>0.004659054103912708</v>
      </c>
      <c r="L162" s="316">
        <f>'Work sheet diff'!K73-AVERAGE('Work sheet diff'!$C73:$T73)</f>
        <v>0.015048880551740862</v>
      </c>
      <c r="M162" s="316">
        <f>'Work sheet diff'!L73-AVERAGE('Work sheet diff'!$C73:$T73)</f>
        <v>0.0036943481514009613</v>
      </c>
      <c r="N162" s="316">
        <f>'Work sheet diff'!M73-AVERAGE('Work sheet diff'!$C73:$T73)</f>
        <v>-0.002245786141859496</v>
      </c>
      <c r="O162" s="316">
        <f>'Work sheet diff'!N73-AVERAGE('Work sheet diff'!$C73:$T73)</f>
        <v>-0.0002757941062815905</v>
      </c>
      <c r="P162" s="316">
        <f>'Work sheet diff'!O73-AVERAGE('Work sheet diff'!$C73:$T73)</f>
        <v>-0.0043748840784398335</v>
      </c>
      <c r="Q162" s="316">
        <f>'Work sheet diff'!P73-AVERAGE('Work sheet diff'!$C73:$T73)</f>
        <v>-0.0005755353029868737</v>
      </c>
      <c r="R162" s="316">
        <f>'Work sheet diff'!Q73-AVERAGE('Work sheet diff'!$C73:$T73)</f>
        <v>-0.00203326887332661</v>
      </c>
      <c r="S162" s="316">
        <f>'Work sheet diff'!R73-AVERAGE('Work sheet diff'!$C73:$T73)</f>
        <v>-0.0039034841640187</v>
      </c>
      <c r="T162" s="316">
        <f>'Work sheet diff'!S73-AVERAGE('Work sheet diff'!$C73:$T73)</f>
        <v>-0.003472116070743325</v>
      </c>
      <c r="U162" s="316">
        <f>'Work sheet diff'!T73-AVERAGE('Work sheet diff'!$C73:$T73)</f>
        <v>0.0046369936016436575</v>
      </c>
      <c r="V162" s="316">
        <f>'Work sheet diff'!U73</f>
        <v>0.020276962491371564</v>
      </c>
      <c r="W162" s="307"/>
    </row>
    <row r="163" spans="1:23" s="297" customFormat="1" ht="15">
      <c r="A163" s="305" t="s">
        <v>215</v>
      </c>
      <c r="B163" s="306">
        <f>AVERAGE('Work sheet diff'!C74:T74)</f>
        <v>-0.007764338692249819</v>
      </c>
      <c r="C163" s="445">
        <f>B74</f>
        <v>0.039377166102588235</v>
      </c>
      <c r="D163" s="316">
        <f>'Work sheet diff'!C74-AVERAGE('Work sheet diff'!$C74:$T74)</f>
        <v>0.003038233195390148</v>
      </c>
      <c r="E163" s="316">
        <f>'Work sheet diff'!D74-AVERAGE('Work sheet diff'!$C74:$T74)</f>
        <v>0.0008411089661542678</v>
      </c>
      <c r="F163" s="316">
        <f>'Work sheet diff'!E74-AVERAGE('Work sheet diff'!$C74:$T74)</f>
        <v>0.0008275704472434893</v>
      </c>
      <c r="G163" s="316">
        <f>'Work sheet diff'!F74-AVERAGE('Work sheet diff'!$C74:$T74)</f>
        <v>0.004404028288255323</v>
      </c>
      <c r="H163" s="316">
        <f>'Work sheet diff'!G74-AVERAGE('Work sheet diff'!$C74:$T74)</f>
        <v>-0.0012247404646280498</v>
      </c>
      <c r="I163" s="316">
        <f>'Work sheet diff'!H74-AVERAGE('Work sheet diff'!$C74:$T74)</f>
        <v>-0.0010433407982611692</v>
      </c>
      <c r="J163" s="316">
        <f>'Work sheet diff'!I74-AVERAGE('Work sheet diff'!$C74:$T74)</f>
        <v>0.00042400092943359335</v>
      </c>
      <c r="K163" s="316">
        <f>'Work sheet diff'!J74-AVERAGE('Work sheet diff'!$C74:$T74)</f>
        <v>0.0006875476744225275</v>
      </c>
      <c r="L163" s="316">
        <f>'Work sheet diff'!K74-AVERAGE('Work sheet diff'!$C74:$T74)</f>
        <v>-0.0004936323507624026</v>
      </c>
      <c r="M163" s="316">
        <f>'Work sheet diff'!L74-AVERAGE('Work sheet diff'!$C74:$T74)</f>
        <v>-0.006235702714729469</v>
      </c>
      <c r="N163" s="316">
        <f>'Work sheet diff'!M74-AVERAGE('Work sheet diff'!$C74:$T74)</f>
        <v>-0.0006952111273588017</v>
      </c>
      <c r="O163" s="316">
        <f>'Work sheet diff'!N74-AVERAGE('Work sheet diff'!$C74:$T74)</f>
        <v>-0.00022832240656053653</v>
      </c>
      <c r="P163" s="316">
        <f>'Work sheet diff'!O74-AVERAGE('Work sheet diff'!$C74:$T74)</f>
        <v>-4.2891454930475E-06</v>
      </c>
      <c r="Q163" s="316">
        <f>'Work sheet diff'!P74-AVERAGE('Work sheet diff'!$C74:$T74)</f>
        <v>-0.001935355321261916</v>
      </c>
      <c r="R163" s="316">
        <f>'Work sheet diff'!Q74-AVERAGE('Work sheet diff'!$C74:$T74)</f>
        <v>-0.0035078334523520813</v>
      </c>
      <c r="S163" s="316">
        <f>'Work sheet diff'!R74-AVERAGE('Work sheet diff'!$C74:$T74)</f>
        <v>0.0022562694687278083</v>
      </c>
      <c r="T163" s="316">
        <f>'Work sheet diff'!S74-AVERAGE('Work sheet diff'!$C74:$T74)</f>
        <v>0.00025639603815907994</v>
      </c>
      <c r="U163" s="316">
        <f>'Work sheet diff'!T74-AVERAGE('Work sheet diff'!$C74:$T74)</f>
        <v>0.0026332727736212494</v>
      </c>
      <c r="V163" s="316">
        <f>'Work sheet diff'!U74</f>
        <v>-0.006649351837833227</v>
      </c>
      <c r="W163" s="307"/>
    </row>
    <row r="164" spans="1:23" s="297" customFormat="1" ht="15">
      <c r="A164" s="305" t="s">
        <v>216</v>
      </c>
      <c r="B164" s="306">
        <f>AVERAGE('Work sheet diff'!C75:T75)</f>
        <v>0.016587705287106014</v>
      </c>
      <c r="C164" s="316">
        <f>'Work sheet diff'!B75</f>
        <v>0.08628086420441589</v>
      </c>
      <c r="D164" s="316">
        <f>'Work sheet diff'!C75-AVERAGE('Work sheet diff'!$C75:$T75)</f>
        <v>0.006155464412519962</v>
      </c>
      <c r="E164" s="316">
        <f>'Work sheet diff'!D75-AVERAGE('Work sheet diff'!$C75:$T75)</f>
        <v>-0.00043650811568002323</v>
      </c>
      <c r="F164" s="316">
        <f>'Work sheet diff'!E75-AVERAGE('Work sheet diff'!$C75:$T75)</f>
        <v>-0.0023555720549841563</v>
      </c>
      <c r="G164" s="316">
        <f>'Work sheet diff'!F75-AVERAGE('Work sheet diff'!$C75:$T75)</f>
        <v>-0.002481545184548073</v>
      </c>
      <c r="H164" s="316">
        <f>'Work sheet diff'!G75-AVERAGE('Work sheet diff'!$C75:$T75)</f>
        <v>0.0015174705360186391</v>
      </c>
      <c r="I164" s="316">
        <f>'Work sheet diff'!H75-AVERAGE('Work sheet diff'!$C75:$T75)</f>
        <v>0.0036819124733655784</v>
      </c>
      <c r="J164" s="316">
        <f>'Work sheet diff'!I75-AVERAGE('Work sheet diff'!$C75:$T75)</f>
        <v>-0.011328999546300844</v>
      </c>
      <c r="K164" s="316">
        <f>'Work sheet diff'!J75-AVERAGE('Work sheet diff'!$C75:$T75)</f>
        <v>0.003865369137139918</v>
      </c>
      <c r="L164" s="316">
        <f>'Work sheet diff'!K75-AVERAGE('Work sheet diff'!$C75:$T75)</f>
        <v>0.007764653817843692</v>
      </c>
      <c r="M164" s="316">
        <f>'Work sheet diff'!L75-AVERAGE('Work sheet diff'!$C75:$T75)</f>
        <v>-0.0055297335888008226</v>
      </c>
      <c r="N164" s="316">
        <f>'Work sheet diff'!M75-AVERAGE('Work sheet diff'!$C75:$T75)</f>
        <v>0.0017862721047351426</v>
      </c>
      <c r="O164" s="316">
        <f>'Work sheet diff'!N75-AVERAGE('Work sheet diff'!$C75:$T75)</f>
        <v>-0.0009722142023865232</v>
      </c>
      <c r="P164" s="316">
        <f>'Work sheet diff'!O75-AVERAGE('Work sheet diff'!$C75:$T75)</f>
        <v>-0.0001249917767994213</v>
      </c>
      <c r="Q164" s="316">
        <f>'Work sheet diff'!P75-AVERAGE('Work sheet diff'!$C75:$T75)</f>
        <v>0.002584243624310756</v>
      </c>
      <c r="R164" s="316">
        <f>'Work sheet diff'!Q75-AVERAGE('Work sheet diff'!$C75:$T75)</f>
        <v>-0.004004502060671211</v>
      </c>
      <c r="S164" s="316">
        <f>'Work sheet diff'!R75-AVERAGE('Work sheet diff'!$C75:$T75)</f>
        <v>0.004332161013841429</v>
      </c>
      <c r="T164" s="316">
        <f>'Work sheet diff'!S75-AVERAGE('Work sheet diff'!$C75:$T75)</f>
        <v>-0.0026800622180278566</v>
      </c>
      <c r="U164" s="316">
        <f>'Work sheet diff'!T75-AVERAGE('Work sheet diff'!$C75:$T75)</f>
        <v>-0.0017734183715761853</v>
      </c>
      <c r="V164" s="316">
        <f>'Work sheet diff'!U75</f>
        <v>0.012947158562828465</v>
      </c>
      <c r="W164" s="307"/>
    </row>
    <row r="165" spans="1:23" s="297" customFormat="1" ht="15">
      <c r="A165" s="305" t="s">
        <v>217</v>
      </c>
      <c r="B165" s="306">
        <f>AVERAGE('Work sheet diff'!C76:T76)</f>
        <v>-7.439763349691086E-10</v>
      </c>
      <c r="C165" s="445">
        <f>B76</f>
        <v>-4.774352961589567E-10</v>
      </c>
      <c r="D165" s="316">
        <f>'Work sheet diff'!C76-AVERAGE('Work sheet diff'!$C76:$T76)</f>
        <v>-8.69514563962678E-09</v>
      </c>
      <c r="E165" s="316">
        <f>'Work sheet diff'!D76-AVERAGE('Work sheet diff'!$C76:$T76)</f>
        <v>-1.3974858749160051E-08</v>
      </c>
      <c r="F165" s="316">
        <f>'Work sheet diff'!E76-AVERAGE('Work sheet diff'!$C76:$T76)</f>
        <v>-4.052903621955487E-09</v>
      </c>
      <c r="G165" s="316">
        <f>'Work sheet diff'!F76-AVERAGE('Work sheet diff'!$C76:$T76)</f>
        <v>6.92526027311811E-09</v>
      </c>
      <c r="H165" s="316">
        <f>'Work sheet diff'!G76-AVERAGE('Work sheet diff'!$C76:$T76)</f>
        <v>-5.6348177106721936E-09</v>
      </c>
      <c r="I165" s="316">
        <f>'Work sheet diff'!H76-AVERAGE('Work sheet diff'!$C76:$T76)</f>
        <v>-5.422612740445056E-09</v>
      </c>
      <c r="J165" s="316">
        <f>'Work sheet diff'!I76-AVERAGE('Work sheet diff'!$C76:$T76)</f>
        <v>2.4358805524491824E-09</v>
      </c>
      <c r="K165" s="316">
        <f>'Work sheet diff'!J76-AVERAGE('Work sheet diff'!$C76:$T76)</f>
        <v>4.897916179109388E-09</v>
      </c>
      <c r="L165" s="316">
        <f>'Work sheet diff'!K76-AVERAGE('Work sheet diff'!$C76:$T76)</f>
        <v>-8.818322434316309E-09</v>
      </c>
      <c r="M165" s="316">
        <f>'Work sheet diff'!L76-AVERAGE('Work sheet diff'!$C76:$T76)</f>
        <v>-4.983774040838148E-09</v>
      </c>
      <c r="N165" s="316">
        <f>'Work sheet diff'!M76-AVERAGE('Work sheet diff'!$C76:$T76)</f>
        <v>2.2730715871049677E-09</v>
      </c>
      <c r="O165" s="316">
        <f>'Work sheet diff'!N76-AVERAGE('Work sheet diff'!$C76:$T76)</f>
        <v>-9.40452754498946E-10</v>
      </c>
      <c r="P165" s="316">
        <f>'Work sheet diff'!O76-AVERAGE('Work sheet diff'!$C76:$T76)</f>
        <v>8.955857937474291E-09</v>
      </c>
      <c r="Q165" s="316">
        <f>'Work sheet diff'!P76-AVERAGE('Work sheet diff'!$C76:$T76)</f>
        <v>5.156425320844672E-09</v>
      </c>
      <c r="R165" s="316">
        <f>'Work sheet diff'!Q76-AVERAGE('Work sheet diff'!$C76:$T76)</f>
        <v>5.9681107478138996E-09</v>
      </c>
      <c r="S165" s="316">
        <f>'Work sheet diff'!R76-AVERAGE('Work sheet diff'!$C76:$T76)</f>
        <v>8.59124947828931E-09</v>
      </c>
      <c r="T165" s="316">
        <f>'Work sheet diff'!S76-AVERAGE('Work sheet diff'!$C76:$T76)</f>
        <v>3.791147391674769E-09</v>
      </c>
      <c r="U165" s="316">
        <f>'Work sheet diff'!T76-AVERAGE('Work sheet diff'!$C76:$T76)</f>
        <v>3.5279682236343786E-09</v>
      </c>
      <c r="V165" s="445">
        <f>U76</f>
        <v>-9.312588894472285E-11</v>
      </c>
      <c r="W165" s="307"/>
    </row>
    <row r="166" spans="1:23" s="297" customFormat="1" ht="15">
      <c r="A166" s="305" t="s">
        <v>218</v>
      </c>
      <c r="B166" s="306">
        <f>AVERAGE('Work sheet diff'!C77:T77)</f>
        <v>0.006483847426226523</v>
      </c>
      <c r="C166" s="316">
        <f>'Work sheet diff'!B77</f>
        <v>-0.005853943455855326</v>
      </c>
      <c r="D166" s="316">
        <f>'Work sheet diff'!C77-AVERAGE('Work sheet diff'!$C77:$T77)</f>
        <v>0.0007539042164085479</v>
      </c>
      <c r="E166" s="316">
        <f>'Work sheet diff'!D77-AVERAGE('Work sheet diff'!$C77:$T77)</f>
        <v>0.000293597658807117</v>
      </c>
      <c r="F166" s="316">
        <f>'Work sheet diff'!E77-AVERAGE('Work sheet diff'!$C77:$T77)</f>
        <v>0.002038380310575701</v>
      </c>
      <c r="G166" s="316">
        <f>'Work sheet diff'!F77-AVERAGE('Work sheet diff'!$C77:$T77)</f>
        <v>0.002365866992955397</v>
      </c>
      <c r="H166" s="316">
        <f>'Work sheet diff'!G77-AVERAGE('Work sheet diff'!$C77:$T77)</f>
        <v>0.00017645811722956806</v>
      </c>
      <c r="I166" s="316">
        <f>'Work sheet diff'!H77-AVERAGE('Work sheet diff'!$C77:$T77)</f>
        <v>-0.0016246576059605151</v>
      </c>
      <c r="J166" s="316">
        <f>'Work sheet diff'!I77-AVERAGE('Work sheet diff'!$C77:$T77)</f>
        <v>-0.003650074832365106</v>
      </c>
      <c r="K166" s="316">
        <f>'Work sheet diff'!J77-AVERAGE('Work sheet diff'!$C77:$T77)</f>
        <v>-0.0009909858684012769</v>
      </c>
      <c r="L166" s="316">
        <f>'Work sheet diff'!K77-AVERAGE('Work sheet diff'!$C77:$T77)</f>
        <v>0.0015593492710767225</v>
      </c>
      <c r="M166" s="316">
        <f>'Work sheet diff'!L77-AVERAGE('Work sheet diff'!$C77:$T77)</f>
        <v>0.0007108249141908511</v>
      </c>
      <c r="N166" s="316">
        <f>'Work sheet diff'!M77-AVERAGE('Work sheet diff'!$C77:$T77)</f>
        <v>-0.0002765967771422946</v>
      </c>
      <c r="O166" s="316">
        <f>'Work sheet diff'!N77-AVERAGE('Work sheet diff'!$C77:$T77)</f>
        <v>0.001212203485412196</v>
      </c>
      <c r="P166" s="316">
        <f>'Work sheet diff'!O77-AVERAGE('Work sheet diff'!$C77:$T77)</f>
        <v>-0.00017403581784467947</v>
      </c>
      <c r="Q166" s="316">
        <f>'Work sheet diff'!P77-AVERAGE('Work sheet diff'!$C77:$T77)</f>
        <v>-0.001021733601280976</v>
      </c>
      <c r="R166" s="316">
        <f>'Work sheet diff'!Q77-AVERAGE('Work sheet diff'!$C77:$T77)</f>
        <v>6.251592191299383E-05</v>
      </c>
      <c r="S166" s="316">
        <f>'Work sheet diff'!R77-AVERAGE('Work sheet diff'!$C77:$T77)</f>
        <v>-0.0009552705858187722</v>
      </c>
      <c r="T166" s="316">
        <f>'Work sheet diff'!S77-AVERAGE('Work sheet diff'!$C77:$T77)</f>
        <v>-0.0016588588452468396</v>
      </c>
      <c r="U166" s="316">
        <f>'Work sheet diff'!T77-AVERAGE('Work sheet diff'!$C77:$T77)</f>
        <v>0.0011791130454913605</v>
      </c>
      <c r="V166" s="316">
        <f>'Work sheet diff'!U77</f>
        <v>0.007811432879539226</v>
      </c>
      <c r="W166" s="307"/>
    </row>
    <row r="167" spans="1:23" s="297" customFormat="1" ht="15">
      <c r="A167" s="305" t="s">
        <v>219</v>
      </c>
      <c r="B167" s="306">
        <f>AVERAGE('Work sheet diff'!C78:T78)/10</f>
        <v>0.00033598023147430884</v>
      </c>
      <c r="C167" s="445">
        <f>B78/10</f>
        <v>-0.0005305801012190591</v>
      </c>
      <c r="D167" s="316">
        <f>('Work sheet diff'!C78-AVERAGE('Work sheet diff'!$C78:$T78))/10</f>
        <v>-0.00022846616096122325</v>
      </c>
      <c r="E167" s="316">
        <f>('Work sheet diff'!D78-AVERAGE('Work sheet diff'!$C78:$T78))/10</f>
        <v>-0.0010854875193560477</v>
      </c>
      <c r="F167" s="316">
        <f>('Work sheet diff'!E78-AVERAGE('Work sheet diff'!$C78:$T78))/10</f>
        <v>0.0007090277358730539</v>
      </c>
      <c r="G167" s="316">
        <f>('Work sheet diff'!F78-AVERAGE('Work sheet diff'!$C78:$T78))/10</f>
        <v>0.0013271112438598832</v>
      </c>
      <c r="H167" s="316">
        <f>('Work sheet diff'!G78-AVERAGE('Work sheet diff'!$C78:$T78))/10</f>
        <v>0.0007137697716541682</v>
      </c>
      <c r="I167" s="316">
        <f>('Work sheet diff'!H78-AVERAGE('Work sheet diff'!$C78:$T78))/10</f>
        <v>0.0001431224497044577</v>
      </c>
      <c r="J167" s="316">
        <f>('Work sheet diff'!I78-AVERAGE('Work sheet diff'!$C78:$T78))/10</f>
        <v>0.0011941081321264519</v>
      </c>
      <c r="K167" s="316">
        <f>('Work sheet diff'!J78-AVERAGE('Work sheet diff'!$C78:$T78))/10</f>
        <v>-0.0008069728132283833</v>
      </c>
      <c r="L167" s="316">
        <f>('Work sheet diff'!K78-AVERAGE('Work sheet diff'!$C78:$T78))/10</f>
        <v>-0.0005560253627664798</v>
      </c>
      <c r="M167" s="316">
        <f>('Work sheet diff'!L78-AVERAGE('Work sheet diff'!$C78:$T78))/10</f>
        <v>-0.0004488873376058236</v>
      </c>
      <c r="N167" s="316">
        <f>('Work sheet diff'!M78-AVERAGE('Work sheet diff'!$C78:$T78))/10</f>
        <v>-0.00021222299266978258</v>
      </c>
      <c r="O167" s="316">
        <f>('Work sheet diff'!N78-AVERAGE('Work sheet diff'!$C78:$T78))/10</f>
        <v>-0.0011391743310981322</v>
      </c>
      <c r="P167" s="316">
        <f>('Work sheet diff'!O78-AVERAGE('Work sheet diff'!$C78:$T78))/10</f>
        <v>-0.0005841578268349648</v>
      </c>
      <c r="Q167" s="316">
        <f>('Work sheet diff'!P78-AVERAGE('Work sheet diff'!$C78:$T78))/10</f>
        <v>0.00016710320898935204</v>
      </c>
      <c r="R167" s="316">
        <f>('Work sheet diff'!Q78-AVERAGE('Work sheet diff'!$C78:$T78))/10</f>
        <v>0.00040745969825697166</v>
      </c>
      <c r="S167" s="316">
        <f>('Work sheet diff'!R78-AVERAGE('Work sheet diff'!$C78:$T78))/10</f>
        <v>-0.00035284895665989183</v>
      </c>
      <c r="T167" s="316">
        <f>('Work sheet diff'!S78-AVERAGE('Work sheet diff'!$C78:$T78))/10</f>
        <v>-3.7926223944833357E-06</v>
      </c>
      <c r="U167" s="316">
        <f>('Work sheet diff'!T78-AVERAGE('Work sheet diff'!$C78:$T78))/10</f>
        <v>0.000756333683110875</v>
      </c>
      <c r="V167" s="445">
        <f>U78/10</f>
        <v>-0.005857030423233106</v>
      </c>
      <c r="W167" s="307"/>
    </row>
    <row r="168" spans="1:23" s="297" customFormat="1" ht="15">
      <c r="A168" s="305" t="s">
        <v>220</v>
      </c>
      <c r="B168" s="306">
        <f>AVERAGE('Work sheet diff'!C79:T79)/10</f>
        <v>0.001240645352170306</v>
      </c>
      <c r="C168" s="316">
        <f>'Work sheet diff'!B79/10</f>
        <v>0.0075132314876531076</v>
      </c>
      <c r="D168" s="316">
        <f>('Work sheet diff'!C79-AVERAGE('Work sheet diff'!$C79:$T79))/10</f>
        <v>0.0014376576225591652</v>
      </c>
      <c r="E168" s="316">
        <f>('Work sheet diff'!D79-AVERAGE('Work sheet diff'!$C79:$T79))/10</f>
        <v>-6.95380979452577E-05</v>
      </c>
      <c r="F168" s="316">
        <f>('Work sheet diff'!E79-AVERAGE('Work sheet diff'!$C79:$T79))/10</f>
        <v>0.00018323884786425256</v>
      </c>
      <c r="G168" s="316">
        <f>('Work sheet diff'!F79-AVERAGE('Work sheet diff'!$C79:$T79))/10</f>
        <v>-0.00011809472367879034</v>
      </c>
      <c r="H168" s="316">
        <f>('Work sheet diff'!G79-AVERAGE('Work sheet diff'!$C79:$T79))/10</f>
        <v>0.0005929354740179659</v>
      </c>
      <c r="I168" s="316">
        <f>('Work sheet diff'!H79-AVERAGE('Work sheet diff'!$C79:$T79))/10</f>
        <v>0.0007892403300442795</v>
      </c>
      <c r="J168" s="316">
        <f>('Work sheet diff'!I79-AVERAGE('Work sheet diff'!$C79:$T79))/10</f>
        <v>-0.0011508866037435248</v>
      </c>
      <c r="K168" s="316">
        <f>('Work sheet diff'!J79-AVERAGE('Work sheet diff'!$C79:$T79))/10</f>
        <v>-0.000481471463298689</v>
      </c>
      <c r="L168" s="316">
        <f>('Work sheet diff'!K79-AVERAGE('Work sheet diff'!$C79:$T79))/10</f>
        <v>0.0004693340110211157</v>
      </c>
      <c r="M168" s="316">
        <f>('Work sheet diff'!L79-AVERAGE('Work sheet diff'!$C79:$T79))/10</f>
        <v>-0.0007654028314001838</v>
      </c>
      <c r="N168" s="316">
        <f>('Work sheet diff'!M79-AVERAGE('Work sheet diff'!$C79:$T79))/10</f>
        <v>2.2063786539099766E-05</v>
      </c>
      <c r="O168" s="316">
        <f>('Work sheet diff'!N79-AVERAGE('Work sheet diff'!$C79:$T79))/10</f>
        <v>-0.0007724419049886667</v>
      </c>
      <c r="P168" s="316">
        <f>('Work sheet diff'!O79-AVERAGE('Work sheet diff'!$C79:$T79))/10</f>
        <v>0.00022681223602334584</v>
      </c>
      <c r="Q168" s="316">
        <f>('Work sheet diff'!P79-AVERAGE('Work sheet diff'!$C79:$T79))/10</f>
        <v>0.0004290074745259824</v>
      </c>
      <c r="R168" s="316">
        <f>('Work sheet diff'!Q79-AVERAGE('Work sheet diff'!$C79:$T79))/10</f>
        <v>-0.00034182484481465396</v>
      </c>
      <c r="S168" s="316">
        <f>('Work sheet diff'!R79-AVERAGE('Work sheet diff'!$C79:$T79))/10</f>
        <v>-0.00015441966107140257</v>
      </c>
      <c r="T168" s="316">
        <f>('Work sheet diff'!S79-AVERAGE('Work sheet diff'!$C79:$T79))/10</f>
        <v>-0.0004828661288339774</v>
      </c>
      <c r="U168" s="316">
        <f>('Work sheet diff'!T79-AVERAGE('Work sheet diff'!$C79:$T79))/10</f>
        <v>0.00018665647717993407</v>
      </c>
      <c r="V168" s="316">
        <f>'Work sheet diff'!U79/10</f>
        <v>7.001491469330046E-06</v>
      </c>
      <c r="W168" s="307"/>
    </row>
    <row r="169" spans="1:23" s="297" customFormat="1" ht="15">
      <c r="A169" s="305" t="s">
        <v>221</v>
      </c>
      <c r="B169" s="306">
        <f>AVERAGE('Work sheet diff'!C80:T80)/10</f>
        <v>0.0023836940730577196</v>
      </c>
      <c r="C169" s="445">
        <f>B80/10</f>
        <v>0.0010698200393476774</v>
      </c>
      <c r="D169" s="316">
        <f>('Work sheet diff'!C80-AVERAGE('Work sheet diff'!$C80:$T80))/10</f>
        <v>-0.000717196096769623</v>
      </c>
      <c r="E169" s="316">
        <f>('Work sheet diff'!D80-AVERAGE('Work sheet diff'!$C80:$T80))/10</f>
        <v>2.747773017670874E-06</v>
      </c>
      <c r="F169" s="316">
        <f>('Work sheet diff'!E80-AVERAGE('Work sheet diff'!$C80:$T80))/10</f>
        <v>-0.0006673665331217826</v>
      </c>
      <c r="G169" s="316">
        <f>('Work sheet diff'!F80-AVERAGE('Work sheet diff'!$C80:$T80))/10</f>
        <v>-0.00012608433193242417</v>
      </c>
      <c r="H169" s="316">
        <f>('Work sheet diff'!G80-AVERAGE('Work sheet diff'!$C80:$T80))/10</f>
        <v>0.0001803926018952247</v>
      </c>
      <c r="I169" s="316">
        <f>('Work sheet diff'!H80-AVERAGE('Work sheet diff'!$C80:$T80))/10</f>
        <v>0.0006041337009018912</v>
      </c>
      <c r="J169" s="316">
        <f>('Work sheet diff'!I80-AVERAGE('Work sheet diff'!$C80:$T80))/10</f>
        <v>-3.237981450764059E-05</v>
      </c>
      <c r="K169" s="316">
        <f>('Work sheet diff'!J80-AVERAGE('Work sheet diff'!$C80:$T80))/10</f>
        <v>0.00018598910179818545</v>
      </c>
      <c r="L169" s="316">
        <f>('Work sheet diff'!K80-AVERAGE('Work sheet diff'!$C80:$T80))/10</f>
        <v>0.00035001571958442787</v>
      </c>
      <c r="M169" s="316">
        <f>('Work sheet diff'!L80-AVERAGE('Work sheet diff'!$C80:$T80))/10</f>
        <v>0.0004986151341148847</v>
      </c>
      <c r="N169" s="316">
        <f>('Work sheet diff'!M80-AVERAGE('Work sheet diff'!$C80:$T80))/10</f>
        <v>3.7226211233364404E-05</v>
      </c>
      <c r="O169" s="316">
        <f>('Work sheet diff'!N80-AVERAGE('Work sheet diff'!$C80:$T80))/10</f>
        <v>0.0003284327687870219</v>
      </c>
      <c r="P169" s="316">
        <f>('Work sheet diff'!O80-AVERAGE('Work sheet diff'!$C80:$T80))/10</f>
        <v>0.00020473960002267977</v>
      </c>
      <c r="Q169" s="316">
        <f>('Work sheet diff'!P80-AVERAGE('Work sheet diff'!$C80:$T80))/10</f>
        <v>-0.0004219947300641586</v>
      </c>
      <c r="R169" s="316">
        <f>('Work sheet diff'!Q80-AVERAGE('Work sheet diff'!$C80:$T80))/10</f>
        <v>-0.0007753125990602426</v>
      </c>
      <c r="S169" s="316">
        <f>('Work sheet diff'!R80-AVERAGE('Work sheet diff'!$C80:$T80))/10</f>
        <v>7.823875489501308E-05</v>
      </c>
      <c r="T169" s="316">
        <f>('Work sheet diff'!S80-AVERAGE('Work sheet diff'!$C80:$T80))/10</f>
        <v>7.982521857376884E-06</v>
      </c>
      <c r="U169" s="316">
        <f>('Work sheet diff'!T80-AVERAGE('Work sheet diff'!$C80:$T80))/10</f>
        <v>0.00026182021734812296</v>
      </c>
      <c r="V169" s="445">
        <f>U80/10</f>
        <v>-0.004213701312545929</v>
      </c>
      <c r="W169" s="307"/>
    </row>
    <row r="170" spans="1:23" s="297" customFormat="1" ht="15.75" thickBot="1">
      <c r="A170" s="305" t="s">
        <v>222</v>
      </c>
      <c r="B170" s="317">
        <f>AVERAGE('Work sheet diff'!C81:T81)/10</f>
        <v>0.004532295169491522</v>
      </c>
      <c r="C170" s="444">
        <f>B81/10</f>
        <v>0.002954016</v>
      </c>
      <c r="D170" s="318">
        <f>('Work sheet diff'!C81-AVERAGE('Work sheet diff'!$C81:$T81))/10</f>
        <v>0.0038574368644067867</v>
      </c>
      <c r="E170" s="318">
        <f>('Work sheet diff'!D81-AVERAGE('Work sheet diff'!$C81:$T81))/10</f>
        <v>0.003772887881355934</v>
      </c>
      <c r="F170" s="318">
        <f>('Work sheet diff'!E81-AVERAGE('Work sheet diff'!$C81:$T81))/10</f>
        <v>0.0006259265254237291</v>
      </c>
      <c r="G170" s="318">
        <f>('Work sheet diff'!F81-AVERAGE('Work sheet diff'!$C81:$T81))/10</f>
        <v>0.0003745102542372904</v>
      </c>
      <c r="H170" s="318">
        <f>('Work sheet diff'!G81-AVERAGE('Work sheet diff'!$C81:$T81))/10</f>
        <v>0.0005141002542372854</v>
      </c>
      <c r="I170" s="318">
        <f>('Work sheet diff'!H81-AVERAGE('Work sheet diff'!$C81:$T81))/10</f>
        <v>0.0023061411016949184</v>
      </c>
      <c r="J170" s="318">
        <f>('Work sheet diff'!I81-AVERAGE('Work sheet diff'!$C81:$T81))/10</f>
        <v>0.00010865720338983225</v>
      </c>
      <c r="K170" s="318">
        <f>('Work sheet diff'!J81-AVERAGE('Work sheet diff'!$C81:$T81))/10</f>
        <v>-0.0001734536440677982</v>
      </c>
      <c r="L170" s="318">
        <f>('Work sheet diff'!K81-AVERAGE('Work sheet diff'!$C81:$T81))/10</f>
        <v>-0.002697236694915258</v>
      </c>
      <c r="M170" s="318">
        <f>('Work sheet diff'!L81-AVERAGE('Work sheet diff'!$C81:$T81))/10</f>
        <v>-0.0035860521186440717</v>
      </c>
      <c r="N170" s="318">
        <f>('Work sheet diff'!M81-AVERAGE('Work sheet diff'!$C81:$T81))/10</f>
        <v>-0.0014660948305084778</v>
      </c>
      <c r="O170" s="318">
        <f>('Work sheet diff'!N81-AVERAGE('Work sheet diff'!$C81:$T81))/10</f>
        <v>-0.0019384707627118623</v>
      </c>
      <c r="P170" s="318">
        <f>('Work sheet diff'!O81-AVERAGE('Work sheet diff'!$C81:$T81))/10</f>
        <v>0.0010208038135593226</v>
      </c>
      <c r="Q170" s="318">
        <f>('Work sheet diff'!P81-AVERAGE('Work sheet diff'!$C81:$T81))/10</f>
        <v>-0.003004660084745764</v>
      </c>
      <c r="R170" s="318">
        <f>('Work sheet diff'!Q81-AVERAGE('Work sheet diff'!$C81:$T81))/10</f>
        <v>0.00159024381355932</v>
      </c>
      <c r="S170" s="318">
        <f>('Work sheet diff'!R81-AVERAGE('Work sheet diff'!$C81:$T81))/10</f>
        <v>0.0004312829661016912</v>
      </c>
      <c r="T170" s="318">
        <f>('Work sheet diff'!S81-AVERAGE('Work sheet diff'!$C81:$T81))/10</f>
        <v>0.0001344327966101684</v>
      </c>
      <c r="U170" s="318">
        <f>('Work sheet diff'!T81-AVERAGE('Work sheet diff'!$C81:$T81))/10</f>
        <v>-0.0018704553389830452</v>
      </c>
      <c r="V170" s="316">
        <f>'Work sheet diff'!U81/10</f>
        <v>0.001465224056189639</v>
      </c>
      <c r="W170" s="300"/>
    </row>
    <row r="171" spans="1:23" s="297" customFormat="1" ht="15">
      <c r="A171" s="319" t="s">
        <v>223</v>
      </c>
      <c r="B171" s="314">
        <f>AVERAGE('Work sheet diff'!C88:T88)</f>
        <v>-0.017756513605310692</v>
      </c>
      <c r="C171" s="446">
        <f aca="true" t="shared" si="22" ref="C171:C180">B88</f>
        <v>0.7606622256698805</v>
      </c>
      <c r="D171" s="315">
        <f>'Work sheet diff'!C88-AVERAGE('Work sheet diff'!$C88:$T88)</f>
        <v>-0.07261769747249894</v>
      </c>
      <c r="E171" s="315">
        <f>'Work sheet diff'!D88-AVERAGE('Work sheet diff'!$C88:$T88)</f>
        <v>0.03955712418907606</v>
      </c>
      <c r="F171" s="315">
        <f>'Work sheet diff'!E88-AVERAGE('Work sheet diff'!$C88:$T88)</f>
        <v>0.02847862480605809</v>
      </c>
      <c r="G171" s="315">
        <f>'Work sheet diff'!F88-AVERAGE('Work sheet diff'!$C88:$T88)</f>
        <v>-0.042139396301441284</v>
      </c>
      <c r="H171" s="315">
        <f>'Work sheet diff'!G88-AVERAGE('Work sheet diff'!$C88:$T88)</f>
        <v>-0.07333676744223819</v>
      </c>
      <c r="I171" s="315">
        <f>'Work sheet diff'!H88-AVERAGE('Work sheet diff'!$C88:$T88)</f>
        <v>-0.0012131560870113633</v>
      </c>
      <c r="J171" s="315">
        <f>'Work sheet diff'!I88-AVERAGE('Work sheet diff'!$C88:$T88)</f>
        <v>0.17201202154672737</v>
      </c>
      <c r="K171" s="315">
        <f>'Work sheet diff'!J88-AVERAGE('Work sheet diff'!$C88:$T88)</f>
        <v>-0.048759614309506955</v>
      </c>
      <c r="L171" s="315">
        <f>'Work sheet diff'!K88-AVERAGE('Work sheet diff'!$C88:$T88)</f>
        <v>-0.007993174646512197</v>
      </c>
      <c r="M171" s="315">
        <f>'Work sheet diff'!L88-AVERAGE('Work sheet diff'!$C88:$T88)</f>
        <v>0.08395693827817553</v>
      </c>
      <c r="N171" s="315">
        <f>'Work sheet diff'!M88-AVERAGE('Work sheet diff'!$C88:$T88)</f>
        <v>0.029893263143295462</v>
      </c>
      <c r="O171" s="315">
        <f>'Work sheet diff'!N88-AVERAGE('Work sheet diff'!$C88:$T88)</f>
        <v>0.015312001804522524</v>
      </c>
      <c r="P171" s="315">
        <f>'Work sheet diff'!O88-AVERAGE('Work sheet diff'!$C88:$T88)</f>
        <v>0.019403003973002292</v>
      </c>
      <c r="Q171" s="315">
        <f>'Work sheet diff'!P88-AVERAGE('Work sheet diff'!$C88:$T88)</f>
        <v>0.09983594415926608</v>
      </c>
      <c r="R171" s="315">
        <f>'Work sheet diff'!Q88-AVERAGE('Work sheet diff'!$C88:$T88)</f>
        <v>-0.0731478980991346</v>
      </c>
      <c r="S171" s="315">
        <f>'Work sheet diff'!R88-AVERAGE('Work sheet diff'!$C88:$T88)</f>
        <v>-0.014134670632265284</v>
      </c>
      <c r="T171" s="315">
        <f>'Work sheet diff'!S88-AVERAGE('Work sheet diff'!$C88:$T88)</f>
        <v>-0.027185452372581992</v>
      </c>
      <c r="U171" s="315">
        <f>'Work sheet diff'!T88-AVERAGE('Work sheet diff'!$C88:$T88)</f>
        <v>-0.1279210945369326</v>
      </c>
      <c r="V171" s="315">
        <f>'Work sheet diff'!U88</f>
        <v>0.527210945603505</v>
      </c>
      <c r="W171" s="313"/>
    </row>
    <row r="172" spans="1:23" s="297" customFormat="1" ht="15">
      <c r="A172" s="305" t="s">
        <v>224</v>
      </c>
      <c r="B172" s="306">
        <f>AVERAGE('Work sheet diff'!C89:T89)</f>
        <v>-0.0007759343294702922</v>
      </c>
      <c r="C172" s="445">
        <f t="shared" si="22"/>
        <v>-0.7216732881014288</v>
      </c>
      <c r="D172" s="316">
        <f>'Work sheet diff'!C89-AVERAGE('Work sheet diff'!$C89:$T89)</f>
        <v>-0.0668893998545734</v>
      </c>
      <c r="E172" s="316">
        <f>'Work sheet diff'!D89-AVERAGE('Work sheet diff'!$C89:$T89)</f>
        <v>0.020360386648086138</v>
      </c>
      <c r="F172" s="316">
        <f>'Work sheet diff'!E89-AVERAGE('Work sheet diff'!$C89:$T89)</f>
        <v>-0.025118587992181318</v>
      </c>
      <c r="G172" s="316">
        <f>'Work sheet diff'!F89-AVERAGE('Work sheet diff'!$C89:$T89)</f>
        <v>0.0038317930473676255</v>
      </c>
      <c r="H172" s="316">
        <f>'Work sheet diff'!G89-AVERAGE('Work sheet diff'!$C89:$T89)</f>
        <v>0.023370910534305515</v>
      </c>
      <c r="I172" s="316">
        <f>'Work sheet diff'!H89-AVERAGE('Work sheet diff'!$C89:$T89)</f>
        <v>0.07212223189456957</v>
      </c>
      <c r="J172" s="316">
        <f>'Work sheet diff'!I89-AVERAGE('Work sheet diff'!$C89:$T89)</f>
        <v>0.12222216019481567</v>
      </c>
      <c r="K172" s="316">
        <f>'Work sheet diff'!J89-AVERAGE('Work sheet diff'!$C89:$T89)</f>
        <v>-0.07070204112956022</v>
      </c>
      <c r="L172" s="316">
        <f>'Work sheet diff'!K89-AVERAGE('Work sheet diff'!$C89:$T89)</f>
        <v>-0.08871862063132999</v>
      </c>
      <c r="M172" s="316">
        <f>'Work sheet diff'!L89-AVERAGE('Work sheet diff'!$C89:$T89)</f>
        <v>0.047784084796632625</v>
      </c>
      <c r="N172" s="316">
        <f>'Work sheet diff'!M89-AVERAGE('Work sheet diff'!$C89:$T89)</f>
        <v>-0.0954052330483499</v>
      </c>
      <c r="O172" s="316">
        <f>'Work sheet diff'!N89-AVERAGE('Work sheet diff'!$C89:$T89)</f>
        <v>-0.013487607383324355</v>
      </c>
      <c r="P172" s="316">
        <f>'Work sheet diff'!O89-AVERAGE('Work sheet diff'!$C89:$T89)</f>
        <v>0.049854307601744446</v>
      </c>
      <c r="Q172" s="316">
        <f>'Work sheet diff'!P89-AVERAGE('Work sheet diff'!$C89:$T89)</f>
        <v>0.11049748679483296</v>
      </c>
      <c r="R172" s="316">
        <f>'Work sheet diff'!Q89-AVERAGE('Work sheet diff'!$C89:$T89)</f>
        <v>-0.03342094164876449</v>
      </c>
      <c r="S172" s="316">
        <f>'Work sheet diff'!R89-AVERAGE('Work sheet diff'!$C89:$T89)</f>
        <v>-0.006182958476731807</v>
      </c>
      <c r="T172" s="316">
        <f>'Work sheet diff'!S89-AVERAGE('Work sheet diff'!$C89:$T89)</f>
        <v>-0.027969499994237725</v>
      </c>
      <c r="U172" s="316">
        <f>'Work sheet diff'!T89-AVERAGE('Work sheet diff'!$C89:$T89)</f>
        <v>-0.02214847135330136</v>
      </c>
      <c r="V172" s="316">
        <f>'Work sheet diff'!U89</f>
        <v>0.4209554675403186</v>
      </c>
      <c r="W172" s="307"/>
    </row>
    <row r="173" spans="1:23" s="297" customFormat="1" ht="15">
      <c r="A173" s="305" t="s">
        <v>225</v>
      </c>
      <c r="B173" s="306">
        <f>AVERAGE('Work sheet diff'!C90:T90)</f>
        <v>-0.016689821284815172</v>
      </c>
      <c r="C173" s="445">
        <f t="shared" si="22"/>
        <v>-0.20911081562165887</v>
      </c>
      <c r="D173" s="316">
        <f>'Work sheet diff'!C90-AVERAGE('Work sheet diff'!$C90:$T90)</f>
        <v>-0.03081431667277531</v>
      </c>
      <c r="E173" s="316">
        <f>'Work sheet diff'!D90-AVERAGE('Work sheet diff'!$C90:$T90)</f>
        <v>0.01182317220885571</v>
      </c>
      <c r="F173" s="316">
        <f>'Work sheet diff'!E90-AVERAGE('Work sheet diff'!$C90:$T90)</f>
        <v>-0.000921111457194361</v>
      </c>
      <c r="G173" s="316">
        <f>'Work sheet diff'!F90-AVERAGE('Work sheet diff'!$C90:$T90)</f>
        <v>0.0026118887221751944</v>
      </c>
      <c r="H173" s="316">
        <f>'Work sheet diff'!G90-AVERAGE('Work sheet diff'!$C90:$T90)</f>
        <v>-0.006910327416545674</v>
      </c>
      <c r="I173" s="316">
        <f>'Work sheet diff'!H90-AVERAGE('Work sheet diff'!$C90:$T90)</f>
        <v>-0.0007962150284199707</v>
      </c>
      <c r="J173" s="316">
        <f>'Work sheet diff'!I90-AVERAGE('Work sheet diff'!$C90:$T90)</f>
        <v>0.040608108158393004</v>
      </c>
      <c r="K173" s="316">
        <f>'Work sheet diff'!J90-AVERAGE('Work sheet diff'!$C90:$T90)</f>
        <v>-0.03809832948628993</v>
      </c>
      <c r="L173" s="316">
        <f>'Work sheet diff'!K90-AVERAGE('Work sheet diff'!$C90:$T90)</f>
        <v>-0.02786570769241397</v>
      </c>
      <c r="M173" s="316">
        <f>'Work sheet diff'!L90-AVERAGE('Work sheet diff'!$C90:$T90)</f>
        <v>0.03034809257369748</v>
      </c>
      <c r="N173" s="316">
        <f>'Work sheet diff'!M90-AVERAGE('Work sheet diff'!$C90:$T90)</f>
        <v>-0.02557423444873646</v>
      </c>
      <c r="O173" s="316">
        <f>'Work sheet diff'!N90-AVERAGE('Work sheet diff'!$C90:$T90)</f>
        <v>0.007318767273626965</v>
      </c>
      <c r="P173" s="316">
        <f>'Work sheet diff'!O90-AVERAGE('Work sheet diff'!$C90:$T90)</f>
        <v>0.019691935362251008</v>
      </c>
      <c r="Q173" s="316">
        <f>'Work sheet diff'!P90-AVERAGE('Work sheet diff'!$C90:$T90)</f>
        <v>0.04238875979714036</v>
      </c>
      <c r="R173" s="316">
        <f>'Work sheet diff'!Q90-AVERAGE('Work sheet diff'!$C90:$T90)</f>
        <v>0.0004297620619817047</v>
      </c>
      <c r="S173" s="316">
        <f>'Work sheet diff'!R90-AVERAGE('Work sheet diff'!$C90:$T90)</f>
        <v>-0.008021842450743381</v>
      </c>
      <c r="T173" s="316">
        <f>'Work sheet diff'!S90-AVERAGE('Work sheet diff'!$C90:$T90)</f>
        <v>0.006357850921809467</v>
      </c>
      <c r="U173" s="316">
        <f>'Work sheet diff'!T90-AVERAGE('Work sheet diff'!$C90:$T90)</f>
        <v>-0.02257625242681182</v>
      </c>
      <c r="V173" s="316">
        <f>'Work sheet diff'!U90</f>
        <v>0.057606527435793975</v>
      </c>
      <c r="W173" s="307"/>
    </row>
    <row r="174" spans="1:23" s="297" customFormat="1" ht="15">
      <c r="A174" s="305" t="s">
        <v>226</v>
      </c>
      <c r="B174" s="306">
        <f>AVERAGE('Work sheet diff'!C91:T91)</f>
        <v>0.01760637449709189</v>
      </c>
      <c r="C174" s="445">
        <f t="shared" si="22"/>
        <v>1.329964483730628</v>
      </c>
      <c r="D174" s="316">
        <f>'Work sheet diff'!C91-AVERAGE('Work sheet diff'!$C91:$T91)</f>
        <v>-0.034759221444449206</v>
      </c>
      <c r="E174" s="316">
        <f>'Work sheet diff'!D91-AVERAGE('Work sheet diff'!$C91:$T91)</f>
        <v>-0.011833023978539668</v>
      </c>
      <c r="F174" s="316">
        <f>'Work sheet diff'!E91-AVERAGE('Work sheet diff'!$C91:$T91)</f>
        <v>-0.0020142263525705223</v>
      </c>
      <c r="G174" s="316">
        <f>'Work sheet diff'!F91-AVERAGE('Work sheet diff'!$C91:$T91)</f>
        <v>-0.005542513424474219</v>
      </c>
      <c r="H174" s="316">
        <f>'Work sheet diff'!G91-AVERAGE('Work sheet diff'!$C91:$T91)</f>
        <v>0.008815061744528035</v>
      </c>
      <c r="I174" s="316">
        <f>'Work sheet diff'!H91-AVERAGE('Work sheet diff'!$C91:$T91)</f>
        <v>0.02735170418660715</v>
      </c>
      <c r="J174" s="316">
        <f>'Work sheet diff'!I91-AVERAGE('Work sheet diff'!$C91:$T91)</f>
        <v>0.017811727176316954</v>
      </c>
      <c r="K174" s="316">
        <f>'Work sheet diff'!J91-AVERAGE('Work sheet diff'!$C91:$T91)</f>
        <v>0.010854403546112237</v>
      </c>
      <c r="L174" s="316">
        <f>'Work sheet diff'!K91-AVERAGE('Work sheet diff'!$C91:$T91)</f>
        <v>0.007990875306941078</v>
      </c>
      <c r="M174" s="316">
        <f>'Work sheet diff'!L91-AVERAGE('Work sheet diff'!$C91:$T91)</f>
        <v>0.024175633421720924</v>
      </c>
      <c r="N174" s="316">
        <f>'Work sheet diff'!M91-AVERAGE('Work sheet diff'!$C91:$T91)</f>
        <v>0.004947908547035439</v>
      </c>
      <c r="O174" s="316">
        <f>'Work sheet diff'!N91-AVERAGE('Work sheet diff'!$C91:$T91)</f>
        <v>0.00505167859848539</v>
      </c>
      <c r="P174" s="316">
        <f>'Work sheet diff'!O91-AVERAGE('Work sheet diff'!$C91:$T91)</f>
        <v>-0.003583584754119235</v>
      </c>
      <c r="Q174" s="316">
        <f>'Work sheet diff'!P91-AVERAGE('Work sheet diff'!$C91:$T91)</f>
        <v>0.002417348469622188</v>
      </c>
      <c r="R174" s="316">
        <f>'Work sheet diff'!Q91-AVERAGE('Work sheet diff'!$C91:$T91)</f>
        <v>-0.006941488324904176</v>
      </c>
      <c r="S174" s="316">
        <f>'Work sheet diff'!R91-AVERAGE('Work sheet diff'!$C91:$T91)</f>
        <v>-0.009837686693986006</v>
      </c>
      <c r="T174" s="316">
        <f>'Work sheet diff'!S91-AVERAGE('Work sheet diff'!$C91:$T91)</f>
        <v>-0.012464019953141246</v>
      </c>
      <c r="U174" s="316">
        <f>'Work sheet diff'!T91-AVERAGE('Work sheet diff'!$C91:$T91)</f>
        <v>-0.02244057607118498</v>
      </c>
      <c r="V174" s="316">
        <f>'Work sheet diff'!U91</f>
        <v>-0.26767557768911965</v>
      </c>
      <c r="W174" s="307"/>
    </row>
    <row r="175" spans="1:23" s="297" customFormat="1" ht="15">
      <c r="A175" s="305" t="s">
        <v>227</v>
      </c>
      <c r="B175" s="306">
        <f>AVERAGE('Work sheet diff'!C92:T92)</f>
        <v>0.003367537968463018</v>
      </c>
      <c r="C175" s="445">
        <f t="shared" si="22"/>
        <v>-0.2049718532700059</v>
      </c>
      <c r="D175" s="316">
        <f>'Work sheet diff'!C92-AVERAGE('Work sheet diff'!$C92:$T92)</f>
        <v>-0.0050171971768920125</v>
      </c>
      <c r="E175" s="316">
        <f>'Work sheet diff'!D92-AVERAGE('Work sheet diff'!$C92:$T92)</f>
        <v>0.004271935064606904</v>
      </c>
      <c r="F175" s="316">
        <f>'Work sheet diff'!E92-AVERAGE('Work sheet diff'!$C92:$T92)</f>
        <v>-0.003929445548350858</v>
      </c>
      <c r="G175" s="316">
        <f>'Work sheet diff'!F92-AVERAGE('Work sheet diff'!$C92:$T92)</f>
        <v>-0.0013594294832451315</v>
      </c>
      <c r="H175" s="316">
        <f>'Work sheet diff'!G92-AVERAGE('Work sheet diff'!$C92:$T92)</f>
        <v>0.004307809779059809</v>
      </c>
      <c r="I175" s="316">
        <f>'Work sheet diff'!H92-AVERAGE('Work sheet diff'!$C92:$T92)</f>
        <v>0.002384172207026997</v>
      </c>
      <c r="J175" s="316">
        <f>'Work sheet diff'!I92-AVERAGE('Work sheet diff'!$C92:$T92)</f>
        <v>0.0029925899921459183</v>
      </c>
      <c r="K175" s="316">
        <f>'Work sheet diff'!J92-AVERAGE('Work sheet diff'!$C92:$T92)</f>
        <v>0.0024081143502381647</v>
      </c>
      <c r="L175" s="316">
        <f>'Work sheet diff'!K92-AVERAGE('Work sheet diff'!$C92:$T92)</f>
        <v>-0.005732059640928617</v>
      </c>
      <c r="M175" s="316">
        <f>'Work sheet diff'!L92-AVERAGE('Work sheet diff'!$C92:$T92)</f>
        <v>0.0050382633825273755</v>
      </c>
      <c r="N175" s="316">
        <f>'Work sheet diff'!M92-AVERAGE('Work sheet diff'!$C92:$T92)</f>
        <v>-0.004519382335276569</v>
      </c>
      <c r="O175" s="316">
        <f>'Work sheet diff'!N92-AVERAGE('Work sheet diff'!$C92:$T92)</f>
        <v>0.0013787198343432239</v>
      </c>
      <c r="P175" s="316">
        <f>'Work sheet diff'!O92-AVERAGE('Work sheet diff'!$C92:$T92)</f>
        <v>0.004075813521584499</v>
      </c>
      <c r="Q175" s="316">
        <f>'Work sheet diff'!P92-AVERAGE('Work sheet diff'!$C92:$T92)</f>
        <v>0.0043930702781233965</v>
      </c>
      <c r="R175" s="316">
        <f>'Work sheet diff'!Q92-AVERAGE('Work sheet diff'!$C92:$T92)</f>
        <v>-0.004376010362849564</v>
      </c>
      <c r="S175" s="316">
        <f>'Work sheet diff'!R92-AVERAGE('Work sheet diff'!$C92:$T92)</f>
        <v>-0.0013278704795699685</v>
      </c>
      <c r="T175" s="316">
        <f>'Work sheet diff'!S92-AVERAGE('Work sheet diff'!$C92:$T92)</f>
        <v>-0.0019202522359142537</v>
      </c>
      <c r="U175" s="316">
        <f>'Work sheet diff'!T92-AVERAGE('Work sheet diff'!$C92:$T92)</f>
        <v>-0.0030688411466293078</v>
      </c>
      <c r="V175" s="316">
        <f>'Work sheet diff'!U92</f>
        <v>0.018836052601131414</v>
      </c>
      <c r="W175" s="307"/>
    </row>
    <row r="176" spans="1:23" s="297" customFormat="1" ht="15">
      <c r="A176" s="305" t="s">
        <v>228</v>
      </c>
      <c r="B176" s="306">
        <f>AVERAGE('Work sheet diff'!C93:T93)</f>
        <v>0.08613084028594643</v>
      </c>
      <c r="C176" s="445">
        <f t="shared" si="22"/>
        <v>1.5212909281218852</v>
      </c>
      <c r="D176" s="316">
        <f>'Work sheet diff'!C93-AVERAGE('Work sheet diff'!$C93:$T93)</f>
        <v>-0.005335963115918371</v>
      </c>
      <c r="E176" s="316">
        <f>'Work sheet diff'!D93-AVERAGE('Work sheet diff'!$C93:$T93)</f>
        <v>0.005691655976213961</v>
      </c>
      <c r="F176" s="316">
        <f>'Work sheet diff'!E93-AVERAGE('Work sheet diff'!$C93:$T93)</f>
        <v>-0.0026305006347386722</v>
      </c>
      <c r="G176" s="316">
        <f>'Work sheet diff'!F93-AVERAGE('Work sheet diff'!$C93:$T93)</f>
        <v>-0.009311108692537345</v>
      </c>
      <c r="H176" s="316">
        <f>'Work sheet diff'!G93-AVERAGE('Work sheet diff'!$C93:$T93)</f>
        <v>0.00441239017350363</v>
      </c>
      <c r="I176" s="316">
        <f>'Work sheet diff'!H93-AVERAGE('Work sheet diff'!$C93:$T93)</f>
        <v>0.002597345052717484</v>
      </c>
      <c r="J176" s="316">
        <f>'Work sheet diff'!I93-AVERAGE('Work sheet diff'!$C93:$T93)</f>
        <v>-0.0006809466523746005</v>
      </c>
      <c r="K176" s="316">
        <f>'Work sheet diff'!J93-AVERAGE('Work sheet diff'!$C93:$T93)</f>
        <v>0.0073397401661835365</v>
      </c>
      <c r="L176" s="316">
        <f>'Work sheet diff'!K93-AVERAGE('Work sheet diff'!$C93:$T93)</f>
        <v>-0.002548050535705129</v>
      </c>
      <c r="M176" s="316">
        <f>'Work sheet diff'!L93-AVERAGE('Work sheet diff'!$C93:$T93)</f>
        <v>-0.0016864987507961976</v>
      </c>
      <c r="N176" s="316">
        <f>'Work sheet diff'!M93-AVERAGE('Work sheet diff'!$C93:$T93)</f>
        <v>-0.002133711450203371</v>
      </c>
      <c r="O176" s="316">
        <f>'Work sheet diff'!N93-AVERAGE('Work sheet diff'!$C93:$T93)</f>
        <v>0.004576108231083037</v>
      </c>
      <c r="P176" s="316">
        <f>'Work sheet diff'!O93-AVERAGE('Work sheet diff'!$C93:$T93)</f>
        <v>4.219371258033788E-05</v>
      </c>
      <c r="Q176" s="316">
        <f>'Work sheet diff'!P93-AVERAGE('Work sheet diff'!$C93:$T93)</f>
        <v>-0.007262540914393711</v>
      </c>
      <c r="R176" s="316">
        <f>'Work sheet diff'!Q93-AVERAGE('Work sheet diff'!$C93:$T93)</f>
        <v>-0.009236592426893092</v>
      </c>
      <c r="S176" s="316">
        <f>'Work sheet diff'!R93-AVERAGE('Work sheet diff'!$C93:$T93)</f>
        <v>0.003797020102715501</v>
      </c>
      <c r="T176" s="316">
        <f>'Work sheet diff'!S93-AVERAGE('Work sheet diff'!$C93:$T93)</f>
        <v>0.005067933640006433</v>
      </c>
      <c r="U176" s="316">
        <f>'Work sheet diff'!T93-AVERAGE('Work sheet diff'!$C93:$T93)</f>
        <v>0.007301526118556806</v>
      </c>
      <c r="V176" s="468">
        <f>'Work sheet diff'!U93</f>
        <v>0.0809393037567823</v>
      </c>
      <c r="W176" s="307"/>
    </row>
    <row r="177" spans="1:23" s="297" customFormat="1" ht="15">
      <c r="A177" s="305" t="s">
        <v>229</v>
      </c>
      <c r="B177" s="306">
        <f>AVERAGE('Work sheet diff'!C94:T94)</f>
        <v>0.0006019424247225025</v>
      </c>
      <c r="C177" s="445">
        <f t="shared" si="22"/>
        <v>0.031329183201496476</v>
      </c>
      <c r="D177" s="316">
        <f>'Work sheet diff'!C94-AVERAGE('Work sheet diff'!$C94:$T94)</f>
        <v>-0.0021988312168583083</v>
      </c>
      <c r="E177" s="316">
        <f>'Work sheet diff'!D94-AVERAGE('Work sheet diff'!$C94:$T94)</f>
        <v>-0.0009653700595808883</v>
      </c>
      <c r="F177" s="316">
        <f>'Work sheet diff'!E94-AVERAGE('Work sheet diff'!$C94:$T94)</f>
        <v>-0.0019161672052125528</v>
      </c>
      <c r="G177" s="316">
        <f>'Work sheet diff'!F94-AVERAGE('Work sheet diff'!$C94:$T94)</f>
        <v>-0.004288702930040956</v>
      </c>
      <c r="H177" s="316">
        <f>'Work sheet diff'!G94-AVERAGE('Work sheet diff'!$C94:$T94)</f>
        <v>-0.0030720510878628838</v>
      </c>
      <c r="I177" s="316">
        <f>'Work sheet diff'!H94-AVERAGE('Work sheet diff'!$C94:$T94)</f>
        <v>-0.0038460494233235097</v>
      </c>
      <c r="J177" s="316">
        <f>'Work sheet diff'!I94-AVERAGE('Work sheet diff'!$C94:$T94)</f>
        <v>0.0015746337241108403</v>
      </c>
      <c r="K177" s="316">
        <f>'Work sheet diff'!J94-AVERAGE('Work sheet diff'!$C94:$T94)</f>
        <v>0.0009666044858894242</v>
      </c>
      <c r="L177" s="316">
        <f>'Work sheet diff'!K94-AVERAGE('Work sheet diff'!$C94:$T94)</f>
        <v>0.0053093614806753306</v>
      </c>
      <c r="M177" s="316">
        <f>'Work sheet diff'!L94-AVERAGE('Work sheet diff'!$C94:$T94)</f>
        <v>0.003624573574644379</v>
      </c>
      <c r="N177" s="316">
        <f>'Work sheet diff'!M94-AVERAGE('Work sheet diff'!$C94:$T94)</f>
        <v>0.006732143540765847</v>
      </c>
      <c r="O177" s="316">
        <f>'Work sheet diff'!N94-AVERAGE('Work sheet diff'!$C94:$T94)</f>
        <v>0.0019125500920141234</v>
      </c>
      <c r="P177" s="316">
        <f>'Work sheet diff'!O94-AVERAGE('Work sheet diff'!$C94:$T94)</f>
        <v>0.0023458046394826742</v>
      </c>
      <c r="Q177" s="316">
        <f>'Work sheet diff'!P94-AVERAGE('Work sheet diff'!$C94:$T94)</f>
        <v>0.0029952053490764274</v>
      </c>
      <c r="R177" s="316">
        <f>'Work sheet diff'!Q94-AVERAGE('Work sheet diff'!$C94:$T94)</f>
        <v>-0.003940727106870886</v>
      </c>
      <c r="S177" s="316">
        <f>'Work sheet diff'!R94-AVERAGE('Work sheet diff'!$C94:$T94)</f>
        <v>-0.0002600876262556968</v>
      </c>
      <c r="T177" s="316">
        <f>'Work sheet diff'!S94-AVERAGE('Work sheet diff'!$C94:$T94)</f>
        <v>-0.003138622850977089</v>
      </c>
      <c r="U177" s="316">
        <f>'Work sheet diff'!T94-AVERAGE('Work sheet diff'!$C94:$T94)</f>
        <v>-0.0018342673796762764</v>
      </c>
      <c r="V177" s="316">
        <f>'Work sheet diff'!U94</f>
        <v>-0.005162558822066704</v>
      </c>
      <c r="W177" s="307"/>
    </row>
    <row r="178" spans="1:23" s="297" customFormat="1" ht="15">
      <c r="A178" s="305" t="s">
        <v>230</v>
      </c>
      <c r="B178" s="465">
        <f>AVERAGE('Work sheet diff'!C95:T95)</f>
        <v>0.06391170815833397</v>
      </c>
      <c r="C178" s="445">
        <f t="shared" si="22"/>
        <v>-0.16769355579682868</v>
      </c>
      <c r="D178" s="316">
        <f>'Work sheet diff'!C95-AVERAGE('Work sheet diff'!$C95:$T95)</f>
        <v>-0.0017381413245990268</v>
      </c>
      <c r="E178" s="316">
        <f>'Work sheet diff'!D95-AVERAGE('Work sheet diff'!$C95:$T95)</f>
        <v>0.0007034239057620018</v>
      </c>
      <c r="F178" s="316">
        <f>'Work sheet diff'!E95-AVERAGE('Work sheet diff'!$C95:$T95)</f>
        <v>0.0007121163294023097</v>
      </c>
      <c r="G178" s="316">
        <f>'Work sheet diff'!F95-AVERAGE('Work sheet diff'!$C95:$T95)</f>
        <v>-0.01092858353689552</v>
      </c>
      <c r="H178" s="316">
        <f>'Work sheet diff'!G95-AVERAGE('Work sheet diff'!$C95:$T95)</f>
        <v>0.004950412047797392</v>
      </c>
      <c r="I178" s="316">
        <f>'Work sheet diff'!H95-AVERAGE('Work sheet diff'!$C95:$T95)</f>
        <v>0.004941129238672501</v>
      </c>
      <c r="J178" s="316">
        <f>'Work sheet diff'!I95-AVERAGE('Work sheet diff'!$C95:$T95)</f>
        <v>0.0011794564823235792</v>
      </c>
      <c r="K178" s="316">
        <f>'Work sheet diff'!J95-AVERAGE('Work sheet diff'!$C95:$T95)</f>
        <v>0.007382837591787733</v>
      </c>
      <c r="L178" s="316">
        <f>'Work sheet diff'!K95-AVERAGE('Work sheet diff'!$C95:$T95)</f>
        <v>0.001388852682356445</v>
      </c>
      <c r="M178" s="316">
        <f>'Work sheet diff'!L95-AVERAGE('Work sheet diff'!$C95:$T95)</f>
        <v>-0.0017949307943925102</v>
      </c>
      <c r="N178" s="316">
        <f>'Work sheet diff'!M95-AVERAGE('Work sheet diff'!$C95:$T95)</f>
        <v>0.0037899794748141313</v>
      </c>
      <c r="O178" s="316">
        <f>'Work sheet diff'!N95-AVERAGE('Work sheet diff'!$C95:$T95)</f>
        <v>0.003985368583652157</v>
      </c>
      <c r="P178" s="316">
        <f>'Work sheet diff'!O95-AVERAGE('Work sheet diff'!$C95:$T95)</f>
        <v>-0.004115443773865413</v>
      </c>
      <c r="Q178" s="316">
        <f>'Work sheet diff'!P95-AVERAGE('Work sheet diff'!$C95:$T95)</f>
        <v>-0.007117005916094252</v>
      </c>
      <c r="R178" s="316">
        <f>'Work sheet diff'!Q95-AVERAGE('Work sheet diff'!$C95:$T95)</f>
        <v>-0.0089299958101563</v>
      </c>
      <c r="S178" s="316">
        <f>'Work sheet diff'!R95-AVERAGE('Work sheet diff'!$C95:$T95)</f>
        <v>-0.000938005394337596</v>
      </c>
      <c r="T178" s="316">
        <f>'Work sheet diff'!S95-AVERAGE('Work sheet diff'!$C95:$T95)</f>
        <v>0.0031111706920408794</v>
      </c>
      <c r="U178" s="316">
        <f>'Work sheet diff'!T95-AVERAGE('Work sheet diff'!$C95:$T95)</f>
        <v>0.0034173595217318053</v>
      </c>
      <c r="V178" s="445">
        <f>'Work sheet'!U95</f>
        <v>0.06250590445659324</v>
      </c>
      <c r="W178" s="307"/>
    </row>
    <row r="179" spans="1:23" s="297" customFormat="1" ht="15">
      <c r="A179" s="305" t="s">
        <v>231</v>
      </c>
      <c r="B179" s="306">
        <f>AVERAGE('Work sheet diff'!C96:T96)</f>
        <v>4.687072005199319E-09</v>
      </c>
      <c r="C179" s="445">
        <f t="shared" si="22"/>
        <v>1.2628961779115322E-08</v>
      </c>
      <c r="D179" s="316">
        <f>'Work sheet diff'!C96-AVERAGE('Work sheet diff'!$C96:$T96)</f>
        <v>-1.0772647578092174E-08</v>
      </c>
      <c r="E179" s="316">
        <f>'Work sheet diff'!D96-AVERAGE('Work sheet diff'!$C96:$T96)</f>
        <v>-6.474416382206607E-09</v>
      </c>
      <c r="F179" s="316">
        <f>'Work sheet diff'!E96-AVERAGE('Work sheet diff'!$C96:$T96)</f>
        <v>-4.938478565787792E-09</v>
      </c>
      <c r="G179" s="316">
        <f>'Work sheet diff'!F96-AVERAGE('Work sheet diff'!$C96:$T96)</f>
        <v>1.5929705554674655E-08</v>
      </c>
      <c r="H179" s="316">
        <f>'Work sheet diff'!G96-AVERAGE('Work sheet diff'!$C96:$T96)</f>
        <v>-1.1236517981677402E-08</v>
      </c>
      <c r="I179" s="316">
        <f>'Work sheet diff'!H96-AVERAGE('Work sheet diff'!$C96:$T96)</f>
        <v>-8.97144341363522E-09</v>
      </c>
      <c r="J179" s="316">
        <f>'Work sheet diff'!I96-AVERAGE('Work sheet diff'!$C96:$T96)</f>
        <v>4.521239176427569E-08</v>
      </c>
      <c r="K179" s="316">
        <f>'Work sheet diff'!J96-AVERAGE('Work sheet diff'!$C96:$T96)</f>
        <v>-3.8435427959697786E-09</v>
      </c>
      <c r="L179" s="316">
        <f>'Work sheet diff'!K96-AVERAGE('Work sheet diff'!$C96:$T96)</f>
        <v>4.3954999900895685E-09</v>
      </c>
      <c r="M179" s="316">
        <f>'Work sheet diff'!L96-AVERAGE('Work sheet diff'!$C96:$T96)</f>
        <v>-7.9794962441628E-09</v>
      </c>
      <c r="N179" s="316">
        <f>'Work sheet diff'!M96-AVERAGE('Work sheet diff'!$C96:$T96)</f>
        <v>8.446369252896215E-10</v>
      </c>
      <c r="O179" s="316">
        <f>'Work sheet diff'!N96-AVERAGE('Work sheet diff'!$C96:$T96)</f>
        <v>-4.577840537166705E-09</v>
      </c>
      <c r="P179" s="316">
        <f>'Work sheet diff'!O96-AVERAGE('Work sheet diff'!$C96:$T96)</f>
        <v>-4.72218179752384E-09</v>
      </c>
      <c r="Q179" s="316">
        <f>'Work sheet diff'!P96-AVERAGE('Work sheet diff'!$C96:$T96)</f>
        <v>-1.3141047287185814E-09</v>
      </c>
      <c r="R179" s="316">
        <f>'Work sheet diff'!Q96-AVERAGE('Work sheet diff'!$C96:$T96)</f>
        <v>-5.691330091273441E-09</v>
      </c>
      <c r="S179" s="316">
        <f>'Work sheet diff'!R96-AVERAGE('Work sheet diff'!$C96:$T96)</f>
        <v>-4.666861434333844E-09</v>
      </c>
      <c r="T179" s="316">
        <f>'Work sheet diff'!S96-AVERAGE('Work sheet diff'!$C96:$T96)</f>
        <v>-6.68178240806966E-09</v>
      </c>
      <c r="U179" s="316">
        <f>'Work sheet diff'!T96-AVERAGE('Work sheet diff'!$C96:$T96)</f>
        <v>1.54884097242883E-08</v>
      </c>
      <c r="V179" s="445">
        <f>'Work sheet'!U96</f>
        <v>2.1162892945014722E-08</v>
      </c>
      <c r="W179" s="307"/>
    </row>
    <row r="180" spans="1:23" s="297" customFormat="1" ht="15">
      <c r="A180" s="305" t="s">
        <v>232</v>
      </c>
      <c r="B180" s="306">
        <f>AVERAGE('Work sheet diff'!C97:T97)/10</f>
        <v>0.01171694978615437</v>
      </c>
      <c r="C180" s="445">
        <f t="shared" si="22"/>
        <v>0.19761438086893204</v>
      </c>
      <c r="D180" s="316">
        <f>'Work sheet diff'!C97-AVERAGE('Work sheet diff'!$C97:$T97)</f>
        <v>-0.011005921322899445</v>
      </c>
      <c r="E180" s="316">
        <f>'Work sheet diff'!D97-AVERAGE('Work sheet diff'!$C97:$T97)</f>
        <v>0.0027447377455184913</v>
      </c>
      <c r="F180" s="316">
        <f>'Work sheet diff'!E97-AVERAGE('Work sheet diff'!$C97:$T97)</f>
        <v>-0.003608692817738804</v>
      </c>
      <c r="G180" s="316">
        <f>'Work sheet diff'!F97-AVERAGE('Work sheet diff'!$C97:$T97)</f>
        <v>-0.005321847399410315</v>
      </c>
      <c r="H180" s="316">
        <f>'Work sheet diff'!G97-AVERAGE('Work sheet diff'!$C97:$T97)</f>
        <v>0.01201077889715578</v>
      </c>
      <c r="I180" s="316">
        <f>'Work sheet diff'!H97-AVERAGE('Work sheet diff'!$C97:$T97)</f>
        <v>0.006284590301107909</v>
      </c>
      <c r="J180" s="316">
        <f>'Work sheet diff'!I97-AVERAGE('Work sheet diff'!$C97:$T97)</f>
        <v>0.002303891815587558</v>
      </c>
      <c r="K180" s="316">
        <f>'Work sheet diff'!J97-AVERAGE('Work sheet diff'!$C97:$T97)</f>
        <v>0.010422235110304087</v>
      </c>
      <c r="L180" s="316">
        <f>'Work sheet diff'!K97-AVERAGE('Work sheet diff'!$C97:$T97)</f>
        <v>0.007508743538892207</v>
      </c>
      <c r="M180" s="316">
        <f>'Work sheet diff'!L97-AVERAGE('Work sheet diff'!$C97:$T97)</f>
        <v>0.005945156403257629</v>
      </c>
      <c r="N180" s="316">
        <f>'Work sheet diff'!M97-AVERAGE('Work sheet diff'!$C97:$T97)</f>
        <v>0.006346420445827089</v>
      </c>
      <c r="O180" s="316">
        <f>'Work sheet diff'!N97-AVERAGE('Work sheet diff'!$C97:$T97)</f>
        <v>0.004165641568935327</v>
      </c>
      <c r="P180" s="316">
        <f>'Work sheet diff'!O97-AVERAGE('Work sheet diff'!$C97:$T97)</f>
        <v>-0.006742907108129206</v>
      </c>
      <c r="Q180" s="316">
        <f>'Work sheet diff'!P97-AVERAGE('Work sheet diff'!$C97:$T97)</f>
        <v>-0.013054991748657166</v>
      </c>
      <c r="R180" s="316">
        <f>'Work sheet diff'!Q97-AVERAGE('Work sheet diff'!$C97:$T97)</f>
        <v>-0.014577860709935372</v>
      </c>
      <c r="S180" s="316">
        <f>'Work sheet diff'!R97-AVERAGE('Work sheet diff'!$C97:$T97)</f>
        <v>-0.00733317331312934</v>
      </c>
      <c r="T180" s="316">
        <f>'Work sheet diff'!S97-AVERAGE('Work sheet diff'!$C97:$T97)</f>
        <v>0.0005910906119707543</v>
      </c>
      <c r="U180" s="316">
        <f>'Work sheet diff'!T97-AVERAGE('Work sheet diff'!$C97:$T97)</f>
        <v>0.003322107981343081</v>
      </c>
      <c r="V180" s="445">
        <f>'Work sheet'!U97</f>
        <v>0.04914206762825879</v>
      </c>
      <c r="W180" s="307"/>
    </row>
    <row r="181" spans="1:23" s="297" customFormat="1" ht="15">
      <c r="A181" s="305" t="s">
        <v>233</v>
      </c>
      <c r="B181" s="306">
        <f>AVERAGE('Work sheet diff'!C98:T98)/10</f>
        <v>0.00031834923474950824</v>
      </c>
      <c r="C181" s="445">
        <f>B98/10</f>
        <v>-0.006120023796502474</v>
      </c>
      <c r="D181" s="316">
        <f>('Work sheet diff'!C98-AVERAGE('Work sheet diff'!$C98:$T98))/10</f>
        <v>-0.0002634936791617923</v>
      </c>
      <c r="E181" s="316">
        <f>('Work sheet diff'!D98-AVERAGE('Work sheet diff'!$C98:$T98))/10</f>
        <v>-0.0006427604804582339</v>
      </c>
      <c r="F181" s="316">
        <f>('Work sheet diff'!E98-AVERAGE('Work sheet diff'!$C98:$T98))/10</f>
        <v>-0.0003425470114431689</v>
      </c>
      <c r="G181" s="316">
        <f>('Work sheet diff'!F98-AVERAGE('Work sheet diff'!$C98:$T98))/10</f>
        <v>-0.0004529088487474647</v>
      </c>
      <c r="H181" s="316">
        <f>('Work sheet diff'!G98-AVERAGE('Work sheet diff'!$C98:$T98))/10</f>
        <v>0.0001823393591972893</v>
      </c>
      <c r="I181" s="316">
        <f>('Work sheet diff'!H98-AVERAGE('Work sheet diff'!$C98:$T98))/10</f>
        <v>-0.001486267874423132</v>
      </c>
      <c r="J181" s="316">
        <f>('Work sheet diff'!I98-AVERAGE('Work sheet diff'!$C98:$T98))/10</f>
        <v>-0.0008219049518242393</v>
      </c>
      <c r="K181" s="316">
        <f>('Work sheet diff'!J98-AVERAGE('Work sheet diff'!$C98:$T98))/10</f>
        <v>-0.0007017081945237552</v>
      </c>
      <c r="L181" s="316">
        <f>('Work sheet diff'!K98-AVERAGE('Work sheet diff'!$C98:$T98))/10</f>
        <v>0.001036019413268967</v>
      </c>
      <c r="M181" s="316">
        <f>('Work sheet diff'!L98-AVERAGE('Work sheet diff'!$C98:$T98))/10</f>
        <v>0.0019826437718467016</v>
      </c>
      <c r="N181" s="316">
        <f>('Work sheet diff'!M98-AVERAGE('Work sheet diff'!$C98:$T98))/10</f>
        <v>0.000252866724398223</v>
      </c>
      <c r="O181" s="316">
        <f>('Work sheet diff'!N98-AVERAGE('Work sheet diff'!$C98:$T98))/10</f>
        <v>-0.00031635743194419945</v>
      </c>
      <c r="P181" s="316">
        <f>('Work sheet diff'!O98-AVERAGE('Work sheet diff'!$C98:$T98))/10</f>
        <v>0.0005302422927018124</v>
      </c>
      <c r="Q181" s="316">
        <f>('Work sheet diff'!P98-AVERAGE('Work sheet diff'!$C98:$T98))/10</f>
        <v>0.0009484433824180006</v>
      </c>
      <c r="R181" s="316">
        <f>('Work sheet diff'!Q98-AVERAGE('Work sheet diff'!$C98:$T98))/10</f>
        <v>0.0002518895876467685</v>
      </c>
      <c r="S181" s="316">
        <f>('Work sheet diff'!R98-AVERAGE('Work sheet diff'!$C98:$T98))/10</f>
        <v>0.0001625284458790748</v>
      </c>
      <c r="T181" s="316">
        <f>('Work sheet diff'!S98-AVERAGE('Work sheet diff'!$C98:$T98))/10</f>
        <v>0.0006702057385776195</v>
      </c>
      <c r="U181" s="316">
        <f>('Work sheet diff'!T98-AVERAGE('Work sheet diff'!$C98:$T98))/10</f>
        <v>-0.0009892302434084716</v>
      </c>
      <c r="V181" s="445">
        <f>'Work sheet'!U98/10</f>
        <v>-0.004603336586705083</v>
      </c>
      <c r="W181" s="307"/>
    </row>
    <row r="182" spans="1:23" s="297" customFormat="1" ht="15">
      <c r="A182" s="305" t="s">
        <v>234</v>
      </c>
      <c r="B182" s="447">
        <f>AVERAGE('Work sheet'!C99:T99)/10</f>
        <v>0.004982333417783375</v>
      </c>
      <c r="C182" s="316">
        <f>'Work sheet diff'!B99/10</f>
        <v>0.015174654930522915</v>
      </c>
      <c r="D182" s="316">
        <f>('Work sheet diff'!C99-AVERAGE('Work sheet diff'!$C99:$T99))/10</f>
        <v>0.0004559213001351037</v>
      </c>
      <c r="E182" s="316">
        <f>('Work sheet diff'!D99-AVERAGE('Work sheet diff'!$C99:$T99))/10</f>
        <v>0.001347389357461462</v>
      </c>
      <c r="F182" s="316">
        <f>('Work sheet diff'!E99-AVERAGE('Work sheet diff'!$C99:$T99))/10</f>
        <v>0.0001969940207468157</v>
      </c>
      <c r="G182" s="316">
        <f>('Work sheet diff'!F99-AVERAGE('Work sheet diff'!$C99:$T99))/10</f>
        <v>-0.001163439008186519</v>
      </c>
      <c r="H182" s="316">
        <f>('Work sheet diff'!G99-AVERAGE('Work sheet diff'!$C99:$T99))/10</f>
        <v>4.120074943915753E-05</v>
      </c>
      <c r="I182" s="316">
        <f>('Work sheet diff'!H99-AVERAGE('Work sheet diff'!$C99:$T99))/10</f>
        <v>-0.000149415169092032</v>
      </c>
      <c r="J182" s="316">
        <f>('Work sheet diff'!I99-AVERAGE('Work sheet diff'!$C99:$T99))/10</f>
        <v>-0.0007863395084003356</v>
      </c>
      <c r="K182" s="316">
        <f>('Work sheet diff'!J99-AVERAGE('Work sheet diff'!$C99:$T99))/10</f>
        <v>0.0012356738488585317</v>
      </c>
      <c r="L182" s="316">
        <f>('Work sheet diff'!K99-AVERAGE('Work sheet diff'!$C99:$T99))/10</f>
        <v>5.8214045398313766E-05</v>
      </c>
      <c r="M182" s="316">
        <f>('Work sheet diff'!L99-AVERAGE('Work sheet diff'!$C99:$T99))/10</f>
        <v>-0.000599245094588656</v>
      </c>
      <c r="N182" s="316">
        <f>('Work sheet diff'!M99-AVERAGE('Work sheet diff'!$C99:$T99))/10</f>
        <v>0.000769580370504952</v>
      </c>
      <c r="O182" s="316">
        <f>('Work sheet diff'!N99-AVERAGE('Work sheet diff'!$C99:$T99))/10</f>
        <v>0.001186242538867102</v>
      </c>
      <c r="P182" s="316">
        <f>('Work sheet diff'!O99-AVERAGE('Work sheet diff'!$C99:$T99))/10</f>
        <v>-8.054113804855101E-05</v>
      </c>
      <c r="Q182" s="316">
        <f>('Work sheet diff'!P99-AVERAGE('Work sheet diff'!$C99:$T99))/10</f>
        <v>-0.0015095297915065447</v>
      </c>
      <c r="R182" s="316">
        <f>('Work sheet diff'!Q99-AVERAGE('Work sheet diff'!$C99:$T99))/10</f>
        <v>-0.0008982476014011101</v>
      </c>
      <c r="S182" s="316">
        <f>('Work sheet diff'!R99-AVERAGE('Work sheet diff'!$C99:$T99))/10</f>
        <v>4.007024859614544E-05</v>
      </c>
      <c r="T182" s="316">
        <f>('Work sheet diff'!S99-AVERAGE('Work sheet diff'!$C99:$T99))/10</f>
        <v>-0.0007540949830800337</v>
      </c>
      <c r="U182" s="316">
        <f>('Work sheet diff'!T99-AVERAGE('Work sheet diff'!$C99:$T99))/10</f>
        <v>0.000609565814296173</v>
      </c>
      <c r="V182" s="316">
        <f>'Work sheet diff'!U99/10</f>
        <v>0.013723667740056521</v>
      </c>
      <c r="W182" s="307"/>
    </row>
    <row r="183" spans="1:23" s="297" customFormat="1" ht="15">
      <c r="A183" s="305" t="s">
        <v>235</v>
      </c>
      <c r="B183" s="447">
        <f>AVERAGE('Work sheet'!C100:T100)/10</f>
        <v>-0.007632207509133249</v>
      </c>
      <c r="C183" s="445">
        <f>B100/10</f>
        <v>0.006202029912761443</v>
      </c>
      <c r="D183" s="316">
        <f>('Work sheet diff'!C100-AVERAGE('Work sheet diff'!$C100:$T100))/10</f>
        <v>0.0012352322799269663</v>
      </c>
      <c r="E183" s="316">
        <f>('Work sheet diff'!D100-AVERAGE('Work sheet diff'!$C100:$T100))/10</f>
        <v>0.0004458881769418506</v>
      </c>
      <c r="F183" s="316">
        <f>('Work sheet diff'!E100-AVERAGE('Work sheet diff'!$C100:$T100))/10</f>
        <v>-0.0004711816277906303</v>
      </c>
      <c r="G183" s="316">
        <f>('Work sheet diff'!F100-AVERAGE('Work sheet diff'!$C100:$T100))/10</f>
        <v>-0.0006094303071328521</v>
      </c>
      <c r="H183" s="316">
        <f>('Work sheet diff'!G100-AVERAGE('Work sheet diff'!$C100:$T100))/10</f>
        <v>-0.0005843355210533279</v>
      </c>
      <c r="I183" s="316">
        <f>('Work sheet diff'!H100-AVERAGE('Work sheet diff'!$C100:$T100))/10</f>
        <v>-0.00045020759400158234</v>
      </c>
      <c r="J183" s="316">
        <f>('Work sheet diff'!I100-AVERAGE('Work sheet diff'!$C100:$T100))/10</f>
        <v>-0.0009276388811902472</v>
      </c>
      <c r="K183" s="316">
        <f>('Work sheet diff'!J100-AVERAGE('Work sheet diff'!$C100:$T100))/10</f>
        <v>-0.00032051502773060015</v>
      </c>
      <c r="L183" s="316">
        <f>('Work sheet diff'!K100-AVERAGE('Work sheet diff'!$C100:$T100))/10</f>
        <v>-0.000719948296395756</v>
      </c>
      <c r="M183" s="316">
        <f>('Work sheet diff'!L100-AVERAGE('Work sheet diff'!$C100:$T100))/10</f>
        <v>-0.00041108990448082835</v>
      </c>
      <c r="N183" s="316">
        <f>('Work sheet diff'!M100-AVERAGE('Work sheet diff'!$C100:$T100))/10</f>
        <v>-0.0004585705270068574</v>
      </c>
      <c r="O183" s="316">
        <f>('Work sheet diff'!N100-AVERAGE('Work sheet diff'!$C100:$T100))/10</f>
        <v>0.0008572836130358447</v>
      </c>
      <c r="P183" s="316">
        <f>('Work sheet diff'!O100-AVERAGE('Work sheet diff'!$C100:$T100))/10</f>
        <v>0.00044528300737472495</v>
      </c>
      <c r="Q183" s="316">
        <f>('Work sheet diff'!P100-AVERAGE('Work sheet diff'!$C100:$T100))/10</f>
        <v>0.00041478902518982537</v>
      </c>
      <c r="R183" s="316">
        <f>('Work sheet diff'!Q100-AVERAGE('Work sheet diff'!$C100:$T100))/10</f>
        <v>0.0004916075838799376</v>
      </c>
      <c r="S183" s="316">
        <f>('Work sheet diff'!R100-AVERAGE('Work sheet diff'!$C100:$T100))/10</f>
        <v>0.00016104812586002908</v>
      </c>
      <c r="T183" s="316">
        <f>('Work sheet diff'!S100-AVERAGE('Work sheet diff'!$C100:$T100))/10</f>
        <v>0.0004785842498803539</v>
      </c>
      <c r="U183" s="316">
        <f>('Work sheet diff'!T100-AVERAGE('Work sheet diff'!$C100:$T100))/10</f>
        <v>0.00042320162469313484</v>
      </c>
      <c r="V183" s="445">
        <f>'Work sheet'!U100/10</f>
        <v>-0.0005297666355715082</v>
      </c>
      <c r="W183" s="307"/>
    </row>
    <row r="184" spans="1:23" s="297" customFormat="1" ht="15.75" thickBot="1">
      <c r="A184" s="320" t="s">
        <v>236</v>
      </c>
      <c r="B184" s="317">
        <f>AVERAGE('Work sheet diff'!C101:T101)/10</f>
        <v>0.006463821565282486</v>
      </c>
      <c r="C184" s="444">
        <f>B101/10</f>
        <v>0.0002456499</v>
      </c>
      <c r="D184" s="318">
        <f>('Work sheet diff'!C101-AVERAGE('Work sheet diff'!$C101:$T101))/10</f>
        <v>0.0015529594347175144</v>
      </c>
      <c r="E184" s="318">
        <f>('Work sheet diff'!D101-AVERAGE('Work sheet diff'!$C101:$T101))/10</f>
        <v>-0.001079596361892654</v>
      </c>
      <c r="F184" s="318">
        <f>('Work sheet diff'!E101-AVERAGE('Work sheet diff'!$C101:$T101))/10</f>
        <v>0.0022092726042090395</v>
      </c>
      <c r="G184" s="318">
        <f>('Work sheet diff'!F101-AVERAGE('Work sheet diff'!$C101:$T101))/10</f>
        <v>-0.0009206937161299437</v>
      </c>
      <c r="H184" s="318">
        <f>('Work sheet diff'!G101-AVERAGE('Work sheet diff'!$C101:$T101))/10</f>
        <v>-0.0010184960229096026</v>
      </c>
      <c r="I184" s="318">
        <f>('Work sheet diff'!H101-AVERAGE('Work sheet diff'!$C101:$T101))/10</f>
        <v>0.002242307756751413</v>
      </c>
      <c r="J184" s="318">
        <f>('Work sheet diff'!I101-AVERAGE('Work sheet diff'!$C101:$T101))/10</f>
        <v>-0.0031782765313841817</v>
      </c>
      <c r="K184" s="318">
        <f>('Work sheet diff'!J101-AVERAGE('Work sheet diff'!$C101:$T101))/10</f>
        <v>0.0011554499381073446</v>
      </c>
      <c r="L184" s="318">
        <f>('Work sheet diff'!K101-AVERAGE('Work sheet diff'!$C101:$T101))/10</f>
        <v>0.0004951805194632772</v>
      </c>
      <c r="M184" s="318">
        <f>('Work sheet diff'!L101-AVERAGE('Work sheet diff'!$C101:$T101))/10</f>
        <v>0.004044216824548023</v>
      </c>
      <c r="N184" s="318">
        <f>('Work sheet diff'!M101-AVERAGE('Work sheet diff'!$C101:$T101))/10</f>
        <v>0.001852174010988701</v>
      </c>
      <c r="O184" s="318">
        <f>('Work sheet diff'!N101-AVERAGE('Work sheet diff'!$C101:$T101))/10</f>
        <v>0.0007201688923446331</v>
      </c>
      <c r="P184" s="318">
        <f>('Work sheet diff'!O101-AVERAGE('Work sheet diff'!$C101:$T101))/10</f>
        <v>0.0020048022482768366</v>
      </c>
      <c r="Q184" s="318">
        <f>('Work sheet diff'!P101-AVERAGE('Work sheet diff'!$C101:$T101))/10</f>
        <v>-0.004004485209350282</v>
      </c>
      <c r="R184" s="318">
        <f>('Work sheet diff'!Q101-AVERAGE('Work sheet diff'!$C101:$T101))/10</f>
        <v>-0.00034134580375706146</v>
      </c>
      <c r="S184" s="318">
        <f>('Work sheet diff'!R101-AVERAGE('Work sheet diff'!$C101:$T101))/10</f>
        <v>-0.0004924715822316392</v>
      </c>
      <c r="T184" s="318">
        <f>('Work sheet diff'!S101-AVERAGE('Work sheet diff'!$C101:$T101))/10</f>
        <v>-0.0034203123839265533</v>
      </c>
      <c r="U184" s="318">
        <f>('Work sheet diff'!T101-AVERAGE('Work sheet diff'!$C101:$T101))/10</f>
        <v>-0.0018208546178248588</v>
      </c>
      <c r="V184" s="444">
        <f>'Work sheet'!U101/10</f>
        <v>0.0001329133</v>
      </c>
      <c r="W184" s="300"/>
    </row>
    <row r="185" spans="1:23" s="297" customFormat="1" ht="15.75" thickBot="1">
      <c r="A185" s="601" t="s">
        <v>237</v>
      </c>
      <c r="B185" s="602"/>
      <c r="C185" s="602"/>
      <c r="D185" s="602"/>
      <c r="E185" s="602"/>
      <c r="F185" s="602"/>
      <c r="G185" s="602"/>
      <c r="H185" s="602"/>
      <c r="I185" s="602"/>
      <c r="J185" s="602"/>
      <c r="K185" s="602"/>
      <c r="L185" s="602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3"/>
    </row>
    <row r="186" spans="1:23" s="297" customFormat="1" ht="15">
      <c r="A186" s="293" t="s">
        <v>203</v>
      </c>
      <c r="B186" s="294">
        <f>'Work sheet diff'!K63</f>
        <v>-0.055600999999999345</v>
      </c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6"/>
    </row>
    <row r="187" spans="1:23" s="297" customFormat="1" ht="15.75" thickBot="1">
      <c r="A187" s="298" t="s">
        <v>204</v>
      </c>
      <c r="B187" s="444">
        <f>(C189+V189)/2</f>
        <v>-4029.2601365473047</v>
      </c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300"/>
    </row>
    <row r="188" spans="1:23" s="297" customFormat="1" ht="15.75" thickBot="1">
      <c r="A188" s="301"/>
      <c r="B188" s="302" t="s">
        <v>205</v>
      </c>
      <c r="C188" s="303" t="s">
        <v>52</v>
      </c>
      <c r="D188" s="303" t="s">
        <v>53</v>
      </c>
      <c r="E188" s="303" t="s">
        <v>54</v>
      </c>
      <c r="F188" s="303" t="s">
        <v>55</v>
      </c>
      <c r="G188" s="303" t="s">
        <v>56</v>
      </c>
      <c r="H188" s="303" t="s">
        <v>61</v>
      </c>
      <c r="I188" s="303" t="s">
        <v>62</v>
      </c>
      <c r="J188" s="303" t="s">
        <v>63</v>
      </c>
      <c r="K188" s="303" t="s">
        <v>64</v>
      </c>
      <c r="L188" s="303" t="s">
        <v>65</v>
      </c>
      <c r="M188" s="303" t="s">
        <v>66</v>
      </c>
      <c r="N188" s="303" t="s">
        <v>67</v>
      </c>
      <c r="O188" s="303" t="s">
        <v>68</v>
      </c>
      <c r="P188" s="303" t="s">
        <v>69</v>
      </c>
      <c r="Q188" s="303" t="s">
        <v>70</v>
      </c>
      <c r="R188" s="303" t="s">
        <v>71</v>
      </c>
      <c r="S188" s="303" t="s">
        <v>72</v>
      </c>
      <c r="T188" s="303" t="s">
        <v>73</v>
      </c>
      <c r="U188" s="303" t="s">
        <v>74</v>
      </c>
      <c r="V188" s="303" t="s">
        <v>75</v>
      </c>
      <c r="W188" s="304" t="s">
        <v>76</v>
      </c>
    </row>
    <row r="189" spans="1:23" s="297" customFormat="1" ht="15.75" thickBot="1">
      <c r="A189" s="305" t="s">
        <v>206</v>
      </c>
      <c r="B189" s="306">
        <f>AVERAGE('Work sheet diff'!D107:S107)</f>
        <v>108.47794117647061</v>
      </c>
      <c r="C189" s="445">
        <f>('Summary Data'!Y2-AVERAGE('Summary Data'!$Z2:$AQ2))/AVERAGE('Summary Data'!$Z2:$AQ2)*10000</f>
        <v>-4057.684269193257</v>
      </c>
      <c r="D189" s="445">
        <f>('Summary Data'!Z2-AVERAGE('Summary Data'!$Z2:$AQ2))/AVERAGE('Summary Data'!$Z2:$AQ2)*10000</f>
        <v>-3.065347638291038</v>
      </c>
      <c r="E189" s="445">
        <f>('Summary Data'!AA2-AVERAGE('Summary Data'!$Z2:$AQ2))/AVERAGE('Summary Data'!$Z2:$AQ2)*10000</f>
        <v>0.27866796711531067</v>
      </c>
      <c r="F189" s="445">
        <f>('Summary Data'!AB2-AVERAGE('Summary Data'!$Z2:$AQ2))/AVERAGE('Summary Data'!$Z2:$AQ2)*10000</f>
        <v>-1.3933398355862476</v>
      </c>
      <c r="G189" s="445">
        <f>('Summary Data'!AC2-AVERAGE('Summary Data'!$Z2:$AQ2))/AVERAGE('Summary Data'!$Z2:$AQ2)*10000</f>
        <v>0.27866796711531067</v>
      </c>
      <c r="H189" s="445">
        <f>('Summary Data'!AD2-AVERAGE('Summary Data'!$Z2:$AQ2))/AVERAGE('Summary Data'!$Z2:$AQ2)*10000</f>
        <v>0.27866796711531067</v>
      </c>
      <c r="I189" s="445">
        <f>('Summary Data'!AE2-AVERAGE('Summary Data'!$Z2:$AQ2))/AVERAGE('Summary Data'!$Z2:$AQ2)*10000</f>
        <v>0.27866796711531067</v>
      </c>
      <c r="J189" s="445">
        <f>('Summary Data'!AF2-AVERAGE('Summary Data'!$Z2:$AQ2))/AVERAGE('Summary Data'!$Z2:$AQ2)*10000</f>
        <v>0.27866796711531067</v>
      </c>
      <c r="K189" s="445">
        <f>('Summary Data'!AG2-AVERAGE('Summary Data'!$Z2:$AQ2))/AVERAGE('Summary Data'!$Z2:$AQ2)*10000</f>
        <v>0.27866796711531067</v>
      </c>
      <c r="L189" s="445">
        <f>('Summary Data'!AH2-AVERAGE('Summary Data'!$Z2:$AQ2))/AVERAGE('Summary Data'!$Z2:$AQ2)*10000</f>
        <v>3.622683572521659</v>
      </c>
      <c r="M189" s="445">
        <f>('Summary Data'!AI2-AVERAGE('Summary Data'!$Z2:$AQ2))/AVERAGE('Summary Data'!$Z2:$AQ2)*10000</f>
        <v>0.27866796711531067</v>
      </c>
      <c r="N189" s="445">
        <f>('Summary Data'!AJ2-AVERAGE('Summary Data'!$Z2:$AQ2))/AVERAGE('Summary Data'!$Z2:$AQ2)*10000</f>
        <v>0.27866796711531067</v>
      </c>
      <c r="O189" s="445">
        <f>('Summary Data'!AK2-AVERAGE('Summary Data'!$Z2:$AQ2))/AVERAGE('Summary Data'!$Z2:$AQ2)*10000</f>
        <v>0.27866796711531067</v>
      </c>
      <c r="P189" s="445">
        <f>('Summary Data'!AL2-AVERAGE('Summary Data'!$Z2:$AQ2))/AVERAGE('Summary Data'!$Z2:$AQ2)*10000</f>
        <v>1.9506757698184847</v>
      </c>
      <c r="Q189" s="445">
        <f>('Summary Data'!AM2-AVERAGE('Summary Data'!$Z2:$AQ2))/AVERAGE('Summary Data'!$Z2:$AQ2)*10000</f>
        <v>1.9506757698184847</v>
      </c>
      <c r="R189" s="445">
        <f>('Summary Data'!AN2-AVERAGE('Summary Data'!$Z2:$AQ2))/AVERAGE('Summary Data'!$Z2:$AQ2)*10000</f>
        <v>0.27866796711531067</v>
      </c>
      <c r="S189" s="445">
        <f>('Summary Data'!AO2-AVERAGE('Summary Data'!$Z2:$AQ2))/AVERAGE('Summary Data'!$Z2:$AQ2)*10000</f>
        <v>0.27866796711531067</v>
      </c>
      <c r="T189" s="445">
        <f>('Summary Data'!AP2-AVERAGE('Summary Data'!$Z2:$AQ2))/AVERAGE('Summary Data'!$Z2:$AQ2)*10000</f>
        <v>-1.3933398355862476</v>
      </c>
      <c r="U189" s="445">
        <f>('Summary Data'!AQ2-AVERAGE('Summary Data'!$Z2:$AQ2))/AVERAGE('Summary Data'!$Z2:$AQ2)*10000</f>
        <v>-4.737355440994212</v>
      </c>
      <c r="V189" s="445">
        <f>('Summary Data'!AR2-AVERAGE('Summary Data'!$Z2:$AQ2))/AVERAGE('Summary Data'!$Z2:$AQ2)*10000</f>
        <v>-4000.8360039013523</v>
      </c>
      <c r="W189" s="307"/>
    </row>
    <row r="190" spans="1:23" s="297" customFormat="1" ht="15.75" thickBot="1">
      <c r="A190" s="293"/>
      <c r="B190" s="308" t="s">
        <v>207</v>
      </c>
      <c r="C190" s="309" t="s">
        <v>52</v>
      </c>
      <c r="D190" s="309" t="s">
        <v>53</v>
      </c>
      <c r="E190" s="309" t="s">
        <v>54</v>
      </c>
      <c r="F190" s="309" t="s">
        <v>55</v>
      </c>
      <c r="G190" s="309" t="s">
        <v>56</v>
      </c>
      <c r="H190" s="309" t="s">
        <v>61</v>
      </c>
      <c r="I190" s="309" t="s">
        <v>62</v>
      </c>
      <c r="J190" s="309" t="s">
        <v>63</v>
      </c>
      <c r="K190" s="309" t="s">
        <v>64</v>
      </c>
      <c r="L190" s="309" t="s">
        <v>65</v>
      </c>
      <c r="M190" s="309" t="s">
        <v>66</v>
      </c>
      <c r="N190" s="309" t="s">
        <v>67</v>
      </c>
      <c r="O190" s="309" t="s">
        <v>68</v>
      </c>
      <c r="P190" s="309" t="s">
        <v>69</v>
      </c>
      <c r="Q190" s="309" t="s">
        <v>70</v>
      </c>
      <c r="R190" s="309" t="s">
        <v>71</v>
      </c>
      <c r="S190" s="309" t="s">
        <v>72</v>
      </c>
      <c r="T190" s="309" t="s">
        <v>73</v>
      </c>
      <c r="U190" s="309" t="s">
        <v>74</v>
      </c>
      <c r="V190" s="309" t="s">
        <v>75</v>
      </c>
      <c r="W190" s="310" t="s">
        <v>76</v>
      </c>
    </row>
    <row r="191" spans="1:23" s="297" customFormat="1" ht="15.75" thickBot="1">
      <c r="A191" s="311" t="s">
        <v>208</v>
      </c>
      <c r="B191" s="312"/>
      <c r="C191" s="446">
        <f>'Summary Data'!Y3-AVERAGE('Summary Data'!$Z3:$AQ3)</f>
        <v>1.8451996666666666</v>
      </c>
      <c r="D191" s="446">
        <f>'Summary Data'!Z3-AVERAGE('Summary Data'!$Z3:$AQ3)</f>
        <v>-0.5620143333333334</v>
      </c>
      <c r="E191" s="446">
        <f>'Summary Data'!AA3-AVERAGE('Summary Data'!$Z3:$AQ3)</f>
        <v>-1.1173423333333334</v>
      </c>
      <c r="F191" s="446">
        <f>'Summary Data'!AB3-AVERAGE('Summary Data'!$Z3:$AQ3)</f>
        <v>-0.9712593333333335</v>
      </c>
      <c r="G191" s="446">
        <f>'Summary Data'!AC3-AVERAGE('Summary Data'!$Z3:$AQ3)</f>
        <v>0.20762766666666665</v>
      </c>
      <c r="H191" s="446">
        <f>'Summary Data'!AD3-AVERAGE('Summary Data'!$Z3:$AQ3)</f>
        <v>1.0955756666666667</v>
      </c>
      <c r="I191" s="446">
        <f>'Summary Data'!AE3-AVERAGE('Summary Data'!$Z3:$AQ3)</f>
        <v>1.0727816666666667</v>
      </c>
      <c r="J191" s="446">
        <f>'Summary Data'!AF3-AVERAGE('Summary Data'!$Z3:$AQ3)</f>
        <v>1.5427126666666666</v>
      </c>
      <c r="K191" s="446">
        <f>'Summary Data'!AG3-AVERAGE('Summary Data'!$Z3:$AQ3)</f>
        <v>1.6007186666666666</v>
      </c>
      <c r="L191" s="446">
        <f>'Summary Data'!AH3-AVERAGE('Summary Data'!$Z3:$AQ3)</f>
        <v>0.9153386666666666</v>
      </c>
      <c r="M191" s="446">
        <f>'Summary Data'!AI3-AVERAGE('Summary Data'!$Z3:$AQ3)</f>
        <v>0.6193236666666666</v>
      </c>
      <c r="N191" s="446">
        <f>'Summary Data'!AJ3-AVERAGE('Summary Data'!$Z3:$AQ3)</f>
        <v>0.31333466666666665</v>
      </c>
      <c r="O191" s="446">
        <f>'Summary Data'!AK3-AVERAGE('Summary Data'!$Z3:$AQ3)</f>
        <v>-0.10108733333333333</v>
      </c>
      <c r="P191" s="446">
        <f>'Summary Data'!AL3-AVERAGE('Summary Data'!$Z3:$AQ3)</f>
        <v>-0.8755553333333334</v>
      </c>
      <c r="Q191" s="446">
        <f>'Summary Data'!AM3-AVERAGE('Summary Data'!$Z3:$AQ3)</f>
        <v>-2.3481623333333332</v>
      </c>
      <c r="R191" s="446">
        <f>'Summary Data'!AN3-AVERAGE('Summary Data'!$Z3:$AQ3)</f>
        <v>-1.8532143333333333</v>
      </c>
      <c r="S191" s="446">
        <f>'Summary Data'!AO3-AVERAGE('Summary Data'!$Z3:$AQ3)</f>
        <v>-0.8613593333333334</v>
      </c>
      <c r="T191" s="446">
        <f>'Summary Data'!AP3-AVERAGE('Summary Data'!$Z3:$AQ3)</f>
        <v>0.5897256666666667</v>
      </c>
      <c r="U191" s="446">
        <f>'Summary Data'!AQ3-AVERAGE('Summary Data'!$Z3:$AQ3)</f>
        <v>0.7328556666666667</v>
      </c>
      <c r="V191" s="446">
        <f>'Summary Data'!AR3-AVERAGE('Summary Data'!$Z3:$AQ3)</f>
        <v>1.0515326666666667</v>
      </c>
      <c r="W191" s="313"/>
    </row>
    <row r="192" spans="1:23" s="297" customFormat="1" ht="15">
      <c r="A192" s="319" t="s">
        <v>209</v>
      </c>
      <c r="B192" s="321">
        <f>-AVERAGE('Work sheet diff'!C108:T108)</f>
        <v>1.4780317362196722</v>
      </c>
      <c r="C192" s="322">
        <f>-'Work sheet diff'!B108</f>
        <v>39.99567845806109</v>
      </c>
      <c r="D192" s="322">
        <f>-('Work sheet diff'!C108-AVERAGE('Work sheet diff'!$C108:$T108))</f>
        <v>0.15909368269001112</v>
      </c>
      <c r="E192" s="322">
        <f>-('Work sheet diff'!D108-AVERAGE('Work sheet diff'!$C108:$T108))</f>
        <v>-0.06676709732683572</v>
      </c>
      <c r="F192" s="322">
        <f>-('Work sheet diff'!E108-AVERAGE('Work sheet diff'!$C108:$T108))</f>
        <v>0.08312847037933113</v>
      </c>
      <c r="G192" s="322">
        <f>-('Work sheet diff'!F108-AVERAGE('Work sheet diff'!$C108:$T108))</f>
        <v>0.043207373013985695</v>
      </c>
      <c r="H192" s="322">
        <f>-('Work sheet diff'!G108-AVERAGE('Work sheet diff'!$C108:$T108))</f>
        <v>-0.05040479232683892</v>
      </c>
      <c r="I192" s="322">
        <f>-('Work sheet diff'!H108-AVERAGE('Work sheet diff'!$C108:$T108))</f>
        <v>0.0257665936397673</v>
      </c>
      <c r="J192" s="322">
        <f>-('Work sheet diff'!I108-AVERAGE('Work sheet diff'!$C108:$T108))</f>
        <v>0.032776141519343716</v>
      </c>
      <c r="K192" s="322">
        <f>-('Work sheet diff'!J108-AVERAGE('Work sheet diff'!$C108:$T108))</f>
        <v>0.05138648618929431</v>
      </c>
      <c r="L192" s="322">
        <f>-('Work sheet diff'!K108-AVERAGE('Work sheet diff'!$C108:$T108))</f>
        <v>-0.20572797806665521</v>
      </c>
      <c r="M192" s="322">
        <f>-('Work sheet diff'!L108-AVERAGE('Work sheet diff'!$C108:$T108))</f>
        <v>0.015520135853289485</v>
      </c>
      <c r="N192" s="322">
        <f>-('Work sheet diff'!M108-AVERAGE('Work sheet diff'!$C108:$T108))</f>
        <v>-0.04529925289758974</v>
      </c>
      <c r="O192" s="322">
        <f>-('Work sheet diff'!N108-AVERAGE('Work sheet diff'!$C108:$T108))</f>
        <v>0.1644692562243386</v>
      </c>
      <c r="P192" s="322">
        <f>-('Work sheet diff'!O108-AVERAGE('Work sheet diff'!$C108:$T108))</f>
        <v>-0.07592921438096334</v>
      </c>
      <c r="Q192" s="322">
        <f>-('Work sheet diff'!P108-AVERAGE('Work sheet diff'!$C108:$T108))</f>
        <v>-0.28159409993689866</v>
      </c>
      <c r="R192" s="322">
        <f>-('Work sheet diff'!Q108-AVERAGE('Work sheet diff'!$C108:$T108))</f>
        <v>-0.023712768445519172</v>
      </c>
      <c r="S192" s="322">
        <f>-('Work sheet diff'!R108-AVERAGE('Work sheet diff'!$C108:$T108))</f>
        <v>0.14497889700528255</v>
      </c>
      <c r="T192" s="322">
        <f>-('Work sheet diff'!S108-AVERAGE('Work sheet diff'!$C108:$T108))</f>
        <v>0.014565018076309721</v>
      </c>
      <c r="U192" s="322">
        <f>-('Work sheet diff'!T108-AVERAGE('Work sheet diff'!$C108:$T108))</f>
        <v>0.014543148790350902</v>
      </c>
      <c r="V192" s="450">
        <f>-'Work sheet'!U108</f>
        <v>39.16038559047981</v>
      </c>
      <c r="W192" s="323"/>
    </row>
    <row r="193" spans="1:23" s="297" customFormat="1" ht="15">
      <c r="A193" s="305" t="s">
        <v>210</v>
      </c>
      <c r="B193" s="324">
        <f>AVERAGE('Work sheet diff'!C109:T109)</f>
        <v>4.388071572579678</v>
      </c>
      <c r="C193" s="316">
        <f>'Work sheet diff'!B109</f>
        <v>4.343949986687409</v>
      </c>
      <c r="D193" s="316">
        <f>'Work sheet diff'!C109-AVERAGE('Work sheet diff'!$C109:$T109)</f>
        <v>-0.048538949970290624</v>
      </c>
      <c r="E193" s="316">
        <f>'Work sheet diff'!D109-AVERAGE('Work sheet diff'!$C109:$T109)</f>
        <v>-0.025935066974550836</v>
      </c>
      <c r="F193" s="316">
        <f>'Work sheet diff'!E109-AVERAGE('Work sheet diff'!$C109:$T109)</f>
        <v>-0.04839035747971021</v>
      </c>
      <c r="G193" s="316">
        <f>'Work sheet diff'!F109-AVERAGE('Work sheet diff'!$C109:$T109)</f>
        <v>-0.013802917177338614</v>
      </c>
      <c r="H193" s="316">
        <f>'Work sheet diff'!G109-AVERAGE('Work sheet diff'!$C109:$T109)</f>
        <v>0.029893545761471962</v>
      </c>
      <c r="I193" s="316">
        <f>'Work sheet diff'!H109-AVERAGE('Work sheet diff'!$C109:$T109)</f>
        <v>0.017241082291523213</v>
      </c>
      <c r="J193" s="316">
        <f>'Work sheet diff'!I109-AVERAGE('Work sheet diff'!$C109:$T109)</f>
        <v>0.0570284406967243</v>
      </c>
      <c r="K193" s="316">
        <f>'Work sheet diff'!J109-AVERAGE('Work sheet diff'!$C109:$T109)</f>
        <v>0.08547300434437499</v>
      </c>
      <c r="L193" s="316">
        <f>'Work sheet diff'!K109-AVERAGE('Work sheet diff'!$C109:$T109)</f>
        <v>0.030411533713431638</v>
      </c>
      <c r="M193" s="316">
        <f>'Work sheet diff'!L109-AVERAGE('Work sheet diff'!$C109:$T109)</f>
        <v>-0.007009115579516667</v>
      </c>
      <c r="N193" s="316">
        <f>'Work sheet diff'!M109-AVERAGE('Work sheet diff'!$C109:$T109)</f>
        <v>0.006142252250079139</v>
      </c>
      <c r="O193" s="316">
        <f>'Work sheet diff'!N109-AVERAGE('Work sheet diff'!$C109:$T109)</f>
        <v>-0.0019617014515347364</v>
      </c>
      <c r="P193" s="316">
        <f>'Work sheet diff'!O109-AVERAGE('Work sheet diff'!$C109:$T109)</f>
        <v>-0.042435883880014735</v>
      </c>
      <c r="Q193" s="316">
        <f>'Work sheet diff'!P109-AVERAGE('Work sheet diff'!$C109:$T109)</f>
        <v>-0.010271284285538584</v>
      </c>
      <c r="R193" s="316">
        <f>'Work sheet diff'!Q109-AVERAGE('Work sheet diff'!$C109:$T109)</f>
        <v>-0.041581370516968086</v>
      </c>
      <c r="S193" s="316">
        <f>'Work sheet diff'!R109-AVERAGE('Work sheet diff'!$C109:$T109)</f>
        <v>-0.011552556181714024</v>
      </c>
      <c r="T193" s="316">
        <f>'Work sheet diff'!S109-AVERAGE('Work sheet diff'!$C109:$T109)</f>
        <v>-0.0026660711042154617</v>
      </c>
      <c r="U193" s="316">
        <f>'Work sheet diff'!T109-AVERAGE('Work sheet diff'!$C109:$T109)</f>
        <v>0.02795541554378289</v>
      </c>
      <c r="V193" s="316">
        <f>'Work sheet diff'!U109</f>
        <v>5.868531855456829</v>
      </c>
      <c r="W193" s="325"/>
    </row>
    <row r="194" spans="1:23" s="297" customFormat="1" ht="15">
      <c r="A194" s="305" t="s">
        <v>211</v>
      </c>
      <c r="B194" s="324">
        <f>-AVERAGE('Work sheet diff'!C110:T110)</f>
        <v>0.01951233882281162</v>
      </c>
      <c r="C194" s="445">
        <f>-'Work sheet'!B110</f>
        <v>-0.10167138897644704</v>
      </c>
      <c r="D194" s="316">
        <f>-('Work sheet diff'!C110-AVERAGE('Work sheet diff'!$C110:$T110))</f>
        <v>0.012484962387221403</v>
      </c>
      <c r="E194" s="316">
        <f>-('Work sheet diff'!D110-AVERAGE('Work sheet diff'!$C110:$T110))</f>
        <v>-0.004327630827256901</v>
      </c>
      <c r="F194" s="316">
        <f>-('Work sheet diff'!E110-AVERAGE('Work sheet diff'!$C110:$T110))</f>
        <v>-0.021653820339336</v>
      </c>
      <c r="G194" s="316">
        <f>-('Work sheet diff'!F110-AVERAGE('Work sheet diff'!$C110:$T110))</f>
        <v>-0.027228370244861834</v>
      </c>
      <c r="H194" s="316">
        <f>-('Work sheet diff'!G110-AVERAGE('Work sheet diff'!$C110:$T110))</f>
        <v>0.013559545842200475</v>
      </c>
      <c r="I194" s="316">
        <f>-('Work sheet diff'!H110-AVERAGE('Work sheet diff'!$C110:$T110))</f>
        <v>0.022974743690123846</v>
      </c>
      <c r="J194" s="316">
        <f>-('Work sheet diff'!I110-AVERAGE('Work sheet diff'!$C110:$T110))</f>
        <v>-0.001640904998246616</v>
      </c>
      <c r="K194" s="316">
        <f>-('Work sheet diff'!J110-AVERAGE('Work sheet diff'!$C110:$T110))</f>
        <v>-0.006953721042804194</v>
      </c>
      <c r="L194" s="316">
        <f>-('Work sheet diff'!K110-AVERAGE('Work sheet diff'!$C110:$T110))</f>
        <v>0.022956571933824964</v>
      </c>
      <c r="M194" s="316">
        <f>-('Work sheet diff'!L110-AVERAGE('Work sheet diff'!$C110:$T110))</f>
        <v>0.032742120957958136</v>
      </c>
      <c r="N194" s="316">
        <f>-('Work sheet diff'!M110-AVERAGE('Work sheet diff'!$C110:$T110))</f>
        <v>-0.010049918260415076</v>
      </c>
      <c r="O194" s="316">
        <f>-('Work sheet diff'!N110-AVERAGE('Work sheet diff'!$C110:$T110))</f>
        <v>-0.018044985654064337</v>
      </c>
      <c r="P194" s="316">
        <f>-('Work sheet diff'!O110-AVERAGE('Work sheet diff'!$C110:$T110))</f>
        <v>0.0033049480787429864</v>
      </c>
      <c r="Q194" s="316">
        <f>-('Work sheet diff'!P110-AVERAGE('Work sheet diff'!$C110:$T110))</f>
        <v>-0.00551257404321049</v>
      </c>
      <c r="R194" s="316">
        <f>-('Work sheet diff'!Q110-AVERAGE('Work sheet diff'!$C110:$T110))</f>
        <v>-0.007398777402210606</v>
      </c>
      <c r="S194" s="316">
        <f>-('Work sheet diff'!R110-AVERAGE('Work sheet diff'!$C110:$T110))</f>
        <v>0.022037352092242946</v>
      </c>
      <c r="T194" s="316">
        <f>-('Work sheet diff'!S110-AVERAGE('Work sheet diff'!$C110:$T110))</f>
        <v>-0.0006137214304812108</v>
      </c>
      <c r="U194" s="316">
        <f>-('Work sheet diff'!T110-AVERAGE('Work sheet diff'!$C110:$T110))</f>
        <v>-0.026635820739427475</v>
      </c>
      <c r="V194" s="445">
        <f>-'Work sheet'!U110</f>
        <v>-0.18966007848082828</v>
      </c>
      <c r="W194" s="325"/>
    </row>
    <row r="195" spans="1:23" s="297" customFormat="1" ht="15">
      <c r="A195" s="305" t="s">
        <v>212</v>
      </c>
      <c r="B195" s="324">
        <f>AVERAGE('Work sheet diff'!C111:T111)</f>
        <v>0.04547735860298422</v>
      </c>
      <c r="C195" s="316">
        <f>'Work sheet diff'!B111</f>
        <v>-0.044114114369341095</v>
      </c>
      <c r="D195" s="316">
        <f>'Work sheet diff'!C111-AVERAGE('Work sheet diff'!$C111:$T111)</f>
        <v>-0.005557433392877932</v>
      </c>
      <c r="E195" s="316">
        <f>'Work sheet diff'!D111-AVERAGE('Work sheet diff'!$C111:$T111)</f>
        <v>-0.002971530351569572</v>
      </c>
      <c r="F195" s="316">
        <f>'Work sheet diff'!E111-AVERAGE('Work sheet diff'!$C111:$T111)</f>
        <v>-0.005955734543148766</v>
      </c>
      <c r="G195" s="316">
        <f>'Work sheet diff'!F111-AVERAGE('Work sheet diff'!$C111:$T111)</f>
        <v>-0.010278656112429473</v>
      </c>
      <c r="H195" s="316">
        <f>'Work sheet diff'!G111-AVERAGE('Work sheet diff'!$C111:$T111)</f>
        <v>-0.003529119489898404</v>
      </c>
      <c r="I195" s="316">
        <f>'Work sheet diff'!H111-AVERAGE('Work sheet diff'!$C111:$T111)</f>
        <v>-0.0026644682625174623</v>
      </c>
      <c r="J195" s="316">
        <f>'Work sheet diff'!I111-AVERAGE('Work sheet diff'!$C111:$T111)</f>
        <v>-0.00425509444983941</v>
      </c>
      <c r="K195" s="316">
        <f>'Work sheet diff'!J111-AVERAGE('Work sheet diff'!$C111:$T111)</f>
        <v>0.005334242156034834</v>
      </c>
      <c r="L195" s="316">
        <f>'Work sheet diff'!K111-AVERAGE('Work sheet diff'!$C111:$T111)</f>
        <v>0.011196985984584483</v>
      </c>
      <c r="M195" s="316">
        <f>'Work sheet diff'!L111-AVERAGE('Work sheet diff'!$C111:$T111)</f>
        <v>0.0018143490019279715</v>
      </c>
      <c r="N195" s="316">
        <f>'Work sheet diff'!M111-AVERAGE('Work sheet diff'!$C111:$T111)</f>
        <v>0.013263067856721752</v>
      </c>
      <c r="O195" s="316">
        <f>'Work sheet diff'!N111-AVERAGE('Work sheet diff'!$C111:$T111)</f>
        <v>0.0042373598696755985</v>
      </c>
      <c r="P195" s="316">
        <f>'Work sheet diff'!O111-AVERAGE('Work sheet diff'!$C111:$T111)</f>
        <v>-0.012878664441029287</v>
      </c>
      <c r="Q195" s="316">
        <f>'Work sheet diff'!P111-AVERAGE('Work sheet diff'!$C111:$T111)</f>
        <v>0.0040361946713431615</v>
      </c>
      <c r="R195" s="316">
        <f>'Work sheet diff'!Q111-AVERAGE('Work sheet diff'!$C111:$T111)</f>
        <v>-0.008292613386543642</v>
      </c>
      <c r="S195" s="316">
        <f>'Work sheet diff'!R111-AVERAGE('Work sheet diff'!$C111:$T111)</f>
        <v>-0.010956991893747693</v>
      </c>
      <c r="T195" s="316">
        <f>'Work sheet diff'!S111-AVERAGE('Work sheet diff'!$C111:$T111)</f>
        <v>0.004500080591453771</v>
      </c>
      <c r="U195" s="316">
        <f>'Work sheet diff'!T111-AVERAGE('Work sheet diff'!$C111:$T111)</f>
        <v>0.022958026191860235</v>
      </c>
      <c r="V195" s="316">
        <f>'Work sheet diff'!U111</f>
        <v>0.15015140856160558</v>
      </c>
      <c r="W195" s="325"/>
    </row>
    <row r="196" spans="1:23" s="297" customFormat="1" ht="15">
      <c r="A196" s="305" t="s">
        <v>213</v>
      </c>
      <c r="B196" s="324">
        <f>-AVERAGE('Work sheet diff'!C112:T112)</f>
        <v>-0.028239557581330725</v>
      </c>
      <c r="C196" s="445">
        <f>-'Work sheet'!B112</f>
        <v>0.2195230389746471</v>
      </c>
      <c r="D196" s="316">
        <f>-('Work sheet diff'!C112-AVERAGE('Work sheet diff'!$C112:$T112))</f>
        <v>0.004188986210280986</v>
      </c>
      <c r="E196" s="316">
        <f>-('Work sheet diff'!D112-AVERAGE('Work sheet diff'!$C112:$T112))</f>
        <v>0.004229371003704241</v>
      </c>
      <c r="F196" s="316">
        <f>-('Work sheet diff'!E112-AVERAGE('Work sheet diff'!$C112:$T112))</f>
        <v>-0.002603633665748825</v>
      </c>
      <c r="G196" s="316">
        <f>-('Work sheet diff'!F112-AVERAGE('Work sheet diff'!$C112:$T112))</f>
        <v>0.0026960312801326616</v>
      </c>
      <c r="H196" s="316">
        <f>-('Work sheet diff'!G112-AVERAGE('Work sheet diff'!$C112:$T112))</f>
        <v>-0.015383620436450647</v>
      </c>
      <c r="I196" s="316">
        <f>-('Work sheet diff'!H112-AVERAGE('Work sheet diff'!$C112:$T112))</f>
        <v>-0.0006828066042380426</v>
      </c>
      <c r="J196" s="316">
        <f>-('Work sheet diff'!I112-AVERAGE('Work sheet diff'!$C112:$T112))</f>
        <v>0.0011611462342933886</v>
      </c>
      <c r="K196" s="316">
        <f>-('Work sheet diff'!J112-AVERAGE('Work sheet diff'!$C112:$T112))</f>
        <v>0.0030360042953557487</v>
      </c>
      <c r="L196" s="316">
        <f>-('Work sheet diff'!K112-AVERAGE('Work sheet diff'!$C112:$T112))</f>
        <v>-0.010006694274300766</v>
      </c>
      <c r="M196" s="316">
        <f>-('Work sheet diff'!L112-AVERAGE('Work sheet diff'!$C112:$T112))</f>
        <v>0.008909766362532517</v>
      </c>
      <c r="N196" s="316">
        <f>-('Work sheet diff'!M112-AVERAGE('Work sheet diff'!$C112:$T112))</f>
        <v>0.00020801187039898306</v>
      </c>
      <c r="O196" s="316">
        <f>-('Work sheet diff'!N112-AVERAGE('Work sheet diff'!$C112:$T112))</f>
        <v>-0.0005303508710993998</v>
      </c>
      <c r="P196" s="316">
        <f>-('Work sheet diff'!O112-AVERAGE('Work sheet diff'!$C112:$T112))</f>
        <v>0.0034200837608939494</v>
      </c>
      <c r="Q196" s="316">
        <f>-('Work sheet diff'!P112-AVERAGE('Work sheet diff'!$C112:$T112))</f>
        <v>-0.007192576555720344</v>
      </c>
      <c r="R196" s="316">
        <f>-('Work sheet diff'!Q112-AVERAGE('Work sheet diff'!$C112:$T112))</f>
        <v>0.0003939133646559609</v>
      </c>
      <c r="S196" s="316">
        <f>-('Work sheet diff'!R112-AVERAGE('Work sheet diff'!$C112:$T112))</f>
        <v>0.0013895813147469377</v>
      </c>
      <c r="T196" s="316">
        <f>-('Work sheet diff'!S112-AVERAGE('Work sheet diff'!$C112:$T112))</f>
        <v>0.007014409858689556</v>
      </c>
      <c r="U196" s="316">
        <f>-('Work sheet diff'!T112-AVERAGE('Work sheet diff'!$C112:$T112))</f>
        <v>-0.00024762314812696445</v>
      </c>
      <c r="V196" s="316">
        <f>-'Work sheet diff'!U112</f>
        <v>-0.005683215420693661</v>
      </c>
      <c r="W196" s="325"/>
    </row>
    <row r="197" spans="1:23" s="297" customFormat="1" ht="15">
      <c r="A197" s="305" t="s">
        <v>214</v>
      </c>
      <c r="B197" s="324">
        <f>AVERAGE('Work sheet diff'!C113:T113)</f>
        <v>0.0001944740467369662</v>
      </c>
      <c r="C197" s="316">
        <f>'Work sheet diff'!B113</f>
        <v>-0.10734237740084862</v>
      </c>
      <c r="D197" s="316">
        <f>'Work sheet diff'!C113-AVERAGE('Work sheet diff'!$C113:$T113)</f>
        <v>-0.007010864129931423</v>
      </c>
      <c r="E197" s="316">
        <f>'Work sheet diff'!D113-AVERAGE('Work sheet diff'!$C113:$T113)</f>
        <v>-0.009853783614908592</v>
      </c>
      <c r="F197" s="316">
        <f>'Work sheet diff'!E113-AVERAGE('Work sheet diff'!$C113:$T113)</f>
        <v>0.0007310108055558576</v>
      </c>
      <c r="G197" s="316">
        <f>'Work sheet diff'!F113-AVERAGE('Work sheet diff'!$C113:$T113)</f>
        <v>0.002135482835438333</v>
      </c>
      <c r="H197" s="316">
        <f>'Work sheet diff'!G113-AVERAGE('Work sheet diff'!$C113:$T113)</f>
        <v>0.0003871193797419329</v>
      </c>
      <c r="I197" s="316">
        <f>'Work sheet diff'!H113-AVERAGE('Work sheet diff'!$C113:$T113)</f>
        <v>-0.006549346980738576</v>
      </c>
      <c r="J197" s="316">
        <f>'Work sheet diff'!I113-AVERAGE('Work sheet diff'!$C113:$T113)</f>
        <v>-0.010219687532811847</v>
      </c>
      <c r="K197" s="316">
        <f>'Work sheet diff'!J113-AVERAGE('Work sheet diff'!$C113:$T113)</f>
        <v>0.005452174293647453</v>
      </c>
      <c r="L197" s="316">
        <f>'Work sheet diff'!K113-AVERAGE('Work sheet diff'!$C113:$T113)</f>
        <v>0.008092123116696307</v>
      </c>
      <c r="M197" s="316">
        <f>'Work sheet diff'!L113-AVERAGE('Work sheet diff'!$C113:$T113)</f>
        <v>-0.0024882017306749513</v>
      </c>
      <c r="N197" s="316">
        <f>'Work sheet diff'!M113-AVERAGE('Work sheet diff'!$C113:$T113)</f>
        <v>0.0011623062575950953</v>
      </c>
      <c r="O197" s="316">
        <f>'Work sheet diff'!N113-AVERAGE('Work sheet diff'!$C113:$T113)</f>
        <v>0.007552964730324556</v>
      </c>
      <c r="P197" s="316">
        <f>'Work sheet diff'!O113-AVERAGE('Work sheet diff'!$C113:$T113)</f>
        <v>0.008842313787512249</v>
      </c>
      <c r="Q197" s="316">
        <f>'Work sheet diff'!P113-AVERAGE('Work sheet diff'!$C113:$T113)</f>
        <v>-0.002503688374761633</v>
      </c>
      <c r="R197" s="316">
        <f>'Work sheet diff'!Q113-AVERAGE('Work sheet diff'!$C113:$T113)</f>
        <v>-0.0005241655663319097</v>
      </c>
      <c r="S197" s="316">
        <f>'Work sheet diff'!R113-AVERAGE('Work sheet diff'!$C113:$T113)</f>
        <v>-0.004401374624813788</v>
      </c>
      <c r="T197" s="316">
        <f>'Work sheet diff'!S113-AVERAGE('Work sheet diff'!$C113:$T113)</f>
        <v>-0.0009458863949327231</v>
      </c>
      <c r="U197" s="316">
        <f>'Work sheet diff'!T113-AVERAGE('Work sheet diff'!$C113:$T113)</f>
        <v>0.010141503743393657</v>
      </c>
      <c r="V197" s="316">
        <f>'Work sheet diff'!U113</f>
        <v>0.009597451242660926</v>
      </c>
      <c r="W197" s="325"/>
    </row>
    <row r="198" spans="1:23" s="297" customFormat="1" ht="15">
      <c r="A198" s="305" t="s">
        <v>215</v>
      </c>
      <c r="B198" s="324">
        <f>-AVERAGE('Work sheet diff'!C114:T114)</f>
        <v>-0.004011176067969066</v>
      </c>
      <c r="C198" s="445">
        <f>-'Work sheet'!B114</f>
        <v>0.035202745577938815</v>
      </c>
      <c r="D198" s="316">
        <f>-('Work sheet diff'!C114-AVERAGE('Work sheet diff'!$C114:$T114))</f>
        <v>0.0008086868478851539</v>
      </c>
      <c r="E198" s="316">
        <f>-('Work sheet diff'!D114-AVERAGE('Work sheet diff'!$C114:$T114))</f>
        <v>-0.00018994035263087024</v>
      </c>
      <c r="F198" s="316">
        <f>-('Work sheet diff'!E114-AVERAGE('Work sheet diff'!$C114:$T114))</f>
        <v>-0.003492527421077885</v>
      </c>
      <c r="G198" s="316">
        <f>-('Work sheet diff'!F114-AVERAGE('Work sheet diff'!$C114:$T114))</f>
        <v>0.002687741213476561</v>
      </c>
      <c r="H198" s="316">
        <f>-('Work sheet diff'!G114-AVERAGE('Work sheet diff'!$C114:$T114))</f>
        <v>0.000437230903334192</v>
      </c>
      <c r="I198" s="316">
        <f>-('Work sheet diff'!H114-AVERAGE('Work sheet diff'!$C114:$T114))</f>
        <v>0.003160159312419166</v>
      </c>
      <c r="J198" s="316">
        <f>-('Work sheet diff'!I114-AVERAGE('Work sheet diff'!$C114:$T114))</f>
        <v>0.00808831426108031</v>
      </c>
      <c r="K198" s="316">
        <f>-('Work sheet diff'!J114-AVERAGE('Work sheet diff'!$C114:$T114))</f>
        <v>0.005048341046650054</v>
      </c>
      <c r="L198" s="316">
        <f>-('Work sheet diff'!K114-AVERAGE('Work sheet diff'!$C114:$T114))</f>
        <v>4.064515091674933E-05</v>
      </c>
      <c r="M198" s="316">
        <f>-('Work sheet diff'!L114-AVERAGE('Work sheet diff'!$C114:$T114))</f>
        <v>-0.001648825668438908</v>
      </c>
      <c r="N198" s="316">
        <f>-('Work sheet diff'!M114-AVERAGE('Work sheet diff'!$C114:$T114))</f>
        <v>-6.481489927662957E-05</v>
      </c>
      <c r="O198" s="316">
        <f>-('Work sheet diff'!N114-AVERAGE('Work sheet diff'!$C114:$T114))</f>
        <v>-0.00099580419575699</v>
      </c>
      <c r="P198" s="316">
        <f>-('Work sheet diff'!O114-AVERAGE('Work sheet diff'!$C114:$T114))</f>
        <v>0.0019463245306478513</v>
      </c>
      <c r="Q198" s="316">
        <f>-('Work sheet diff'!P114-AVERAGE('Work sheet diff'!$C114:$T114))</f>
        <v>-0.0018499921122708818</v>
      </c>
      <c r="R198" s="316">
        <f>-('Work sheet diff'!Q114-AVERAGE('Work sheet diff'!$C114:$T114))</f>
        <v>-0.0019929054111630685</v>
      </c>
      <c r="S198" s="316">
        <f>-('Work sheet diff'!R114-AVERAGE('Work sheet diff'!$C114:$T114))</f>
        <v>-0.004726998156702024</v>
      </c>
      <c r="T198" s="316">
        <f>-('Work sheet diff'!S114-AVERAGE('Work sheet diff'!$C114:$T114))</f>
        <v>-0.003492781095122308</v>
      </c>
      <c r="U198" s="316">
        <f>-('Work sheet diff'!T114-AVERAGE('Work sheet diff'!$C114:$T114))</f>
        <v>-0.0037628539539704756</v>
      </c>
      <c r="V198" s="316">
        <f>-'Work sheet diff'!U114</f>
        <v>0.0001444758628035914</v>
      </c>
      <c r="W198" s="325"/>
    </row>
    <row r="199" spans="1:23" s="297" customFormat="1" ht="15">
      <c r="A199" s="305" t="s">
        <v>216</v>
      </c>
      <c r="B199" s="324">
        <f>AVERAGE('Work sheet diff'!C115:T115)</f>
        <v>0.018053223918495995</v>
      </c>
      <c r="C199" s="316">
        <f>'Work sheet diff'!B115</f>
        <v>0.06749284518496501</v>
      </c>
      <c r="D199" s="316">
        <f>'Work sheet diff'!C115-AVERAGE('Work sheet diff'!$C115:$T115)</f>
        <v>0.009110021534885007</v>
      </c>
      <c r="E199" s="316">
        <f>'Work sheet diff'!D115-AVERAGE('Work sheet diff'!$C115:$T115)</f>
        <v>-0.0013666667669915838</v>
      </c>
      <c r="F199" s="316">
        <f>'Work sheet diff'!E115-AVERAGE('Work sheet diff'!$C115:$T115)</f>
        <v>0.0006362573266748967</v>
      </c>
      <c r="G199" s="316">
        <f>'Work sheet diff'!F115-AVERAGE('Work sheet diff'!$C115:$T115)</f>
        <v>0.0010379488525120856</v>
      </c>
      <c r="H199" s="316">
        <f>'Work sheet diff'!G115-AVERAGE('Work sheet diff'!$C115:$T115)</f>
        <v>0.00310699367773605</v>
      </c>
      <c r="I199" s="316">
        <f>'Work sheet diff'!H115-AVERAGE('Work sheet diff'!$C115:$T115)</f>
        <v>0.00016396119338903115</v>
      </c>
      <c r="J199" s="316">
        <f>'Work sheet diff'!I115-AVERAGE('Work sheet diff'!$C115:$T115)</f>
        <v>-0.0006426346317729842</v>
      </c>
      <c r="K199" s="316">
        <f>'Work sheet diff'!J115-AVERAGE('Work sheet diff'!$C115:$T115)</f>
        <v>-0.00021030539615805866</v>
      </c>
      <c r="L199" s="316">
        <f>'Work sheet diff'!K115-AVERAGE('Work sheet diff'!$C115:$T115)</f>
        <v>0.015383396737160007</v>
      </c>
      <c r="M199" s="316">
        <f>'Work sheet diff'!L115-AVERAGE('Work sheet diff'!$C115:$T115)</f>
        <v>-0.007575957986793322</v>
      </c>
      <c r="N199" s="316">
        <f>'Work sheet diff'!M115-AVERAGE('Work sheet diff'!$C115:$T115)</f>
        <v>-0.0032481129212583587</v>
      </c>
      <c r="O199" s="316">
        <f>'Work sheet diff'!N115-AVERAGE('Work sheet diff'!$C115:$T115)</f>
        <v>-0.00508854750170272</v>
      </c>
      <c r="P199" s="316">
        <f>'Work sheet diff'!O115-AVERAGE('Work sheet diff'!$C115:$T115)</f>
        <v>-0.008874294441168759</v>
      </c>
      <c r="Q199" s="316">
        <f>'Work sheet diff'!P115-AVERAGE('Work sheet diff'!$C115:$T115)</f>
        <v>0.00487574259720476</v>
      </c>
      <c r="R199" s="316">
        <f>'Work sheet diff'!Q115-AVERAGE('Work sheet diff'!$C115:$T115)</f>
        <v>-0.004193127382101355</v>
      </c>
      <c r="S199" s="316">
        <f>'Work sheet diff'!R115-AVERAGE('Work sheet diff'!$C115:$T115)</f>
        <v>-0.0030767467856686465</v>
      </c>
      <c r="T199" s="316">
        <f>'Work sheet diff'!S115-AVERAGE('Work sheet diff'!$C115:$T115)</f>
        <v>9.982070574555968E-05</v>
      </c>
      <c r="U199" s="316">
        <f>'Work sheet diff'!T115-AVERAGE('Work sheet diff'!$C115:$T115)</f>
        <v>-0.00013774881169163755</v>
      </c>
      <c r="V199" s="316">
        <f>'Work sheet diff'!U115</f>
        <v>0.014965193692856982</v>
      </c>
      <c r="W199" s="325"/>
    </row>
    <row r="200" spans="1:23" s="297" customFormat="1" ht="15">
      <c r="A200" s="305" t="s">
        <v>217</v>
      </c>
      <c r="B200" s="324">
        <f>-AVERAGE('Work sheet diff'!C116:T116)</f>
        <v>3.370020051188728E-09</v>
      </c>
      <c r="C200" s="445">
        <f>-'Work sheet'!B116</f>
        <v>9.268170605980508E-09</v>
      </c>
      <c r="D200" s="316">
        <f>-('Work sheet diff'!C116-AVERAGE('Work sheet diff'!$C116:$T116))</f>
        <v>1.906199773306247E-08</v>
      </c>
      <c r="E200" s="316">
        <f>-('Work sheet diff'!D116-AVERAGE('Work sheet diff'!$C116:$T116))</f>
        <v>1.5328113637669414E-08</v>
      </c>
      <c r="F200" s="316">
        <f>-('Work sheet diff'!E116-AVERAGE('Work sheet diff'!$C116:$T116))</f>
        <v>-1.2362370071297828E-08</v>
      </c>
      <c r="G200" s="316">
        <f>-('Work sheet diff'!F116-AVERAGE('Work sheet diff'!$C116:$T116))</f>
        <v>5.118510090014513E-09</v>
      </c>
      <c r="H200" s="316">
        <f>-('Work sheet diff'!G116-AVERAGE('Work sheet diff'!$C116:$T116))</f>
        <v>-8.570590050529672E-09</v>
      </c>
      <c r="I200" s="316">
        <f>-('Work sheet diff'!H116-AVERAGE('Work sheet diff'!$C116:$T116))</f>
        <v>-1.1497629445602618E-08</v>
      </c>
      <c r="J200" s="316">
        <f>-('Work sheet diff'!I116-AVERAGE('Work sheet diff'!$C116:$T116))</f>
        <v>-1.8244903375634386E-09</v>
      </c>
      <c r="K200" s="316">
        <f>-('Work sheet diff'!J116-AVERAGE('Work sheet diff'!$C116:$T116))</f>
        <v>1.0934105857321527E-09</v>
      </c>
      <c r="L200" s="316">
        <f>-('Work sheet diff'!K116-AVERAGE('Work sheet diff'!$C116:$T116))</f>
        <v>-4.043793424384939E-08</v>
      </c>
      <c r="M200" s="316">
        <f>-('Work sheet diff'!L116-AVERAGE('Work sheet diff'!$C116:$T116))</f>
        <v>5.649832793377662E-08</v>
      </c>
      <c r="N200" s="316">
        <f>-('Work sheet diff'!M116-AVERAGE('Work sheet diff'!$C116:$T116))</f>
        <v>-6.9801254772260325E-09</v>
      </c>
      <c r="O200" s="316">
        <f>-('Work sheet diff'!N116-AVERAGE('Work sheet diff'!$C116:$T116))</f>
        <v>9.191349061998944E-09</v>
      </c>
      <c r="P200" s="316">
        <f>-('Work sheet diff'!O116-AVERAGE('Work sheet diff'!$C116:$T116))</f>
        <v>-3.980853042868122E-09</v>
      </c>
      <c r="Q200" s="316">
        <f>-('Work sheet diff'!P116-AVERAGE('Work sheet diff'!$C116:$T116))</f>
        <v>1.405931684215448E-09</v>
      </c>
      <c r="R200" s="316">
        <f>-('Work sheet diff'!Q116-AVERAGE('Work sheet diff'!$C116:$T116))</f>
        <v>-2.5194778474587995E-08</v>
      </c>
      <c r="S200" s="316">
        <f>-('Work sheet diff'!R116-AVERAGE('Work sheet diff'!$C116:$T116))</f>
        <v>-1.4466155807120636E-08</v>
      </c>
      <c r="T200" s="316">
        <f>-('Work sheet diff'!S116-AVERAGE('Work sheet diff'!$C116:$T116))</f>
        <v>2.200102078000565E-08</v>
      </c>
      <c r="U200" s="316">
        <f>-('Work sheet diff'!T116-AVERAGE('Work sheet diff'!$C116:$T116))</f>
        <v>-4.383734555829483E-09</v>
      </c>
      <c r="V200" s="445">
        <f>-'Work sheet'!U116</f>
        <v>1.780781880289517E-08</v>
      </c>
      <c r="W200" s="325"/>
    </row>
    <row r="201" spans="1:23" s="297" customFormat="1" ht="15">
      <c r="A201" s="305" t="s">
        <v>218</v>
      </c>
      <c r="B201" s="324">
        <f>AVERAGE('Work sheet diff'!C117:T117)</f>
        <v>0.006921595416826798</v>
      </c>
      <c r="C201" s="316">
        <f>'Work sheet diff'!B117</f>
        <v>-0.01880720374518574</v>
      </c>
      <c r="D201" s="316">
        <f>'Work sheet diff'!C117-AVERAGE('Work sheet diff'!$C117:$T117)</f>
        <v>0.00196656571160414</v>
      </c>
      <c r="E201" s="316">
        <f>'Work sheet diff'!D117-AVERAGE('Work sheet diff'!$C117:$T117)</f>
        <v>-0.00029949442162258144</v>
      </c>
      <c r="F201" s="316">
        <f>'Work sheet diff'!E117-AVERAGE('Work sheet diff'!$C117:$T117)</f>
        <v>0.000771304928560701</v>
      </c>
      <c r="G201" s="316">
        <f>'Work sheet diff'!F117-AVERAGE('Work sheet diff'!$C117:$T117)</f>
        <v>-0.000951084194412033</v>
      </c>
      <c r="H201" s="316">
        <f>'Work sheet diff'!G117-AVERAGE('Work sheet diff'!$C117:$T117)</f>
        <v>-0.001849896435427878</v>
      </c>
      <c r="I201" s="316">
        <f>'Work sheet diff'!H117-AVERAGE('Work sheet diff'!$C117:$T117)</f>
        <v>-0.004175352388085196</v>
      </c>
      <c r="J201" s="316">
        <f>'Work sheet diff'!I117-AVERAGE('Work sheet diff'!$C117:$T117)</f>
        <v>-0.003446216278832237</v>
      </c>
      <c r="K201" s="316">
        <f>'Work sheet diff'!J117-AVERAGE('Work sheet diff'!$C117:$T117)</f>
        <v>-0.001796544488401608</v>
      </c>
      <c r="L201" s="316">
        <f>'Work sheet diff'!K117-AVERAGE('Work sheet diff'!$C117:$T117)</f>
        <v>0.0025688446538538745</v>
      </c>
      <c r="M201" s="316">
        <f>'Work sheet diff'!L117-AVERAGE('Work sheet diff'!$C117:$T117)</f>
        <v>0.0010720115161250154</v>
      </c>
      <c r="N201" s="316">
        <f>'Work sheet diff'!M117-AVERAGE('Work sheet diff'!$C117:$T117)</f>
        <v>0.0009742292978718314</v>
      </c>
      <c r="O201" s="316">
        <f>'Work sheet diff'!N117-AVERAGE('Work sheet diff'!$C117:$T117)</f>
        <v>0.0026210264214845402</v>
      </c>
      <c r="P201" s="316">
        <f>'Work sheet diff'!O117-AVERAGE('Work sheet diff'!$C117:$T117)</f>
        <v>0.0017150171959117166</v>
      </c>
      <c r="Q201" s="316">
        <f>'Work sheet diff'!P117-AVERAGE('Work sheet diff'!$C117:$T117)</f>
        <v>0.0013241252719865537</v>
      </c>
      <c r="R201" s="316">
        <f>'Work sheet diff'!Q117-AVERAGE('Work sheet diff'!$C117:$T117)</f>
        <v>0.0018412458471789295</v>
      </c>
      <c r="S201" s="316">
        <f>'Work sheet diff'!R117-AVERAGE('Work sheet diff'!$C117:$T117)</f>
        <v>-0.0016027645795719803</v>
      </c>
      <c r="T201" s="316">
        <f>'Work sheet diff'!S117-AVERAGE('Work sheet diff'!$C117:$T117)</f>
        <v>-0.0007919864802041765</v>
      </c>
      <c r="U201" s="316">
        <f>'Work sheet diff'!T117-AVERAGE('Work sheet diff'!$C117:$T117)</f>
        <v>5.896842198038765E-05</v>
      </c>
      <c r="V201" s="316">
        <f>'Work sheet diff'!U117</f>
        <v>0.004454976055717208</v>
      </c>
      <c r="W201" s="325"/>
    </row>
    <row r="202" spans="1:23" s="297" customFormat="1" ht="15">
      <c r="A202" s="305" t="s">
        <v>219</v>
      </c>
      <c r="B202" s="324">
        <f>-AVERAGE('Work sheet diff'!C118:T118)/10</f>
        <v>0.00037969235744772934</v>
      </c>
      <c r="C202" s="445">
        <f>-'Work sheet'!B118/10</f>
        <v>0.0043173652829264705</v>
      </c>
      <c r="D202" s="316">
        <f>-('Work sheet diff'!C118-AVERAGE('Work sheet diff'!$C118:$T118))/10</f>
        <v>-0.00024103924825522507</v>
      </c>
      <c r="E202" s="316">
        <f>-('Work sheet diff'!D118-AVERAGE('Work sheet diff'!$C118:$T118))/10</f>
        <v>0.0004659117544224733</v>
      </c>
      <c r="F202" s="316">
        <f>-('Work sheet diff'!E118-AVERAGE('Work sheet diff'!$C118:$T118))/10</f>
        <v>0.0004904645164763267</v>
      </c>
      <c r="G202" s="316">
        <f>-('Work sheet diff'!F118-AVERAGE('Work sheet diff'!$C118:$T118))/10</f>
        <v>0.0009917924195572947</v>
      </c>
      <c r="H202" s="316">
        <f>-('Work sheet diff'!G118-AVERAGE('Work sheet diff'!$C118:$T118))/10</f>
        <v>2.5013586472965795E-05</v>
      </c>
      <c r="I202" s="316">
        <f>-('Work sheet diff'!H118-AVERAGE('Work sheet diff'!$C118:$T118))/10</f>
        <v>0.00010023664996879128</v>
      </c>
      <c r="J202" s="316">
        <f>-('Work sheet diff'!I118-AVERAGE('Work sheet diff'!$C118:$T118))/10</f>
        <v>0.0010477336471796362</v>
      </c>
      <c r="K202" s="316">
        <f>-('Work sheet diff'!J118-AVERAGE('Work sheet diff'!$C118:$T118))/10</f>
        <v>0.000181942071121038</v>
      </c>
      <c r="L202" s="316">
        <f>-('Work sheet diff'!K118-AVERAGE('Work sheet diff'!$C118:$T118))/10</f>
        <v>-0.0010768307658994732</v>
      </c>
      <c r="M202" s="316">
        <f>-('Work sheet diff'!L118-AVERAGE('Work sheet diff'!$C118:$T118))/10</f>
        <v>-0.0003953129468308017</v>
      </c>
      <c r="N202" s="316">
        <f>-('Work sheet diff'!M118-AVERAGE('Work sheet diff'!$C118:$T118))/10</f>
        <v>0.00019296232059949113</v>
      </c>
      <c r="O202" s="316">
        <f>-('Work sheet diff'!N118-AVERAGE('Work sheet diff'!$C118:$T118))/10</f>
        <v>-0.0001256110993276093</v>
      </c>
      <c r="P202" s="316">
        <f>-('Work sheet diff'!O118-AVERAGE('Work sheet diff'!$C118:$T118))/10</f>
        <v>0.00036286718303399324</v>
      </c>
      <c r="Q202" s="316">
        <f>-('Work sheet diff'!P118-AVERAGE('Work sheet diff'!$C118:$T118))/10</f>
        <v>-0.0003401466926790552</v>
      </c>
      <c r="R202" s="316">
        <f>-('Work sheet diff'!Q118-AVERAGE('Work sheet diff'!$C118:$T118))/10</f>
        <v>-0.00016537259247116756</v>
      </c>
      <c r="S202" s="316">
        <f>-('Work sheet diff'!R118-AVERAGE('Work sheet diff'!$C118:$T118))/10</f>
        <v>-0.0010261193464055443</v>
      </c>
      <c r="T202" s="316">
        <f>-('Work sheet diff'!S118-AVERAGE('Work sheet diff'!$C118:$T118))/10</f>
        <v>-0.00035674750955985203</v>
      </c>
      <c r="U202" s="316">
        <f>-('Work sheet diff'!T118-AVERAGE('Work sheet diff'!$C118:$T118))/10</f>
        <v>-0.00013174394740328262</v>
      </c>
      <c r="V202" s="445">
        <f>-'Work sheet'!U118/10</f>
        <v>0.0018728346562345427</v>
      </c>
      <c r="W202" s="325"/>
    </row>
    <row r="203" spans="1:23" s="297" customFormat="1" ht="15">
      <c r="A203" s="305" t="s">
        <v>220</v>
      </c>
      <c r="B203" s="324">
        <f>AVERAGE('Work sheet diff'!C119:T119)/10</f>
        <v>0.0009679865654765132</v>
      </c>
      <c r="C203" s="316">
        <f>'Work sheet diff'!B119/10</f>
        <v>0.005300254622041492</v>
      </c>
      <c r="D203" s="316">
        <f>('Work sheet diff'!C119-AVERAGE('Work sheet diff'!$C119:$T119))/10</f>
        <v>0.0005933127106655704</v>
      </c>
      <c r="E203" s="316">
        <f>('Work sheet diff'!D119-AVERAGE('Work sheet diff'!$C119:$T119))/10</f>
        <v>-3.2320292369578636E-05</v>
      </c>
      <c r="F203" s="316">
        <f>('Work sheet diff'!E119-AVERAGE('Work sheet diff'!$C119:$T119))/10</f>
        <v>0.0012261522948503365</v>
      </c>
      <c r="G203" s="316">
        <f>('Work sheet diff'!F119-AVERAGE('Work sheet diff'!$C119:$T119))/10</f>
        <v>-0.0003732663481455614</v>
      </c>
      <c r="H203" s="316">
        <f>('Work sheet diff'!G119-AVERAGE('Work sheet diff'!$C119:$T119))/10</f>
        <v>0.0014876785762101173</v>
      </c>
      <c r="I203" s="316">
        <f>('Work sheet diff'!H119-AVERAGE('Work sheet diff'!$C119:$T119))/10</f>
        <v>0.0007523781478540085</v>
      </c>
      <c r="J203" s="316">
        <f>('Work sheet diff'!I119-AVERAGE('Work sheet diff'!$C119:$T119))/10</f>
        <v>0.0010033550595941918</v>
      </c>
      <c r="K203" s="316">
        <f>('Work sheet diff'!J119-AVERAGE('Work sheet diff'!$C119:$T119))/10</f>
        <v>-0.0008782229192538756</v>
      </c>
      <c r="L203" s="316">
        <f>('Work sheet diff'!K119-AVERAGE('Work sheet diff'!$C119:$T119))/10</f>
        <v>0.0017528049084517792</v>
      </c>
      <c r="M203" s="316">
        <f>('Work sheet diff'!L119-AVERAGE('Work sheet diff'!$C119:$T119))/10</f>
        <v>-0.0016172399612995915</v>
      </c>
      <c r="N203" s="316">
        <f>('Work sheet diff'!M119-AVERAGE('Work sheet diff'!$C119:$T119))/10</f>
        <v>-0.0010419939708255532</v>
      </c>
      <c r="O203" s="316">
        <f>('Work sheet diff'!N119-AVERAGE('Work sheet diff'!$C119:$T119))/10</f>
        <v>-0.0014367582191399488</v>
      </c>
      <c r="P203" s="316">
        <f>('Work sheet diff'!O119-AVERAGE('Work sheet diff'!$C119:$T119))/10</f>
        <v>8.640709541090173E-05</v>
      </c>
      <c r="Q203" s="316">
        <f>('Work sheet diff'!P119-AVERAGE('Work sheet diff'!$C119:$T119))/10</f>
        <v>0.00023481639910460597</v>
      </c>
      <c r="R203" s="316">
        <f>('Work sheet diff'!Q119-AVERAGE('Work sheet diff'!$C119:$T119))/10</f>
        <v>0.0002433013179642918</v>
      </c>
      <c r="S203" s="316">
        <f>('Work sheet diff'!R119-AVERAGE('Work sheet diff'!$C119:$T119))/10</f>
        <v>-0.0002814443856649812</v>
      </c>
      <c r="T203" s="316">
        <f>('Work sheet diff'!S119-AVERAGE('Work sheet diff'!$C119:$T119))/10</f>
        <v>-0.0008002659170000708</v>
      </c>
      <c r="U203" s="316">
        <f>('Work sheet diff'!T119-AVERAGE('Work sheet diff'!$C119:$T119))/10</f>
        <v>-0.000918694496406639</v>
      </c>
      <c r="V203" s="316">
        <f>'Work sheet diff'!U119/10</f>
        <v>-0.0007785545838631808</v>
      </c>
      <c r="W203" s="325"/>
    </row>
    <row r="204" spans="1:23" s="297" customFormat="1" ht="15">
      <c r="A204" s="305" t="s">
        <v>221</v>
      </c>
      <c r="B204" s="324">
        <f>-AVERAGE('Work sheet diff'!C120:T120)/10</f>
        <v>-0.0032811537369884006</v>
      </c>
      <c r="C204" s="445">
        <f>-'Work sheet'!B120/10</f>
        <v>-0.0021101848987670766</v>
      </c>
      <c r="D204" s="316">
        <f>-('Work sheet diff'!C120-AVERAGE('Work sheet diff'!$C120:$T120))/10</f>
        <v>0.00044736518897686565</v>
      </c>
      <c r="E204" s="316">
        <f>-('Work sheet diff'!D120-AVERAGE('Work sheet diff'!$C120:$T120))/10</f>
        <v>0.00011529370715546924</v>
      </c>
      <c r="F204" s="316">
        <f>-('Work sheet diff'!E120-AVERAGE('Work sheet diff'!$C120:$T120))/10</f>
        <v>0.0004682619393241723</v>
      </c>
      <c r="G204" s="316">
        <f>-('Work sheet diff'!F120-AVERAGE('Work sheet diff'!$C120:$T120))/10</f>
        <v>-0.0004986073283877567</v>
      </c>
      <c r="H204" s="316">
        <f>-('Work sheet diff'!G120-AVERAGE('Work sheet diff'!$C120:$T120))/10</f>
        <v>1.677811506146723E-05</v>
      </c>
      <c r="I204" s="316">
        <f>-('Work sheet diff'!H120-AVERAGE('Work sheet diff'!$C120:$T120))/10</f>
        <v>0.00013698468525089185</v>
      </c>
      <c r="J204" s="316">
        <f>-('Work sheet diff'!I120-AVERAGE('Work sheet diff'!$C120:$T120))/10</f>
        <v>0.00010760155474370189</v>
      </c>
      <c r="K204" s="316">
        <f>-('Work sheet diff'!J120-AVERAGE('Work sheet diff'!$C120:$T120))/10</f>
        <v>-0.0003204424322981785</v>
      </c>
      <c r="L204" s="316">
        <f>-('Work sheet diff'!K120-AVERAGE('Work sheet diff'!$C120:$T120))/10</f>
        <v>-3.921413479844385E-05</v>
      </c>
      <c r="M204" s="316">
        <f>-('Work sheet diff'!L120-AVERAGE('Work sheet diff'!$C120:$T120))/10</f>
        <v>-0.0014595090837814268</v>
      </c>
      <c r="N204" s="316">
        <f>-('Work sheet diff'!M120-AVERAGE('Work sheet diff'!$C120:$T120))/10</f>
        <v>-8.71025345657743E-05</v>
      </c>
      <c r="O204" s="316">
        <f>-('Work sheet diff'!N120-AVERAGE('Work sheet diff'!$C120:$T120))/10</f>
        <v>-0.00018540993059698861</v>
      </c>
      <c r="P204" s="316">
        <f>-('Work sheet diff'!O120-AVERAGE('Work sheet diff'!$C120:$T120))/10</f>
        <v>0.0008840755440450508</v>
      </c>
      <c r="Q204" s="316">
        <f>-('Work sheet diff'!P120-AVERAGE('Work sheet diff'!$C120:$T120))/10</f>
        <v>-0.0005281126042957253</v>
      </c>
      <c r="R204" s="316">
        <f>-('Work sheet diff'!Q120-AVERAGE('Work sheet diff'!$C120:$T120))/10</f>
        <v>0.0012815049901864263</v>
      </c>
      <c r="S204" s="316">
        <f>-('Work sheet diff'!R120-AVERAGE('Work sheet diff'!$C120:$T120))/10</f>
        <v>0.0009446308959798457</v>
      </c>
      <c r="T204" s="316">
        <f>-('Work sheet diff'!S120-AVERAGE('Work sheet diff'!$C120:$T120))/10</f>
        <v>-0.0005525856698411713</v>
      </c>
      <c r="U204" s="316">
        <f>-('Work sheet diff'!T120-AVERAGE('Work sheet diff'!$C120:$T120))/10</f>
        <v>-0.0007315129021584286</v>
      </c>
      <c r="V204" s="445">
        <f>-'Work sheet'!U120/10</f>
        <v>0.001976854262556847</v>
      </c>
      <c r="W204" s="325"/>
    </row>
    <row r="205" spans="1:23" s="297" customFormat="1" ht="15.75" thickBot="1">
      <c r="A205" s="305" t="s">
        <v>222</v>
      </c>
      <c r="B205" s="326">
        <f>AVERAGE('Work sheet diff'!C121:T121)/10</f>
        <v>0.007192318738229754</v>
      </c>
      <c r="C205" s="448">
        <f>'Work sheet'!B121/10</f>
        <v>-0.00884822</v>
      </c>
      <c r="D205" s="327">
        <f>('Work sheet diff'!C121-AVERAGE('Work sheet diff'!$C121:$T121))/10</f>
        <v>-0.003162675009416193</v>
      </c>
      <c r="E205" s="327">
        <f>('Work sheet diff'!D121-AVERAGE('Work sheet diff'!$C121:$T121))/10</f>
        <v>0.001307287702448208</v>
      </c>
      <c r="F205" s="327">
        <f>('Work sheet diff'!E121-AVERAGE('Work sheet diff'!$C121:$T121))/10</f>
        <v>0.004793470244821092</v>
      </c>
      <c r="G205" s="327">
        <f>('Work sheet diff'!F121-AVERAGE('Work sheet diff'!$C121:$T121))/10</f>
        <v>-0.00217003806026365</v>
      </c>
      <c r="H205" s="327">
        <f>('Work sheet diff'!G121-AVERAGE('Work sheet diff'!$C121:$T121))/10</f>
        <v>0.004588304482109226</v>
      </c>
      <c r="I205" s="327">
        <f>('Work sheet diff'!H121-AVERAGE('Work sheet diff'!$C121:$T121))/10</f>
        <v>0.002539617193973634</v>
      </c>
      <c r="J205" s="327">
        <f>('Work sheet diff'!I121-AVERAGE('Work sheet diff'!$C121:$T121))/10</f>
        <v>0.005081399905838041</v>
      </c>
      <c r="K205" s="327">
        <f>('Work sheet diff'!J121-AVERAGE('Work sheet diff'!$C121:$T121))/10</f>
        <v>-0.0030222851789077207</v>
      </c>
      <c r="L205" s="327">
        <f>('Work sheet diff'!K121-AVERAGE('Work sheet diff'!$C121:$T121))/10</f>
        <v>-0.0008738897551789068</v>
      </c>
      <c r="M205" s="327">
        <f>('Work sheet diff'!L121-AVERAGE('Work sheet diff'!$C121:$T121))/10</f>
        <v>0.004746981092278721</v>
      </c>
      <c r="N205" s="327">
        <f>('Work sheet diff'!M121-AVERAGE('Work sheet diff'!$C121:$T121))/10</f>
        <v>-0.003219754161958569</v>
      </c>
      <c r="O205" s="327">
        <f>('Work sheet diff'!N121-AVERAGE('Work sheet diff'!$C121:$T121))/10</f>
        <v>-0.0018354382297551847</v>
      </c>
      <c r="P205" s="327">
        <f>('Work sheet diff'!O121-AVERAGE('Work sheet diff'!$C121:$T121))/10</f>
        <v>-0.0004194075517890791</v>
      </c>
      <c r="Q205" s="327">
        <f>('Work sheet diff'!P121-AVERAGE('Work sheet diff'!$C121:$T121))/10</f>
        <v>0.00020777075329566215</v>
      </c>
      <c r="R205" s="327">
        <f>('Work sheet diff'!Q121-AVERAGE('Work sheet diff'!$C121:$T121))/10</f>
        <v>0.0012714471939736349</v>
      </c>
      <c r="S205" s="327">
        <f>('Work sheet diff'!R121-AVERAGE('Work sheet diff'!$C121:$T121))/10</f>
        <v>-0.0014538980602636531</v>
      </c>
      <c r="T205" s="327">
        <f>('Work sheet diff'!S121-AVERAGE('Work sheet diff'!$C121:$T121))/10</f>
        <v>-0.0041096887382297545</v>
      </c>
      <c r="U205" s="327">
        <f>('Work sheet diff'!T121-AVERAGE('Work sheet diff'!$C121:$T121))/10</f>
        <v>-0.004269203822975519</v>
      </c>
      <c r="V205" s="327">
        <f>'Work sheet diff'!U121/10</f>
        <v>-0.008757750172080771</v>
      </c>
      <c r="W205" s="328"/>
    </row>
    <row r="206" spans="1:23" s="297" customFormat="1" ht="15">
      <c r="A206" s="319" t="s">
        <v>223</v>
      </c>
      <c r="B206" s="306">
        <f>AVERAGE('Work sheet diff'!C128:T128)</f>
        <v>0.0650291682535103</v>
      </c>
      <c r="C206" s="445">
        <f>'Work sheet'!B128</f>
        <v>0.14675863119372246</v>
      </c>
      <c r="D206" s="316">
        <f>'Work sheet diff'!C128-AVERAGE('Work sheet diff'!$C128:$T128)</f>
        <v>-0.08603395363064831</v>
      </c>
      <c r="E206" s="316">
        <f>'Work sheet diff'!D128-AVERAGE('Work sheet diff'!$C128:$T128)</f>
        <v>-0.05271092135984584</v>
      </c>
      <c r="F206" s="316">
        <f>'Work sheet diff'!E128-AVERAGE('Work sheet diff'!$C128:$T128)</f>
        <v>-0.0412302764385018</v>
      </c>
      <c r="G206" s="316">
        <f>'Work sheet diff'!F128-AVERAGE('Work sheet diff'!$C128:$T128)</f>
        <v>0.002062398950620048</v>
      </c>
      <c r="H206" s="316">
        <f>'Work sheet diff'!G128-AVERAGE('Work sheet diff'!$C128:$T128)</f>
        <v>-0.022509712940178395</v>
      </c>
      <c r="I206" s="316">
        <f>'Work sheet diff'!H128-AVERAGE('Work sheet diff'!$C128:$T128)</f>
        <v>-0.010162858075935699</v>
      </c>
      <c r="J206" s="316">
        <f>'Work sheet diff'!I128-AVERAGE('Work sheet diff'!$C128:$T128)</f>
        <v>0.005569988337634502</v>
      </c>
      <c r="K206" s="316">
        <f>'Work sheet diff'!J128-AVERAGE('Work sheet diff'!$C128:$T128)</f>
        <v>-0.013145256374965941</v>
      </c>
      <c r="L206" s="316">
        <f>'Work sheet diff'!K128-AVERAGE('Work sheet diff'!$C128:$T128)</f>
        <v>0.015247801362388402</v>
      </c>
      <c r="M206" s="316">
        <f>'Work sheet diff'!L128-AVERAGE('Work sheet diff'!$C128:$T128)</f>
        <v>-0.008338863006411679</v>
      </c>
      <c r="N206" s="316">
        <f>'Work sheet diff'!M128-AVERAGE('Work sheet diff'!$C128:$T128)</f>
        <v>0.030497462503039793</v>
      </c>
      <c r="O206" s="316">
        <f>'Work sheet diff'!N128-AVERAGE('Work sheet diff'!$C128:$T128)</f>
        <v>0.02247654481096867</v>
      </c>
      <c r="P206" s="316">
        <f>'Work sheet diff'!O128-AVERAGE('Work sheet diff'!$C128:$T128)</f>
        <v>0.11834216049727914</v>
      </c>
      <c r="Q206" s="316">
        <f>'Work sheet diff'!P128-AVERAGE('Work sheet diff'!$C128:$T128)</f>
        <v>0.08812623664710201</v>
      </c>
      <c r="R206" s="316">
        <f>'Work sheet diff'!Q128-AVERAGE('Work sheet diff'!$C128:$T128)</f>
        <v>-0.008692063457726051</v>
      </c>
      <c r="S206" s="316">
        <f>'Work sheet diff'!R128-AVERAGE('Work sheet diff'!$C128:$T128)</f>
        <v>0.05364384589593868</v>
      </c>
      <c r="T206" s="316">
        <f>'Work sheet diff'!S128-AVERAGE('Work sheet diff'!$C128:$T128)</f>
        <v>-0.05896243811371876</v>
      </c>
      <c r="U206" s="316">
        <f>'Work sheet diff'!T128-AVERAGE('Work sheet diff'!$C128:$T128)</f>
        <v>-0.034180095607038885</v>
      </c>
      <c r="V206" s="316">
        <f>'Work sheet diff'!U128</f>
        <v>-1.2551648765332208</v>
      </c>
      <c r="W206" s="307"/>
    </row>
    <row r="207" spans="1:23" s="297" customFormat="1" ht="15">
      <c r="A207" s="305" t="s">
        <v>224</v>
      </c>
      <c r="B207" s="306">
        <f>AVERAGE('Work sheet diff'!C129:T129)</f>
        <v>-0.02677631525431928</v>
      </c>
      <c r="C207" s="445">
        <f>'Work sheet'!B129</f>
        <v>0.12477240754699352</v>
      </c>
      <c r="D207" s="316">
        <f>'Work sheet diff'!C129-AVERAGE('Work sheet diff'!$C129:$T129)</f>
        <v>-0.006272204625295454</v>
      </c>
      <c r="E207" s="316">
        <f>'Work sheet diff'!D129-AVERAGE('Work sheet diff'!$C129:$T129)</f>
        <v>0.029283984273683974</v>
      </c>
      <c r="F207" s="316">
        <f>'Work sheet diff'!E129-AVERAGE('Work sheet diff'!$C129:$T129)</f>
        <v>0.022207359507902476</v>
      </c>
      <c r="G207" s="316">
        <f>'Work sheet diff'!F129-AVERAGE('Work sheet diff'!$C129:$T129)</f>
        <v>0.022129043019167512</v>
      </c>
      <c r="H207" s="316">
        <f>'Work sheet diff'!G129-AVERAGE('Work sheet diff'!$C129:$T129)</f>
        <v>-0.08820076531994853</v>
      </c>
      <c r="I207" s="316">
        <f>'Work sheet diff'!H129-AVERAGE('Work sheet diff'!$C129:$T129)</f>
        <v>0.00028818819545778016</v>
      </c>
      <c r="J207" s="316">
        <f>'Work sheet diff'!I129-AVERAGE('Work sheet diff'!$C129:$T129)</f>
        <v>0.07410458342715498</v>
      </c>
      <c r="K207" s="316">
        <f>'Work sheet diff'!J129-AVERAGE('Work sheet diff'!$C129:$T129)</f>
        <v>-0.05877354963657491</v>
      </c>
      <c r="L207" s="316">
        <f>'Work sheet diff'!K129-AVERAGE('Work sheet diff'!$C129:$T129)</f>
        <v>-0.008443050160586388</v>
      </c>
      <c r="M207" s="316">
        <f>'Work sheet diff'!L129-AVERAGE('Work sheet diff'!$C129:$T129)</f>
        <v>0.025524884092426748</v>
      </c>
      <c r="N207" s="316">
        <f>'Work sheet diff'!M129-AVERAGE('Work sheet diff'!$C129:$T129)</f>
        <v>-0.05526042932105957</v>
      </c>
      <c r="O207" s="316">
        <f>'Work sheet diff'!N129-AVERAGE('Work sheet diff'!$C129:$T129)</f>
        <v>-0.02783648867930633</v>
      </c>
      <c r="P207" s="316">
        <f>'Work sheet diff'!O129-AVERAGE('Work sheet diff'!$C129:$T129)</f>
        <v>-0.07915118442997562</v>
      </c>
      <c r="Q207" s="316">
        <f>'Work sheet diff'!P129-AVERAGE('Work sheet diff'!$C129:$T129)</f>
        <v>0.06430316379432573</v>
      </c>
      <c r="R207" s="316">
        <f>'Work sheet diff'!Q129-AVERAGE('Work sheet diff'!$C129:$T129)</f>
        <v>-0.00753889945623196</v>
      </c>
      <c r="S207" s="316">
        <f>'Work sheet diff'!R129-AVERAGE('Work sheet diff'!$C129:$T129)</f>
        <v>-0.03952136028557279</v>
      </c>
      <c r="T207" s="316">
        <f>'Work sheet diff'!S129-AVERAGE('Work sheet diff'!$C129:$T129)</f>
        <v>0.006137236842549562</v>
      </c>
      <c r="U207" s="316">
        <f>'Work sheet diff'!T129-AVERAGE('Work sheet diff'!$C129:$T129)</f>
        <v>0.12701948876188285</v>
      </c>
      <c r="V207" s="316">
        <f>'Work sheet diff'!U129</f>
        <v>0.33501801323249925</v>
      </c>
      <c r="W207" s="307"/>
    </row>
    <row r="208" spans="1:23" s="297" customFormat="1" ht="15">
      <c r="A208" s="305" t="s">
        <v>225</v>
      </c>
      <c r="B208" s="306">
        <f>AVERAGE('Work sheet diff'!C130:T130)</f>
        <v>-0.0009136196492004792</v>
      </c>
      <c r="C208" s="445">
        <f>'Work sheet'!B130</f>
        <v>-0.0291401684163059</v>
      </c>
      <c r="D208" s="316">
        <f>'Work sheet diff'!C130-AVERAGE('Work sheet diff'!$C130:$T130)</f>
        <v>0.02437976965573802</v>
      </c>
      <c r="E208" s="316">
        <f>'Work sheet diff'!D130-AVERAGE('Work sheet diff'!$C130:$T130)</f>
        <v>-0.005144075188019102</v>
      </c>
      <c r="F208" s="316">
        <f>'Work sheet diff'!E130-AVERAGE('Work sheet diff'!$C130:$T130)</f>
        <v>-0.0007935202444936983</v>
      </c>
      <c r="G208" s="316">
        <f>'Work sheet diff'!F130-AVERAGE('Work sheet diff'!$C130:$T130)</f>
        <v>-0.0025682805084074577</v>
      </c>
      <c r="H208" s="316">
        <f>'Work sheet diff'!G130-AVERAGE('Work sheet diff'!$C130:$T130)</f>
        <v>-0.017009954489588388</v>
      </c>
      <c r="I208" s="316">
        <f>'Work sheet diff'!H130-AVERAGE('Work sheet diff'!$C130:$T130)</f>
        <v>-0.0016333169997076143</v>
      </c>
      <c r="J208" s="316">
        <f>'Work sheet diff'!I130-AVERAGE('Work sheet diff'!$C130:$T130)</f>
        <v>-0.001719870734128683</v>
      </c>
      <c r="K208" s="316">
        <f>'Work sheet diff'!J130-AVERAGE('Work sheet diff'!$C130:$T130)</f>
        <v>0.03643875028263647</v>
      </c>
      <c r="L208" s="316">
        <f>'Work sheet diff'!K130-AVERAGE('Work sheet diff'!$C130:$T130)</f>
        <v>-0.014706111340895386</v>
      </c>
      <c r="M208" s="316">
        <f>'Work sheet diff'!L130-AVERAGE('Work sheet diff'!$C130:$T130)</f>
        <v>-0.005888682708673123</v>
      </c>
      <c r="N208" s="316">
        <f>'Work sheet diff'!M130-AVERAGE('Work sheet diff'!$C130:$T130)</f>
        <v>0.024417379359161776</v>
      </c>
      <c r="O208" s="316">
        <f>'Work sheet diff'!N130-AVERAGE('Work sheet diff'!$C130:$T130)</f>
        <v>0.0013442564823372175</v>
      </c>
      <c r="P208" s="316">
        <f>'Work sheet diff'!O130-AVERAGE('Work sheet diff'!$C130:$T130)</f>
        <v>-0.002308863948589337</v>
      </c>
      <c r="Q208" s="316">
        <f>'Work sheet diff'!P130-AVERAGE('Work sheet diff'!$C130:$T130)</f>
        <v>-0.0157561207024372</v>
      </c>
      <c r="R208" s="316">
        <f>'Work sheet diff'!Q130-AVERAGE('Work sheet diff'!$C130:$T130)</f>
        <v>-0.006636544360731807</v>
      </c>
      <c r="S208" s="316">
        <f>'Work sheet diff'!R130-AVERAGE('Work sheet diff'!$C130:$T130)</f>
        <v>0.0006559686287491743</v>
      </c>
      <c r="T208" s="316">
        <f>'Work sheet diff'!S130-AVERAGE('Work sheet diff'!$C130:$T130)</f>
        <v>-0.017997727183981276</v>
      </c>
      <c r="U208" s="316">
        <f>'Work sheet diff'!T130-AVERAGE('Work sheet diff'!$C130:$T130)</f>
        <v>0.004926944001030418</v>
      </c>
      <c r="V208" s="316">
        <f>'Work sheet diff'!U130</f>
        <v>-0.11336150325655603</v>
      </c>
      <c r="W208" s="307"/>
    </row>
    <row r="209" spans="1:23" s="297" customFormat="1" ht="15">
      <c r="A209" s="305" t="s">
        <v>226</v>
      </c>
      <c r="B209" s="306">
        <f>AVERAGE('Work sheet diff'!C131:T131)</f>
        <v>0.010514363608932965</v>
      </c>
      <c r="C209" s="445">
        <f>'Work sheet'!B131</f>
        <v>1.3707638004086347</v>
      </c>
      <c r="D209" s="316">
        <f>'Work sheet diff'!C131-AVERAGE('Work sheet diff'!$C131:$T131)</f>
        <v>-0.026697582974882665</v>
      </c>
      <c r="E209" s="316">
        <f>'Work sheet diff'!D131-AVERAGE('Work sheet diff'!$C131:$T131)</f>
        <v>-0.0261786159394114</v>
      </c>
      <c r="F209" s="316">
        <f>'Work sheet diff'!E131-AVERAGE('Work sheet diff'!$C131:$T131)</f>
        <v>0.002932284595080159</v>
      </c>
      <c r="G209" s="316">
        <f>'Work sheet diff'!F131-AVERAGE('Work sheet diff'!$C131:$T131)</f>
        <v>-0.00170080707068152</v>
      </c>
      <c r="H209" s="316">
        <f>'Work sheet diff'!G131-AVERAGE('Work sheet diff'!$C131:$T131)</f>
        <v>0.01578735559361647</v>
      </c>
      <c r="I209" s="316">
        <f>'Work sheet diff'!H131-AVERAGE('Work sheet diff'!$C131:$T131)</f>
        <v>0.020139258900881064</v>
      </c>
      <c r="J209" s="316">
        <f>'Work sheet diff'!I131-AVERAGE('Work sheet diff'!$C131:$T131)</f>
        <v>0.014746570404244708</v>
      </c>
      <c r="K209" s="316">
        <f>'Work sheet diff'!J131-AVERAGE('Work sheet diff'!$C131:$T131)</f>
        <v>0.004062082447307665</v>
      </c>
      <c r="L209" s="316">
        <f>'Work sheet diff'!K131-AVERAGE('Work sheet diff'!$C131:$T131)</f>
        <v>0.01377978095436546</v>
      </c>
      <c r="M209" s="316">
        <f>'Work sheet diff'!L131-AVERAGE('Work sheet diff'!$C131:$T131)</f>
        <v>0.019603801375101794</v>
      </c>
      <c r="N209" s="316">
        <f>'Work sheet diff'!M131-AVERAGE('Work sheet diff'!$C131:$T131)</f>
        <v>-0.005528701275125482</v>
      </c>
      <c r="O209" s="316">
        <f>'Work sheet diff'!N131-AVERAGE('Work sheet diff'!$C131:$T131)</f>
        <v>-1.3696332640013298E-05</v>
      </c>
      <c r="P209" s="316">
        <f>'Work sheet diff'!O131-AVERAGE('Work sheet diff'!$C131:$T131)</f>
        <v>0.007789575232337687</v>
      </c>
      <c r="Q209" s="316">
        <f>'Work sheet diff'!P131-AVERAGE('Work sheet diff'!$C131:$T131)</f>
        <v>0.006127810116361529</v>
      </c>
      <c r="R209" s="316">
        <f>'Work sheet diff'!Q131-AVERAGE('Work sheet diff'!$C131:$T131)</f>
        <v>0.004811083297432345</v>
      </c>
      <c r="S209" s="316">
        <f>'Work sheet diff'!R131-AVERAGE('Work sheet diff'!$C131:$T131)</f>
        <v>0.011620817701196232</v>
      </c>
      <c r="T209" s="316">
        <f>'Work sheet diff'!S131-AVERAGE('Work sheet diff'!$C131:$T131)</f>
        <v>-0.021395820818424956</v>
      </c>
      <c r="U209" s="316">
        <f>'Work sheet diff'!T131-AVERAGE('Work sheet diff'!$C131:$T131)</f>
        <v>-0.0398851962067591</v>
      </c>
      <c r="V209" s="316">
        <f>'Work sheet diff'!U131</f>
        <v>-0.3356930389838154</v>
      </c>
      <c r="W209" s="307"/>
    </row>
    <row r="210" spans="1:23" s="297" customFormat="1" ht="15">
      <c r="A210" s="305" t="s">
        <v>227</v>
      </c>
      <c r="B210" s="306">
        <f>AVERAGE('Work sheet diff'!C132:T132)</f>
        <v>0.00012747689347792593</v>
      </c>
      <c r="C210" s="445">
        <f>'Work sheet'!B132</f>
        <v>-0.07864686095339996</v>
      </c>
      <c r="D210" s="316">
        <f>'Work sheet diff'!C132-AVERAGE('Work sheet diff'!$C132:$T132)</f>
        <v>-0.00438820268438296</v>
      </c>
      <c r="E210" s="316">
        <f>'Work sheet diff'!D132-AVERAGE('Work sheet diff'!$C132:$T132)</f>
        <v>-0.002044149011877363</v>
      </c>
      <c r="F210" s="316">
        <f>'Work sheet diff'!E132-AVERAGE('Work sheet diff'!$C132:$T132)</f>
        <v>-0.0017933841835099532</v>
      </c>
      <c r="G210" s="316">
        <f>'Work sheet diff'!F132-AVERAGE('Work sheet diff'!$C132:$T132)</f>
        <v>-0.000865473351127231</v>
      </c>
      <c r="H210" s="316">
        <f>'Work sheet diff'!G132-AVERAGE('Work sheet diff'!$C132:$T132)</f>
        <v>-0.00014507641835873844</v>
      </c>
      <c r="I210" s="316">
        <f>'Work sheet diff'!H132-AVERAGE('Work sheet diff'!$C132:$T132)</f>
        <v>-0.002408335246247278</v>
      </c>
      <c r="J210" s="316">
        <f>'Work sheet diff'!I132-AVERAGE('Work sheet diff'!$C132:$T132)</f>
        <v>0.003734025033670845</v>
      </c>
      <c r="K210" s="316">
        <f>'Work sheet diff'!J132-AVERAGE('Work sheet diff'!$C132:$T132)</f>
        <v>0.00977353957634252</v>
      </c>
      <c r="L210" s="316">
        <f>'Work sheet diff'!K132-AVERAGE('Work sheet diff'!$C132:$T132)</f>
        <v>0.0007236692115341951</v>
      </c>
      <c r="M210" s="316">
        <f>'Work sheet diff'!L132-AVERAGE('Work sheet diff'!$C132:$T132)</f>
        <v>-0.009161805640330216</v>
      </c>
      <c r="N210" s="316">
        <f>'Work sheet diff'!M132-AVERAGE('Work sheet diff'!$C132:$T132)</f>
        <v>-0.0016284146407443143</v>
      </c>
      <c r="O210" s="316">
        <f>'Work sheet diff'!N132-AVERAGE('Work sheet diff'!$C132:$T132)</f>
        <v>0.0025429808282943283</v>
      </c>
      <c r="P210" s="316">
        <f>'Work sheet diff'!O132-AVERAGE('Work sheet diff'!$C132:$T132)</f>
        <v>0.004248450652029146</v>
      </c>
      <c r="Q210" s="316">
        <f>'Work sheet diff'!P132-AVERAGE('Work sheet diff'!$C132:$T132)</f>
        <v>-0.002015229906958329</v>
      </c>
      <c r="R210" s="316">
        <f>'Work sheet diff'!Q132-AVERAGE('Work sheet diff'!$C132:$T132)</f>
        <v>-0.0023133783339976165</v>
      </c>
      <c r="S210" s="316">
        <f>'Work sheet diff'!R132-AVERAGE('Work sheet diff'!$C132:$T132)</f>
        <v>0.010087582822401518</v>
      </c>
      <c r="T210" s="316">
        <f>'Work sheet diff'!S132-AVERAGE('Work sheet diff'!$C132:$T132)</f>
        <v>0.001431900645608111</v>
      </c>
      <c r="U210" s="316">
        <f>'Work sheet diff'!T132-AVERAGE('Work sheet diff'!$C132:$T132)</f>
        <v>-0.005778699352346665</v>
      </c>
      <c r="V210" s="316">
        <f>'Work sheet diff'!U132</f>
        <v>0.0017671438150397567</v>
      </c>
      <c r="W210" s="307"/>
    </row>
    <row r="211" spans="1:23" s="297" customFormat="1" ht="15">
      <c r="A211" s="305" t="s">
        <v>228</v>
      </c>
      <c r="B211" s="306">
        <f>AVERAGE('Work sheet diff'!C133:T133)</f>
        <v>0.08184657414944889</v>
      </c>
      <c r="C211" s="445">
        <f>'Work sheet'!B133</f>
        <v>1.5080565938813726</v>
      </c>
      <c r="D211" s="316">
        <f>'Work sheet diff'!C133-AVERAGE('Work sheet diff'!$C133:$T133)</f>
        <v>0.006041488198699707</v>
      </c>
      <c r="E211" s="316">
        <f>'Work sheet diff'!D133-AVERAGE('Work sheet diff'!$C133:$T133)</f>
        <v>0.002175268036910677</v>
      </c>
      <c r="F211" s="316">
        <f>'Work sheet diff'!E133-AVERAGE('Work sheet diff'!$C133:$T133)</f>
        <v>0.0006423013949615891</v>
      </c>
      <c r="G211" s="316">
        <f>'Work sheet diff'!F133-AVERAGE('Work sheet diff'!$C133:$T133)</f>
        <v>0.0006187455026361172</v>
      </c>
      <c r="H211" s="316">
        <f>'Work sheet diff'!G133-AVERAGE('Work sheet diff'!$C133:$T133)</f>
        <v>-0.01597504617773761</v>
      </c>
      <c r="I211" s="316">
        <f>'Work sheet diff'!H133-AVERAGE('Work sheet diff'!$C133:$T133)</f>
        <v>-0.002318036997681877</v>
      </c>
      <c r="J211" s="316">
        <f>'Work sheet diff'!I133-AVERAGE('Work sheet diff'!$C133:$T133)</f>
        <v>0.01057323648385805</v>
      </c>
      <c r="K211" s="316">
        <f>'Work sheet diff'!J133-AVERAGE('Work sheet diff'!$C133:$T133)</f>
        <v>0.00721189925390292</v>
      </c>
      <c r="L211" s="316">
        <f>'Work sheet diff'!K133-AVERAGE('Work sheet diff'!$C133:$T133)</f>
        <v>-0.003408661752330039</v>
      </c>
      <c r="M211" s="316">
        <f>'Work sheet diff'!L133-AVERAGE('Work sheet diff'!$C133:$T133)</f>
        <v>-0.0001375136891730716</v>
      </c>
      <c r="N211" s="316">
        <f>'Work sheet diff'!M133-AVERAGE('Work sheet diff'!$C133:$T133)</f>
        <v>0.0039299366269493485</v>
      </c>
      <c r="O211" s="316">
        <f>'Work sheet diff'!N133-AVERAGE('Work sheet diff'!$C133:$T133)</f>
        <v>0.00021625657137482046</v>
      </c>
      <c r="P211" s="316">
        <f>'Work sheet diff'!O133-AVERAGE('Work sheet diff'!$C133:$T133)</f>
        <v>0.002599691010626057</v>
      </c>
      <c r="Q211" s="316">
        <f>'Work sheet diff'!P133-AVERAGE('Work sheet diff'!$C133:$T133)</f>
        <v>-0.008291676783173232</v>
      </c>
      <c r="R211" s="316">
        <f>'Work sheet diff'!Q133-AVERAGE('Work sheet diff'!$C133:$T133)</f>
        <v>-0.005569223493817263</v>
      </c>
      <c r="S211" s="316">
        <f>'Work sheet diff'!R133-AVERAGE('Work sheet diff'!$C133:$T133)</f>
        <v>0.004357139165625523</v>
      </c>
      <c r="T211" s="316">
        <f>'Work sheet diff'!S133-AVERAGE('Work sheet diff'!$C133:$T133)</f>
        <v>0.004905270456676894</v>
      </c>
      <c r="U211" s="316">
        <f>'Work sheet diff'!T133-AVERAGE('Work sheet diff'!$C133:$T133)</f>
        <v>-0.007571073808308598</v>
      </c>
      <c r="V211" s="468">
        <f>'Work sheet diff'!U133</f>
        <v>0.07854782135131366</v>
      </c>
      <c r="W211" s="307"/>
    </row>
    <row r="212" spans="1:23" s="297" customFormat="1" ht="15">
      <c r="A212" s="305" t="s">
        <v>229</v>
      </c>
      <c r="B212" s="306">
        <f>AVERAGE('Work sheet diff'!C134:T134)</f>
        <v>0.0003961226751401226</v>
      </c>
      <c r="C212" s="445">
        <f>'Work sheet'!B134</f>
        <v>-0.03254877100047057</v>
      </c>
      <c r="D212" s="316">
        <f>'Work sheet diff'!C134-AVERAGE('Work sheet diff'!$C134:$T134)</f>
        <v>0.0031630004663298563</v>
      </c>
      <c r="E212" s="316">
        <f>'Work sheet diff'!D134-AVERAGE('Work sheet diff'!$C134:$T134)</f>
        <v>0.002911664452068665</v>
      </c>
      <c r="F212" s="316">
        <f>'Work sheet diff'!E134-AVERAGE('Work sheet diff'!$C134:$T134)</f>
        <v>0.003015626604500721</v>
      </c>
      <c r="G212" s="316">
        <f>'Work sheet diff'!F134-AVERAGE('Work sheet diff'!$C134:$T134)</f>
        <v>-0.001681135854254666</v>
      </c>
      <c r="H212" s="316">
        <f>'Work sheet diff'!G134-AVERAGE('Work sheet diff'!$C134:$T134)</f>
        <v>0.0008411896671085069</v>
      </c>
      <c r="I212" s="316">
        <f>'Work sheet diff'!H134-AVERAGE('Work sheet diff'!$C134:$T134)</f>
        <v>-0.00030055161101031437</v>
      </c>
      <c r="J212" s="316">
        <f>'Work sheet diff'!I134-AVERAGE('Work sheet diff'!$C134:$T134)</f>
        <v>0.003949407358315533</v>
      </c>
      <c r="K212" s="316">
        <f>'Work sheet diff'!J134-AVERAGE('Work sheet diff'!$C134:$T134)</f>
        <v>0.004077242411622877</v>
      </c>
      <c r="L212" s="316">
        <f>'Work sheet diff'!K134-AVERAGE('Work sheet diff'!$C134:$T134)</f>
        <v>0.0005143838560836898</v>
      </c>
      <c r="M212" s="316">
        <f>'Work sheet diff'!L134-AVERAGE('Work sheet diff'!$C134:$T134)</f>
        <v>-0.0002883023806620299</v>
      </c>
      <c r="N212" s="316">
        <f>'Work sheet diff'!M134-AVERAGE('Work sheet diff'!$C134:$T134)</f>
        <v>0.0008044463099843168</v>
      </c>
      <c r="O212" s="316">
        <f>'Work sheet diff'!N134-AVERAGE('Work sheet diff'!$C134:$T134)</f>
        <v>-0.0037116956184233157</v>
      </c>
      <c r="P212" s="316">
        <f>'Work sheet diff'!O134-AVERAGE('Work sheet diff'!$C134:$T134)</f>
        <v>-0.004792458545994887</v>
      </c>
      <c r="Q212" s="316">
        <f>'Work sheet diff'!P134-AVERAGE('Work sheet diff'!$C134:$T134)</f>
        <v>-0.0011361741148632658</v>
      </c>
      <c r="R212" s="316">
        <f>'Work sheet diff'!Q134-AVERAGE('Work sheet diff'!$C134:$T134)</f>
        <v>-0.0023619657862681068</v>
      </c>
      <c r="S212" s="316">
        <f>'Work sheet diff'!R134-AVERAGE('Work sheet diff'!$C134:$T134)</f>
        <v>0.0011168883324473755</v>
      </c>
      <c r="T212" s="316">
        <f>'Work sheet diff'!S134-AVERAGE('Work sheet diff'!$C134:$T134)</f>
        <v>-0.002128831561287153</v>
      </c>
      <c r="U212" s="316">
        <f>'Work sheet diff'!T134-AVERAGE('Work sheet diff'!$C134:$T134)</f>
        <v>-0.003992733985697802</v>
      </c>
      <c r="V212" s="316">
        <f>'Work sheet diff'!U134</f>
        <v>-0.005493570485411166</v>
      </c>
      <c r="W212" s="307"/>
    </row>
    <row r="213" spans="1:23" s="297" customFormat="1" ht="15">
      <c r="A213" s="305" t="s">
        <v>230</v>
      </c>
      <c r="B213" s="306">
        <f>AVERAGE('Work sheet diff'!C135:T135)</f>
        <v>0.060396153777800304</v>
      </c>
      <c r="C213" s="445">
        <f>'Work sheet'!B135</f>
        <v>-0.1597754394646218</v>
      </c>
      <c r="D213" s="316">
        <f>'Work sheet diff'!C135-AVERAGE('Work sheet diff'!$C135:$T135)</f>
        <v>0.004688043680631582</v>
      </c>
      <c r="E213" s="316">
        <f>'Work sheet diff'!D135-AVERAGE('Work sheet diff'!$C135:$T135)</f>
        <v>-0.0006029657552623843</v>
      </c>
      <c r="F213" s="316">
        <f>'Work sheet diff'!E135-AVERAGE('Work sheet diff'!$C135:$T135)</f>
        <v>0.0030324825634402003</v>
      </c>
      <c r="G213" s="316">
        <f>'Work sheet diff'!F135-AVERAGE('Work sheet diff'!$C135:$T135)</f>
        <v>-0.0003140127403239018</v>
      </c>
      <c r="H213" s="316">
        <f>'Work sheet diff'!G135-AVERAGE('Work sheet diff'!$C135:$T135)</f>
        <v>0.0017576941421540912</v>
      </c>
      <c r="I213" s="316">
        <f>'Work sheet diff'!H135-AVERAGE('Work sheet diff'!$C135:$T135)</f>
        <v>0.005454297778928002</v>
      </c>
      <c r="J213" s="316">
        <f>'Work sheet diff'!I135-AVERAGE('Work sheet diff'!$C135:$T135)</f>
        <v>0.007766932370810831</v>
      </c>
      <c r="K213" s="316">
        <f>'Work sheet diff'!J135-AVERAGE('Work sheet diff'!$C135:$T135)</f>
        <v>0.0100661850390166</v>
      </c>
      <c r="L213" s="316">
        <f>'Work sheet diff'!K135-AVERAGE('Work sheet diff'!$C135:$T135)</f>
        <v>0.000536619563723223</v>
      </c>
      <c r="M213" s="316">
        <f>'Work sheet diff'!L135-AVERAGE('Work sheet diff'!$C135:$T135)</f>
        <v>-0.018754023296850678</v>
      </c>
      <c r="N213" s="316">
        <f>'Work sheet diff'!M135-AVERAGE('Work sheet diff'!$C135:$T135)</f>
        <v>0.00219376897648238</v>
      </c>
      <c r="O213" s="316">
        <f>'Work sheet diff'!N135-AVERAGE('Work sheet diff'!$C135:$T135)</f>
        <v>0.0027749540457757266</v>
      </c>
      <c r="P213" s="316">
        <f>'Work sheet diff'!O135-AVERAGE('Work sheet diff'!$C135:$T135)</f>
        <v>0.00035780041610497526</v>
      </c>
      <c r="Q213" s="316">
        <f>'Work sheet diff'!P135-AVERAGE('Work sheet diff'!$C135:$T135)</f>
        <v>-0.011324468717261671</v>
      </c>
      <c r="R213" s="316">
        <f>'Work sheet diff'!Q135-AVERAGE('Work sheet diff'!$C135:$T135)</f>
        <v>-0.004004108885145415</v>
      </c>
      <c r="S213" s="316">
        <f>'Work sheet diff'!R135-AVERAGE('Work sheet diff'!$C135:$T135)</f>
        <v>-2.9150437573018106E-05</v>
      </c>
      <c r="T213" s="316">
        <f>'Work sheet diff'!S135-AVERAGE('Work sheet diff'!$C135:$T135)</f>
        <v>-0.0023361568042268993</v>
      </c>
      <c r="U213" s="316">
        <f>'Work sheet diff'!T135-AVERAGE('Work sheet diff'!$C135:$T135)</f>
        <v>-0.0012638919404235893</v>
      </c>
      <c r="V213" s="445">
        <f>'Work sheet'!U135</f>
        <v>0.0952528831310141</v>
      </c>
      <c r="W213" s="307"/>
    </row>
    <row r="214" spans="1:23" s="297" customFormat="1" ht="15">
      <c r="A214" s="305" t="s">
        <v>231</v>
      </c>
      <c r="B214" s="306">
        <f>AVERAGE('Work sheet diff'!C136:T136)</f>
        <v>-2.4223171026322714E-10</v>
      </c>
      <c r="C214" s="445">
        <f>'Work sheet'!B136</f>
        <v>-7.221135273072221E-09</v>
      </c>
      <c r="D214" s="316">
        <f>'Work sheet diff'!C136-AVERAGE('Work sheet diff'!$C136:$T136)</f>
        <v>9.053937687671868E-09</v>
      </c>
      <c r="E214" s="316">
        <f>'Work sheet diff'!D136-AVERAGE('Work sheet diff'!$C136:$T136)</f>
        <v>-2.1414770694207443E-10</v>
      </c>
      <c r="F214" s="316">
        <f>'Work sheet diff'!E136-AVERAGE('Work sheet diff'!$C136:$T136)</f>
        <v>1.4648471398286982E-09</v>
      </c>
      <c r="G214" s="316">
        <f>'Work sheet diff'!F136-AVERAGE('Work sheet diff'!$C136:$T136)</f>
        <v>8.519828258553316E-09</v>
      </c>
      <c r="H214" s="316">
        <f>'Work sheet diff'!G136-AVERAGE('Work sheet diff'!$C136:$T136)</f>
        <v>-8.46876295273968E-09</v>
      </c>
      <c r="I214" s="316">
        <f>'Work sheet diff'!H136-AVERAGE('Work sheet diff'!$C136:$T136)</f>
        <v>-5.354719659854476E-09</v>
      </c>
      <c r="J214" s="316">
        <f>'Work sheet diff'!I136-AVERAGE('Work sheet diff'!$C136:$T136)</f>
        <v>4.150151615783892E-09</v>
      </c>
      <c r="K214" s="316">
        <f>'Work sheet diff'!J136-AVERAGE('Work sheet diff'!$C136:$T136)</f>
        <v>-3.5668723769117203E-09</v>
      </c>
      <c r="L214" s="316">
        <f>'Work sheet diff'!K136-AVERAGE('Work sheet diff'!$C136:$T136)</f>
        <v>3.821421751171049E-09</v>
      </c>
      <c r="M214" s="316">
        <f>'Work sheet diff'!L136-AVERAGE('Work sheet diff'!$C136:$T136)</f>
        <v>-2.0128951988659007E-09</v>
      </c>
      <c r="N214" s="316">
        <f>'Work sheet diff'!M136-AVERAGE('Work sheet diff'!$C136:$T136)</f>
        <v>2.310955918852605E-08</v>
      </c>
      <c r="O214" s="316">
        <f>'Work sheet diff'!N136-AVERAGE('Work sheet diff'!$C136:$T136)</f>
        <v>-1.3748674834007808E-09</v>
      </c>
      <c r="P214" s="316">
        <f>'Work sheet diff'!O136-AVERAGE('Work sheet diff'!$C136:$T136)</f>
        <v>1.5405851111114696E-08</v>
      </c>
      <c r="Q214" s="316">
        <f>'Work sheet diff'!P136-AVERAGE('Work sheet diff'!$C136:$T136)</f>
        <v>-1.4486961010224695E-08</v>
      </c>
      <c r="R214" s="316">
        <f>'Work sheet diff'!Q136-AVERAGE('Work sheet diff'!$C136:$T136)</f>
        <v>-1.3546005602001227E-08</v>
      </c>
      <c r="S214" s="316">
        <f>'Work sheet diff'!R136-AVERAGE('Work sheet diff'!$C136:$T136)</f>
        <v>-4.507611393670646E-09</v>
      </c>
      <c r="T214" s="316">
        <f>'Work sheet diff'!S136-AVERAGE('Work sheet diff'!$C136:$T136)</f>
        <v>2.8633905164294466E-09</v>
      </c>
      <c r="U214" s="316">
        <f>'Work sheet diff'!T136-AVERAGE('Work sheet diff'!$C136:$T136)</f>
        <v>-1.4856143884467815E-08</v>
      </c>
      <c r="V214" s="445">
        <f>'Work sheet'!U136</f>
        <v>9.216358815011816E-09</v>
      </c>
      <c r="W214" s="307"/>
    </row>
    <row r="215" spans="1:23" s="297" customFormat="1" ht="15">
      <c r="A215" s="305" t="s">
        <v>232</v>
      </c>
      <c r="B215" s="447">
        <f>AVERAGE('Work sheet'!C137:T137)</f>
        <v>0.04018852751219116</v>
      </c>
      <c r="C215" s="445">
        <f>'Work sheet'!B137</f>
        <v>0.1972143492114983</v>
      </c>
      <c r="D215" s="316">
        <f>'Work sheet diff'!C137-AVERAGE('Work sheet diff'!$C137:$T137)</f>
        <v>0.005719238706869176</v>
      </c>
      <c r="E215" s="316">
        <f>'Work sheet diff'!D137-AVERAGE('Work sheet diff'!$C137:$T137)</f>
        <v>0.00021784744663171096</v>
      </c>
      <c r="F215" s="316">
        <f>'Work sheet diff'!E137-AVERAGE('Work sheet diff'!$C137:$T137)</f>
        <v>-0.004129353514093326</v>
      </c>
      <c r="G215" s="316">
        <f>'Work sheet diff'!F137-AVERAGE('Work sheet diff'!$C137:$T137)</f>
        <v>0.0013383391156448765</v>
      </c>
      <c r="H215" s="316">
        <f>'Work sheet diff'!G137-AVERAGE('Work sheet diff'!$C137:$T137)</f>
        <v>-0.0007366402414777373</v>
      </c>
      <c r="I215" s="316">
        <f>'Work sheet diff'!H137-AVERAGE('Work sheet diff'!$C137:$T137)</f>
        <v>0.0017964341696534991</v>
      </c>
      <c r="J215" s="316">
        <f>'Work sheet diff'!I137-AVERAGE('Work sheet diff'!$C137:$T137)</f>
        <v>0.009196980018148893</v>
      </c>
      <c r="K215" s="316">
        <f>'Work sheet diff'!J137-AVERAGE('Work sheet diff'!$C137:$T137)</f>
        <v>0.009217175624974677</v>
      </c>
      <c r="L215" s="316">
        <f>'Work sheet diff'!K137-AVERAGE('Work sheet diff'!$C137:$T137)</f>
        <v>0.009651059341723667</v>
      </c>
      <c r="M215" s="316">
        <f>'Work sheet diff'!L137-AVERAGE('Work sheet diff'!$C137:$T137)</f>
        <v>0.0034038302233968254</v>
      </c>
      <c r="N215" s="316">
        <f>'Work sheet diff'!M137-AVERAGE('Work sheet diff'!$C137:$T137)</f>
        <v>0.002317289262307176</v>
      </c>
      <c r="O215" s="316">
        <f>'Work sheet diff'!N137-AVERAGE('Work sheet diff'!$C137:$T137)</f>
        <v>-0.0010018439127710693</v>
      </c>
      <c r="P215" s="316">
        <f>'Work sheet diff'!O137-AVERAGE('Work sheet diff'!$C137:$T137)</f>
        <v>-0.0033216183519684944</v>
      </c>
      <c r="Q215" s="316">
        <f>'Work sheet diff'!P137-AVERAGE('Work sheet diff'!$C137:$T137)</f>
        <v>-0.011173356041881577</v>
      </c>
      <c r="R215" s="316">
        <f>'Work sheet diff'!Q137-AVERAGE('Work sheet diff'!$C137:$T137)</f>
        <v>-0.012763549825302742</v>
      </c>
      <c r="S215" s="316">
        <f>'Work sheet diff'!R137-AVERAGE('Work sheet diff'!$C137:$T137)</f>
        <v>-0.006890648774540764</v>
      </c>
      <c r="T215" s="316">
        <f>'Work sheet diff'!S137-AVERAGE('Work sheet diff'!$C137:$T137)</f>
        <v>-0.0010405964095159537</v>
      </c>
      <c r="U215" s="316">
        <f>'Work sheet diff'!T137-AVERAGE('Work sheet diff'!$C137:$T137)</f>
        <v>-0.00180058683779874</v>
      </c>
      <c r="V215" s="445">
        <f>'Work sheet'!U137</f>
        <v>0.06685737141774006</v>
      </c>
      <c r="W215" s="307"/>
    </row>
    <row r="216" spans="1:23" s="297" customFormat="1" ht="15">
      <c r="A216" s="305" t="s">
        <v>233</v>
      </c>
      <c r="B216" s="306">
        <f>AVERAGE('Work sheet diff'!C138:T138)/10</f>
        <v>-3.811180076409599E-05</v>
      </c>
      <c r="C216" s="445">
        <f>'Work sheet'!B138/10</f>
        <v>-0.008410443592867594</v>
      </c>
      <c r="D216" s="316">
        <f>('Work sheet diff'!C138-AVERAGE('Work sheet diff'!$C138:$T138))/10</f>
        <v>0.0011822990188828173</v>
      </c>
      <c r="E216" s="316">
        <f>('Work sheet diff'!D138-AVERAGE('Work sheet diff'!$C138:$T138))/10</f>
        <v>0.0006307438658096309</v>
      </c>
      <c r="F216" s="316">
        <f>('Work sheet diff'!E138-AVERAGE('Work sheet diff'!$C138:$T138))/10</f>
        <v>-0.00011278039937476674</v>
      </c>
      <c r="G216" s="316">
        <f>('Work sheet diff'!F138-AVERAGE('Work sheet diff'!$C138:$T138))/10</f>
        <v>0.0017877027476493365</v>
      </c>
      <c r="H216" s="316">
        <f>('Work sheet diff'!G138-AVERAGE('Work sheet diff'!$C138:$T138))/10</f>
        <v>0.00013800508593989584</v>
      </c>
      <c r="I216" s="316">
        <f>('Work sheet diff'!H138-AVERAGE('Work sheet diff'!$C138:$T138))/10</f>
        <v>-0.000254810190140236</v>
      </c>
      <c r="J216" s="316">
        <f>('Work sheet diff'!I138-AVERAGE('Work sheet diff'!$C138:$T138))/10</f>
        <v>-2.3273706130826377E-05</v>
      </c>
      <c r="K216" s="316">
        <f>('Work sheet diff'!J138-AVERAGE('Work sheet diff'!$C138:$T138))/10</f>
        <v>9.29030704598686E-05</v>
      </c>
      <c r="L216" s="316">
        <f>('Work sheet diff'!K138-AVERAGE('Work sheet diff'!$C138:$T138))/10</f>
        <v>-0.0006467113384472524</v>
      </c>
      <c r="M216" s="316">
        <f>('Work sheet diff'!L138-AVERAGE('Work sheet diff'!$C138:$T138))/10</f>
        <v>-0.0008827315534042712</v>
      </c>
      <c r="N216" s="316">
        <f>('Work sheet diff'!M138-AVERAGE('Work sheet diff'!$C138:$T138))/10</f>
        <v>-0.0018683253206107447</v>
      </c>
      <c r="O216" s="316">
        <f>('Work sheet diff'!N138-AVERAGE('Work sheet diff'!$C138:$T138))/10</f>
        <v>-0.0006075902573165344</v>
      </c>
      <c r="P216" s="316">
        <f>('Work sheet diff'!O138-AVERAGE('Work sheet diff'!$C138:$T138))/10</f>
        <v>0.0003065696140144365</v>
      </c>
      <c r="Q216" s="316">
        <f>('Work sheet diff'!P138-AVERAGE('Work sheet diff'!$C138:$T138))/10</f>
        <v>1.4695133250919253E-05</v>
      </c>
      <c r="R216" s="316">
        <f>('Work sheet diff'!Q138-AVERAGE('Work sheet diff'!$C138:$T138))/10</f>
        <v>-0.00016777348221382315</v>
      </c>
      <c r="S216" s="316">
        <f>('Work sheet diff'!R138-AVERAGE('Work sheet diff'!$C138:$T138))/10</f>
        <v>8.075599494508638E-05</v>
      </c>
      <c r="T216" s="316">
        <f>('Work sheet diff'!S138-AVERAGE('Work sheet diff'!$C138:$T138))/10</f>
        <v>-0.0005966785799003335</v>
      </c>
      <c r="U216" s="316">
        <f>('Work sheet diff'!T138-AVERAGE('Work sheet diff'!$C138:$T138))/10</f>
        <v>0.0009270002965867975</v>
      </c>
      <c r="V216" s="445">
        <f>'Work sheet'!U138/10</f>
        <v>-0.007350693732575296</v>
      </c>
      <c r="W216" s="307"/>
    </row>
    <row r="217" spans="1:23" s="297" customFormat="1" ht="15">
      <c r="A217" s="305" t="s">
        <v>234</v>
      </c>
      <c r="B217" s="447">
        <f>AVERAGE('Work sheet'!C139:T139)/10</f>
        <v>0.005383238937253645</v>
      </c>
      <c r="C217" s="316">
        <f>'Work sheet diff'!B139/10</f>
        <v>0.01723710879579731</v>
      </c>
      <c r="D217" s="316">
        <f>('Work sheet diff'!C139-AVERAGE('Work sheet diff'!$C139:$T139))/10</f>
        <v>0.0009067014910115912</v>
      </c>
      <c r="E217" s="316">
        <f>('Work sheet diff'!D139-AVERAGE('Work sheet diff'!$C139:$T139))/10</f>
        <v>0.00039552121820219527</v>
      </c>
      <c r="F217" s="316">
        <f>('Work sheet diff'!E139-AVERAGE('Work sheet diff'!$C139:$T139))/10</f>
        <v>-6.571143802427821E-05</v>
      </c>
      <c r="G217" s="316">
        <f>('Work sheet diff'!F139-AVERAGE('Work sheet diff'!$C139:$T139))/10</f>
        <v>-9.827604120944688E-06</v>
      </c>
      <c r="H217" s="316">
        <f>('Work sheet diff'!G139-AVERAGE('Work sheet diff'!$C139:$T139))/10</f>
        <v>-0.0011905027337581753</v>
      </c>
      <c r="I217" s="316">
        <f>('Work sheet diff'!H139-AVERAGE('Work sheet diff'!$C139:$T139))/10</f>
        <v>0.00022861233114248035</v>
      </c>
      <c r="J217" s="316">
        <f>('Work sheet diff'!I139-AVERAGE('Work sheet diff'!$C139:$T139))/10</f>
        <v>0.0007601390991405805</v>
      </c>
      <c r="K217" s="316">
        <f>('Work sheet diff'!J139-AVERAGE('Work sheet diff'!$C139:$T139))/10</f>
        <v>0.0020337987990807606</v>
      </c>
      <c r="L217" s="316">
        <f>('Work sheet diff'!K139-AVERAGE('Work sheet diff'!$C139:$T139))/10</f>
        <v>0.00012388948268359513</v>
      </c>
      <c r="M217" s="316">
        <f>('Work sheet diff'!L139-AVERAGE('Work sheet diff'!$C139:$T139))/10</f>
        <v>-0.0010010092622493986</v>
      </c>
      <c r="N217" s="316">
        <f>('Work sheet diff'!M139-AVERAGE('Work sheet diff'!$C139:$T139))/10</f>
        <v>-0.0006894476796961771</v>
      </c>
      <c r="O217" s="316">
        <f>('Work sheet diff'!N139-AVERAGE('Work sheet diff'!$C139:$T139))/10</f>
        <v>-9.895632371106911E-06</v>
      </c>
      <c r="P217" s="316">
        <f>('Work sheet diff'!O139-AVERAGE('Work sheet diff'!$C139:$T139))/10</f>
        <v>-0.000583559957839172</v>
      </c>
      <c r="Q217" s="316">
        <f>('Work sheet diff'!P139-AVERAGE('Work sheet diff'!$C139:$T139))/10</f>
        <v>-0.0012553136665104353</v>
      </c>
      <c r="R217" s="316">
        <f>('Work sheet diff'!Q139-AVERAGE('Work sheet diff'!$C139:$T139))/10</f>
        <v>-0.00010470984628897784</v>
      </c>
      <c r="S217" s="316">
        <f>('Work sheet diff'!R139-AVERAGE('Work sheet diff'!$C139:$T139))/10</f>
        <v>0.0004342264434888055</v>
      </c>
      <c r="T217" s="316">
        <f>('Work sheet diff'!S139-AVERAGE('Work sheet diff'!$C139:$T139))/10</f>
        <v>-4.430468636483498E-05</v>
      </c>
      <c r="U217" s="316">
        <f>('Work sheet diff'!T139-AVERAGE('Work sheet diff'!$C139:$T139))/10</f>
        <v>7.13936424735051E-05</v>
      </c>
      <c r="V217" s="316">
        <f>'Work sheet diff'!U139/10</f>
        <v>0.013238135474049909</v>
      </c>
      <c r="W217" s="307"/>
    </row>
    <row r="218" spans="1:23" s="297" customFormat="1" ht="15">
      <c r="A218" s="305" t="s">
        <v>235</v>
      </c>
      <c r="B218" s="447">
        <f>AVERAGE('Work sheet'!C140:T140)/10</f>
        <v>-0.012817408382888532</v>
      </c>
      <c r="C218" s="445">
        <f>'Work sheet'!B140/10</f>
        <v>0.0008652205131871492</v>
      </c>
      <c r="D218" s="316">
        <f>('Work sheet diff'!C140-AVERAGE('Work sheet diff'!$C140:$T140))/10</f>
        <v>-2.4302477968995985E-05</v>
      </c>
      <c r="E218" s="316">
        <f>('Work sheet diff'!D140-AVERAGE('Work sheet diff'!$C140:$T140))/10</f>
        <v>0.00039073926598180014</v>
      </c>
      <c r="F218" s="316">
        <f>('Work sheet diff'!E140-AVERAGE('Work sheet diff'!$C140:$T140))/10</f>
        <v>-0.00020566776221321998</v>
      </c>
      <c r="G218" s="316">
        <f>('Work sheet diff'!F140-AVERAGE('Work sheet diff'!$C140:$T140))/10</f>
        <v>0.0003980354824660401</v>
      </c>
      <c r="H218" s="316">
        <f>('Work sheet diff'!G140-AVERAGE('Work sheet diff'!$C140:$T140))/10</f>
        <v>-6.783945550876413E-05</v>
      </c>
      <c r="I218" s="316">
        <f>('Work sheet diff'!H140-AVERAGE('Work sheet diff'!$C140:$T140))/10</f>
        <v>0.0006232782977128968</v>
      </c>
      <c r="J218" s="316">
        <f>('Work sheet diff'!I140-AVERAGE('Work sheet diff'!$C140:$T140))/10</f>
        <v>0.0005139246054477991</v>
      </c>
      <c r="K218" s="316">
        <f>('Work sheet diff'!J140-AVERAGE('Work sheet diff'!$C140:$T140))/10</f>
        <v>0.0003482339463810838</v>
      </c>
      <c r="L218" s="316">
        <f>('Work sheet diff'!K140-AVERAGE('Work sheet diff'!$C140:$T140))/10</f>
        <v>-0.001075793180155997</v>
      </c>
      <c r="M218" s="316">
        <f>('Work sheet diff'!L140-AVERAGE('Work sheet diff'!$C140:$T140))/10</f>
        <v>-0.0016395178972080705</v>
      </c>
      <c r="N218" s="316">
        <f>('Work sheet diff'!M140-AVERAGE('Work sheet diff'!$C140:$T140))/10</f>
        <v>-7.568810527653902E-05</v>
      </c>
      <c r="O218" s="316">
        <f>('Work sheet diff'!N140-AVERAGE('Work sheet diff'!$C140:$T140))/10</f>
        <v>-0.00022590267543760867</v>
      </c>
      <c r="P218" s="316">
        <f>('Work sheet diff'!O140-AVERAGE('Work sheet diff'!$C140:$T140))/10</f>
        <v>-0.0004266983345173836</v>
      </c>
      <c r="Q218" s="316">
        <f>('Work sheet diff'!P140-AVERAGE('Work sheet diff'!$C140:$T140))/10</f>
        <v>0.00034042314626728384</v>
      </c>
      <c r="R218" s="316">
        <f>('Work sheet diff'!Q140-AVERAGE('Work sheet diff'!$C140:$T140))/10</f>
        <v>0.0005334248647351797</v>
      </c>
      <c r="S218" s="316">
        <f>('Work sheet diff'!R140-AVERAGE('Work sheet diff'!$C140:$T140))/10</f>
        <v>-0.0004543982634674232</v>
      </c>
      <c r="T218" s="316">
        <f>('Work sheet diff'!S140-AVERAGE('Work sheet diff'!$C140:$T140))/10</f>
        <v>0.00034953017625882765</v>
      </c>
      <c r="U218" s="316">
        <f>('Work sheet diff'!T140-AVERAGE('Work sheet diff'!$C140:$T140))/10</f>
        <v>0.0006982183665031116</v>
      </c>
      <c r="V218" s="445">
        <f>'Work sheet'!U140/10</f>
        <v>-0.0031917945826122826</v>
      </c>
      <c r="W218" s="307"/>
    </row>
    <row r="219" spans="1:23" s="297" customFormat="1" ht="15.75" thickBot="1">
      <c r="A219" s="320" t="s">
        <v>236</v>
      </c>
      <c r="B219" s="317">
        <f>AVERAGE('Work sheet diff'!C141:T141)/10</f>
        <v>0.008160424674779662</v>
      </c>
      <c r="C219" s="444">
        <f>'Work sheet'!B141/10</f>
        <v>0.0007212857</v>
      </c>
      <c r="D219" s="318">
        <f>('Work sheet diff'!C141-AVERAGE('Work sheet diff'!$C141:$T141))/10</f>
        <v>-0.0026127658866440693</v>
      </c>
      <c r="E219" s="318">
        <f>('Work sheet diff'!D141-AVERAGE('Work sheet diff'!$C141:$T141))/10</f>
        <v>-0.004381788471389832</v>
      </c>
      <c r="F219" s="318">
        <f>('Work sheet diff'!E141-AVERAGE('Work sheet diff'!$C141:$T141))/10</f>
        <v>0.0007032214387796582</v>
      </c>
      <c r="G219" s="318">
        <f>('Work sheet diff'!F141-AVERAGE('Work sheet diff'!$C141:$T141))/10</f>
        <v>-0.002970960674779663</v>
      </c>
      <c r="H219" s="318">
        <f>('Work sheet diff'!G141-AVERAGE('Work sheet diff'!$C141:$T141))/10</f>
        <v>-0.0008944158176610179</v>
      </c>
      <c r="I219" s="318">
        <f>('Work sheet diff'!H141-AVERAGE('Work sheet diff'!$C141:$T141))/10</f>
        <v>0.004013884737084747</v>
      </c>
      <c r="J219" s="318">
        <f>('Work sheet diff'!I141-AVERAGE('Work sheet diff'!$C141:$T141))/10</f>
        <v>0.002973672684542375</v>
      </c>
      <c r="K219" s="318">
        <f>('Work sheet diff'!J141-AVERAGE('Work sheet diff'!$C141:$T141))/10</f>
        <v>0.0027858310201355927</v>
      </c>
      <c r="L219" s="318">
        <f>('Work sheet diff'!K141-AVERAGE('Work sheet diff'!$C141:$T141))/10</f>
        <v>-0.004289561115457629</v>
      </c>
      <c r="M219" s="318">
        <f>('Work sheet diff'!L141-AVERAGE('Work sheet diff'!$C141:$T141))/10</f>
        <v>0.00192024713877966</v>
      </c>
      <c r="N219" s="318">
        <f>('Work sheet diff'!M141-AVERAGE('Work sheet diff'!$C141:$T141))/10</f>
        <v>-0.0013133177256271181</v>
      </c>
      <c r="O219" s="318">
        <f>('Work sheet diff'!N141-AVERAGE('Work sheet diff'!$C141:$T141))/10</f>
        <v>0.002348399613355931</v>
      </c>
      <c r="P219" s="318">
        <f>('Work sheet diff'!O141-AVERAGE('Work sheet diff'!$C141:$T141))/10</f>
        <v>0.002721211325220338</v>
      </c>
      <c r="Q219" s="318">
        <f>('Work sheet diff'!P141-AVERAGE('Work sheet diff'!$C141:$T141))/10</f>
        <v>-0.0028996040858644072</v>
      </c>
      <c r="R219" s="318">
        <f>('Work sheet diff'!Q141-AVERAGE('Work sheet diff'!$C141:$T141))/10</f>
        <v>0.002076291952338982</v>
      </c>
      <c r="S219" s="318">
        <f>('Work sheet diff'!R141-AVERAGE('Work sheet diff'!$C141:$T141))/10</f>
        <v>0.00404777613877966</v>
      </c>
      <c r="T219" s="318">
        <f>('Work sheet diff'!S141-AVERAGE('Work sheet diff'!$C141:$T141))/10</f>
        <v>-0.001742737471389831</v>
      </c>
      <c r="U219" s="318">
        <f>('Work sheet diff'!T141-AVERAGE('Work sheet diff'!$C141:$T141))/10</f>
        <v>-0.0024853848002033907</v>
      </c>
      <c r="V219" s="444">
        <f>'Work sheet'!U141/10</f>
        <v>-0.001424358</v>
      </c>
      <c r="W219" s="300"/>
    </row>
    <row r="220" s="297" customFormat="1" ht="15.75" thickBot="1">
      <c r="A220" s="329"/>
    </row>
    <row r="221" spans="1:5" s="297" customFormat="1" ht="15.75" thickBot="1">
      <c r="A221" s="330" t="s">
        <v>149</v>
      </c>
      <c r="B221" s="449">
        <f>'Summary Data'!V3-'Summary Data'!AS3</f>
        <v>0.2524449999999998</v>
      </c>
      <c r="D221" s="331"/>
      <c r="E221" s="331"/>
    </row>
    <row r="222" ht="11.25">
      <c r="A222" s="186"/>
    </row>
    <row r="223" spans="1:12" s="268" customFormat="1" ht="11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1:12" s="268" customFormat="1" ht="11.25">
      <c r="A224" s="282"/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</row>
    <row r="225" spans="1:12" s="268" customFormat="1" ht="11.25">
      <c r="A225" s="283"/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</row>
    <row r="226" spans="1:12" s="268" customFormat="1" ht="11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="284" customFormat="1" ht="11.25"/>
    <row r="228" s="284" customFormat="1" ht="11.25"/>
    <row r="229" s="284" customFormat="1" ht="12" thickBot="1"/>
    <row r="230" spans="1:21" s="284" customFormat="1" ht="11.25">
      <c r="A230" s="597" t="s">
        <v>332</v>
      </c>
      <c r="B230" s="598"/>
      <c r="C230" s="598"/>
      <c r="D230" s="598"/>
      <c r="E230" s="598"/>
      <c r="F230" s="598"/>
      <c r="G230" s="598"/>
      <c r="H230" s="598"/>
      <c r="I230" s="598"/>
      <c r="J230" s="598"/>
      <c r="K230" s="598"/>
      <c r="L230" s="598"/>
      <c r="M230" s="598"/>
      <c r="N230" s="598"/>
      <c r="O230" s="598"/>
      <c r="P230" s="598"/>
      <c r="Q230" s="598"/>
      <c r="R230" s="598"/>
      <c r="S230" s="598"/>
      <c r="T230" s="598"/>
      <c r="U230" s="599"/>
    </row>
    <row r="231" spans="1:21" ht="11.25">
      <c r="A231" s="83" t="s">
        <v>333</v>
      </c>
      <c r="B231" s="37">
        <v>15</v>
      </c>
      <c r="C231" s="37">
        <v>14.25</v>
      </c>
      <c r="D231" s="37">
        <v>13.5</v>
      </c>
      <c r="E231" s="37">
        <v>12.75</v>
      </c>
      <c r="F231" s="37">
        <v>12</v>
      </c>
      <c r="G231" s="37">
        <v>11.25</v>
      </c>
      <c r="H231" s="37">
        <v>10.5</v>
      </c>
      <c r="I231" s="37">
        <v>9.75</v>
      </c>
      <c r="J231" s="37">
        <v>9</v>
      </c>
      <c r="K231" s="37">
        <v>8.25</v>
      </c>
      <c r="L231" s="37">
        <v>7.5</v>
      </c>
      <c r="M231" s="37">
        <v>6.75</v>
      </c>
      <c r="N231" s="37">
        <v>6</v>
      </c>
      <c r="O231" s="37">
        <v>5.25</v>
      </c>
      <c r="P231" s="37">
        <v>4.5</v>
      </c>
      <c r="Q231" s="37">
        <v>3.75</v>
      </c>
      <c r="R231" s="37">
        <v>3</v>
      </c>
      <c r="S231" s="37">
        <v>2.25</v>
      </c>
      <c r="T231" s="37">
        <v>1.5</v>
      </c>
      <c r="U231" s="58">
        <v>0.75</v>
      </c>
    </row>
    <row r="232" spans="1:21" ht="11.25">
      <c r="A232" s="83" t="s">
        <v>334</v>
      </c>
      <c r="B232" s="37">
        <f>'Summary Data'!B3</f>
        <v>1.024816</v>
      </c>
      <c r="C232" s="37">
        <f>'Summary Data'!C3</f>
        <v>-1.256662</v>
      </c>
      <c r="D232" s="37">
        <f>'Summary Data'!D3</f>
        <v>-1.002711</v>
      </c>
      <c r="E232" s="37">
        <f>'Summary Data'!E3</f>
        <v>-0.944612</v>
      </c>
      <c r="F232" s="37">
        <f>'Summary Data'!F3</f>
        <v>-0.793527</v>
      </c>
      <c r="G232" s="37">
        <f>'Summary Data'!G3</f>
        <v>0.603476</v>
      </c>
      <c r="H232" s="37">
        <f>'Summary Data'!H3</f>
        <v>0.999521</v>
      </c>
      <c r="I232" s="37">
        <f>'Summary Data'!I3</f>
        <v>0.951965</v>
      </c>
      <c r="J232" s="37">
        <f>'Summary Data'!J3</f>
        <v>1.309175</v>
      </c>
      <c r="K232" s="37">
        <f>'Summary Data'!K3</f>
        <v>0.827163</v>
      </c>
      <c r="L232" s="37">
        <f>'Summary Data'!L3</f>
        <v>0.463796</v>
      </c>
      <c r="M232" s="37">
        <f>'Summary Data'!M3</f>
        <v>0.578791</v>
      </c>
      <c r="N232" s="37">
        <f>'Summary Data'!N3</f>
        <v>0.185027</v>
      </c>
      <c r="O232" s="37">
        <f>'Summary Data'!O3</f>
        <v>-0.620586</v>
      </c>
      <c r="P232" s="37">
        <f>'Summary Data'!P3</f>
        <v>-1.507267</v>
      </c>
      <c r="Q232" s="37">
        <f>'Summary Data'!Q3</f>
        <v>-1.622617</v>
      </c>
      <c r="R232" s="37">
        <f>'Summary Data'!R3</f>
        <v>-0.275135</v>
      </c>
      <c r="S232" s="37">
        <f>'Summary Data'!S3</f>
        <v>0.722917</v>
      </c>
      <c r="T232" s="37">
        <f>'Summary Data'!T3</f>
        <v>0.768064</v>
      </c>
      <c r="U232" s="58">
        <f>'Summary Data'!U3</f>
        <v>0.284215</v>
      </c>
    </row>
    <row r="233" spans="1:21" ht="11.25">
      <c r="A233" s="83" t="s">
        <v>335</v>
      </c>
      <c r="B233" s="37">
        <f>B231*B232/2</f>
        <v>7.68612</v>
      </c>
      <c r="C233" s="37">
        <f aca="true" t="shared" si="23" ref="C233:T233">C231*C232</f>
        <v>-17.9074335</v>
      </c>
      <c r="D233" s="37">
        <f t="shared" si="23"/>
        <v>-13.536598499999998</v>
      </c>
      <c r="E233" s="37">
        <f t="shared" si="23"/>
        <v>-12.043803</v>
      </c>
      <c r="F233" s="37">
        <f t="shared" si="23"/>
        <v>-9.522324</v>
      </c>
      <c r="G233" s="37">
        <f t="shared" si="23"/>
        <v>6.789105</v>
      </c>
      <c r="H233" s="37">
        <f t="shared" si="23"/>
        <v>10.494970499999999</v>
      </c>
      <c r="I233" s="37">
        <f t="shared" si="23"/>
        <v>9.28165875</v>
      </c>
      <c r="J233" s="37">
        <f t="shared" si="23"/>
        <v>11.782575</v>
      </c>
      <c r="K233" s="37">
        <f t="shared" si="23"/>
        <v>6.8240947499999995</v>
      </c>
      <c r="L233" s="37">
        <f t="shared" si="23"/>
        <v>3.4784699999999997</v>
      </c>
      <c r="M233" s="37">
        <f t="shared" si="23"/>
        <v>3.9068392500000004</v>
      </c>
      <c r="N233" s="37">
        <f t="shared" si="23"/>
        <v>1.1101619999999999</v>
      </c>
      <c r="O233" s="37">
        <f t="shared" si="23"/>
        <v>-3.2580765</v>
      </c>
      <c r="P233" s="37">
        <f t="shared" si="23"/>
        <v>-6.7827015</v>
      </c>
      <c r="Q233" s="37">
        <f t="shared" si="23"/>
        <v>-6.08481375</v>
      </c>
      <c r="R233" s="37">
        <f t="shared" si="23"/>
        <v>-0.825405</v>
      </c>
      <c r="S233" s="37">
        <f t="shared" si="23"/>
        <v>1.62656325</v>
      </c>
      <c r="T233" s="37">
        <f t="shared" si="23"/>
        <v>1.152096</v>
      </c>
      <c r="U233" s="58">
        <f>U231*U232/2</f>
        <v>0.106580625</v>
      </c>
    </row>
    <row r="234" spans="1:21" ht="12" thickBot="1">
      <c r="A234" s="486" t="s">
        <v>336</v>
      </c>
      <c r="B234" s="66">
        <f>SUM(B233:U233)*0.75/1000</f>
        <v>-0.00429144046875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7"/>
    </row>
    <row r="236" ht="12" thickBot="1"/>
    <row r="237" spans="1:21" ht="11.25">
      <c r="A237" s="597" t="s">
        <v>337</v>
      </c>
      <c r="B237" s="598"/>
      <c r="C237" s="598"/>
      <c r="D237" s="598"/>
      <c r="E237" s="598"/>
      <c r="F237" s="598"/>
      <c r="G237" s="598"/>
      <c r="H237" s="598"/>
      <c r="I237" s="598"/>
      <c r="J237" s="598"/>
      <c r="K237" s="598"/>
      <c r="L237" s="598"/>
      <c r="M237" s="598"/>
      <c r="N237" s="598"/>
      <c r="O237" s="598"/>
      <c r="P237" s="598"/>
      <c r="Q237" s="598"/>
      <c r="R237" s="598"/>
      <c r="S237" s="598"/>
      <c r="T237" s="598"/>
      <c r="U237" s="599"/>
    </row>
    <row r="238" spans="1:21" ht="11.25">
      <c r="A238" s="83" t="s">
        <v>333</v>
      </c>
      <c r="B238" s="37">
        <v>15</v>
      </c>
      <c r="C238" s="37">
        <v>14.25</v>
      </c>
      <c r="D238" s="37">
        <v>13.5</v>
      </c>
      <c r="E238" s="37">
        <v>12.75</v>
      </c>
      <c r="F238" s="37">
        <v>12</v>
      </c>
      <c r="G238" s="37">
        <v>11.25</v>
      </c>
      <c r="H238" s="37">
        <v>10.5</v>
      </c>
      <c r="I238" s="37">
        <v>9.75</v>
      </c>
      <c r="J238" s="37">
        <v>9</v>
      </c>
      <c r="K238" s="37">
        <v>8.25</v>
      </c>
      <c r="L238" s="37">
        <v>7.5</v>
      </c>
      <c r="M238" s="37">
        <v>6.75</v>
      </c>
      <c r="N238" s="37">
        <v>6</v>
      </c>
      <c r="O238" s="37">
        <v>5.25</v>
      </c>
      <c r="P238" s="37">
        <v>4.5</v>
      </c>
      <c r="Q238" s="37">
        <v>3.75</v>
      </c>
      <c r="R238" s="37">
        <v>3</v>
      </c>
      <c r="S238" s="37">
        <v>2.25</v>
      </c>
      <c r="T238" s="37">
        <v>1.5</v>
      </c>
      <c r="U238" s="58">
        <v>0.75</v>
      </c>
    </row>
    <row r="239" spans="1:21" ht="11.25">
      <c r="A239" s="83" t="s">
        <v>334</v>
      </c>
      <c r="B239" s="37">
        <f>'Summary Data'!Y3</f>
        <v>1.737728</v>
      </c>
      <c r="C239" s="37">
        <f>'Summary Data'!Z3</f>
        <v>-0.669486</v>
      </c>
      <c r="D239" s="37">
        <f>'Summary Data'!AA3</f>
        <v>-1.224814</v>
      </c>
      <c r="E239" s="37">
        <f>'Summary Data'!AB3</f>
        <v>-1.078731</v>
      </c>
      <c r="F239" s="37">
        <f>'Summary Data'!AC3</f>
        <v>0.100156</v>
      </c>
      <c r="G239" s="37">
        <f>'Summary Data'!AD3</f>
        <v>0.988104</v>
      </c>
      <c r="H239" s="37">
        <f>'Summary Data'!AE3</f>
        <v>0.96531</v>
      </c>
      <c r="I239" s="37">
        <f>'Summary Data'!AF3</f>
        <v>1.435241</v>
      </c>
      <c r="J239" s="37">
        <f>'Summary Data'!AG3</f>
        <v>1.493247</v>
      </c>
      <c r="K239" s="37">
        <f>'Summary Data'!AH3</f>
        <v>0.807867</v>
      </c>
      <c r="L239" s="37">
        <f>'Summary Data'!AI3</f>
        <v>0.511852</v>
      </c>
      <c r="M239" s="37">
        <f>'Summary Data'!AJ3</f>
        <v>0.205863</v>
      </c>
      <c r="N239" s="37">
        <f>'Summary Data'!AK3</f>
        <v>-0.208559</v>
      </c>
      <c r="O239" s="37">
        <f>'Summary Data'!AL3</f>
        <v>-0.983027</v>
      </c>
      <c r="P239" s="37">
        <f>'Summary Data'!AM3</f>
        <v>-2.455634</v>
      </c>
      <c r="Q239" s="37">
        <f>'Summary Data'!AN3</f>
        <v>-1.960686</v>
      </c>
      <c r="R239" s="37">
        <f>'Summary Data'!AO3</f>
        <v>-0.968831</v>
      </c>
      <c r="S239" s="37">
        <f>'Summary Data'!AP3</f>
        <v>0.482254</v>
      </c>
      <c r="T239" s="37">
        <f>'Summary Data'!AQ3</f>
        <v>0.625384</v>
      </c>
      <c r="U239" s="58">
        <f>'Summary Data'!AR3</f>
        <v>0.944061</v>
      </c>
    </row>
    <row r="240" spans="1:21" ht="11.25">
      <c r="A240" s="83" t="s">
        <v>335</v>
      </c>
      <c r="B240" s="37">
        <f>B238*B239/2</f>
        <v>13.03296</v>
      </c>
      <c r="C240" s="37">
        <f aca="true" t="shared" si="24" ref="C240:T240">C238*C239</f>
        <v>-9.5401755</v>
      </c>
      <c r="D240" s="37">
        <f t="shared" si="24"/>
        <v>-16.534989</v>
      </c>
      <c r="E240" s="37">
        <f t="shared" si="24"/>
        <v>-13.753820250000002</v>
      </c>
      <c r="F240" s="37">
        <f t="shared" si="24"/>
        <v>1.2018719999999998</v>
      </c>
      <c r="G240" s="37">
        <f t="shared" si="24"/>
        <v>11.11617</v>
      </c>
      <c r="H240" s="37">
        <f t="shared" si="24"/>
        <v>10.135755</v>
      </c>
      <c r="I240" s="37">
        <f t="shared" si="24"/>
        <v>13.99359975</v>
      </c>
      <c r="J240" s="37">
        <f t="shared" si="24"/>
        <v>13.439223</v>
      </c>
      <c r="K240" s="37">
        <f t="shared" si="24"/>
        <v>6.66490275</v>
      </c>
      <c r="L240" s="37">
        <f t="shared" si="24"/>
        <v>3.8388899999999997</v>
      </c>
      <c r="M240" s="37">
        <f t="shared" si="24"/>
        <v>1.38957525</v>
      </c>
      <c r="N240" s="37">
        <f t="shared" si="24"/>
        <v>-1.251354</v>
      </c>
      <c r="O240" s="37">
        <f t="shared" si="24"/>
        <v>-5.16089175</v>
      </c>
      <c r="P240" s="37">
        <f t="shared" si="24"/>
        <v>-11.050353</v>
      </c>
      <c r="Q240" s="37">
        <f t="shared" si="24"/>
        <v>-7.3525725</v>
      </c>
      <c r="R240" s="37">
        <f t="shared" si="24"/>
        <v>-2.906493</v>
      </c>
      <c r="S240" s="37">
        <f t="shared" si="24"/>
        <v>1.0850715</v>
      </c>
      <c r="T240" s="37">
        <f t="shared" si="24"/>
        <v>0.9380760000000001</v>
      </c>
      <c r="U240" s="58">
        <f>U238*U239/2</f>
        <v>0.354022875</v>
      </c>
    </row>
    <row r="241" spans="1:21" ht="12" thickBot="1">
      <c r="A241" s="486" t="s">
        <v>336</v>
      </c>
      <c r="B241" s="66">
        <f>SUM(B240:U240)*0.75/1000</f>
        <v>0.0072296018437500035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7"/>
    </row>
  </sheetData>
  <sheetProtection sheet="1" objects="1" scenarios="1"/>
  <mergeCells count="34"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B44:G44"/>
    <mergeCell ref="I44:O44"/>
    <mergeCell ref="N25:Q25"/>
    <mergeCell ref="I45:K45"/>
    <mergeCell ref="L45:N45"/>
    <mergeCell ref="F47:G47"/>
    <mergeCell ref="B45:D45"/>
    <mergeCell ref="F45:G45"/>
    <mergeCell ref="A145:V145"/>
    <mergeCell ref="A65:V65"/>
    <mergeCell ref="A85:V85"/>
    <mergeCell ref="A105:V105"/>
    <mergeCell ref="A125:V125"/>
    <mergeCell ref="A230:U230"/>
    <mergeCell ref="A237:U237"/>
    <mergeCell ref="A150:W150"/>
    <mergeCell ref="A185:W185"/>
  </mergeCells>
  <printOptions/>
  <pageMargins left="0.75" right="0.75" top="1" bottom="1" header="0.5" footer="0.5"/>
  <pageSetup fitToHeight="1" fitToWidth="1" horizontalDpi="300" verticalDpi="3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226"/>
  <sheetViews>
    <sheetView zoomScale="75" zoomScaleNormal="75" workbookViewId="0" topLeftCell="I20">
      <selection activeCell="P35" sqref="P35:Q35"/>
    </sheetView>
  </sheetViews>
  <sheetFormatPr defaultColWidth="9.140625" defaultRowHeight="12.75"/>
  <cols>
    <col min="1" max="1" width="16.28125" style="35" bestFit="1" customWidth="1"/>
    <col min="2" max="22" width="12.28125" style="35" bestFit="1" customWidth="1"/>
    <col min="23" max="23" width="8.28125" style="35" bestFit="1" customWidth="1"/>
    <col min="24" max="16384" width="9.140625" style="35" customWidth="1"/>
  </cols>
  <sheetData>
    <row r="1" spans="1:19" ht="11.25">
      <c r="A1" s="34"/>
      <c r="B1" s="604" t="s">
        <v>264</v>
      </c>
      <c r="C1" s="598"/>
      <c r="D1" s="598"/>
      <c r="E1" s="598"/>
      <c r="F1" s="598"/>
      <c r="G1" s="598"/>
      <c r="H1" s="598"/>
      <c r="I1" s="599"/>
      <c r="J1" s="503" t="s">
        <v>40</v>
      </c>
      <c r="K1" s="470"/>
      <c r="L1" s="470"/>
      <c r="M1" s="470"/>
      <c r="N1" s="470"/>
      <c r="O1" s="470"/>
      <c r="P1" s="470"/>
      <c r="Q1" s="501"/>
      <c r="S1" s="36" t="s">
        <v>41</v>
      </c>
    </row>
    <row r="2" spans="1:19" ht="11.25">
      <c r="A2" s="37"/>
      <c r="B2" s="607" t="s">
        <v>42</v>
      </c>
      <c r="C2" s="605"/>
      <c r="D2" s="605"/>
      <c r="E2" s="605"/>
      <c r="F2" s="609" t="s">
        <v>43</v>
      </c>
      <c r="G2" s="605"/>
      <c r="H2" s="605"/>
      <c r="I2" s="606"/>
      <c r="J2" s="607" t="s">
        <v>42</v>
      </c>
      <c r="K2" s="605"/>
      <c r="L2" s="605"/>
      <c r="M2" s="608"/>
      <c r="N2" s="605" t="s">
        <v>43</v>
      </c>
      <c r="O2" s="605"/>
      <c r="P2" s="605"/>
      <c r="Q2" s="606"/>
      <c r="S2" s="38"/>
    </row>
    <row r="3" spans="1:19" ht="11.25">
      <c r="A3" s="37"/>
      <c r="B3" s="607" t="s">
        <v>59</v>
      </c>
      <c r="C3" s="605"/>
      <c r="D3" s="605" t="s">
        <v>58</v>
      </c>
      <c r="E3" s="605"/>
      <c r="F3" s="609" t="s">
        <v>59</v>
      </c>
      <c r="G3" s="605"/>
      <c r="H3" s="605" t="s">
        <v>58</v>
      </c>
      <c r="I3" s="606"/>
      <c r="J3" s="607" t="s">
        <v>59</v>
      </c>
      <c r="K3" s="605"/>
      <c r="L3" s="605" t="s">
        <v>58</v>
      </c>
      <c r="M3" s="608"/>
      <c r="N3" s="605" t="s">
        <v>59</v>
      </c>
      <c r="O3" s="605"/>
      <c r="P3" s="605" t="s">
        <v>58</v>
      </c>
      <c r="Q3" s="606"/>
      <c r="S3" s="38"/>
    </row>
    <row r="4" spans="1:19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3.391531</v>
      </c>
      <c r="C6" s="45">
        <f>STDEV('Summary Data'!B6:U6)</f>
        <v>11.834947719637798</v>
      </c>
      <c r="D6" s="45">
        <f>AVERAGE(C68:T68)</f>
        <v>1.3781557466366263</v>
      </c>
      <c r="E6" s="45">
        <f>STDEV(C68:T68)</f>
        <v>0.08901784186754035</v>
      </c>
      <c r="F6" s="47">
        <f>'Summary Data'!V23</f>
        <v>-1.150038</v>
      </c>
      <c r="G6" s="45">
        <f>STDEV('Summary Data'!B23:U23)</f>
        <v>2.121834721139934</v>
      </c>
      <c r="H6" s="45">
        <f>AVERAGE(C88:T88)</f>
        <v>-0.017756513605310692</v>
      </c>
      <c r="I6" s="48">
        <f>STDEV(C88:T88)</f>
        <v>0.07195093098239032</v>
      </c>
      <c r="J6" s="50">
        <f>'Summary Data'!AS6</f>
        <v>-3.811329</v>
      </c>
      <c r="K6" s="45">
        <f>STDEV('Summary Data'!Y6:AR6)</f>
        <v>12.30207065709488</v>
      </c>
      <c r="L6" s="45">
        <f>AVERAGE(C108:T108)</f>
        <v>-1.4780317362196722</v>
      </c>
      <c r="M6" s="49">
        <f>STDEV(C108:T108)</f>
        <v>0.11483942944043173</v>
      </c>
      <c r="N6" s="45">
        <f>'Summary Data'!AS23</f>
        <v>-1.321682</v>
      </c>
      <c r="O6" s="45">
        <f>STDEV('Summary Data'!Y23:AR23)</f>
        <v>1.8128641363534985</v>
      </c>
      <c r="P6" s="45">
        <f>AVERAGE(C128:T128)</f>
        <v>0.0650291682535103</v>
      </c>
      <c r="Q6" s="48">
        <f>STDEV(C128:T128)</f>
        <v>0.05076169822144908</v>
      </c>
      <c r="S6" s="38">
        <v>0</v>
      </c>
    </row>
    <row r="7" spans="1:19" ht="11.25">
      <c r="A7" s="37">
        <v>3</v>
      </c>
      <c r="B7" s="50">
        <f>'Summary Data'!V7</f>
        <v>3.358906</v>
      </c>
      <c r="C7" s="45">
        <f>STDEV('Summary Data'!B7:U7)</f>
        <v>6.478088217753106</v>
      </c>
      <c r="D7" s="45">
        <f aca="true" t="shared" si="0" ref="D7:D15">AVERAGE(C69:T69)</f>
        <v>4.438560814662251</v>
      </c>
      <c r="E7" s="45">
        <f aca="true" t="shared" si="1" ref="E7:E15">STDEV(C69:T69)</f>
        <v>0.04252832576086648</v>
      </c>
      <c r="F7" s="47">
        <f>'Summary Data'!V24</f>
        <v>-0.09857739</v>
      </c>
      <c r="G7" s="45">
        <f>STDEV('Summary Data'!B24:U24)</f>
        <v>0.3839596628439957</v>
      </c>
      <c r="H7" s="45">
        <f aca="true" t="shared" si="2" ref="H7:H15">AVERAGE(C89:T89)</f>
        <v>-0.0007759343294702922</v>
      </c>
      <c r="I7" s="48">
        <f aca="true" t="shared" si="3" ref="I7:I15">STDEV(C89:T89)</f>
        <v>0.0631435261315986</v>
      </c>
      <c r="J7" s="50">
        <f>'Summary Data'!AS7</f>
        <v>3.140357</v>
      </c>
      <c r="K7" s="45">
        <f>STDEV('Summary Data'!Y7:AR7)</f>
        <v>5.884492992955604</v>
      </c>
      <c r="L7" s="45">
        <f aca="true" t="shared" si="4" ref="L7:L15">AVERAGE(C109:T109)</f>
        <v>4.388071572579678</v>
      </c>
      <c r="M7" s="49">
        <f aca="true" t="shared" si="5" ref="M7:M15">STDEV(C109:T109)</f>
        <v>0.03668828500489663</v>
      </c>
      <c r="N7" s="45">
        <f>'Summary Data'!AS24</f>
        <v>-0.04502295</v>
      </c>
      <c r="O7" s="45">
        <f>STDEV('Summary Data'!Y24:AR24)</f>
        <v>0.36904387704966307</v>
      </c>
      <c r="P7" s="45">
        <f aca="true" t="shared" si="6" ref="P7:P15">AVERAGE(C129:T129)</f>
        <v>-0.02677631525431928</v>
      </c>
      <c r="Q7" s="48">
        <f aca="true" t="shared" si="7" ref="Q7:Q15">STDEV(C129:T129)</f>
        <v>0.05495806801278044</v>
      </c>
      <c r="S7" s="38">
        <v>0</v>
      </c>
    </row>
    <row r="8" spans="1:19" ht="11.25">
      <c r="A8" s="37">
        <v>4</v>
      </c>
      <c r="B8" s="50">
        <f>'Summary Data'!V8</f>
        <v>0.02061344</v>
      </c>
      <c r="C8" s="45">
        <f>STDEV('Summary Data'!B8:U8)</f>
        <v>0.09866211034467869</v>
      </c>
      <c r="D8" s="45">
        <f t="shared" si="0"/>
        <v>-0.02734393553273235</v>
      </c>
      <c r="E8" s="45">
        <f t="shared" si="1"/>
        <v>0.017189449729518594</v>
      </c>
      <c r="F8" s="47">
        <f>'Summary Data'!V25</f>
        <v>0.3740833</v>
      </c>
      <c r="G8" s="45">
        <f>STDEV('Summary Data'!B25:U25)</f>
        <v>0.24697563489113417</v>
      </c>
      <c r="H8" s="45">
        <f t="shared" si="2"/>
        <v>-0.016689821284815172</v>
      </c>
      <c r="I8" s="48">
        <f t="shared" si="3"/>
        <v>0.023577408482301863</v>
      </c>
      <c r="J8" s="50">
        <f>'Summary Data'!AS8</f>
        <v>0.01417713</v>
      </c>
      <c r="K8" s="45">
        <f>STDEV('Summary Data'!Y8:AR8)</f>
        <v>0.1965666475815534</v>
      </c>
      <c r="L8" s="45">
        <f t="shared" si="4"/>
        <v>-0.01951233882281162</v>
      </c>
      <c r="M8" s="49">
        <f t="shared" si="5"/>
        <v>0.017929332335091894</v>
      </c>
      <c r="N8" s="45">
        <f>'Summary Data'!AS25</f>
        <v>0.03606152</v>
      </c>
      <c r="O8" s="45">
        <f>STDEV('Summary Data'!Y25:AR25)</f>
        <v>0.46988385854800024</v>
      </c>
      <c r="P8" s="45">
        <f t="shared" si="6"/>
        <v>-0.0009136196492004792</v>
      </c>
      <c r="Q8" s="48">
        <f t="shared" si="7"/>
        <v>0.01484433358931711</v>
      </c>
      <c r="S8" s="38">
        <v>0</v>
      </c>
    </row>
    <row r="9" spans="1:19" ht="11.25">
      <c r="A9" s="37">
        <v>5</v>
      </c>
      <c r="B9" s="50">
        <f>'Summary Data'!V9</f>
        <v>0.001615627</v>
      </c>
      <c r="C9" s="45">
        <f>STDEV('Summary Data'!B9:U9)</f>
        <v>1.1710719353936498</v>
      </c>
      <c r="D9" s="45">
        <f t="shared" si="0"/>
        <v>0.03921872278643976</v>
      </c>
      <c r="E9" s="45">
        <f t="shared" si="1"/>
        <v>0.006706570488627202</v>
      </c>
      <c r="F9" s="47">
        <f>'Summary Data'!V26</f>
        <v>-0.01113145</v>
      </c>
      <c r="G9" s="45">
        <f>STDEV('Summary Data'!B26:U26)</f>
        <v>0.3164984429804149</v>
      </c>
      <c r="H9" s="45">
        <f t="shared" si="2"/>
        <v>0.01760637449709189</v>
      </c>
      <c r="I9" s="48">
        <f t="shared" si="3"/>
        <v>0.015652090759626133</v>
      </c>
      <c r="J9" s="50">
        <f>'Summary Data'!AS9</f>
        <v>-0.1031411</v>
      </c>
      <c r="K9" s="45">
        <f>STDEV('Summary Data'!Y9:AR9)</f>
        <v>1.3912831779594734</v>
      </c>
      <c r="L9" s="45">
        <f t="shared" si="4"/>
        <v>0.04547735860298422</v>
      </c>
      <c r="M9" s="49">
        <f t="shared" si="5"/>
        <v>0.009355007649273534</v>
      </c>
      <c r="N9" s="45">
        <f>'Summary Data'!AS26</f>
        <v>-0.03131414</v>
      </c>
      <c r="O9" s="45">
        <f>STDEV('Summary Data'!Y26:AR26)</f>
        <v>0.3331985028001543</v>
      </c>
      <c r="P9" s="45">
        <f t="shared" si="6"/>
        <v>0.010514363608932965</v>
      </c>
      <c r="Q9" s="48">
        <f t="shared" si="7"/>
        <v>0.01750319250299215</v>
      </c>
      <c r="S9" s="38">
        <v>0</v>
      </c>
    </row>
    <row r="10" spans="1:19" ht="11.25">
      <c r="A10" s="37">
        <v>6</v>
      </c>
      <c r="B10" s="50">
        <f>'Summary Data'!V10</f>
        <v>-0.002270383</v>
      </c>
      <c r="C10" s="45">
        <f>STDEV('Summary Data'!B10:U10)</f>
        <v>0.04997838090786041</v>
      </c>
      <c r="D10" s="45">
        <f t="shared" si="0"/>
        <v>-0.02955046246407435</v>
      </c>
      <c r="E10" s="45">
        <f t="shared" si="1"/>
        <v>0.006438605076734176</v>
      </c>
      <c r="F10" s="47">
        <f>'Summary Data'!V27</f>
        <v>0.02225603</v>
      </c>
      <c r="G10" s="45">
        <f>STDEV('Summary Data'!B27:U27)</f>
        <v>0.10714190068945838</v>
      </c>
      <c r="H10" s="45">
        <f t="shared" si="2"/>
        <v>0.003367537968463018</v>
      </c>
      <c r="I10" s="48">
        <f t="shared" si="3"/>
        <v>0.0038363729325471053</v>
      </c>
      <c r="J10" s="50">
        <f>'Summary Data'!AS10</f>
        <v>-0.0294861</v>
      </c>
      <c r="K10" s="45">
        <f>STDEV('Summary Data'!Y10:AR10)</f>
        <v>0.1207392218918355</v>
      </c>
      <c r="L10" s="45">
        <f t="shared" si="4"/>
        <v>0.028239557581330725</v>
      </c>
      <c r="M10" s="49">
        <f t="shared" si="5"/>
        <v>0.005900110507214679</v>
      </c>
      <c r="N10" s="45">
        <f>'Summary Data'!AS27</f>
        <v>-0.03700575</v>
      </c>
      <c r="O10" s="45">
        <f>STDEV('Summary Data'!Y27:AR27)</f>
        <v>0.05901190749814708</v>
      </c>
      <c r="P10" s="45">
        <f t="shared" si="6"/>
        <v>0.00012747689347792593</v>
      </c>
      <c r="Q10" s="48">
        <f t="shared" si="7"/>
        <v>0.004856362628882902</v>
      </c>
      <c r="S10" s="38">
        <v>0</v>
      </c>
    </row>
    <row r="11" spans="1:19" ht="11.25">
      <c r="A11" s="37">
        <v>7</v>
      </c>
      <c r="B11" s="50">
        <f>'Summary Data'!V11</f>
        <v>0.7738607</v>
      </c>
      <c r="C11" s="45">
        <f>STDEV('Summary Data'!B11:U11)</f>
        <v>0.2920577680862328</v>
      </c>
      <c r="D11" s="45">
        <f t="shared" si="0"/>
        <v>-0.001363442333490783</v>
      </c>
      <c r="E11" s="45">
        <f t="shared" si="1"/>
        <v>0.006232615717797896</v>
      </c>
      <c r="F11" s="47">
        <f>'Summary Data'!V28</f>
        <v>0.07421917</v>
      </c>
      <c r="G11" s="45">
        <f>STDEV('Summary Data'!B28:U28)</f>
        <v>0.33576678530010573</v>
      </c>
      <c r="H11" s="45">
        <f t="shared" si="2"/>
        <v>0.08613084028594643</v>
      </c>
      <c r="I11" s="48">
        <f t="shared" si="3"/>
        <v>0.005430520715383383</v>
      </c>
      <c r="J11" s="50">
        <f>'Summary Data'!AS11</f>
        <v>0.747588</v>
      </c>
      <c r="K11" s="45">
        <f>STDEV('Summary Data'!Y11:AR11)</f>
        <v>0.28527810683055443</v>
      </c>
      <c r="L11" s="45">
        <f t="shared" si="4"/>
        <v>0.0001944740467369662</v>
      </c>
      <c r="M11" s="49">
        <f t="shared" si="5"/>
        <v>0.006261339870780729</v>
      </c>
      <c r="N11" s="45">
        <f>'Summary Data'!AS28</f>
        <v>0.06925232</v>
      </c>
      <c r="O11" s="45">
        <f>STDEV('Summary Data'!Y28:AR28)</f>
        <v>0.33476991891339164</v>
      </c>
      <c r="P11" s="45">
        <f t="shared" si="6"/>
        <v>0.08184657414944889</v>
      </c>
      <c r="Q11" s="48">
        <f t="shared" si="7"/>
        <v>0.0064188604639169</v>
      </c>
      <c r="S11" s="38">
        <v>0</v>
      </c>
    </row>
    <row r="12" spans="1:19" ht="11.25">
      <c r="A12" s="37">
        <v>8</v>
      </c>
      <c r="B12" s="50">
        <f>'Summary Data'!V12</f>
        <v>0.0013815</v>
      </c>
      <c r="C12" s="45">
        <f>STDEV('Summary Data'!B12:U12)</f>
        <v>0.02551724133393735</v>
      </c>
      <c r="D12" s="45">
        <f t="shared" si="0"/>
        <v>-0.007764338692249819</v>
      </c>
      <c r="E12" s="45">
        <f t="shared" si="1"/>
        <v>0.0024382244315735934</v>
      </c>
      <c r="F12" s="47">
        <f>'Summary Data'!V29</f>
        <v>0.02435349</v>
      </c>
      <c r="G12" s="45">
        <f>STDEV('Summary Data'!B29:U29)</f>
        <v>0.025061537003693613</v>
      </c>
      <c r="H12" s="45">
        <f t="shared" si="2"/>
        <v>0.0006019424247225025</v>
      </c>
      <c r="I12" s="48">
        <f t="shared" si="3"/>
        <v>0.003334911897205926</v>
      </c>
      <c r="J12" s="50">
        <f>'Summary Data'!AS12</f>
        <v>0.004870119</v>
      </c>
      <c r="K12" s="45">
        <f>STDEV('Summary Data'!Y12:AR12)</f>
        <v>0.030199548971709515</v>
      </c>
      <c r="L12" s="45">
        <f t="shared" si="4"/>
        <v>0.004011176067969066</v>
      </c>
      <c r="M12" s="49">
        <f t="shared" si="5"/>
        <v>0.0032970363992751417</v>
      </c>
      <c r="N12" s="45">
        <f>'Summary Data'!AS29</f>
        <v>0.004120052</v>
      </c>
      <c r="O12" s="45">
        <f>STDEV('Summary Data'!Y29:AR29)</f>
        <v>0.029509355803453822</v>
      </c>
      <c r="P12" s="45">
        <f t="shared" si="6"/>
        <v>0.0003961226751401226</v>
      </c>
      <c r="Q12" s="48">
        <f t="shared" si="7"/>
        <v>0.0027626978193651813</v>
      </c>
      <c r="S12" s="38">
        <v>0</v>
      </c>
    </row>
    <row r="13" spans="1:19" ht="11.25">
      <c r="A13" s="37">
        <v>9</v>
      </c>
      <c r="B13" s="50">
        <f>'Summary Data'!V13</f>
        <v>0.4453997</v>
      </c>
      <c r="C13" s="45">
        <f>STDEV('Summary Data'!B13:U13)</f>
        <v>0.012806778761342329</v>
      </c>
      <c r="D13" s="45">
        <f t="shared" si="0"/>
        <v>0.016587705287106014</v>
      </c>
      <c r="E13" s="45">
        <f>STDEV(C75:T75)</f>
        <v>0.0045746274955145005</v>
      </c>
      <c r="F13" s="47">
        <f>'Summary Data'!V30</f>
        <v>0.03905576</v>
      </c>
      <c r="G13" s="45">
        <f>STDEV('Summary Data'!B30:U30)</f>
        <v>0.05188732667699351</v>
      </c>
      <c r="H13" s="45">
        <f t="shared" si="2"/>
        <v>0.06391170815833397</v>
      </c>
      <c r="I13" s="48">
        <f t="shared" si="3"/>
        <v>0.005048264634676085</v>
      </c>
      <c r="J13" s="50">
        <f>'Summary Data'!AS13</f>
        <v>0.428161</v>
      </c>
      <c r="K13" s="45">
        <f>STDEV('Summary Data'!Y13:AR13)</f>
        <v>0.03392426708692014</v>
      </c>
      <c r="L13" s="45">
        <f t="shared" si="4"/>
        <v>0.018053223918495995</v>
      </c>
      <c r="M13" s="49">
        <f t="shared" si="5"/>
        <v>0.005721842127753868</v>
      </c>
      <c r="N13" s="45">
        <f>'Summary Data'!AS30</f>
        <v>0.03134611</v>
      </c>
      <c r="O13" s="45">
        <f>STDEV('Summary Data'!Y30:AR30)</f>
        <v>0.05260234605783298</v>
      </c>
      <c r="P13" s="45">
        <f t="shared" si="6"/>
        <v>0.060396153777800304</v>
      </c>
      <c r="Q13" s="48">
        <f t="shared" si="7"/>
        <v>0.006607049680124221</v>
      </c>
      <c r="S13" s="38">
        <v>0</v>
      </c>
    </row>
    <row r="14" spans="1:19" ht="11.25">
      <c r="A14" s="37">
        <v>10</v>
      </c>
      <c r="B14" s="50">
        <f>'Summary Data'!V14</f>
        <v>0.0005641346</v>
      </c>
      <c r="C14" s="45">
        <f>STDEV('Summary Data'!B14:U14)</f>
        <v>0.02601040235906968</v>
      </c>
      <c r="D14" s="45">
        <f t="shared" si="0"/>
        <v>-7.439763349691086E-10</v>
      </c>
      <c r="E14" s="45">
        <f t="shared" si="1"/>
        <v>6.7652311568045264E-09</v>
      </c>
      <c r="F14" s="47">
        <f>'Summary Data'!V31</f>
        <v>0.0007040161</v>
      </c>
      <c r="G14" s="45">
        <f>STDEV('Summary Data'!B31:U31)</f>
        <v>0.03415783427448593</v>
      </c>
      <c r="H14" s="45">
        <f t="shared" si="2"/>
        <v>4.687072005199319E-09</v>
      </c>
      <c r="I14" s="48">
        <f t="shared" si="3"/>
        <v>1.3653674339411045E-08</v>
      </c>
      <c r="J14" s="50">
        <f>'Summary Data'!AS14</f>
        <v>0.000989585</v>
      </c>
      <c r="K14" s="45">
        <f>STDEV('Summary Data'!Y14:AR14)</f>
        <v>0.056480763627051726</v>
      </c>
      <c r="L14" s="45">
        <f t="shared" si="4"/>
        <v>-3.370020051188728E-09</v>
      </c>
      <c r="M14" s="49">
        <f t="shared" si="5"/>
        <v>2.0740888875013795E-08</v>
      </c>
      <c r="N14" s="45">
        <f>'Summary Data'!AS31</f>
        <v>0.001540779</v>
      </c>
      <c r="O14" s="45">
        <f>STDEV('Summary Data'!Y31:AR31)</f>
        <v>0.06829935536169497</v>
      </c>
      <c r="P14" s="45">
        <f t="shared" si="6"/>
        <v>-2.4223171026322714E-10</v>
      </c>
      <c r="Q14" s="48">
        <f t="shared" si="7"/>
        <v>1.0063382466415999E-08</v>
      </c>
      <c r="S14" s="38">
        <v>0</v>
      </c>
    </row>
    <row r="15" spans="1:19" ht="11.25">
      <c r="A15" s="37">
        <v>11</v>
      </c>
      <c r="B15" s="50">
        <f>'Summary Data'!V15</f>
        <v>0.6474831</v>
      </c>
      <c r="C15" s="45">
        <f>STDEV('Summary Data'!B15:U15)</f>
        <v>0.02049438276212761</v>
      </c>
      <c r="D15" s="45">
        <f t="shared" si="0"/>
        <v>0.006483847426226523</v>
      </c>
      <c r="E15" s="45">
        <f t="shared" si="1"/>
        <v>0.0014950550809579523</v>
      </c>
      <c r="F15" s="47">
        <f>'Summary Data'!V32</f>
        <v>0.04711165</v>
      </c>
      <c r="G15" s="45">
        <f>STDEV('Summary Data'!B32:U32)</f>
        <v>0.03556645915772651</v>
      </c>
      <c r="H15" s="45">
        <f t="shared" si="2"/>
        <v>0.1171694978615437</v>
      </c>
      <c r="I15" s="48">
        <f t="shared" si="3"/>
        <v>0.008082752099956216</v>
      </c>
      <c r="J15" s="50">
        <f>'Summary Data'!AS15</f>
        <v>0.6470822</v>
      </c>
      <c r="K15" s="45">
        <f>STDEV('Summary Data'!Y15:AR15)</f>
        <v>0.02997455432426879</v>
      </c>
      <c r="L15" s="45">
        <f t="shared" si="4"/>
        <v>0.006921595416826798</v>
      </c>
      <c r="M15" s="49">
        <f t="shared" si="5"/>
        <v>0.002003932003784975</v>
      </c>
      <c r="N15" s="45">
        <f>'Summary Data'!AS32</f>
        <v>0.04519052</v>
      </c>
      <c r="O15" s="45">
        <f>STDEV('Summary Data'!Y32:AR32)</f>
        <v>0.0359775046247509</v>
      </c>
      <c r="P15" s="45">
        <f t="shared" si="6"/>
        <v>0.11584586715685719</v>
      </c>
      <c r="Q15" s="48">
        <f t="shared" si="7"/>
        <v>0.0063551933513134205</v>
      </c>
      <c r="S15" s="38">
        <v>0</v>
      </c>
    </row>
    <row r="16" spans="1:19" ht="11.25">
      <c r="A16" s="37">
        <v>12</v>
      </c>
      <c r="B16" s="50">
        <f>'Summary Data'!V16</f>
        <v>3.543185E-05</v>
      </c>
      <c r="C16" s="45">
        <f>STDEV('Summary Data'!B16:U16)</f>
        <v>0.0034976214394869826</v>
      </c>
      <c r="D16" s="45">
        <f aca="true" t="shared" si="8" ref="D16:D21">AVERAGE(C78:T78)/10</f>
        <v>0.00033598023147430884</v>
      </c>
      <c r="E16" s="45">
        <f aca="true" t="shared" si="9" ref="E16:E21">STDEV(C78:T78)/10</f>
        <v>0.0007351126630983394</v>
      </c>
      <c r="F16" s="47">
        <f>'Summary Data'!V33</f>
        <v>-0.001768504</v>
      </c>
      <c r="G16" s="45">
        <f>STDEV('Summary Data'!B33:U33)</f>
        <v>0.00587755924739443</v>
      </c>
      <c r="H16" s="45">
        <f aca="true" t="shared" si="10" ref="H16:H21">AVERAGE(C98:T98)/10</f>
        <v>0.00031834923474950824</v>
      </c>
      <c r="I16" s="48">
        <f aca="true" t="shared" si="11" ref="I16:I21">STDEV(C98:T98)/10</f>
        <v>0.000843025042264268</v>
      </c>
      <c r="J16" s="50">
        <f>'Summary Data'!AS16</f>
        <v>-0.0009316758</v>
      </c>
      <c r="K16" s="45">
        <f>STDEV('Summary Data'!Y16:AR16)</f>
        <v>0.0068185860106065085</v>
      </c>
      <c r="L16" s="45">
        <f aca="true" t="shared" si="12" ref="L16:L21">AVERAGE(C118:T118)/10</f>
        <v>-0.00037969235744772934</v>
      </c>
      <c r="M16" s="49">
        <f aca="true" t="shared" si="13" ref="M16:M21">STDEV(C118:T118)/10</f>
        <v>0.0005678659308009392</v>
      </c>
      <c r="N16" s="45">
        <f>'Summary Data'!AS33</f>
        <v>-0.002584567</v>
      </c>
      <c r="O16" s="45">
        <f>STDEV('Summary Data'!Y33:AR33)</f>
        <v>0.007241200259496529</v>
      </c>
      <c r="P16" s="45">
        <f aca="true" t="shared" si="14" ref="P16:P21">AVERAGE(C138:T138)/10</f>
        <v>-3.811180076409599E-05</v>
      </c>
      <c r="Q16" s="48">
        <f aca="true" t="shared" si="15" ref="Q16:Q21">STDEV(C138:T138)/10</f>
        <v>0.0008224388698640443</v>
      </c>
      <c r="S16" s="38">
        <v>0</v>
      </c>
    </row>
    <row r="17" spans="1:19" ht="11.25">
      <c r="A17" s="37">
        <v>13</v>
      </c>
      <c r="B17" s="50">
        <f>'Summary Data'!V17</f>
        <v>0.05851266</v>
      </c>
      <c r="C17" s="45">
        <f>STDEV('Summary Data'!B17:U17)</f>
        <v>0.006229592332493702</v>
      </c>
      <c r="D17" s="45">
        <f t="shared" si="8"/>
        <v>0.001240645352170306</v>
      </c>
      <c r="E17" s="45">
        <f t="shared" si="9"/>
        <v>0.0006276705655063115</v>
      </c>
      <c r="F17" s="47">
        <f>'Summary Data'!V34</f>
        <v>0.00463611</v>
      </c>
      <c r="G17" s="45">
        <f>STDEV('Summary Data'!B34:U34)</f>
        <v>0.004265797008314343</v>
      </c>
      <c r="H17" s="45">
        <f t="shared" si="10"/>
        <v>0.012206713901065586</v>
      </c>
      <c r="I17" s="48">
        <f t="shared" si="11"/>
        <v>0.0008394928930245911</v>
      </c>
      <c r="J17" s="50">
        <f>'Summary Data'!AS17</f>
        <v>0.05708868</v>
      </c>
      <c r="K17" s="45">
        <f>STDEV('Summary Data'!Y17:AR17)</f>
        <v>0.0053845840787892585</v>
      </c>
      <c r="L17" s="45">
        <f t="shared" si="12"/>
        <v>0.0009679865654765132</v>
      </c>
      <c r="M17" s="49">
        <f t="shared" si="13"/>
        <v>0.0010022431123819734</v>
      </c>
      <c r="N17" s="45">
        <f>'Summary Data'!AS34</f>
        <v>0.004717155</v>
      </c>
      <c r="O17" s="45">
        <f>STDEV('Summary Data'!Y34:AR34)</f>
        <v>0.002818201464363118</v>
      </c>
      <c r="P17" s="45">
        <f t="shared" si="14"/>
        <v>0.012033111222819914</v>
      </c>
      <c r="Q17" s="48">
        <f t="shared" si="15"/>
        <v>0.0007964038318608441</v>
      </c>
      <c r="S17" s="38">
        <v>0</v>
      </c>
    </row>
    <row r="18" spans="1:19" ht="11.25">
      <c r="A18" s="37">
        <v>14</v>
      </c>
      <c r="B18" s="50">
        <f>'Summary Data'!V18</f>
        <v>-0.002452876</v>
      </c>
      <c r="C18" s="45">
        <f>STDEV('Summary Data'!B18:U18)</f>
        <v>0.001909398901004427</v>
      </c>
      <c r="D18" s="45">
        <f t="shared" si="8"/>
        <v>0.0023836940730577196</v>
      </c>
      <c r="E18" s="45">
        <f t="shared" si="9"/>
        <v>0.00040475387000173606</v>
      </c>
      <c r="F18" s="47">
        <f>'Summary Data'!V35</f>
        <v>-0.006824847</v>
      </c>
      <c r="G18" s="45">
        <f>STDEV('Summary Data'!B35:U35)</f>
        <v>0.003917586493489047</v>
      </c>
      <c r="H18" s="45">
        <f t="shared" si="10"/>
        <v>-0.006574913984623237</v>
      </c>
      <c r="I18" s="48">
        <f t="shared" si="11"/>
        <v>0.0006185389626026703</v>
      </c>
      <c r="J18" s="50">
        <f>'Summary Data'!AS18</f>
        <v>-0.001546231</v>
      </c>
      <c r="K18" s="45">
        <f>STDEV('Summary Data'!Y18:AR18)</f>
        <v>0.002867746980637099</v>
      </c>
      <c r="L18" s="45">
        <f t="shared" si="12"/>
        <v>0.0032811537369884006</v>
      </c>
      <c r="M18" s="49">
        <f t="shared" si="13"/>
        <v>0.0006608292399991539</v>
      </c>
      <c r="N18" s="45">
        <f>'Summary Data'!AS35</f>
        <v>-0.01298659</v>
      </c>
      <c r="O18" s="45">
        <f>STDEV('Summary Data'!Y35:AR35)</f>
        <v>0.004945130216918215</v>
      </c>
      <c r="P18" s="45">
        <f t="shared" si="14"/>
        <v>-0.007190286164981361</v>
      </c>
      <c r="Q18" s="48">
        <f t="shared" si="15"/>
        <v>0.0006151629513594318</v>
      </c>
      <c r="S18" s="38">
        <v>0</v>
      </c>
    </row>
    <row r="19" spans="1:19" ht="11.25">
      <c r="A19" s="37">
        <v>15</v>
      </c>
      <c r="B19" s="50">
        <f>'Summary Data'!V19</f>
        <v>0.03023838</v>
      </c>
      <c r="C19" s="45">
        <f>STDEV('Summary Data'!B19:U19)</f>
        <v>0.007736430537127867</v>
      </c>
      <c r="D19" s="45">
        <f t="shared" si="8"/>
        <v>0.004532295169491522</v>
      </c>
      <c r="E19" s="45">
        <f t="shared" si="9"/>
        <v>0.002136717650464321</v>
      </c>
      <c r="F19" s="47">
        <f>'Summary Data'!V36</f>
        <v>-0.0005681292</v>
      </c>
      <c r="G19" s="45">
        <f>STDEV('Summary Data'!B36:U36)</f>
        <v>0.0019222202240877094</v>
      </c>
      <c r="H19" s="45">
        <f t="shared" si="10"/>
        <v>0.006463821565282486</v>
      </c>
      <c r="I19" s="48">
        <f t="shared" si="11"/>
        <v>0.0022067526160168198</v>
      </c>
      <c r="J19" s="50">
        <f>'Summary Data'!AS19</f>
        <v>0.03377327</v>
      </c>
      <c r="K19" s="45">
        <f>STDEV('Summary Data'!Y19:AR19)</f>
        <v>0.013741801762447435</v>
      </c>
      <c r="L19" s="45">
        <f t="shared" si="12"/>
        <v>0.007192318738229754</v>
      </c>
      <c r="M19" s="49">
        <f t="shared" si="13"/>
        <v>0.0032354037625930616</v>
      </c>
      <c r="N19" s="45">
        <f>'Summary Data'!AS36</f>
        <v>0.000594401</v>
      </c>
      <c r="O19" s="45">
        <f>STDEV('Summary Data'!Y36:AR36)</f>
        <v>0.002351236772371397</v>
      </c>
      <c r="P19" s="45">
        <f t="shared" si="14"/>
        <v>0.008160424674779662</v>
      </c>
      <c r="Q19" s="48">
        <f t="shared" si="15"/>
        <v>0.002909543038264641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605"/>
      <c r="C23" s="605"/>
      <c r="D23" s="605"/>
      <c r="E23" s="605"/>
      <c r="F23" s="605"/>
      <c r="G23" s="605"/>
      <c r="H23" s="605"/>
      <c r="I23" s="605"/>
      <c r="J23" s="605"/>
      <c r="K23" s="605"/>
    </row>
    <row r="24" spans="1:11" ht="12" thickBot="1">
      <c r="A24" s="57"/>
      <c r="B24" s="605"/>
      <c r="C24" s="605"/>
      <c r="D24" s="605"/>
      <c r="E24" s="605"/>
      <c r="F24" s="605"/>
      <c r="G24" s="605"/>
      <c r="H24" s="605"/>
      <c r="I24" s="605"/>
      <c r="J24" s="605"/>
      <c r="K24" s="605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604" t="s">
        <v>116</v>
      </c>
      <c r="O25" s="598"/>
      <c r="P25" s="598"/>
      <c r="Q25" s="599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110</v>
      </c>
      <c r="O26" s="34" t="s">
        <v>111</v>
      </c>
      <c r="P26" s="34" t="s">
        <v>112</v>
      </c>
      <c r="Q26" s="93" t="s">
        <v>113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-2.5253446826777894</v>
      </c>
      <c r="Q27" s="95">
        <f>((LN(M6)+LN(Q6))/2)</f>
        <v>-2.5724167864189287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-2.9599649438685813</v>
      </c>
      <c r="Q28" s="95">
        <f aca="true" t="shared" si="18" ref="Q28:Q34">((LN(M7)+LN(Q7))/2)</f>
        <v>-3.103241284423752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-3.9054628821518342</v>
      </c>
      <c r="Q29" s="95">
        <f t="shared" si="18"/>
        <v>-4.115727146197141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-4.580909169619084</v>
      </c>
      <c r="Q30" s="95">
        <f t="shared" si="18"/>
        <v>-4.358607743768956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-5.3043356364424845</v>
      </c>
      <c r="Q31" s="95">
        <f>((LN(M10)+LN(Q10))/2)</f>
        <v>-5.230124874881991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-5.146839714759553</v>
      </c>
      <c r="Q32" s="95">
        <f t="shared" si="18"/>
        <v>-5.0609378773869755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-5.859897107072148</v>
      </c>
      <c r="Q33" s="95">
        <f t="shared" si="18"/>
        <v>-5.803139440357858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-5.3379703683821695</v>
      </c>
      <c r="Q34" s="95">
        <f t="shared" si="18"/>
        <v>-5.091541270888511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114</v>
      </c>
      <c r="O35" s="66"/>
      <c r="P35" s="440">
        <f>EXP((SUM(P27:P34)-LN($G$49)*SUM($N27:$N34)-LN($G$50)*SUM($O27:$O34))/8)/$G$48</f>
        <v>0.0025615768252801796</v>
      </c>
      <c r="Q35" s="441">
        <f>EXP((SUM(Q27:Q34)-LN($G$49)*SUM($N27:$N34)-LN($G$50)*SUM($O27:$O34))/8)/$G$48</f>
        <v>0.00265447402130123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89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604" t="s">
        <v>46</v>
      </c>
      <c r="C44" s="598"/>
      <c r="D44" s="598"/>
      <c r="E44" s="598"/>
      <c r="F44" s="598"/>
      <c r="G44" s="599"/>
      <c r="I44" s="605"/>
      <c r="J44" s="605"/>
      <c r="K44" s="605"/>
      <c r="L44" s="605"/>
      <c r="M44" s="605"/>
      <c r="N44" s="605"/>
      <c r="O44" s="605"/>
    </row>
    <row r="45" spans="1:15" ht="11.25">
      <c r="A45" s="57"/>
      <c r="B45" s="607" t="s">
        <v>47</v>
      </c>
      <c r="C45" s="605"/>
      <c r="D45" s="605"/>
      <c r="E45" s="37"/>
      <c r="F45" s="605" t="s">
        <v>48</v>
      </c>
      <c r="G45" s="606"/>
      <c r="H45" s="57"/>
      <c r="I45" s="605"/>
      <c r="J45" s="605"/>
      <c r="K45" s="605"/>
      <c r="L45" s="605"/>
      <c r="M45" s="605"/>
      <c r="N45" s="605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605" t="s">
        <v>49</v>
      </c>
      <c r="G47" s="606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50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51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60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2" thickBot="1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34"/>
      <c r="J62" s="435" t="s">
        <v>107</v>
      </c>
      <c r="K62" s="436" t="s">
        <v>108</v>
      </c>
      <c r="L62" s="45"/>
      <c r="M62" s="81"/>
      <c r="N62" s="81"/>
      <c r="O62" s="37"/>
    </row>
    <row r="63" spans="1:23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51" t="s">
        <v>105</v>
      </c>
      <c r="J63" s="52">
        <v>-0.05363899999999866</v>
      </c>
      <c r="K63" s="54">
        <v>-0.055600999999999345</v>
      </c>
      <c r="L63" s="45"/>
      <c r="M63" s="81"/>
      <c r="N63" s="81"/>
      <c r="O63" s="37"/>
      <c r="W63" s="37"/>
    </row>
    <row r="64" ht="12" thickBot="1">
      <c r="W64" s="37"/>
    </row>
    <row r="65" spans="1:23" ht="11.25">
      <c r="A65" s="503" t="s">
        <v>90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501"/>
      <c r="W65" s="34"/>
    </row>
    <row r="66" spans="1:23" ht="11.25">
      <c r="A66" s="73"/>
      <c r="B66" s="74" t="s">
        <v>52</v>
      </c>
      <c r="C66" s="74" t="s">
        <v>53</v>
      </c>
      <c r="D66" s="74" t="s">
        <v>54</v>
      </c>
      <c r="E66" s="74" t="s">
        <v>55</v>
      </c>
      <c r="F66" s="74" t="s">
        <v>56</v>
      </c>
      <c r="G66" s="74" t="s">
        <v>61</v>
      </c>
      <c r="H66" s="74" t="s">
        <v>62</v>
      </c>
      <c r="I66" s="74" t="s">
        <v>63</v>
      </c>
      <c r="J66" s="74" t="s">
        <v>64</v>
      </c>
      <c r="K66" s="74" t="s">
        <v>65</v>
      </c>
      <c r="L66" s="74" t="s">
        <v>66</v>
      </c>
      <c r="M66" s="74" t="s">
        <v>67</v>
      </c>
      <c r="N66" s="74" t="s">
        <v>68</v>
      </c>
      <c r="O66" s="74" t="s">
        <v>69</v>
      </c>
      <c r="P66" s="74" t="s">
        <v>70</v>
      </c>
      <c r="Q66" s="74" t="s">
        <v>71</v>
      </c>
      <c r="R66" s="74" t="s">
        <v>72</v>
      </c>
      <c r="S66" s="74" t="s">
        <v>73</v>
      </c>
      <c r="T66" s="74" t="s">
        <v>74</v>
      </c>
      <c r="U66" s="74" t="s">
        <v>75</v>
      </c>
      <c r="V66" s="13" t="s">
        <v>76</v>
      </c>
      <c r="W66" s="37"/>
    </row>
    <row r="67" spans="1:22" ht="11.25">
      <c r="A67" s="76">
        <v>1</v>
      </c>
      <c r="B67" s="12">
        <v>39.411764705882376</v>
      </c>
      <c r="C67" s="12">
        <v>107.88235294117658</v>
      </c>
      <c r="D67" s="12">
        <v>108.47058823529414</v>
      </c>
      <c r="E67" s="12">
        <v>108.58823529411768</v>
      </c>
      <c r="F67" s="12">
        <v>108.47058823529414</v>
      </c>
      <c r="G67" s="12">
        <v>108.70588235294122</v>
      </c>
      <c r="H67" s="12">
        <v>108.47058823529426</v>
      </c>
      <c r="I67" s="12">
        <v>108.47058823529426</v>
      </c>
      <c r="J67" s="12">
        <v>108.47058823529426</v>
      </c>
      <c r="K67" s="12">
        <v>108.47058823529414</v>
      </c>
      <c r="L67" s="12">
        <v>108.58823529411768</v>
      </c>
      <c r="M67" s="12">
        <v>108.47058823529426</v>
      </c>
      <c r="N67" s="12">
        <v>108.47058823529426</v>
      </c>
      <c r="O67" s="12">
        <v>108.47058823529426</v>
      </c>
      <c r="P67" s="12">
        <v>108.47058823529426</v>
      </c>
      <c r="Q67" s="12">
        <v>108.47058823529414</v>
      </c>
      <c r="R67" s="12">
        <v>108.47058823529414</v>
      </c>
      <c r="S67" s="12">
        <v>108.47058823529414</v>
      </c>
      <c r="T67" s="12">
        <v>107.88235294117658</v>
      </c>
      <c r="U67" s="12">
        <v>47.88235294117641</v>
      </c>
      <c r="V67" s="79"/>
    </row>
    <row r="68" spans="1:22" ht="11.25">
      <c r="A68" s="76">
        <v>2</v>
      </c>
      <c r="B68" s="12">
        <v>43.30315178631829</v>
      </c>
      <c r="C68" s="12">
        <v>1.5702679581992047</v>
      </c>
      <c r="D68" s="12">
        <v>1.4624263235810564</v>
      </c>
      <c r="E68" s="12">
        <v>1.2924569148711478</v>
      </c>
      <c r="F68" s="12">
        <v>1.4338158074198137</v>
      </c>
      <c r="G68" s="12">
        <v>1.2526121948603726</v>
      </c>
      <c r="H68" s="12">
        <v>1.4438262613900903</v>
      </c>
      <c r="I68" s="12">
        <v>1.3596092160790294</v>
      </c>
      <c r="J68" s="12">
        <v>1.3387590676444718</v>
      </c>
      <c r="K68" s="12">
        <v>1.362622407223907</v>
      </c>
      <c r="L68" s="12">
        <v>1.1827926143848035</v>
      </c>
      <c r="M68" s="12">
        <v>1.3276216167564079</v>
      </c>
      <c r="N68" s="12">
        <v>1.414014563676716</v>
      </c>
      <c r="O68" s="12">
        <v>1.385584773150788</v>
      </c>
      <c r="P68" s="12">
        <v>1.3254994990250684</v>
      </c>
      <c r="Q68" s="12">
        <v>1.340280453568257</v>
      </c>
      <c r="R68" s="12">
        <v>1.4578392862666023</v>
      </c>
      <c r="S68" s="12">
        <v>1.4422488156535518</v>
      </c>
      <c r="T68" s="12">
        <v>1.4145256657079845</v>
      </c>
      <c r="U68" s="12">
        <v>40.03036235263504</v>
      </c>
      <c r="V68" s="75">
        <f>'Summary Data'!V6</f>
        <v>3.391531</v>
      </c>
    </row>
    <row r="69" spans="1:22" ht="11.25">
      <c r="A69" s="76">
        <v>3</v>
      </c>
      <c r="B69" s="12">
        <v>3.906052408205401</v>
      </c>
      <c r="C69" s="12">
        <v>4.448983479799189</v>
      </c>
      <c r="D69" s="12">
        <v>4.405374663274223</v>
      </c>
      <c r="E69" s="12">
        <v>4.4084053977989015</v>
      </c>
      <c r="F69" s="12">
        <v>4.471022582923544</v>
      </c>
      <c r="G69" s="12">
        <v>4.469975880427261</v>
      </c>
      <c r="H69" s="12">
        <v>4.432078191406003</v>
      </c>
      <c r="I69" s="12">
        <v>4.460383637975508</v>
      </c>
      <c r="J69" s="12">
        <v>4.5208175922800775</v>
      </c>
      <c r="K69" s="12">
        <v>4.49311916384108</v>
      </c>
      <c r="L69" s="12">
        <v>4.41244111707104</v>
      </c>
      <c r="M69" s="12">
        <v>4.483552115047562</v>
      </c>
      <c r="N69" s="12">
        <v>4.362296464355142</v>
      </c>
      <c r="O69" s="12">
        <v>4.426815320674905</v>
      </c>
      <c r="P69" s="12">
        <v>4.451443092220355</v>
      </c>
      <c r="Q69" s="12">
        <v>4.424767676536031</v>
      </c>
      <c r="R69" s="12">
        <v>4.459677748771337</v>
      </c>
      <c r="S69" s="12">
        <v>4.368341748240853</v>
      </c>
      <c r="T69" s="12">
        <v>4.3945987912775095</v>
      </c>
      <c r="U69" s="12">
        <v>5.592152779953752</v>
      </c>
      <c r="V69" s="75">
        <f>'Summary Data'!V7</f>
        <v>3.358906</v>
      </c>
    </row>
    <row r="70" spans="1:22" ht="11.25">
      <c r="A70" s="76">
        <v>4</v>
      </c>
      <c r="B70" s="12">
        <v>1.2082080962529507</v>
      </c>
      <c r="C70" s="12">
        <v>-0.012052747132873659</v>
      </c>
      <c r="D70" s="12">
        <v>0.005664668169467944</v>
      </c>
      <c r="E70" s="12">
        <v>-0.026063806526948168</v>
      </c>
      <c r="F70" s="12">
        <v>-0.01004122701115405</v>
      </c>
      <c r="G70" s="12">
        <v>-0.041598451757234284</v>
      </c>
      <c r="H70" s="12">
        <v>-0.02191185756021896</v>
      </c>
      <c r="I70" s="12">
        <v>-0.03003533267688948</v>
      </c>
      <c r="J70" s="12">
        <v>-0.05975769518801911</v>
      </c>
      <c r="K70" s="12">
        <v>-0.039436397915684054</v>
      </c>
      <c r="L70" s="12">
        <v>-0.042992803216295145</v>
      </c>
      <c r="M70" s="12">
        <v>-0.027541728533656606</v>
      </c>
      <c r="N70" s="12">
        <v>-0.01424281096384292</v>
      </c>
      <c r="O70" s="12">
        <v>-0.031580457154137195</v>
      </c>
      <c r="P70" s="12">
        <v>-0.04088923487277052</v>
      </c>
      <c r="Q70" s="12">
        <v>-0.050673884286456444</v>
      </c>
      <c r="R70" s="12">
        <v>-0.033407377174397485</v>
      </c>
      <c r="S70" s="12">
        <v>-0.007630133611682716</v>
      </c>
      <c r="T70" s="12">
        <v>-0.007999562176389391</v>
      </c>
      <c r="U70" s="12">
        <v>-0.08535308743477402</v>
      </c>
      <c r="V70" s="75">
        <f>'Summary Data'!V8</f>
        <v>0.02061344</v>
      </c>
    </row>
    <row r="71" spans="1:22" ht="11.25">
      <c r="A71" s="76">
        <v>5</v>
      </c>
      <c r="B71" s="12">
        <v>0.152010159644413</v>
      </c>
      <c r="C71" s="12">
        <v>0.0383006132378315</v>
      </c>
      <c r="D71" s="12">
        <v>0.03504848072247345</v>
      </c>
      <c r="E71" s="12">
        <v>0.037493876821966365</v>
      </c>
      <c r="F71" s="12">
        <v>0.04719694932070548</v>
      </c>
      <c r="G71" s="12">
        <v>0.04051239857630179</v>
      </c>
      <c r="H71" s="12">
        <v>0.031417340268980576</v>
      </c>
      <c r="I71" s="12">
        <v>0.026222806938385884</v>
      </c>
      <c r="J71" s="12">
        <v>0.041351394687922316</v>
      </c>
      <c r="K71" s="12">
        <v>0.04950140020153121</v>
      </c>
      <c r="L71" s="12">
        <v>0.035636925336553826</v>
      </c>
      <c r="M71" s="12">
        <v>0.04341609504309388</v>
      </c>
      <c r="N71" s="12">
        <v>0.030697354812125988</v>
      </c>
      <c r="O71" s="12">
        <v>0.03779606725799921</v>
      </c>
      <c r="P71" s="12">
        <v>0.03618141411300804</v>
      </c>
      <c r="Q71" s="12">
        <v>0.04041728199408898</v>
      </c>
      <c r="R71" s="12">
        <v>0.050555643795055505</v>
      </c>
      <c r="S71" s="12">
        <v>0.03588131513294318</v>
      </c>
      <c r="T71" s="12">
        <v>0.04830965189494847</v>
      </c>
      <c r="U71" s="12">
        <v>0.12350164919390183</v>
      </c>
      <c r="V71" s="75">
        <f>'Summary Data'!V9</f>
        <v>0.001615627</v>
      </c>
    </row>
    <row r="72" spans="1:22" ht="11.25">
      <c r="A72" s="76">
        <v>6</v>
      </c>
      <c r="B72" s="12">
        <v>0.278738264691228</v>
      </c>
      <c r="C72" s="12">
        <v>-0.02942341096322124</v>
      </c>
      <c r="D72" s="12">
        <v>-0.02635455157005644</v>
      </c>
      <c r="E72" s="12">
        <v>-0.029008160972570626</v>
      </c>
      <c r="F72" s="12">
        <v>-0.023941026560121884</v>
      </c>
      <c r="G72" s="12">
        <v>-0.023095626082975447</v>
      </c>
      <c r="H72" s="12">
        <v>-0.0274270683027587</v>
      </c>
      <c r="I72" s="12">
        <v>-0.024294098203482346</v>
      </c>
      <c r="J72" s="12">
        <v>-0.019934922915816833</v>
      </c>
      <c r="K72" s="12">
        <v>-0.02916525855853619</v>
      </c>
      <c r="L72" s="12">
        <v>-0.04536464068958223</v>
      </c>
      <c r="M72" s="12">
        <v>-0.03488810039187737</v>
      </c>
      <c r="N72" s="12">
        <v>-0.03838063996142912</v>
      </c>
      <c r="O72" s="12">
        <v>-0.03880704326973372</v>
      </c>
      <c r="P72" s="12">
        <v>-0.031017841594603704</v>
      </c>
      <c r="Q72" s="12">
        <v>-0.025038355149827243</v>
      </c>
      <c r="R72" s="12">
        <v>-0.026727729485215755</v>
      </c>
      <c r="S72" s="12">
        <v>-0.03295714403570278</v>
      </c>
      <c r="T72" s="12">
        <v>-0.02608270564582669</v>
      </c>
      <c r="U72" s="12">
        <v>0.01839995873313221</v>
      </c>
      <c r="V72" s="75">
        <f>'Summary Data'!V10</f>
        <v>-0.002270383</v>
      </c>
    </row>
    <row r="73" spans="1:22" ht="11.25">
      <c r="A73" s="76">
        <v>7</v>
      </c>
      <c r="B73" s="12">
        <v>-0.047076067150607415</v>
      </c>
      <c r="C73" s="12">
        <v>-0.00456938863262224</v>
      </c>
      <c r="D73" s="12">
        <v>-0.003382539729558709</v>
      </c>
      <c r="E73" s="12">
        <v>0.0032466206694294897</v>
      </c>
      <c r="F73" s="12">
        <v>0.0047783368429117345</v>
      </c>
      <c r="G73" s="12">
        <v>0.003215017084007954</v>
      </c>
      <c r="H73" s="12">
        <v>-0.011417549977616126</v>
      </c>
      <c r="I73" s="12">
        <v>-0.012573000262029344</v>
      </c>
      <c r="J73" s="12">
        <v>0.0032956117704219245</v>
      </c>
      <c r="K73" s="12">
        <v>0.013685438218250079</v>
      </c>
      <c r="L73" s="12">
        <v>0.0023309058179101783</v>
      </c>
      <c r="M73" s="12">
        <v>-0.003609228475350279</v>
      </c>
      <c r="N73" s="12">
        <v>-0.0016392364397723735</v>
      </c>
      <c r="O73" s="12">
        <v>-0.0057383264119306165</v>
      </c>
      <c r="P73" s="12">
        <v>-0.0019389776364776568</v>
      </c>
      <c r="Q73" s="12">
        <v>-0.0033967112068173932</v>
      </c>
      <c r="R73" s="12">
        <v>-0.005266926497509483</v>
      </c>
      <c r="S73" s="12">
        <v>-0.004835558404234108</v>
      </c>
      <c r="T73" s="12">
        <v>0.0032735512681528744</v>
      </c>
      <c r="U73" s="12">
        <v>0.020276962491371564</v>
      </c>
      <c r="V73" s="75">
        <f>'Summary Data'!V11</f>
        <v>0.7738607</v>
      </c>
    </row>
    <row r="74" spans="1:22" ht="11.25">
      <c r="A74" s="76">
        <v>8</v>
      </c>
      <c r="B74" s="12">
        <v>0.07320892175689134</v>
      </c>
      <c r="C74" s="12">
        <v>-0.004726105496859671</v>
      </c>
      <c r="D74" s="12">
        <v>-0.006923229726095551</v>
      </c>
      <c r="E74" s="12">
        <v>-0.00693676824500633</v>
      </c>
      <c r="F74" s="12">
        <v>-0.003360310403994496</v>
      </c>
      <c r="G74" s="12">
        <v>-0.008989079156877869</v>
      </c>
      <c r="H74" s="12">
        <v>-0.008807679490510988</v>
      </c>
      <c r="I74" s="12">
        <v>-0.007340337762816226</v>
      </c>
      <c r="J74" s="12">
        <v>-0.0070767910178272915</v>
      </c>
      <c r="K74" s="12">
        <v>-0.008257971043012222</v>
      </c>
      <c r="L74" s="12">
        <v>-0.014000041406979288</v>
      </c>
      <c r="M74" s="12">
        <v>-0.00845954981960862</v>
      </c>
      <c r="N74" s="12">
        <v>-0.007992661098810356</v>
      </c>
      <c r="O74" s="12">
        <v>-0.007768627837742867</v>
      </c>
      <c r="P74" s="12">
        <v>-0.009699694013511735</v>
      </c>
      <c r="Q74" s="12">
        <v>-0.0112721721446019</v>
      </c>
      <c r="R74" s="12">
        <v>-0.005508069223522011</v>
      </c>
      <c r="S74" s="12">
        <v>-0.007507942654090739</v>
      </c>
      <c r="T74" s="12">
        <v>-0.00513106591862857</v>
      </c>
      <c r="U74" s="12">
        <v>-0.006649351837833227</v>
      </c>
      <c r="V74" s="75">
        <f>'Summary Data'!V12</f>
        <v>0.0013815</v>
      </c>
    </row>
    <row r="75" spans="1:22" ht="11.25">
      <c r="A75" s="76">
        <v>9</v>
      </c>
      <c r="B75" s="12">
        <v>0.08628086420441589</v>
      </c>
      <c r="C75" s="12">
        <v>0.022743169699625976</v>
      </c>
      <c r="D75" s="12">
        <v>0.01615119717142599</v>
      </c>
      <c r="E75" s="12">
        <v>0.014232133232121857</v>
      </c>
      <c r="F75" s="12">
        <v>0.01410616010255794</v>
      </c>
      <c r="G75" s="12">
        <v>0.018105175823124653</v>
      </c>
      <c r="H75" s="12">
        <v>0.020269617760471592</v>
      </c>
      <c r="I75" s="12">
        <v>0.00525870574080517</v>
      </c>
      <c r="J75" s="12">
        <v>0.02045307442424593</v>
      </c>
      <c r="K75" s="12">
        <v>0.024352359104949706</v>
      </c>
      <c r="L75" s="12">
        <v>0.011057971698305191</v>
      </c>
      <c r="M75" s="12">
        <v>0.018373977391841156</v>
      </c>
      <c r="N75" s="12">
        <v>0.01561549108471949</v>
      </c>
      <c r="O75" s="12">
        <v>0.016462713510306592</v>
      </c>
      <c r="P75" s="12">
        <v>0.01917194891141677</v>
      </c>
      <c r="Q75" s="12">
        <v>0.012583203226434803</v>
      </c>
      <c r="R75" s="12">
        <v>0.020919866300947443</v>
      </c>
      <c r="S75" s="12">
        <v>0.013907643069078157</v>
      </c>
      <c r="T75" s="12">
        <v>0.014814286915529828</v>
      </c>
      <c r="U75" s="12">
        <v>0.012947158562828465</v>
      </c>
      <c r="V75" s="75">
        <f>'Summary Data'!V13</f>
        <v>0.4453997</v>
      </c>
    </row>
    <row r="76" spans="1:22" ht="11.25">
      <c r="A76" s="76">
        <v>10</v>
      </c>
      <c r="B76" s="12">
        <v>2.2747145675924526E-09</v>
      </c>
      <c r="C76" s="12">
        <v>-9.439121974595889E-09</v>
      </c>
      <c r="D76" s="12">
        <v>-1.471883508412916E-08</v>
      </c>
      <c r="E76" s="12">
        <v>-4.796879956924596E-09</v>
      </c>
      <c r="F76" s="12">
        <v>6.181283938149001E-09</v>
      </c>
      <c r="G76" s="12">
        <v>-6.378794045641302E-09</v>
      </c>
      <c r="H76" s="12">
        <v>-6.166589075414165E-09</v>
      </c>
      <c r="I76" s="12">
        <v>1.6919042174800738E-09</v>
      </c>
      <c r="J76" s="12">
        <v>4.153939844140279E-09</v>
      </c>
      <c r="K76" s="12">
        <v>-9.562298769285418E-09</v>
      </c>
      <c r="L76" s="12">
        <v>-5.727750375807257E-09</v>
      </c>
      <c r="M76" s="12">
        <v>1.5290952521358593E-09</v>
      </c>
      <c r="N76" s="12">
        <v>-1.6844290894680546E-09</v>
      </c>
      <c r="O76" s="12">
        <v>8.211881602505182E-09</v>
      </c>
      <c r="P76" s="12">
        <v>4.412448985875563E-09</v>
      </c>
      <c r="Q76" s="12">
        <v>5.224134412844791E-09</v>
      </c>
      <c r="R76" s="12">
        <v>7.847273143320202E-09</v>
      </c>
      <c r="S76" s="12">
        <v>3.0471710567056603E-09</v>
      </c>
      <c r="T76" s="12">
        <v>2.78399188866527E-09</v>
      </c>
      <c r="U76" s="12">
        <v>2.9117721071747893E-09</v>
      </c>
      <c r="V76" s="75">
        <f>'Summary Data'!V14</f>
        <v>0.0005641346</v>
      </c>
    </row>
    <row r="77" spans="1:22" ht="11.25">
      <c r="A77" s="76">
        <v>11</v>
      </c>
      <c r="B77" s="12">
        <v>-0.005853943455855326</v>
      </c>
      <c r="C77" s="12">
        <v>0.007237751642635071</v>
      </c>
      <c r="D77" s="12">
        <v>0.00677744508503364</v>
      </c>
      <c r="E77" s="12">
        <v>0.008522227736802224</v>
      </c>
      <c r="F77" s="12">
        <v>0.00884971441918192</v>
      </c>
      <c r="G77" s="12">
        <v>0.006660305543456091</v>
      </c>
      <c r="H77" s="12">
        <v>0.004859189820266008</v>
      </c>
      <c r="I77" s="12">
        <v>0.0028337725938614167</v>
      </c>
      <c r="J77" s="12">
        <v>0.005492861557825246</v>
      </c>
      <c r="K77" s="12">
        <v>0.008043196697303245</v>
      </c>
      <c r="L77" s="12">
        <v>0.007194672340417374</v>
      </c>
      <c r="M77" s="12">
        <v>0.006207250649084228</v>
      </c>
      <c r="N77" s="12">
        <v>0.007696050911638719</v>
      </c>
      <c r="O77" s="12">
        <v>0.006309811608381843</v>
      </c>
      <c r="P77" s="12">
        <v>0.005462113824945547</v>
      </c>
      <c r="Q77" s="12">
        <v>0.006546363348139517</v>
      </c>
      <c r="R77" s="12">
        <v>0.005528576840407751</v>
      </c>
      <c r="S77" s="12">
        <v>0.004824988580979683</v>
      </c>
      <c r="T77" s="12">
        <v>0.007662960471717883</v>
      </c>
      <c r="U77" s="12">
        <v>0.007811432879539226</v>
      </c>
      <c r="V77" s="75">
        <f>'Summary Data'!V15</f>
        <v>0.6474831</v>
      </c>
    </row>
    <row r="78" spans="1:23" ht="11.25">
      <c r="A78" s="76">
        <v>12</v>
      </c>
      <c r="B78" s="12">
        <v>0.027365160267218892</v>
      </c>
      <c r="C78" s="12">
        <v>0.0010751407051308557</v>
      </c>
      <c r="D78" s="12">
        <v>-0.007495072878817389</v>
      </c>
      <c r="E78" s="12">
        <v>0.010450079673473627</v>
      </c>
      <c r="F78" s="12">
        <v>0.01663091475334192</v>
      </c>
      <c r="G78" s="12">
        <v>0.01049750003128477</v>
      </c>
      <c r="H78" s="12">
        <v>0.004791026811787665</v>
      </c>
      <c r="I78" s="12">
        <v>0.015300883636007605</v>
      </c>
      <c r="J78" s="12">
        <v>-0.004709925817540745</v>
      </c>
      <c r="K78" s="12">
        <v>-0.00220045131292171</v>
      </c>
      <c r="L78" s="12">
        <v>-0.001129071061315148</v>
      </c>
      <c r="M78" s="12">
        <v>0.0012375723880452623</v>
      </c>
      <c r="N78" s="12">
        <v>-0.008031940996238234</v>
      </c>
      <c r="O78" s="12">
        <v>-0.00248177595360656</v>
      </c>
      <c r="P78" s="12">
        <v>0.005030834404636609</v>
      </c>
      <c r="Q78" s="12">
        <v>0.007434399297312805</v>
      </c>
      <c r="R78" s="12">
        <v>-0.00016868725185583013</v>
      </c>
      <c r="S78" s="12">
        <v>0.003321876090798255</v>
      </c>
      <c r="T78" s="12">
        <v>0.010923139145851838</v>
      </c>
      <c r="U78" s="12">
        <v>0.0036848507402574907</v>
      </c>
      <c r="V78" s="75">
        <f>'Summary Data'!V16*10</f>
        <v>0.0003543185</v>
      </c>
      <c r="W78" s="35" t="s">
        <v>57</v>
      </c>
    </row>
    <row r="79" spans="1:23" ht="11.25">
      <c r="A79" s="76">
        <v>13</v>
      </c>
      <c r="B79" s="12">
        <v>0.07513231487653108</v>
      </c>
      <c r="C79" s="12">
        <v>0.026783029747294712</v>
      </c>
      <c r="D79" s="12">
        <v>0.011711072542250484</v>
      </c>
      <c r="E79" s="12">
        <v>0.014238842000345586</v>
      </c>
      <c r="F79" s="12">
        <v>0.011225506284915157</v>
      </c>
      <c r="G79" s="12">
        <v>0.01833580826188272</v>
      </c>
      <c r="H79" s="12">
        <v>0.020298856822145855</v>
      </c>
      <c r="I79" s="12">
        <v>0.0008975874842678117</v>
      </c>
      <c r="J79" s="12">
        <v>0.007591738888716171</v>
      </c>
      <c r="K79" s="12">
        <v>0.017099793631914217</v>
      </c>
      <c r="L79" s="12">
        <v>0.004752425207701222</v>
      </c>
      <c r="M79" s="12">
        <v>0.012627091387094058</v>
      </c>
      <c r="N79" s="12">
        <v>0.004682034471816393</v>
      </c>
      <c r="O79" s="12">
        <v>0.014674575881936519</v>
      </c>
      <c r="P79" s="12">
        <v>0.016696528266962885</v>
      </c>
      <c r="Q79" s="12">
        <v>0.008988205073556521</v>
      </c>
      <c r="R79" s="12">
        <v>0.010862256910989035</v>
      </c>
      <c r="S79" s="12">
        <v>0.007577792233363287</v>
      </c>
      <c r="T79" s="12">
        <v>0.014273018293502401</v>
      </c>
      <c r="U79" s="12">
        <v>7.001491469330046E-05</v>
      </c>
      <c r="V79" s="75">
        <f>'Summary Data'!V17*10</f>
        <v>0.5851266</v>
      </c>
      <c r="W79" s="35" t="s">
        <v>57</v>
      </c>
    </row>
    <row r="80" spans="1:23" ht="11.25">
      <c r="A80" s="76">
        <v>14</v>
      </c>
      <c r="B80" s="12">
        <v>0.025667148598369563</v>
      </c>
      <c r="C80" s="12">
        <v>0.016664979762880967</v>
      </c>
      <c r="D80" s="12">
        <v>0.023864418460753906</v>
      </c>
      <c r="E80" s="12">
        <v>0.01716327539935937</v>
      </c>
      <c r="F80" s="12">
        <v>0.022576097411252955</v>
      </c>
      <c r="G80" s="12">
        <v>0.025640866749529444</v>
      </c>
      <c r="H80" s="12">
        <v>0.02987827773959611</v>
      </c>
      <c r="I80" s="12">
        <v>0.02351314258550079</v>
      </c>
      <c r="J80" s="12">
        <v>0.02569683174855905</v>
      </c>
      <c r="K80" s="12">
        <v>0.027337097926421475</v>
      </c>
      <c r="L80" s="12">
        <v>0.028823092071726043</v>
      </c>
      <c r="M80" s="12">
        <v>0.02420920284291084</v>
      </c>
      <c r="N80" s="12">
        <v>0.027121268418447416</v>
      </c>
      <c r="O80" s="12">
        <v>0.025884336730803995</v>
      </c>
      <c r="P80" s="12">
        <v>0.01961699342993561</v>
      </c>
      <c r="Q80" s="12">
        <v>0.01608381473997477</v>
      </c>
      <c r="R80" s="12">
        <v>0.024619328279527328</v>
      </c>
      <c r="S80" s="12">
        <v>0.023916765949150966</v>
      </c>
      <c r="T80" s="12">
        <v>0.026455142904058426</v>
      </c>
      <c r="U80" s="12">
        <v>-0.006817428698779747</v>
      </c>
      <c r="V80" s="75">
        <f>'Summary Data'!V18*10</f>
        <v>-0.02452876</v>
      </c>
      <c r="W80" s="35" t="s">
        <v>57</v>
      </c>
    </row>
    <row r="81" spans="1:23" ht="11.25">
      <c r="A81" s="76">
        <v>15</v>
      </c>
      <c r="B81" s="12">
        <v>0.030629146619090098</v>
      </c>
      <c r="C81" s="12">
        <v>0.08389732033898309</v>
      </c>
      <c r="D81" s="12">
        <v>0.08305183050847456</v>
      </c>
      <c r="E81" s="12">
        <v>0.051582216949152514</v>
      </c>
      <c r="F81" s="12">
        <v>0.049068054237288126</v>
      </c>
      <c r="G81" s="12">
        <v>0.050463954237288076</v>
      </c>
      <c r="H81" s="12">
        <v>0.0683843627118644</v>
      </c>
      <c r="I81" s="12">
        <v>0.046409523728813545</v>
      </c>
      <c r="J81" s="12">
        <v>0.04358841525423724</v>
      </c>
      <c r="K81" s="12">
        <v>0.018350584745762642</v>
      </c>
      <c r="L81" s="12">
        <v>0.009462430508474506</v>
      </c>
      <c r="M81" s="12">
        <v>0.030662003389830446</v>
      </c>
      <c r="N81" s="12">
        <v>0.0259382440677966</v>
      </c>
      <c r="O81" s="12">
        <v>0.05553098983050845</v>
      </c>
      <c r="P81" s="12">
        <v>0.015276350847457584</v>
      </c>
      <c r="Q81" s="12">
        <v>0.061225389830508424</v>
      </c>
      <c r="R81" s="12">
        <v>0.049635781355932135</v>
      </c>
      <c r="S81" s="12">
        <v>0.04666727966101691</v>
      </c>
      <c r="T81" s="12">
        <v>0.02661839830508477</v>
      </c>
      <c r="U81" s="12">
        <v>0.014652240561896391</v>
      </c>
      <c r="V81" s="75">
        <f>'Summary Data'!V19*10</f>
        <v>0.3023838</v>
      </c>
      <c r="W81" s="35" t="s">
        <v>57</v>
      </c>
    </row>
    <row r="82" spans="1:23" ht="11.25">
      <c r="A82" s="76">
        <v>16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75">
        <f>'Summary Data'!V20*10</f>
        <v>0</v>
      </c>
      <c r="W82" s="35" t="s">
        <v>57</v>
      </c>
    </row>
    <row r="83" spans="1:23" ht="12" thickBot="1">
      <c r="A83" s="77">
        <v>17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75">
        <f>'Summary Data'!V21*10</f>
        <v>0</v>
      </c>
      <c r="W83" s="35" t="s">
        <v>57</v>
      </c>
    </row>
    <row r="84" spans="15:16" ht="12" thickBot="1">
      <c r="O84" s="68"/>
      <c r="P84" s="68"/>
    </row>
    <row r="85" spans="1:22" ht="11.25">
      <c r="A85" s="503" t="s">
        <v>91</v>
      </c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501"/>
    </row>
    <row r="86" spans="1:22" ht="11.25">
      <c r="A86" s="73"/>
      <c r="B86" s="74" t="s">
        <v>52</v>
      </c>
      <c r="C86" s="74" t="s">
        <v>53</v>
      </c>
      <c r="D86" s="74" t="s">
        <v>54</v>
      </c>
      <c r="E86" s="74" t="s">
        <v>55</v>
      </c>
      <c r="F86" s="74" t="s">
        <v>56</v>
      </c>
      <c r="G86" s="74" t="s">
        <v>61</v>
      </c>
      <c r="H86" s="74" t="s">
        <v>62</v>
      </c>
      <c r="I86" s="74" t="s">
        <v>63</v>
      </c>
      <c r="J86" s="74" t="s">
        <v>64</v>
      </c>
      <c r="K86" s="74" t="s">
        <v>65</v>
      </c>
      <c r="L86" s="74" t="s">
        <v>66</v>
      </c>
      <c r="M86" s="74" t="s">
        <v>67</v>
      </c>
      <c r="N86" s="74" t="s">
        <v>68</v>
      </c>
      <c r="O86" s="74" t="s">
        <v>69</v>
      </c>
      <c r="P86" s="74" t="s">
        <v>70</v>
      </c>
      <c r="Q86" s="74" t="s">
        <v>71</v>
      </c>
      <c r="R86" s="74" t="s">
        <v>72</v>
      </c>
      <c r="S86" s="74" t="s">
        <v>73</v>
      </c>
      <c r="T86" s="74" t="s">
        <v>74</v>
      </c>
      <c r="U86" s="74" t="s">
        <v>75</v>
      </c>
      <c r="V86" s="13" t="s">
        <v>76</v>
      </c>
    </row>
    <row r="87" spans="1:22" ht="11.25">
      <c r="A87" s="76">
        <v>1</v>
      </c>
      <c r="B87" s="12">
        <v>-2.946419</v>
      </c>
      <c r="C87" s="12">
        <v>-1.4639769999999999</v>
      </c>
      <c r="D87" s="12">
        <v>0.6019880000000002</v>
      </c>
      <c r="E87" s="12">
        <v>-0.480814</v>
      </c>
      <c r="F87" s="12">
        <v>-0.641203</v>
      </c>
      <c r="G87" s="12">
        <v>1.580735</v>
      </c>
      <c r="H87" s="12">
        <v>0.956832</v>
      </c>
      <c r="I87" s="12">
        <v>0.4792489999999999</v>
      </c>
      <c r="J87" s="12">
        <v>1.437451</v>
      </c>
      <c r="K87" s="12">
        <v>1.15648</v>
      </c>
      <c r="L87" s="12">
        <v>0.7176309999999999</v>
      </c>
      <c r="M87" s="12">
        <v>1.0205380000000002</v>
      </c>
      <c r="N87" s="12">
        <v>0.589421</v>
      </c>
      <c r="O87" s="12">
        <v>-0.8076289999999999</v>
      </c>
      <c r="P87" s="12">
        <v>-1.8392549999999999</v>
      </c>
      <c r="Q87" s="12">
        <v>-1.997148</v>
      </c>
      <c r="R87" s="12">
        <v>-0.835107</v>
      </c>
      <c r="S87" s="12">
        <v>0.11815399999999998</v>
      </c>
      <c r="T87" s="12">
        <v>0.46354999999999996</v>
      </c>
      <c r="U87" s="12">
        <v>1.738524</v>
      </c>
      <c r="V87" s="75"/>
    </row>
    <row r="88" spans="1:22" ht="11.25">
      <c r="A88" s="76">
        <v>2</v>
      </c>
      <c r="B88" s="12">
        <v>-9.561064534794298</v>
      </c>
      <c r="C88" s="12">
        <v>-0.09037421107780963</v>
      </c>
      <c r="D88" s="12">
        <v>0.021800610583765367</v>
      </c>
      <c r="E88" s="12">
        <v>0.010722111200747397</v>
      </c>
      <c r="F88" s="12">
        <v>-0.059895909906751976</v>
      </c>
      <c r="G88" s="12">
        <v>-0.09109328104754888</v>
      </c>
      <c r="H88" s="12">
        <v>-0.018969669692322055</v>
      </c>
      <c r="I88" s="12">
        <v>0.15425550794141668</v>
      </c>
      <c r="J88" s="12">
        <v>-0.06651612791481765</v>
      </c>
      <c r="K88" s="12">
        <v>-0.02574968825182289</v>
      </c>
      <c r="L88" s="12">
        <v>0.06620042467286484</v>
      </c>
      <c r="M88" s="12">
        <v>0.01213674953798477</v>
      </c>
      <c r="N88" s="12">
        <v>-0.0024445118007881683</v>
      </c>
      <c r="O88" s="12">
        <v>0.0016464903676915998</v>
      </c>
      <c r="P88" s="12">
        <v>0.08207943055395539</v>
      </c>
      <c r="Q88" s="12">
        <v>-0.0909044117044453</v>
      </c>
      <c r="R88" s="12">
        <v>-0.031891184237575976</v>
      </c>
      <c r="S88" s="12">
        <v>-0.044941965977892684</v>
      </c>
      <c r="T88" s="12">
        <v>-0.1456776081422433</v>
      </c>
      <c r="U88" s="12">
        <v>0.527210945603505</v>
      </c>
      <c r="V88" s="75">
        <f>'Summary Data'!V23</f>
        <v>-1.150038</v>
      </c>
    </row>
    <row r="89" spans="1:22" ht="11.25">
      <c r="A89" s="76">
        <v>3</v>
      </c>
      <c r="B89" s="12">
        <v>1.0891233841502466</v>
      </c>
      <c r="C89" s="12">
        <v>-0.06766533418404369</v>
      </c>
      <c r="D89" s="12">
        <v>0.019584452318615844</v>
      </c>
      <c r="E89" s="12">
        <v>-0.02589452232165161</v>
      </c>
      <c r="F89" s="12">
        <v>0.0030558587178973334</v>
      </c>
      <c r="G89" s="12">
        <v>0.02259497620483522</v>
      </c>
      <c r="H89" s="12">
        <v>0.07134629756509928</v>
      </c>
      <c r="I89" s="12">
        <v>0.12144622586534538</v>
      </c>
      <c r="J89" s="12">
        <v>-0.07147797545903051</v>
      </c>
      <c r="K89" s="12">
        <v>-0.08949455496080028</v>
      </c>
      <c r="L89" s="12">
        <v>0.047008150467162335</v>
      </c>
      <c r="M89" s="12">
        <v>-0.09618116737782019</v>
      </c>
      <c r="N89" s="12">
        <v>-0.014263541712794647</v>
      </c>
      <c r="O89" s="12">
        <v>0.049078373272274156</v>
      </c>
      <c r="P89" s="12">
        <v>0.10972155246536267</v>
      </c>
      <c r="Q89" s="12">
        <v>-0.03419687597823478</v>
      </c>
      <c r="R89" s="12">
        <v>-0.006958892806202099</v>
      </c>
      <c r="S89" s="12">
        <v>-0.02874543432370802</v>
      </c>
      <c r="T89" s="12">
        <v>-0.022924405682771654</v>
      </c>
      <c r="U89" s="12">
        <v>0.4209554675403186</v>
      </c>
      <c r="V89" s="75">
        <f>'Summary Data'!V24</f>
        <v>-0.09857739</v>
      </c>
    </row>
    <row r="90" spans="1:22" ht="11.25">
      <c r="A90" s="76">
        <v>4</v>
      </c>
      <c r="B90" s="12">
        <v>-2.3553603803845804</v>
      </c>
      <c r="C90" s="12">
        <v>-0.04750413795759048</v>
      </c>
      <c r="D90" s="12">
        <v>-0.004866649075959462</v>
      </c>
      <c r="E90" s="12">
        <v>-0.017610932742009533</v>
      </c>
      <c r="F90" s="12">
        <v>-0.014077932562639978</v>
      </c>
      <c r="G90" s="12">
        <v>-0.023600148701360846</v>
      </c>
      <c r="H90" s="12">
        <v>-0.017486036313235143</v>
      </c>
      <c r="I90" s="12">
        <v>0.023918286873577832</v>
      </c>
      <c r="J90" s="12">
        <v>-0.054788150771105104</v>
      </c>
      <c r="K90" s="12">
        <v>-0.04455552897722914</v>
      </c>
      <c r="L90" s="12">
        <v>0.013658271288882307</v>
      </c>
      <c r="M90" s="12">
        <v>-0.04226405573355163</v>
      </c>
      <c r="N90" s="12">
        <v>-0.009371054011188207</v>
      </c>
      <c r="O90" s="12">
        <v>0.0030021140774358357</v>
      </c>
      <c r="P90" s="12">
        <v>0.025698938512325187</v>
      </c>
      <c r="Q90" s="12">
        <v>-0.016260059222833467</v>
      </c>
      <c r="R90" s="12">
        <v>-0.024711663735558553</v>
      </c>
      <c r="S90" s="12">
        <v>-0.010331970363005705</v>
      </c>
      <c r="T90" s="12">
        <v>-0.03926607371162699</v>
      </c>
      <c r="U90" s="12">
        <v>0.057606527435793975</v>
      </c>
      <c r="V90" s="75">
        <f>'Summary Data'!V25</f>
        <v>0.3740833</v>
      </c>
    </row>
    <row r="91" spans="1:22" ht="11.25">
      <c r="A91" s="76">
        <v>5</v>
      </c>
      <c r="B91" s="12">
        <v>-0.45993980388781597</v>
      </c>
      <c r="C91" s="12">
        <v>-0.017152846947357317</v>
      </c>
      <c r="D91" s="12">
        <v>0.005773350518552222</v>
      </c>
      <c r="E91" s="12">
        <v>0.015592148144521367</v>
      </c>
      <c r="F91" s="12">
        <v>0.012063861072617671</v>
      </c>
      <c r="G91" s="12">
        <v>0.026421436241619925</v>
      </c>
      <c r="H91" s="12">
        <v>0.04495807868369904</v>
      </c>
      <c r="I91" s="12">
        <v>0.03541810167340884</v>
      </c>
      <c r="J91" s="12">
        <v>0.028460778043204127</v>
      </c>
      <c r="K91" s="12">
        <v>0.025597249804032968</v>
      </c>
      <c r="L91" s="12">
        <v>0.041782007918812814</v>
      </c>
      <c r="M91" s="12">
        <v>0.022554283044127328</v>
      </c>
      <c r="N91" s="12">
        <v>0.02265805309557728</v>
      </c>
      <c r="O91" s="12">
        <v>0.014022789742972655</v>
      </c>
      <c r="P91" s="12">
        <v>0.020023722966714078</v>
      </c>
      <c r="Q91" s="12">
        <v>0.010664886172187714</v>
      </c>
      <c r="R91" s="12">
        <v>0.007768687803105884</v>
      </c>
      <c r="S91" s="12">
        <v>0.005142354543950643</v>
      </c>
      <c r="T91" s="12">
        <v>-0.004834201574093089</v>
      </c>
      <c r="U91" s="12">
        <v>-0.26767557768911965</v>
      </c>
      <c r="V91" s="75">
        <f>'Summary Data'!V26</f>
        <v>-0.01113145</v>
      </c>
    </row>
    <row r="92" spans="1:22" ht="11.25">
      <c r="A92" s="76">
        <v>6</v>
      </c>
      <c r="B92" s="12">
        <v>-0.31409569134043064</v>
      </c>
      <c r="C92" s="12">
        <v>-0.001649659208428994</v>
      </c>
      <c r="D92" s="12">
        <v>0.007639473033069923</v>
      </c>
      <c r="E92" s="12">
        <v>-0.0005619075798878395</v>
      </c>
      <c r="F92" s="12">
        <v>0.0020081084852178865</v>
      </c>
      <c r="G92" s="12">
        <v>0.007675347747522827</v>
      </c>
      <c r="H92" s="12">
        <v>0.005751710175490015</v>
      </c>
      <c r="I92" s="12">
        <v>0.006360127960608936</v>
      </c>
      <c r="J92" s="12">
        <v>0.005775652318701183</v>
      </c>
      <c r="K92" s="12">
        <v>-0.0023645216724655985</v>
      </c>
      <c r="L92" s="12">
        <v>0.008405801350990394</v>
      </c>
      <c r="M92" s="12">
        <v>-0.0011518443668135508</v>
      </c>
      <c r="N92" s="12">
        <v>0.004746257802806242</v>
      </c>
      <c r="O92" s="12">
        <v>0.007443351490047517</v>
      </c>
      <c r="P92" s="12">
        <v>0.007760608246586415</v>
      </c>
      <c r="Q92" s="12">
        <v>-0.0010084723943865458</v>
      </c>
      <c r="R92" s="12">
        <v>0.0020396674888930495</v>
      </c>
      <c r="S92" s="12">
        <v>0.0014472857325487642</v>
      </c>
      <c r="T92" s="12">
        <v>0.00029869682183371023</v>
      </c>
      <c r="U92" s="12">
        <v>0.018836052601131414</v>
      </c>
      <c r="V92" s="75">
        <f>'Summary Data'!V27</f>
        <v>0.02225603</v>
      </c>
    </row>
    <row r="93" spans="1:22" ht="11.25">
      <c r="A93" s="76">
        <v>7</v>
      </c>
      <c r="B93" s="12">
        <v>0.2617783724490057</v>
      </c>
      <c r="C93" s="12">
        <v>0.08079487717002806</v>
      </c>
      <c r="D93" s="12">
        <v>0.0918224962621604</v>
      </c>
      <c r="E93" s="12">
        <v>0.08350033965120776</v>
      </c>
      <c r="F93" s="12">
        <v>0.07681973159340909</v>
      </c>
      <c r="G93" s="12">
        <v>0.09054323045945006</v>
      </c>
      <c r="H93" s="12">
        <v>0.08872818533866392</v>
      </c>
      <c r="I93" s="12">
        <v>0.08544989363357183</v>
      </c>
      <c r="J93" s="12">
        <v>0.09347058045212997</v>
      </c>
      <c r="K93" s="12">
        <v>0.0835827897502413</v>
      </c>
      <c r="L93" s="12">
        <v>0.08444434153515024</v>
      </c>
      <c r="M93" s="12">
        <v>0.08399712883574306</v>
      </c>
      <c r="N93" s="12">
        <v>0.09070694851702947</v>
      </c>
      <c r="O93" s="12">
        <v>0.08617303399852677</v>
      </c>
      <c r="P93" s="12">
        <v>0.07886829937155272</v>
      </c>
      <c r="Q93" s="12">
        <v>0.07689424785905334</v>
      </c>
      <c r="R93" s="12">
        <v>0.08992786038866193</v>
      </c>
      <c r="S93" s="12">
        <v>0.09119877392595287</v>
      </c>
      <c r="T93" s="12">
        <v>0.09343236640450324</v>
      </c>
      <c r="U93" s="12">
        <v>0.0809393037567823</v>
      </c>
      <c r="V93" s="75">
        <f>'Summary Data'!V28</f>
        <v>0.07421917</v>
      </c>
    </row>
    <row r="94" spans="1:22" ht="11.25">
      <c r="A94" s="76">
        <v>8</v>
      </c>
      <c r="B94" s="12">
        <v>-0.013621408211540877</v>
      </c>
      <c r="C94" s="12">
        <v>-0.001596888792135806</v>
      </c>
      <c r="D94" s="12">
        <v>-0.00036342763485838585</v>
      </c>
      <c r="E94" s="12">
        <v>-0.0013142247804900503</v>
      </c>
      <c r="F94" s="12">
        <v>-0.0036867605053184536</v>
      </c>
      <c r="G94" s="12">
        <v>-0.0024701086631403815</v>
      </c>
      <c r="H94" s="12">
        <v>-0.0032441069986010075</v>
      </c>
      <c r="I94" s="12">
        <v>0.0021765761488333427</v>
      </c>
      <c r="J94" s="12">
        <v>0.0015685469106119267</v>
      </c>
      <c r="K94" s="12">
        <v>0.005911303905397833</v>
      </c>
      <c r="L94" s="12">
        <v>0.004226515999366881</v>
      </c>
      <c r="M94" s="12">
        <v>0.00733408596548835</v>
      </c>
      <c r="N94" s="12">
        <v>0.002514492516736626</v>
      </c>
      <c r="O94" s="12">
        <v>0.0029477470642051765</v>
      </c>
      <c r="P94" s="12">
        <v>0.0035971477737989296</v>
      </c>
      <c r="Q94" s="12">
        <v>-0.003338784682148384</v>
      </c>
      <c r="R94" s="12">
        <v>0.00034185479846680564</v>
      </c>
      <c r="S94" s="12">
        <v>-0.0025366804262545867</v>
      </c>
      <c r="T94" s="12">
        <v>-0.001232324954953774</v>
      </c>
      <c r="U94" s="12">
        <v>-0.005162558822066704</v>
      </c>
      <c r="V94" s="75">
        <f>'Summary Data'!V29</f>
        <v>0.02435349</v>
      </c>
    </row>
    <row r="95" spans="1:22" ht="11.25">
      <c r="A95" s="76">
        <v>9</v>
      </c>
      <c r="B95" s="12">
        <v>0.053920722721924</v>
      </c>
      <c r="C95" s="12">
        <v>0.06217356683373494</v>
      </c>
      <c r="D95" s="12">
        <v>0.06461513206409597</v>
      </c>
      <c r="E95" s="12">
        <v>0.06462382448773628</v>
      </c>
      <c r="F95" s="12">
        <v>0.05298312462143845</v>
      </c>
      <c r="G95" s="12">
        <v>0.06886212020613136</v>
      </c>
      <c r="H95" s="12">
        <v>0.06885283739700647</v>
      </c>
      <c r="I95" s="12">
        <v>0.06509116464065755</v>
      </c>
      <c r="J95" s="12">
        <v>0.0712945457501217</v>
      </c>
      <c r="K95" s="12">
        <v>0.06530056084069041</v>
      </c>
      <c r="L95" s="12">
        <v>0.06211677736394146</v>
      </c>
      <c r="M95" s="12">
        <v>0.0677016876331481</v>
      </c>
      <c r="N95" s="12">
        <v>0.06789707674198613</v>
      </c>
      <c r="O95" s="12">
        <v>0.059796264384468556</v>
      </c>
      <c r="P95" s="12">
        <v>0.05679470224223972</v>
      </c>
      <c r="Q95" s="12">
        <v>0.05498171234817767</v>
      </c>
      <c r="R95" s="12">
        <v>0.06297370276399637</v>
      </c>
      <c r="S95" s="12">
        <v>0.06702287885037485</v>
      </c>
      <c r="T95" s="12">
        <v>0.06732906768006577</v>
      </c>
      <c r="U95" s="12">
        <v>0.07167519963642947</v>
      </c>
      <c r="V95" s="75">
        <f>'Summary Data'!V30</f>
        <v>0.03905576</v>
      </c>
    </row>
    <row r="96" spans="1:22" ht="11.25">
      <c r="A96" s="76">
        <v>10</v>
      </c>
      <c r="B96" s="12">
        <v>3.107968685564919E-08</v>
      </c>
      <c r="C96" s="12">
        <v>-6.085575572892856E-09</v>
      </c>
      <c r="D96" s="12">
        <v>-1.7873443770072883E-09</v>
      </c>
      <c r="E96" s="12">
        <v>-2.514065605884732E-10</v>
      </c>
      <c r="F96" s="12">
        <v>2.0616777559873972E-08</v>
      </c>
      <c r="G96" s="12">
        <v>-6.549445976478084E-09</v>
      </c>
      <c r="H96" s="12">
        <v>-4.2843714084359E-09</v>
      </c>
      <c r="I96" s="12">
        <v>4.9899463769475005E-08</v>
      </c>
      <c r="J96" s="12">
        <v>8.435292092295403E-10</v>
      </c>
      <c r="K96" s="12">
        <v>9.082571995288887E-09</v>
      </c>
      <c r="L96" s="12">
        <v>-3.292424238963482E-09</v>
      </c>
      <c r="M96" s="12">
        <v>5.53170893048894E-09</v>
      </c>
      <c r="N96" s="12">
        <v>1.092314680326142E-10</v>
      </c>
      <c r="O96" s="12">
        <v>-3.510979232452072E-11</v>
      </c>
      <c r="P96" s="12">
        <v>3.3729672764807374E-09</v>
      </c>
      <c r="Q96" s="12">
        <v>-1.0042580860741222E-09</v>
      </c>
      <c r="R96" s="12">
        <v>2.021057086547474E-11</v>
      </c>
      <c r="S96" s="12">
        <v>-1.994710402870341E-09</v>
      </c>
      <c r="T96" s="12">
        <v>2.0175481729487616E-08</v>
      </c>
      <c r="U96" s="12">
        <v>1.3460342715584585E-08</v>
      </c>
      <c r="V96" s="75">
        <f>'Summary Data'!V31</f>
        <v>0.0007040161</v>
      </c>
    </row>
    <row r="97" spans="1:23" ht="11.25">
      <c r="A97" s="76">
        <v>11</v>
      </c>
      <c r="B97" s="12">
        <v>0.09487742214126872</v>
      </c>
      <c r="C97" s="12">
        <v>0.10616357653864425</v>
      </c>
      <c r="D97" s="12">
        <v>0.11991423560706219</v>
      </c>
      <c r="E97" s="12">
        <v>0.11356080504380489</v>
      </c>
      <c r="F97" s="12">
        <v>0.11184765046213338</v>
      </c>
      <c r="G97" s="12">
        <v>0.12918027675869947</v>
      </c>
      <c r="H97" s="12">
        <v>0.1234540881626516</v>
      </c>
      <c r="I97" s="12">
        <v>0.11947338967713125</v>
      </c>
      <c r="J97" s="12">
        <v>0.12759173297184778</v>
      </c>
      <c r="K97" s="12">
        <v>0.1246782414004359</v>
      </c>
      <c r="L97" s="12">
        <v>0.12311465426480132</v>
      </c>
      <c r="M97" s="12">
        <v>0.12351591830737078</v>
      </c>
      <c r="N97" s="12">
        <v>0.12133513943047902</v>
      </c>
      <c r="O97" s="12">
        <v>0.11042659075341449</v>
      </c>
      <c r="P97" s="12">
        <v>0.10411450611288653</v>
      </c>
      <c r="Q97" s="12">
        <v>0.10259163715160832</v>
      </c>
      <c r="R97" s="12">
        <v>0.10983632454841435</v>
      </c>
      <c r="S97" s="12">
        <v>0.11776058847351445</v>
      </c>
      <c r="T97" s="12">
        <v>0.12049160584288678</v>
      </c>
      <c r="U97" s="12">
        <v>0.13047476320285592</v>
      </c>
      <c r="V97" s="75">
        <f>'Summary Data'!V32</f>
        <v>0.04711165</v>
      </c>
      <c r="W97" s="35" t="s">
        <v>57</v>
      </c>
    </row>
    <row r="98" spans="1:23" ht="11.25">
      <c r="A98" s="76">
        <v>12</v>
      </c>
      <c r="B98" s="12">
        <v>0.045939138231606544</v>
      </c>
      <c r="C98" s="12">
        <v>0.0005485555558771595</v>
      </c>
      <c r="D98" s="12">
        <v>-0.0032441124570872565</v>
      </c>
      <c r="E98" s="12">
        <v>-0.00024197776693660666</v>
      </c>
      <c r="F98" s="12">
        <v>-0.0013455961399795645</v>
      </c>
      <c r="G98" s="12">
        <v>0.005006885939467976</v>
      </c>
      <c r="H98" s="12">
        <v>-0.011679186396736239</v>
      </c>
      <c r="I98" s="12">
        <v>-0.005035557170747309</v>
      </c>
      <c r="J98" s="12">
        <v>-0.0038335895977424693</v>
      </c>
      <c r="K98" s="12">
        <v>0.013543686480184752</v>
      </c>
      <c r="L98" s="12">
        <v>0.0230099300659621</v>
      </c>
      <c r="M98" s="12">
        <v>0.005712159591477313</v>
      </c>
      <c r="N98" s="12">
        <v>1.991802805308791E-05</v>
      </c>
      <c r="O98" s="12">
        <v>0.008485915274513207</v>
      </c>
      <c r="P98" s="12">
        <v>0.012667926171675089</v>
      </c>
      <c r="Q98" s="12">
        <v>0.005702388223962768</v>
      </c>
      <c r="R98" s="12">
        <v>0.0048087768062858305</v>
      </c>
      <c r="S98" s="12">
        <v>0.009885549733271277</v>
      </c>
      <c r="T98" s="12">
        <v>-0.006708810086589632</v>
      </c>
      <c r="U98" s="12">
        <v>-0.0026028311306000845</v>
      </c>
      <c r="V98" s="75">
        <f>'Summary Data'!V33*10</f>
        <v>-0.01768504</v>
      </c>
      <c r="W98" s="35" t="s">
        <v>57</v>
      </c>
    </row>
    <row r="99" spans="1:23" ht="11.25">
      <c r="A99" s="76">
        <v>13</v>
      </c>
      <c r="B99" s="12">
        <v>0.15174654930522916</v>
      </c>
      <c r="C99" s="12">
        <v>0.1266263520120069</v>
      </c>
      <c r="D99" s="12">
        <v>0.13554103258527048</v>
      </c>
      <c r="E99" s="12">
        <v>0.12403707921812401</v>
      </c>
      <c r="F99" s="12">
        <v>0.11043274892879067</v>
      </c>
      <c r="G99" s="12">
        <v>0.12247914650504743</v>
      </c>
      <c r="H99" s="12">
        <v>0.12057298731973554</v>
      </c>
      <c r="I99" s="12">
        <v>0.1142037439266525</v>
      </c>
      <c r="J99" s="12">
        <v>0.13442387749924117</v>
      </c>
      <c r="K99" s="12">
        <v>0.122649279464639</v>
      </c>
      <c r="L99" s="12">
        <v>0.1160746880647693</v>
      </c>
      <c r="M99" s="12">
        <v>0.12976294271570538</v>
      </c>
      <c r="N99" s="12">
        <v>0.13392956439932688</v>
      </c>
      <c r="O99" s="12">
        <v>0.12126172763017035</v>
      </c>
      <c r="P99" s="12">
        <v>0.10697184109559041</v>
      </c>
      <c r="Q99" s="12">
        <v>0.11308466299664476</v>
      </c>
      <c r="R99" s="12">
        <v>0.12246784149661731</v>
      </c>
      <c r="S99" s="12">
        <v>0.11452618917985552</v>
      </c>
      <c r="T99" s="12">
        <v>0.12816279715361759</v>
      </c>
      <c r="U99" s="12">
        <v>0.13723667740056522</v>
      </c>
      <c r="V99" s="75">
        <f>'Summary Data'!V34*10</f>
        <v>0.046361099999999995</v>
      </c>
      <c r="W99" s="35" t="s">
        <v>57</v>
      </c>
    </row>
    <row r="100" spans="1:23" ht="11.25">
      <c r="A100" s="76">
        <v>14</v>
      </c>
      <c r="B100" s="12">
        <v>0.0169505289065691</v>
      </c>
      <c r="C100" s="12">
        <v>-0.05339681704696271</v>
      </c>
      <c r="D100" s="12">
        <v>-0.06129025807681387</v>
      </c>
      <c r="E100" s="12">
        <v>-0.07046095612413868</v>
      </c>
      <c r="F100" s="12">
        <v>-0.0718434429175609</v>
      </c>
      <c r="G100" s="12">
        <v>-0.07159249505676565</v>
      </c>
      <c r="H100" s="12">
        <v>-0.0702512157862482</v>
      </c>
      <c r="I100" s="12">
        <v>-0.07502552865813485</v>
      </c>
      <c r="J100" s="12">
        <v>-0.06895429012353838</v>
      </c>
      <c r="K100" s="12">
        <v>-0.07294862281018993</v>
      </c>
      <c r="L100" s="12">
        <v>-0.06986003889104066</v>
      </c>
      <c r="M100" s="12">
        <v>-0.07033484511630095</v>
      </c>
      <c r="N100" s="12">
        <v>-0.05717630371587393</v>
      </c>
      <c r="O100" s="12">
        <v>-0.061296309772485125</v>
      </c>
      <c r="P100" s="12">
        <v>-0.06160124959433412</v>
      </c>
      <c r="Q100" s="12">
        <v>-0.060833064007433</v>
      </c>
      <c r="R100" s="12">
        <v>-0.06413865858763208</v>
      </c>
      <c r="S100" s="12">
        <v>-0.060963297347428835</v>
      </c>
      <c r="T100" s="12">
        <v>-0.061517123599301025</v>
      </c>
      <c r="U100" s="12">
        <v>-0.029561633494684353</v>
      </c>
      <c r="V100" s="75">
        <f>'Summary Data'!V35*10</f>
        <v>-0.06824847</v>
      </c>
      <c r="W100" s="35" t="s">
        <v>57</v>
      </c>
    </row>
    <row r="101" spans="1:23" ht="11.25">
      <c r="A101" s="76">
        <v>15</v>
      </c>
      <c r="B101" s="12">
        <v>-0.03144098538893845</v>
      </c>
      <c r="C101" s="12">
        <v>0.08016781</v>
      </c>
      <c r="D101" s="12">
        <v>0.05384225203389832</v>
      </c>
      <c r="E101" s="12">
        <v>0.08673094169491526</v>
      </c>
      <c r="F101" s="12">
        <v>0.055431278491525425</v>
      </c>
      <c r="G101" s="12">
        <v>0.054453255423728836</v>
      </c>
      <c r="H101" s="12">
        <v>0.087061293220339</v>
      </c>
      <c r="I101" s="12">
        <v>0.032855450338983044</v>
      </c>
      <c r="J101" s="12">
        <v>0.07619271503389831</v>
      </c>
      <c r="K101" s="12">
        <v>0.06959002084745763</v>
      </c>
      <c r="L101" s="12">
        <v>0.1050803838983051</v>
      </c>
      <c r="M101" s="12">
        <v>0.08315995576271187</v>
      </c>
      <c r="N101" s="12">
        <v>0.0718399045762712</v>
      </c>
      <c r="O101" s="12">
        <v>0.08468623813559323</v>
      </c>
      <c r="P101" s="12">
        <v>0.024593363559322037</v>
      </c>
      <c r="Q101" s="12">
        <v>0.06122475761525425</v>
      </c>
      <c r="R101" s="12">
        <v>0.05971349983050847</v>
      </c>
      <c r="S101" s="12">
        <v>0.03043509181355933</v>
      </c>
      <c r="T101" s="12">
        <v>0.046429669474576274</v>
      </c>
      <c r="U101" s="12">
        <v>0.012229931946444249</v>
      </c>
      <c r="V101" s="75">
        <f>'Summary Data'!V36*10</f>
        <v>-0.005681291999999999</v>
      </c>
      <c r="W101" s="35" t="s">
        <v>57</v>
      </c>
    </row>
    <row r="102" spans="1:23" ht="11.25">
      <c r="A102" s="76">
        <v>16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75">
        <f>'Summary Data'!V37*10</f>
        <v>0</v>
      </c>
      <c r="W102" s="35" t="s">
        <v>57</v>
      </c>
    </row>
    <row r="103" spans="1:23" ht="12" thickBot="1">
      <c r="A103" s="77">
        <v>17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503" t="s">
        <v>92</v>
      </c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501"/>
    </row>
    <row r="106" spans="1:22" ht="11.25">
      <c r="A106" s="76"/>
      <c r="B106" s="74" t="s">
        <v>52</v>
      </c>
      <c r="C106" s="74" t="s">
        <v>53</v>
      </c>
      <c r="D106" s="74" t="s">
        <v>54</v>
      </c>
      <c r="E106" s="74" t="s">
        <v>55</v>
      </c>
      <c r="F106" s="74" t="s">
        <v>56</v>
      </c>
      <c r="G106" s="74" t="s">
        <v>61</v>
      </c>
      <c r="H106" s="74" t="s">
        <v>62</v>
      </c>
      <c r="I106" s="74" t="s">
        <v>63</v>
      </c>
      <c r="J106" s="74" t="s">
        <v>64</v>
      </c>
      <c r="K106" s="74" t="s">
        <v>65</v>
      </c>
      <c r="L106" s="74" t="s">
        <v>66</v>
      </c>
      <c r="M106" s="74" t="s">
        <v>67</v>
      </c>
      <c r="N106" s="74" t="s">
        <v>68</v>
      </c>
      <c r="O106" s="74" t="s">
        <v>69</v>
      </c>
      <c r="P106" s="74" t="s">
        <v>70</v>
      </c>
      <c r="Q106" s="74" t="s">
        <v>71</v>
      </c>
      <c r="R106" s="74" t="s">
        <v>72</v>
      </c>
      <c r="S106" s="74" t="s">
        <v>73</v>
      </c>
      <c r="T106" s="74" t="s">
        <v>74</v>
      </c>
      <c r="U106" s="74" t="s">
        <v>75</v>
      </c>
      <c r="V106" s="13" t="s">
        <v>76</v>
      </c>
    </row>
    <row r="107" spans="1:22" ht="11.25">
      <c r="A107" s="76">
        <v>1</v>
      </c>
      <c r="B107" s="12">
        <v>36.11764705882359</v>
      </c>
      <c r="C107" s="12">
        <v>107.76470588235293</v>
      </c>
      <c r="D107" s="12">
        <v>108.47058823529414</v>
      </c>
      <c r="E107" s="12">
        <v>108.35294117647072</v>
      </c>
      <c r="F107" s="12">
        <v>108.3529411764705</v>
      </c>
      <c r="G107" s="12">
        <v>108.47058823529414</v>
      </c>
      <c r="H107" s="12">
        <v>108.47058823529414</v>
      </c>
      <c r="I107" s="12">
        <v>108.47058823529414</v>
      </c>
      <c r="J107" s="12">
        <v>108.58823529411768</v>
      </c>
      <c r="K107" s="12">
        <v>108.58823529411757</v>
      </c>
      <c r="L107" s="12">
        <v>108.47058823529414</v>
      </c>
      <c r="M107" s="12">
        <v>108.47058823529414</v>
      </c>
      <c r="N107" s="12">
        <v>108.47058823529414</v>
      </c>
      <c r="O107" s="12">
        <v>108.58823529411768</v>
      </c>
      <c r="P107" s="12">
        <v>108.58823529411768</v>
      </c>
      <c r="Q107" s="12">
        <v>108.47058823529414</v>
      </c>
      <c r="R107" s="12">
        <v>108.47058823529414</v>
      </c>
      <c r="S107" s="12">
        <v>108.35294117647072</v>
      </c>
      <c r="T107" s="12">
        <v>107.88235294117635</v>
      </c>
      <c r="U107" s="12">
        <v>49.29411764705884</v>
      </c>
      <c r="V107" s="79"/>
    </row>
    <row r="108" spans="1:22" ht="11.25">
      <c r="A108" s="76">
        <v>2</v>
      </c>
      <c r="B108" s="12">
        <v>-39.99567845806109</v>
      </c>
      <c r="C108" s="12">
        <v>-1.6371254189096833</v>
      </c>
      <c r="D108" s="12">
        <v>-1.4112646388928365</v>
      </c>
      <c r="E108" s="12">
        <v>-1.5611602065990033</v>
      </c>
      <c r="F108" s="12">
        <v>-1.521239109233658</v>
      </c>
      <c r="G108" s="12">
        <v>-1.4276269438928333</v>
      </c>
      <c r="H108" s="12">
        <v>-1.5037983298594395</v>
      </c>
      <c r="I108" s="12">
        <v>-1.510807877739016</v>
      </c>
      <c r="J108" s="12">
        <v>-1.5294182224089665</v>
      </c>
      <c r="K108" s="12">
        <v>-1.272303758153017</v>
      </c>
      <c r="L108" s="12">
        <v>-1.4935518720729617</v>
      </c>
      <c r="M108" s="12">
        <v>-1.4327324833220825</v>
      </c>
      <c r="N108" s="12">
        <v>-1.6425009924440108</v>
      </c>
      <c r="O108" s="12">
        <v>-1.4021025218387089</v>
      </c>
      <c r="P108" s="12">
        <v>-1.1964376362827736</v>
      </c>
      <c r="Q108" s="12">
        <v>-1.454318967774153</v>
      </c>
      <c r="R108" s="12">
        <v>-1.6230106332249548</v>
      </c>
      <c r="S108" s="12">
        <v>-1.492596754295982</v>
      </c>
      <c r="T108" s="12">
        <v>-1.4925748850100231</v>
      </c>
      <c r="U108" s="12">
        <v>-40.229059266787395</v>
      </c>
      <c r="V108" s="75">
        <f>'Summary Data'!AS6</f>
        <v>-3.811329</v>
      </c>
    </row>
    <row r="109" spans="1:22" ht="11.25">
      <c r="A109" s="76">
        <v>3</v>
      </c>
      <c r="B109" s="12">
        <v>4.343949986687409</v>
      </c>
      <c r="C109" s="12">
        <v>4.339532622609387</v>
      </c>
      <c r="D109" s="12">
        <v>4.362136505605127</v>
      </c>
      <c r="E109" s="12">
        <v>4.339681215099968</v>
      </c>
      <c r="F109" s="12">
        <v>4.374268655402339</v>
      </c>
      <c r="G109" s="12">
        <v>4.41796511834115</v>
      </c>
      <c r="H109" s="12">
        <v>4.405312654871201</v>
      </c>
      <c r="I109" s="12">
        <v>4.445100013276402</v>
      </c>
      <c r="J109" s="12">
        <v>4.473544576924053</v>
      </c>
      <c r="K109" s="12">
        <v>4.41848310629311</v>
      </c>
      <c r="L109" s="12">
        <v>4.381062457000161</v>
      </c>
      <c r="M109" s="12">
        <v>4.394213824829757</v>
      </c>
      <c r="N109" s="12">
        <v>4.386109871128143</v>
      </c>
      <c r="O109" s="12">
        <v>4.345635688699663</v>
      </c>
      <c r="P109" s="12">
        <v>4.377800288294139</v>
      </c>
      <c r="Q109" s="12">
        <v>4.34649020206271</v>
      </c>
      <c r="R109" s="12">
        <v>4.376519016397964</v>
      </c>
      <c r="S109" s="12">
        <v>4.3854055014754625</v>
      </c>
      <c r="T109" s="12">
        <v>4.416026988123461</v>
      </c>
      <c r="U109" s="12">
        <v>5.868531855456829</v>
      </c>
      <c r="V109" s="75">
        <f>'Summary Data'!AS7</f>
        <v>3.140357</v>
      </c>
    </row>
    <row r="110" spans="1:22" ht="11.25">
      <c r="A110" s="76">
        <v>4</v>
      </c>
      <c r="B110" s="12">
        <v>0.8182871566260456</v>
      </c>
      <c r="C110" s="12">
        <v>-0.031997301210033025</v>
      </c>
      <c r="D110" s="12">
        <v>-0.01518470799555472</v>
      </c>
      <c r="E110" s="12">
        <v>0.0021414815165243795</v>
      </c>
      <c r="F110" s="12">
        <v>0.007716031422050212</v>
      </c>
      <c r="G110" s="12">
        <v>-0.0330718846650121</v>
      </c>
      <c r="H110" s="12">
        <v>-0.04248708251293547</v>
      </c>
      <c r="I110" s="12">
        <v>-0.017871433824565006</v>
      </c>
      <c r="J110" s="12">
        <v>-0.012558617780007428</v>
      </c>
      <c r="K110" s="12">
        <v>-0.042468910756636585</v>
      </c>
      <c r="L110" s="12">
        <v>-0.05225445978076976</v>
      </c>
      <c r="M110" s="12">
        <v>-0.009462420562396545</v>
      </c>
      <c r="N110" s="12">
        <v>-0.0014673531687472846</v>
      </c>
      <c r="O110" s="12">
        <v>-0.022817286901554608</v>
      </c>
      <c r="P110" s="12">
        <v>-0.013999764779601132</v>
      </c>
      <c r="Q110" s="12">
        <v>-0.012113561420601016</v>
      </c>
      <c r="R110" s="12">
        <v>-0.04154969091505457</v>
      </c>
      <c r="S110" s="12">
        <v>-0.01889861739233041</v>
      </c>
      <c r="T110" s="12">
        <v>0.007123481916615854</v>
      </c>
      <c r="U110" s="12">
        <v>0.18631969212777513</v>
      </c>
      <c r="V110" s="75">
        <f>'Summary Data'!AS8</f>
        <v>0.01417713</v>
      </c>
    </row>
    <row r="111" spans="1:22" ht="11.25">
      <c r="A111" s="76">
        <v>5</v>
      </c>
      <c r="B111" s="12">
        <v>-0.044114114369341095</v>
      </c>
      <c r="C111" s="12">
        <v>0.03991992521010629</v>
      </c>
      <c r="D111" s="12">
        <v>0.04250582825141465</v>
      </c>
      <c r="E111" s="12">
        <v>0.039521624059835454</v>
      </c>
      <c r="F111" s="12">
        <v>0.03519870249055475</v>
      </c>
      <c r="G111" s="12">
        <v>0.04194823911308582</v>
      </c>
      <c r="H111" s="12">
        <v>0.04281289034046676</v>
      </c>
      <c r="I111" s="12">
        <v>0.04122226415314481</v>
      </c>
      <c r="J111" s="12">
        <v>0.050811600759019054</v>
      </c>
      <c r="K111" s="12">
        <v>0.056674344587568704</v>
      </c>
      <c r="L111" s="12">
        <v>0.04729170760491219</v>
      </c>
      <c r="M111" s="12">
        <v>0.05874042645970597</v>
      </c>
      <c r="N111" s="12">
        <v>0.04971471847265982</v>
      </c>
      <c r="O111" s="12">
        <v>0.03259869416195493</v>
      </c>
      <c r="P111" s="12">
        <v>0.04951355327432738</v>
      </c>
      <c r="Q111" s="12">
        <v>0.03718474521644058</v>
      </c>
      <c r="R111" s="12">
        <v>0.03452036670923653</v>
      </c>
      <c r="S111" s="12">
        <v>0.04997743919443799</v>
      </c>
      <c r="T111" s="12">
        <v>0.06843538479484446</v>
      </c>
      <c r="U111" s="12">
        <v>0.15015140856160558</v>
      </c>
      <c r="V111" s="75">
        <f>'Summary Data'!AS9</f>
        <v>-0.1031411</v>
      </c>
    </row>
    <row r="112" spans="1:22" ht="11.25">
      <c r="A112" s="76">
        <v>6</v>
      </c>
      <c r="B112" s="12">
        <v>0.14912209014796407</v>
      </c>
      <c r="C112" s="12">
        <v>0.02405057137104974</v>
      </c>
      <c r="D112" s="12">
        <v>0.024010186577626484</v>
      </c>
      <c r="E112" s="12">
        <v>0.03084319124707955</v>
      </c>
      <c r="F112" s="12">
        <v>0.025543526301198063</v>
      </c>
      <c r="G112" s="12">
        <v>0.04362317801778137</v>
      </c>
      <c r="H112" s="12">
        <v>0.028922364185568768</v>
      </c>
      <c r="I112" s="12">
        <v>0.027078411347037337</v>
      </c>
      <c r="J112" s="12">
        <v>0.025203553285974976</v>
      </c>
      <c r="K112" s="12">
        <v>0.03824625185563149</v>
      </c>
      <c r="L112" s="12">
        <v>0.019329791218798208</v>
      </c>
      <c r="M112" s="12">
        <v>0.028031545710931742</v>
      </c>
      <c r="N112" s="12">
        <v>0.028769908452430125</v>
      </c>
      <c r="O112" s="12">
        <v>0.024819473820436776</v>
      </c>
      <c r="P112" s="12">
        <v>0.03543213413705107</v>
      </c>
      <c r="Q112" s="12">
        <v>0.027845644216674764</v>
      </c>
      <c r="R112" s="12">
        <v>0.026849976266583787</v>
      </c>
      <c r="S112" s="12">
        <v>0.02122514772264117</v>
      </c>
      <c r="T112" s="12">
        <v>0.02848718072945769</v>
      </c>
      <c r="U112" s="12">
        <v>0.005683215420693661</v>
      </c>
      <c r="V112" s="75">
        <f>'Summary Data'!AS10</f>
        <v>-0.0294861</v>
      </c>
    </row>
    <row r="113" spans="1:22" ht="11.25">
      <c r="A113" s="76">
        <v>7</v>
      </c>
      <c r="B113" s="12">
        <v>-0.10734237740084862</v>
      </c>
      <c r="C113" s="12">
        <v>-0.006816390083194457</v>
      </c>
      <c r="D113" s="12">
        <v>-0.009659309568171626</v>
      </c>
      <c r="E113" s="12">
        <v>0.0009254848522928238</v>
      </c>
      <c r="F113" s="12">
        <v>0.002329956882175299</v>
      </c>
      <c r="G113" s="12">
        <v>0.0005815934264788991</v>
      </c>
      <c r="H113" s="12">
        <v>-0.00635487293400161</v>
      </c>
      <c r="I113" s="12">
        <v>-0.01002521348607488</v>
      </c>
      <c r="J113" s="12">
        <v>0.005646648340384419</v>
      </c>
      <c r="K113" s="12">
        <v>0.008286597163433274</v>
      </c>
      <c r="L113" s="12">
        <v>-0.002293727683937985</v>
      </c>
      <c r="M113" s="12">
        <v>0.0013567803043320614</v>
      </c>
      <c r="N113" s="12">
        <v>0.007747438777061522</v>
      </c>
      <c r="O113" s="12">
        <v>0.009036787834249216</v>
      </c>
      <c r="P113" s="12">
        <v>-0.002309214328024667</v>
      </c>
      <c r="Q113" s="12">
        <v>-0.00032969151959494347</v>
      </c>
      <c r="R113" s="12">
        <v>-0.004206900578076822</v>
      </c>
      <c r="S113" s="12">
        <v>-0.0007514123481957569</v>
      </c>
      <c r="T113" s="12">
        <v>0.010335977790130624</v>
      </c>
      <c r="U113" s="12">
        <v>0.009597451242660926</v>
      </c>
      <c r="V113" s="75">
        <f>'Summary Data'!AS11</f>
        <v>0.747588</v>
      </c>
    </row>
    <row r="114" spans="1:22" ht="11.25">
      <c r="A114" s="76">
        <v>8</v>
      </c>
      <c r="B114" s="12">
        <v>0.0684137492943118</v>
      </c>
      <c r="C114" s="12">
        <v>0.0032024892200839122</v>
      </c>
      <c r="D114" s="12">
        <v>0.004201116420599936</v>
      </c>
      <c r="E114" s="12">
        <v>0.007503703489046951</v>
      </c>
      <c r="F114" s="12">
        <v>0.001323434854492505</v>
      </c>
      <c r="G114" s="12">
        <v>0.003573945164634874</v>
      </c>
      <c r="H114" s="12">
        <v>0.0008510167555499</v>
      </c>
      <c r="I114" s="12">
        <v>-0.004077138193111243</v>
      </c>
      <c r="J114" s="12">
        <v>-0.001037164978680988</v>
      </c>
      <c r="K114" s="12">
        <v>0.003970530917052317</v>
      </c>
      <c r="L114" s="12">
        <v>0.005660001736407974</v>
      </c>
      <c r="M114" s="12">
        <v>0.004075990967245696</v>
      </c>
      <c r="N114" s="12">
        <v>0.005006980263726056</v>
      </c>
      <c r="O114" s="12">
        <v>0.002064851537321215</v>
      </c>
      <c r="P114" s="12">
        <v>0.005861168180239948</v>
      </c>
      <c r="Q114" s="12">
        <v>0.006004081479132135</v>
      </c>
      <c r="R114" s="12">
        <v>0.00873817422467109</v>
      </c>
      <c r="S114" s="12">
        <v>0.007503957163091374</v>
      </c>
      <c r="T114" s="12">
        <v>0.007774030021939542</v>
      </c>
      <c r="U114" s="12">
        <v>-0.0001444758628035914</v>
      </c>
      <c r="V114" s="75">
        <f>'Summary Data'!AS12</f>
        <v>0.004870119</v>
      </c>
    </row>
    <row r="115" spans="1:22" ht="11.25">
      <c r="A115" s="76">
        <v>9</v>
      </c>
      <c r="B115" s="12">
        <v>0.06749284518496501</v>
      </c>
      <c r="C115" s="12">
        <v>0.027163245453381002</v>
      </c>
      <c r="D115" s="12">
        <v>0.01668655715150441</v>
      </c>
      <c r="E115" s="12">
        <v>0.01868948124517089</v>
      </c>
      <c r="F115" s="12">
        <v>0.01909117277100808</v>
      </c>
      <c r="G115" s="12">
        <v>0.021160217596232045</v>
      </c>
      <c r="H115" s="12">
        <v>0.018217185111885026</v>
      </c>
      <c r="I115" s="12">
        <v>0.01741058928672301</v>
      </c>
      <c r="J115" s="12">
        <v>0.017842918522337936</v>
      </c>
      <c r="K115" s="12">
        <v>0.033436620655656</v>
      </c>
      <c r="L115" s="12">
        <v>0.010477265931702673</v>
      </c>
      <c r="M115" s="12">
        <v>0.014805110997237636</v>
      </c>
      <c r="N115" s="12">
        <v>0.012964676416793275</v>
      </c>
      <c r="O115" s="12">
        <v>0.009178929477327236</v>
      </c>
      <c r="P115" s="12">
        <v>0.022928966515700755</v>
      </c>
      <c r="Q115" s="12">
        <v>0.01386009653639464</v>
      </c>
      <c r="R115" s="12">
        <v>0.014976477132827348</v>
      </c>
      <c r="S115" s="12">
        <v>0.018153044624241554</v>
      </c>
      <c r="T115" s="12">
        <v>0.017915475106804357</v>
      </c>
      <c r="U115" s="12">
        <v>0.014965193692856982</v>
      </c>
      <c r="V115" s="75">
        <f>'Summary Data'!AS13</f>
        <v>0.428161</v>
      </c>
    </row>
    <row r="116" spans="1:22" ht="11.25">
      <c r="A116" s="76">
        <v>10</v>
      </c>
      <c r="B116" s="12">
        <v>-1.9060656302821853E-08</v>
      </c>
      <c r="C116" s="12">
        <v>-2.2432017784251197E-08</v>
      </c>
      <c r="D116" s="12">
        <v>-1.8698133688858143E-08</v>
      </c>
      <c r="E116" s="12">
        <v>8.9923500201091E-09</v>
      </c>
      <c r="F116" s="12">
        <v>-8.488530141203241E-09</v>
      </c>
      <c r="G116" s="12">
        <v>5.200569999340944E-09</v>
      </c>
      <c r="H116" s="12">
        <v>8.12760939441389E-09</v>
      </c>
      <c r="I116" s="12">
        <v>-1.5455297136252893E-09</v>
      </c>
      <c r="J116" s="12">
        <v>-4.463430636920881E-09</v>
      </c>
      <c r="K116" s="12">
        <v>3.7067914192660665E-08</v>
      </c>
      <c r="L116" s="12">
        <v>-5.986834798496535E-08</v>
      </c>
      <c r="M116" s="12">
        <v>3.610105426037304E-09</v>
      </c>
      <c r="N116" s="12">
        <v>-1.2561369113187672E-08</v>
      </c>
      <c r="O116" s="12">
        <v>6.108329916793939E-10</v>
      </c>
      <c r="P116" s="12">
        <v>-4.775951735404176E-09</v>
      </c>
      <c r="Q116" s="12">
        <v>2.1824758423399266E-08</v>
      </c>
      <c r="R116" s="12">
        <v>1.1096135755931907E-08</v>
      </c>
      <c r="S116" s="12">
        <v>-2.537104083119438E-08</v>
      </c>
      <c r="T116" s="12">
        <v>1.0137145046407545E-09</v>
      </c>
      <c r="U116" s="12">
        <v>-2.1454933918782532E-08</v>
      </c>
      <c r="V116" s="75">
        <f>'Summary Data'!AS14</f>
        <v>0.000989585</v>
      </c>
    </row>
    <row r="117" spans="1:22" ht="11.25">
      <c r="A117" s="76">
        <v>11</v>
      </c>
      <c r="B117" s="12">
        <v>-0.01880720374518574</v>
      </c>
      <c r="C117" s="12">
        <v>0.008888161128430938</v>
      </c>
      <c r="D117" s="12">
        <v>0.0066221009952042165</v>
      </c>
      <c r="E117" s="12">
        <v>0.007692900345387499</v>
      </c>
      <c r="F117" s="12">
        <v>0.005970511222414765</v>
      </c>
      <c r="G117" s="12">
        <v>0.00507169898139892</v>
      </c>
      <c r="H117" s="12">
        <v>0.0027462430287416018</v>
      </c>
      <c r="I117" s="12">
        <v>0.003475379137994561</v>
      </c>
      <c r="J117" s="12">
        <v>0.00512505092842519</v>
      </c>
      <c r="K117" s="12">
        <v>0.009490440070680672</v>
      </c>
      <c r="L117" s="12">
        <v>0.007993606932951813</v>
      </c>
      <c r="M117" s="12">
        <v>0.00789582471469863</v>
      </c>
      <c r="N117" s="12">
        <v>0.009542621838311338</v>
      </c>
      <c r="O117" s="12">
        <v>0.008636612612738515</v>
      </c>
      <c r="P117" s="12">
        <v>0.008245720688813352</v>
      </c>
      <c r="Q117" s="12">
        <v>0.008762841264005727</v>
      </c>
      <c r="R117" s="12">
        <v>0.005318830837254818</v>
      </c>
      <c r="S117" s="12">
        <v>0.006129608936622621</v>
      </c>
      <c r="T117" s="12">
        <v>0.0069805638388071856</v>
      </c>
      <c r="U117" s="12">
        <v>0.004454976055717208</v>
      </c>
      <c r="V117" s="75">
        <f>'Summary Data'!AS15</f>
        <v>0.6470822</v>
      </c>
    </row>
    <row r="118" spans="1:23" ht="11.25">
      <c r="A118" s="76">
        <v>12</v>
      </c>
      <c r="B118" s="12">
        <v>0.0207615034870705</v>
      </c>
      <c r="C118" s="12">
        <v>-0.001386531091925043</v>
      </c>
      <c r="D118" s="12">
        <v>-0.008456041118702027</v>
      </c>
      <c r="E118" s="12">
        <v>-0.008701568739240561</v>
      </c>
      <c r="F118" s="12">
        <v>-0.013714847770050241</v>
      </c>
      <c r="G118" s="12">
        <v>-0.004047059439206952</v>
      </c>
      <c r="H118" s="12">
        <v>-0.004799290074165206</v>
      </c>
      <c r="I118" s="12">
        <v>-0.014274260046273655</v>
      </c>
      <c r="J118" s="12">
        <v>-0.005616344285687674</v>
      </c>
      <c r="K118" s="12">
        <v>0.006971384084517437</v>
      </c>
      <c r="L118" s="12">
        <v>0.00015620589383072338</v>
      </c>
      <c r="M118" s="12">
        <v>-0.005726546780472205</v>
      </c>
      <c r="N118" s="12">
        <v>-0.002540812581201201</v>
      </c>
      <c r="O118" s="12">
        <v>-0.007425595404817226</v>
      </c>
      <c r="P118" s="12">
        <v>-0.00039545664768674124</v>
      </c>
      <c r="Q118" s="12">
        <v>-0.002143197649765618</v>
      </c>
      <c r="R118" s="12">
        <v>0.006464269889578147</v>
      </c>
      <c r="S118" s="12">
        <v>-0.00022944847887877316</v>
      </c>
      <c r="T118" s="12">
        <v>-0.0024794841004444675</v>
      </c>
      <c r="U118" s="12">
        <v>0.0044855451676935115</v>
      </c>
      <c r="V118" s="75">
        <f>'Summary Data'!AS16*10</f>
        <v>-0.009316758</v>
      </c>
      <c r="W118" s="35" t="s">
        <v>57</v>
      </c>
    </row>
    <row r="119" spans="1:23" ht="11.25">
      <c r="A119" s="76">
        <v>13</v>
      </c>
      <c r="B119" s="12">
        <v>0.05300254622041492</v>
      </c>
      <c r="C119" s="12">
        <v>0.015612992761420835</v>
      </c>
      <c r="D119" s="12">
        <v>0.009356662731069346</v>
      </c>
      <c r="E119" s="12">
        <v>0.021941388603268497</v>
      </c>
      <c r="F119" s="12">
        <v>0.005947202173309518</v>
      </c>
      <c r="G119" s="12">
        <v>0.024556651416866304</v>
      </c>
      <c r="H119" s="12">
        <v>0.017203647133305217</v>
      </c>
      <c r="I119" s="12">
        <v>0.01971341625070705</v>
      </c>
      <c r="J119" s="12">
        <v>0.0008976364622263755</v>
      </c>
      <c r="K119" s="12">
        <v>0.027207914739282926</v>
      </c>
      <c r="L119" s="12">
        <v>-0.006492533958230781</v>
      </c>
      <c r="M119" s="12">
        <v>-0.0007400740534903999</v>
      </c>
      <c r="N119" s="12">
        <v>-0.0046877165366343565</v>
      </c>
      <c r="O119" s="12">
        <v>0.01054393660887415</v>
      </c>
      <c r="P119" s="12">
        <v>0.012028029645811192</v>
      </c>
      <c r="Q119" s="12">
        <v>0.01211287883440805</v>
      </c>
      <c r="R119" s="12">
        <v>0.00686542179811532</v>
      </c>
      <c r="S119" s="12">
        <v>0.0016772064847644236</v>
      </c>
      <c r="T119" s="12">
        <v>0.0004929206906987421</v>
      </c>
      <c r="U119" s="12">
        <v>-0.007785545838631808</v>
      </c>
      <c r="V119" s="75">
        <f>'Summary Data'!AS17*10</f>
        <v>0.5708868</v>
      </c>
      <c r="W119" s="35" t="s">
        <v>57</v>
      </c>
    </row>
    <row r="120" spans="1:23" ht="11.25">
      <c r="A120" s="76">
        <v>14</v>
      </c>
      <c r="B120" s="12">
        <v>0.019823980628346</v>
      </c>
      <c r="C120" s="12">
        <v>0.02833788548011535</v>
      </c>
      <c r="D120" s="12">
        <v>0.031658600298329315</v>
      </c>
      <c r="E120" s="12">
        <v>0.028128917976642284</v>
      </c>
      <c r="F120" s="12">
        <v>0.037797610653761575</v>
      </c>
      <c r="G120" s="12">
        <v>0.032643756219269335</v>
      </c>
      <c r="H120" s="12">
        <v>0.03144169051737509</v>
      </c>
      <c r="I120" s="12">
        <v>0.03173552182244699</v>
      </c>
      <c r="J120" s="12">
        <v>0.03601596169286579</v>
      </c>
      <c r="K120" s="12">
        <v>0.033203678717868446</v>
      </c>
      <c r="L120" s="12">
        <v>0.047406628207698275</v>
      </c>
      <c r="M120" s="12">
        <v>0.03368256271554175</v>
      </c>
      <c r="N120" s="12">
        <v>0.03466563667585389</v>
      </c>
      <c r="O120" s="12">
        <v>0.0239707819294335</v>
      </c>
      <c r="P120" s="12">
        <v>0.03809266341284126</v>
      </c>
      <c r="Q120" s="12">
        <v>0.019996487468019745</v>
      </c>
      <c r="R120" s="12">
        <v>0.02336522841008555</v>
      </c>
      <c r="S120" s="12">
        <v>0.03833739406829572</v>
      </c>
      <c r="T120" s="12">
        <v>0.040126666391468294</v>
      </c>
      <c r="U120" s="12">
        <v>0.005329203108886738</v>
      </c>
      <c r="V120" s="75">
        <f>'Summary Data'!AS18*10</f>
        <v>-0.01546231</v>
      </c>
      <c r="W120" s="35" t="s">
        <v>57</v>
      </c>
    </row>
    <row r="121" spans="1:23" ht="11.25">
      <c r="A121" s="76">
        <v>15</v>
      </c>
      <c r="B121" s="12">
        <v>-0.026167668331846562</v>
      </c>
      <c r="C121" s="12">
        <v>0.04029643728813561</v>
      </c>
      <c r="D121" s="12">
        <v>0.08499606440677962</v>
      </c>
      <c r="E121" s="12">
        <v>0.11985788983050846</v>
      </c>
      <c r="F121" s="12">
        <v>0.05022280677966104</v>
      </c>
      <c r="G121" s="12">
        <v>0.1178062322033898</v>
      </c>
      <c r="H121" s="12">
        <v>0.09731935932203388</v>
      </c>
      <c r="I121" s="12">
        <v>0.12273718644067795</v>
      </c>
      <c r="J121" s="12">
        <v>0.04170033559322033</v>
      </c>
      <c r="K121" s="12">
        <v>0.06318428983050847</v>
      </c>
      <c r="L121" s="12">
        <v>0.11939299830508475</v>
      </c>
      <c r="M121" s="12">
        <v>0.03972564576271185</v>
      </c>
      <c r="N121" s="12">
        <v>0.053568805084745694</v>
      </c>
      <c r="O121" s="12">
        <v>0.06772911186440675</v>
      </c>
      <c r="P121" s="12">
        <v>0.07400089491525416</v>
      </c>
      <c r="Q121" s="12">
        <v>0.08463765932203389</v>
      </c>
      <c r="R121" s="12">
        <v>0.05738420677966101</v>
      </c>
      <c r="S121" s="12">
        <v>0.030826299999999994</v>
      </c>
      <c r="T121" s="12">
        <v>0.029231149152542345</v>
      </c>
      <c r="U121" s="12">
        <v>-0.08757750172080772</v>
      </c>
      <c r="V121" s="75">
        <f>'Summary Data'!AS19*10</f>
        <v>0.3377327</v>
      </c>
      <c r="W121" s="35" t="s">
        <v>57</v>
      </c>
    </row>
    <row r="122" spans="1:23" ht="11.25">
      <c r="A122" s="76">
        <v>16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75">
        <f>'Summary Data'!AS20*10</f>
        <v>0</v>
      </c>
      <c r="W122" s="35" t="s">
        <v>57</v>
      </c>
    </row>
    <row r="123" spans="1:23" ht="12" thickBot="1">
      <c r="A123" s="77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503" t="s">
        <v>93</v>
      </c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70"/>
      <c r="U125" s="470"/>
      <c r="V125" s="501"/>
    </row>
    <row r="126" spans="1:22" ht="11.25">
      <c r="A126" s="76"/>
      <c r="B126" s="74" t="s">
        <v>52</v>
      </c>
      <c r="C126" s="74" t="s">
        <v>53</v>
      </c>
      <c r="D126" s="74" t="s">
        <v>54</v>
      </c>
      <c r="E126" s="74" t="s">
        <v>55</v>
      </c>
      <c r="F126" s="74" t="s">
        <v>56</v>
      </c>
      <c r="G126" s="74" t="s">
        <v>61</v>
      </c>
      <c r="H126" s="74" t="s">
        <v>62</v>
      </c>
      <c r="I126" s="74" t="s">
        <v>63</v>
      </c>
      <c r="J126" s="74" t="s">
        <v>64</v>
      </c>
      <c r="K126" s="74" t="s">
        <v>65</v>
      </c>
      <c r="L126" s="74" t="s">
        <v>66</v>
      </c>
      <c r="M126" s="74" t="s">
        <v>67</v>
      </c>
      <c r="N126" s="74" t="s">
        <v>68</v>
      </c>
      <c r="O126" s="74" t="s">
        <v>69</v>
      </c>
      <c r="P126" s="74" t="s">
        <v>70</v>
      </c>
      <c r="Q126" s="74" t="s">
        <v>71</v>
      </c>
      <c r="R126" s="74" t="s">
        <v>72</v>
      </c>
      <c r="S126" s="74" t="s">
        <v>73</v>
      </c>
      <c r="T126" s="74" t="s">
        <v>74</v>
      </c>
      <c r="U126" s="74" t="s">
        <v>75</v>
      </c>
      <c r="V126" s="13" t="s">
        <v>76</v>
      </c>
    </row>
    <row r="127" spans="1:22" ht="11.25">
      <c r="A127" s="76">
        <v>1</v>
      </c>
      <c r="B127" s="12">
        <v>0.6606909999999999</v>
      </c>
      <c r="C127" s="12">
        <v>0.475973</v>
      </c>
      <c r="D127" s="12">
        <v>0.12558800000000003</v>
      </c>
      <c r="E127" s="12">
        <v>-0.5112350000000001</v>
      </c>
      <c r="F127" s="12">
        <v>0.17253</v>
      </c>
      <c r="G127" s="12">
        <v>-0.14901799999999998</v>
      </c>
      <c r="H127" s="12">
        <v>-0.24735300000000005</v>
      </c>
      <c r="I127" s="12">
        <v>0.844716</v>
      </c>
      <c r="J127" s="12">
        <v>1.32006</v>
      </c>
      <c r="K127" s="12">
        <v>1.06204</v>
      </c>
      <c r="L127" s="12">
        <v>0.364788</v>
      </c>
      <c r="M127" s="12">
        <v>0.423209</v>
      </c>
      <c r="N127" s="12">
        <v>-0.252931</v>
      </c>
      <c r="O127" s="12">
        <v>-0.661288</v>
      </c>
      <c r="P127" s="12">
        <v>-1.8058329999999998</v>
      </c>
      <c r="Q127" s="12">
        <v>-1.90973</v>
      </c>
      <c r="R127" s="12">
        <v>-1.2000250000000001</v>
      </c>
      <c r="S127" s="12">
        <v>-0.15746199999999994</v>
      </c>
      <c r="T127" s="12">
        <v>0.21694700000000006</v>
      </c>
      <c r="U127" s="12">
        <v>2.023975</v>
      </c>
      <c r="V127" s="75"/>
    </row>
    <row r="128" spans="1:22" ht="11.25">
      <c r="A128" s="76">
        <v>2</v>
      </c>
      <c r="B128" s="12">
        <v>-9.948558338101401</v>
      </c>
      <c r="C128" s="12">
        <v>-0.021004785377138013</v>
      </c>
      <c r="D128" s="12">
        <v>0.012318246893664453</v>
      </c>
      <c r="E128" s="12">
        <v>0.023798891815008494</v>
      </c>
      <c r="F128" s="12">
        <v>0.06709156720413034</v>
      </c>
      <c r="G128" s="12">
        <v>0.0425194553133319</v>
      </c>
      <c r="H128" s="12">
        <v>0.054866310177574595</v>
      </c>
      <c r="I128" s="12">
        <v>0.0705991565911448</v>
      </c>
      <c r="J128" s="12">
        <v>0.05188391187854435</v>
      </c>
      <c r="K128" s="12">
        <v>0.0802769696158987</v>
      </c>
      <c r="L128" s="12">
        <v>0.056690305247098616</v>
      </c>
      <c r="M128" s="12">
        <v>0.09552663075655009</v>
      </c>
      <c r="N128" s="12">
        <v>0.08750571306447896</v>
      </c>
      <c r="O128" s="12">
        <v>0.18337132875078943</v>
      </c>
      <c r="P128" s="12">
        <v>0.1531554049006123</v>
      </c>
      <c r="Q128" s="12">
        <v>0.05633710479578424</v>
      </c>
      <c r="R128" s="12">
        <v>0.11867301414944897</v>
      </c>
      <c r="S128" s="12">
        <v>0.006066730139791532</v>
      </c>
      <c r="T128" s="12">
        <v>0.03084907264647141</v>
      </c>
      <c r="U128" s="12">
        <v>-1.2551648765332208</v>
      </c>
      <c r="V128" s="75">
        <f>'Summary Data'!AS23</f>
        <v>-1.321682</v>
      </c>
    </row>
    <row r="129" spans="1:22" ht="11.25">
      <c r="A129" s="76">
        <v>3</v>
      </c>
      <c r="B129" s="12">
        <v>1.61093054718819</v>
      </c>
      <c r="C129" s="12">
        <v>-0.033048519879614734</v>
      </c>
      <c r="D129" s="12">
        <v>0.0025076690193646944</v>
      </c>
      <c r="E129" s="12">
        <v>-0.004568955746416803</v>
      </c>
      <c r="F129" s="12">
        <v>-0.004647272235151767</v>
      </c>
      <c r="G129" s="12">
        <v>-0.11497708057426781</v>
      </c>
      <c r="H129" s="12">
        <v>-0.0264881270588615</v>
      </c>
      <c r="I129" s="12">
        <v>0.0473282681728357</v>
      </c>
      <c r="J129" s="12">
        <v>-0.0855498648908942</v>
      </c>
      <c r="K129" s="12">
        <v>-0.03521936541490567</v>
      </c>
      <c r="L129" s="12">
        <v>-0.0012514311618925314</v>
      </c>
      <c r="M129" s="12">
        <v>-0.08203674457537885</v>
      </c>
      <c r="N129" s="12">
        <v>-0.05461280393362561</v>
      </c>
      <c r="O129" s="12">
        <v>-0.1059274996842949</v>
      </c>
      <c r="P129" s="12">
        <v>0.03752684854000645</v>
      </c>
      <c r="Q129" s="12">
        <v>-0.03431521471055124</v>
      </c>
      <c r="R129" s="12">
        <v>-0.06629767553989208</v>
      </c>
      <c r="S129" s="12">
        <v>-0.020639078411769717</v>
      </c>
      <c r="T129" s="12">
        <v>0.10024317350756357</v>
      </c>
      <c r="U129" s="12">
        <v>0.33501801323249925</v>
      </c>
      <c r="V129" s="75">
        <f>'Summary Data'!AS24</f>
        <v>-0.04502295</v>
      </c>
    </row>
    <row r="130" spans="1:22" ht="11.25">
      <c r="A130" s="76">
        <v>4</v>
      </c>
      <c r="B130" s="12">
        <v>-2.2270895860638262</v>
      </c>
      <c r="C130" s="12">
        <v>0.02346615000653754</v>
      </c>
      <c r="D130" s="12">
        <v>-0.006057694837219581</v>
      </c>
      <c r="E130" s="12">
        <v>-0.0017071398936941776</v>
      </c>
      <c r="F130" s="12">
        <v>-0.0034819001576079367</v>
      </c>
      <c r="G130" s="12">
        <v>-0.017923574138788867</v>
      </c>
      <c r="H130" s="12">
        <v>-0.0025469366489080936</v>
      </c>
      <c r="I130" s="12">
        <v>-0.0026334903833291623</v>
      </c>
      <c r="J130" s="12">
        <v>0.035525130633435986</v>
      </c>
      <c r="K130" s="12">
        <v>-0.015619730990095865</v>
      </c>
      <c r="L130" s="12">
        <v>-0.006802302357873602</v>
      </c>
      <c r="M130" s="12">
        <v>0.023503759709961297</v>
      </c>
      <c r="N130" s="12">
        <v>0.0004306368331367383</v>
      </c>
      <c r="O130" s="12">
        <v>-0.003222483597789816</v>
      </c>
      <c r="P130" s="12">
        <v>-0.01666974035163768</v>
      </c>
      <c r="Q130" s="12">
        <v>-0.007550164009932286</v>
      </c>
      <c r="R130" s="12">
        <v>-0.00025765102045130495</v>
      </c>
      <c r="S130" s="12">
        <v>-0.018911346833181755</v>
      </c>
      <c r="T130" s="12">
        <v>0.004013324351829939</v>
      </c>
      <c r="U130" s="12">
        <v>-0.11336150325655603</v>
      </c>
      <c r="V130" s="75">
        <f>'Summary Data'!AS25</f>
        <v>0.03606152</v>
      </c>
    </row>
    <row r="131" spans="1:22" ht="11.25">
      <c r="A131" s="76">
        <v>5</v>
      </c>
      <c r="B131" s="12">
        <v>-0.4933280091247232</v>
      </c>
      <c r="C131" s="12">
        <v>-0.0161832193659497</v>
      </c>
      <c r="D131" s="12">
        <v>-0.015664252330478436</v>
      </c>
      <c r="E131" s="12">
        <v>0.013446648204013124</v>
      </c>
      <c r="F131" s="12">
        <v>0.008813556538251445</v>
      </c>
      <c r="G131" s="12">
        <v>0.026301719202549437</v>
      </c>
      <c r="H131" s="12">
        <v>0.03065362250981403</v>
      </c>
      <c r="I131" s="12">
        <v>0.025260934013177673</v>
      </c>
      <c r="J131" s="12">
        <v>0.01457644605624063</v>
      </c>
      <c r="K131" s="12">
        <v>0.024294144563298425</v>
      </c>
      <c r="L131" s="12">
        <v>0.03011816498403476</v>
      </c>
      <c r="M131" s="12">
        <v>0.0049856623338074835</v>
      </c>
      <c r="N131" s="12">
        <v>0.010500667276292952</v>
      </c>
      <c r="O131" s="12">
        <v>0.018303938841270653</v>
      </c>
      <c r="P131" s="12">
        <v>0.016642173725294494</v>
      </c>
      <c r="Q131" s="12">
        <v>0.01532544690636531</v>
      </c>
      <c r="R131" s="12">
        <v>0.022135181310129197</v>
      </c>
      <c r="S131" s="12">
        <v>-0.01088145720949199</v>
      </c>
      <c r="T131" s="12">
        <v>-0.029370832597826135</v>
      </c>
      <c r="U131" s="12">
        <v>-0.3356930389838154</v>
      </c>
      <c r="V131" s="75">
        <f>'Summary Data'!AS26</f>
        <v>-0.03131414</v>
      </c>
    </row>
    <row r="132" spans="1:22" ht="11.25">
      <c r="A132" s="76">
        <v>6</v>
      </c>
      <c r="B132" s="12">
        <v>-0.31773401843396876</v>
      </c>
      <c r="C132" s="12">
        <v>-0.004260725790905034</v>
      </c>
      <c r="D132" s="12">
        <v>-0.0019166721183994373</v>
      </c>
      <c r="E132" s="12">
        <v>-0.0016659072900320274</v>
      </c>
      <c r="F132" s="12">
        <v>-0.000737996457649305</v>
      </c>
      <c r="G132" s="12">
        <v>-1.759952488081251E-05</v>
      </c>
      <c r="H132" s="12">
        <v>-0.002280858352769352</v>
      </c>
      <c r="I132" s="12">
        <v>0.0038615019271487708</v>
      </c>
      <c r="J132" s="12">
        <v>0.009901016469820447</v>
      </c>
      <c r="K132" s="12">
        <v>0.0008511461050121211</v>
      </c>
      <c r="L132" s="12">
        <v>-0.00903432874685229</v>
      </c>
      <c r="M132" s="12">
        <v>-0.0015009377472663885</v>
      </c>
      <c r="N132" s="12">
        <v>0.002670457721772254</v>
      </c>
      <c r="O132" s="12">
        <v>0.004375927545507072</v>
      </c>
      <c r="P132" s="12">
        <v>-0.0018877530134804033</v>
      </c>
      <c r="Q132" s="12">
        <v>-0.0021859014405196907</v>
      </c>
      <c r="R132" s="12">
        <v>0.010215059715879445</v>
      </c>
      <c r="S132" s="12">
        <v>0.001559377539086037</v>
      </c>
      <c r="T132" s="12">
        <v>-0.005651222458868739</v>
      </c>
      <c r="U132" s="12">
        <v>0.0017671438150397567</v>
      </c>
      <c r="V132" s="75">
        <f>'Summary Data'!AS27</f>
        <v>-0.03700575</v>
      </c>
    </row>
    <row r="133" spans="1:22" ht="11.25">
      <c r="A133" s="76">
        <v>7</v>
      </c>
      <c r="B133" s="12">
        <v>0.31263747694485544</v>
      </c>
      <c r="C133" s="12">
        <v>0.0878880623481486</v>
      </c>
      <c r="D133" s="12">
        <v>0.08402184218635957</v>
      </c>
      <c r="E133" s="12">
        <v>0.08248887554441048</v>
      </c>
      <c r="F133" s="12">
        <v>0.082465319652085</v>
      </c>
      <c r="G133" s="12">
        <v>0.06587152797171128</v>
      </c>
      <c r="H133" s="12">
        <v>0.07952853715176701</v>
      </c>
      <c r="I133" s="12">
        <v>0.09241981063330694</v>
      </c>
      <c r="J133" s="12">
        <v>0.08905847340335181</v>
      </c>
      <c r="K133" s="12">
        <v>0.07843791239711885</v>
      </c>
      <c r="L133" s="12">
        <v>0.08170906046027582</v>
      </c>
      <c r="M133" s="12">
        <v>0.08577651077639824</v>
      </c>
      <c r="N133" s="12">
        <v>0.08206283072082371</v>
      </c>
      <c r="O133" s="12">
        <v>0.08444626516007495</v>
      </c>
      <c r="P133" s="12">
        <v>0.07355489736627566</v>
      </c>
      <c r="Q133" s="12">
        <v>0.07627735065563163</v>
      </c>
      <c r="R133" s="12">
        <v>0.08620371331507441</v>
      </c>
      <c r="S133" s="12">
        <v>0.08675184460612578</v>
      </c>
      <c r="T133" s="12">
        <v>0.07427550034114029</v>
      </c>
      <c r="U133" s="12">
        <v>0.07854782135131366</v>
      </c>
      <c r="V133" s="75">
        <f>'Summary Data'!AS28</f>
        <v>0.06925232</v>
      </c>
    </row>
    <row r="134" spans="1:22" ht="11.25">
      <c r="A134" s="76">
        <v>8</v>
      </c>
      <c r="B134" s="12">
        <v>-0.03487197519354188</v>
      </c>
      <c r="C134" s="12">
        <v>0.003559123141469979</v>
      </c>
      <c r="D134" s="12">
        <v>0.0033077871272087877</v>
      </c>
      <c r="E134" s="12">
        <v>0.003411749279640844</v>
      </c>
      <c r="F134" s="12">
        <v>-0.0012850131791145433</v>
      </c>
      <c r="G134" s="12">
        <v>0.0012373123422486296</v>
      </c>
      <c r="H134" s="12">
        <v>9.557106412980826E-05</v>
      </c>
      <c r="I134" s="12">
        <v>0.004345530033455655</v>
      </c>
      <c r="J134" s="12">
        <v>0.0044733650867629995</v>
      </c>
      <c r="K134" s="12">
        <v>0.0009105065312238125</v>
      </c>
      <c r="L134" s="12">
        <v>0.00010782029447809274</v>
      </c>
      <c r="M134" s="12">
        <v>0.0012005689851244394</v>
      </c>
      <c r="N134" s="12">
        <v>-0.003315572943283193</v>
      </c>
      <c r="O134" s="12">
        <v>-0.0043963358708547645</v>
      </c>
      <c r="P134" s="12">
        <v>-0.0007400514397231431</v>
      </c>
      <c r="Q134" s="12">
        <v>-0.001965843111127984</v>
      </c>
      <c r="R134" s="12">
        <v>0.0015130110075874982</v>
      </c>
      <c r="S134" s="12">
        <v>-0.0017327088861470302</v>
      </c>
      <c r="T134" s="12">
        <v>-0.00359661131055768</v>
      </c>
      <c r="U134" s="12">
        <v>-0.005493570485411166</v>
      </c>
      <c r="V134" s="75">
        <f>'Summary Data'!AS29</f>
        <v>0.004120052</v>
      </c>
    </row>
    <row r="135" spans="1:22" ht="11.25">
      <c r="A135" s="76">
        <v>9</v>
      </c>
      <c r="B135" s="12">
        <v>0.0473651544970391</v>
      </c>
      <c r="C135" s="12">
        <v>0.06508419745843189</v>
      </c>
      <c r="D135" s="12">
        <v>0.05979318802253792</v>
      </c>
      <c r="E135" s="12">
        <v>0.0634286363412405</v>
      </c>
      <c r="F135" s="12">
        <v>0.0600821410374764</v>
      </c>
      <c r="G135" s="12">
        <v>0.062153847919954396</v>
      </c>
      <c r="H135" s="12">
        <v>0.0658504515567283</v>
      </c>
      <c r="I135" s="12">
        <v>0.06816308614861114</v>
      </c>
      <c r="J135" s="12">
        <v>0.0704623388168169</v>
      </c>
      <c r="K135" s="12">
        <v>0.06093277334152353</v>
      </c>
      <c r="L135" s="12">
        <v>0.04164213048094963</v>
      </c>
      <c r="M135" s="12">
        <v>0.06258992275428268</v>
      </c>
      <c r="N135" s="12">
        <v>0.06317110782357603</v>
      </c>
      <c r="O135" s="12">
        <v>0.06075395419390528</v>
      </c>
      <c r="P135" s="12">
        <v>0.04907168506053863</v>
      </c>
      <c r="Q135" s="12">
        <v>0.05639204489265489</v>
      </c>
      <c r="R135" s="12">
        <v>0.060367003340227286</v>
      </c>
      <c r="S135" s="12">
        <v>0.058059996973573405</v>
      </c>
      <c r="T135" s="12">
        <v>0.059132261837376715</v>
      </c>
      <c r="U135" s="12">
        <v>0.11053172147193759</v>
      </c>
      <c r="V135" s="75">
        <f>'Summary Data'!AS30</f>
        <v>0.03134611</v>
      </c>
    </row>
    <row r="136" spans="1:22" ht="11.25">
      <c r="A136" s="76">
        <v>10</v>
      </c>
      <c r="B136" s="12">
        <v>-1.9463864974533486E-08</v>
      </c>
      <c r="C136" s="12">
        <v>8.81170597740864E-09</v>
      </c>
      <c r="D136" s="12">
        <v>-4.5637941720530157E-10</v>
      </c>
      <c r="E136" s="12">
        <v>1.222615429565471E-09</v>
      </c>
      <c r="F136" s="12">
        <v>8.277596548290088E-09</v>
      </c>
      <c r="G136" s="12">
        <v>-8.710994663002907E-09</v>
      </c>
      <c r="H136" s="12">
        <v>-5.596951370117703E-09</v>
      </c>
      <c r="I136" s="12">
        <v>3.907919905520665E-09</v>
      </c>
      <c r="J136" s="12">
        <v>-3.809104087174947E-09</v>
      </c>
      <c r="K136" s="12">
        <v>3.579190040907822E-09</v>
      </c>
      <c r="L136" s="12">
        <v>-2.2551269091291276E-09</v>
      </c>
      <c r="M136" s="12">
        <v>2.2867327478262824E-08</v>
      </c>
      <c r="N136" s="12">
        <v>-1.617099193664008E-09</v>
      </c>
      <c r="O136" s="12">
        <v>1.516361940085147E-08</v>
      </c>
      <c r="P136" s="12">
        <v>-1.4729192720487923E-08</v>
      </c>
      <c r="Q136" s="12">
        <v>-1.3788237312264455E-08</v>
      </c>
      <c r="R136" s="12">
        <v>-4.749843103933873E-09</v>
      </c>
      <c r="S136" s="12">
        <v>2.6211588061662192E-09</v>
      </c>
      <c r="T136" s="12">
        <v>-1.5098375594731043E-08</v>
      </c>
      <c r="U136" s="12">
        <v>-3.7165879431929732E-09</v>
      </c>
      <c r="V136" s="75">
        <f>'Summary Data'!AS31</f>
        <v>0.001540779</v>
      </c>
    </row>
    <row r="137" spans="1:22" ht="11.25">
      <c r="A137" s="76">
        <v>11</v>
      </c>
      <c r="B137" s="12">
        <v>0.10840009026705419</v>
      </c>
      <c r="C137" s="12">
        <v>0.12156510586372636</v>
      </c>
      <c r="D137" s="12">
        <v>0.1160637146034889</v>
      </c>
      <c r="E137" s="12">
        <v>0.11171651364276386</v>
      </c>
      <c r="F137" s="12">
        <v>0.11718420627250206</v>
      </c>
      <c r="G137" s="12">
        <v>0.11510922691537945</v>
      </c>
      <c r="H137" s="12">
        <v>0.11764230132651068</v>
      </c>
      <c r="I137" s="12">
        <v>0.12504284717500608</v>
      </c>
      <c r="J137" s="12">
        <v>0.12506304278183186</v>
      </c>
      <c r="K137" s="12">
        <v>0.12549692649858085</v>
      </c>
      <c r="L137" s="12">
        <v>0.11924969738025401</v>
      </c>
      <c r="M137" s="12">
        <v>0.11816315641916436</v>
      </c>
      <c r="N137" s="12">
        <v>0.11484402324408612</v>
      </c>
      <c r="O137" s="12">
        <v>0.11252424880488869</v>
      </c>
      <c r="P137" s="12">
        <v>0.10467251111497561</v>
      </c>
      <c r="Q137" s="12">
        <v>0.10308231733155444</v>
      </c>
      <c r="R137" s="12">
        <v>0.10895521838231642</v>
      </c>
      <c r="S137" s="12">
        <v>0.11480527074734123</v>
      </c>
      <c r="T137" s="12">
        <v>0.11404528031905845</v>
      </c>
      <c r="U137" s="12">
        <v>0.1339441875167344</v>
      </c>
      <c r="V137" s="75">
        <f>'Summary Data'!AS32</f>
        <v>0.04519052</v>
      </c>
    </row>
    <row r="138" spans="1:23" ht="11.25">
      <c r="A138" s="76">
        <v>12</v>
      </c>
      <c r="B138" s="12">
        <v>0.02085993474914321</v>
      </c>
      <c r="C138" s="12">
        <v>0.011441872181187213</v>
      </c>
      <c r="D138" s="12">
        <v>0.00592632065045535</v>
      </c>
      <c r="E138" s="12">
        <v>-0.0015089220013886273</v>
      </c>
      <c r="F138" s="12">
        <v>0.017495909468852405</v>
      </c>
      <c r="G138" s="12">
        <v>0.0009989328517579985</v>
      </c>
      <c r="H138" s="12">
        <v>-0.00292921990904332</v>
      </c>
      <c r="I138" s="12">
        <v>-0.0006138550689492237</v>
      </c>
      <c r="J138" s="12">
        <v>0.000547912696957726</v>
      </c>
      <c r="K138" s="12">
        <v>-0.006848231392113484</v>
      </c>
      <c r="L138" s="12">
        <v>-0.009208433541683672</v>
      </c>
      <c r="M138" s="12">
        <v>-0.019064371213748408</v>
      </c>
      <c r="N138" s="12">
        <v>-0.006457020580806303</v>
      </c>
      <c r="O138" s="12">
        <v>0.002684578132503405</v>
      </c>
      <c r="P138" s="12">
        <v>-0.0002341666751317674</v>
      </c>
      <c r="Q138" s="12">
        <v>-0.0020588528297791914</v>
      </c>
      <c r="R138" s="12">
        <v>0.000426441941809904</v>
      </c>
      <c r="S138" s="12">
        <v>-0.006347903806644295</v>
      </c>
      <c r="T138" s="12">
        <v>0.008888884958227015</v>
      </c>
      <c r="U138" s="12">
        <v>-0.019690284599988672</v>
      </c>
      <c r="V138" s="75">
        <f>'Summary Data'!AS33*10</f>
        <v>-0.025845669999999998</v>
      </c>
      <c r="W138" s="35" t="s">
        <v>57</v>
      </c>
    </row>
    <row r="139" spans="1:23" ht="11.25">
      <c r="A139" s="76">
        <v>13</v>
      </c>
      <c r="B139" s="12">
        <v>0.17237108795797312</v>
      </c>
      <c r="C139" s="12">
        <v>0.12939812713831506</v>
      </c>
      <c r="D139" s="12">
        <v>0.1242863244102211</v>
      </c>
      <c r="E139" s="12">
        <v>0.11967399784795636</v>
      </c>
      <c r="F139" s="12">
        <v>0.1202328361869897</v>
      </c>
      <c r="G139" s="12">
        <v>0.10842608489061739</v>
      </c>
      <c r="H139" s="12">
        <v>0.12261723553962395</v>
      </c>
      <c r="I139" s="12">
        <v>0.12793250321960495</v>
      </c>
      <c r="J139" s="12">
        <v>0.14066910021900675</v>
      </c>
      <c r="K139" s="12">
        <v>0.1215700070550351</v>
      </c>
      <c r="L139" s="12">
        <v>0.11032101960570516</v>
      </c>
      <c r="M139" s="12">
        <v>0.11343663543123737</v>
      </c>
      <c r="N139" s="12">
        <v>0.12023215590448807</v>
      </c>
      <c r="O139" s="12">
        <v>0.11449551264980742</v>
      </c>
      <c r="P139" s="12">
        <v>0.10777797556309479</v>
      </c>
      <c r="Q139" s="12">
        <v>0.11928401376530937</v>
      </c>
      <c r="R139" s="12">
        <v>0.1246733766630872</v>
      </c>
      <c r="S139" s="12">
        <v>0.1198880653645508</v>
      </c>
      <c r="T139" s="12">
        <v>0.1210450486529342</v>
      </c>
      <c r="U139" s="12">
        <v>0.13238135474049909</v>
      </c>
      <c r="V139" s="75">
        <f>'Summary Data'!AS34*10</f>
        <v>0.04717155</v>
      </c>
      <c r="W139" s="35" t="s">
        <v>57</v>
      </c>
    </row>
    <row r="140" spans="1:23" ht="11.25">
      <c r="A140" s="76">
        <v>14</v>
      </c>
      <c r="B140" s="12">
        <v>0.016805540824224124</v>
      </c>
      <c r="C140" s="12">
        <v>-0.07214588642950356</v>
      </c>
      <c r="D140" s="12">
        <v>-0.0679954689899956</v>
      </c>
      <c r="E140" s="12">
        <v>-0.0739595392719458</v>
      </c>
      <c r="F140" s="12">
        <v>-0.0679225068251532</v>
      </c>
      <c r="G140" s="12">
        <v>-0.07258125620490125</v>
      </c>
      <c r="H140" s="12">
        <v>-0.06567007867268464</v>
      </c>
      <c r="I140" s="12">
        <v>-0.06676361559533561</v>
      </c>
      <c r="J140" s="12">
        <v>-0.06842052218600277</v>
      </c>
      <c r="K140" s="12">
        <v>-0.08266079345137357</v>
      </c>
      <c r="L140" s="12">
        <v>-0.08829804062189431</v>
      </c>
      <c r="M140" s="12">
        <v>-0.072659742702579</v>
      </c>
      <c r="N140" s="12">
        <v>-0.07416188840418969</v>
      </c>
      <c r="O140" s="12">
        <v>-0.07616984499498744</v>
      </c>
      <c r="P140" s="12">
        <v>-0.06849863018714077</v>
      </c>
      <c r="Q140" s="12">
        <v>-0.06656861300246181</v>
      </c>
      <c r="R140" s="12">
        <v>-0.07644684428448784</v>
      </c>
      <c r="S140" s="12">
        <v>-0.06840755988722533</v>
      </c>
      <c r="T140" s="12">
        <v>-0.06492067798478249</v>
      </c>
      <c r="U140" s="12">
        <v>-0.002181691014859128</v>
      </c>
      <c r="V140" s="75">
        <f>'Summary Data'!AS35*10</f>
        <v>-0.12986589999999998</v>
      </c>
      <c r="W140" s="35" t="s">
        <v>57</v>
      </c>
    </row>
    <row r="141" spans="1:23" ht="11.25">
      <c r="A141" s="76">
        <v>15</v>
      </c>
      <c r="B141" s="12">
        <v>-0.06955257564942016</v>
      </c>
      <c r="C141" s="12">
        <v>0.05547658788135593</v>
      </c>
      <c r="D141" s="12">
        <v>0.037786362033898305</v>
      </c>
      <c r="E141" s="12">
        <v>0.0886364611355932</v>
      </c>
      <c r="F141" s="12">
        <v>0.05189463999999999</v>
      </c>
      <c r="G141" s="12">
        <v>0.07266008857118644</v>
      </c>
      <c r="H141" s="12">
        <v>0.12174309411864409</v>
      </c>
      <c r="I141" s="12">
        <v>0.11134097359322037</v>
      </c>
      <c r="J141" s="12">
        <v>0.10946255694915255</v>
      </c>
      <c r="K141" s="12">
        <v>0.03870863559322034</v>
      </c>
      <c r="L141" s="12">
        <v>0.10080671813559322</v>
      </c>
      <c r="M141" s="12">
        <v>0.06847106949152544</v>
      </c>
      <c r="N141" s="12">
        <v>0.10508824288135593</v>
      </c>
      <c r="O141" s="12">
        <v>0.10881636</v>
      </c>
      <c r="P141" s="12">
        <v>0.05260820588915255</v>
      </c>
      <c r="Q141" s="12">
        <v>0.10236716627118644</v>
      </c>
      <c r="R141" s="12">
        <v>0.12208200813559322</v>
      </c>
      <c r="S141" s="12">
        <v>0.06417687203389831</v>
      </c>
      <c r="T141" s="12">
        <v>0.056750398745762716</v>
      </c>
      <c r="U141" s="12">
        <v>0.024343118858647934</v>
      </c>
      <c r="V141" s="75">
        <f>'Summary Data'!AS36*10</f>
        <v>0.0059440100000000004</v>
      </c>
      <c r="W141" s="35" t="s">
        <v>57</v>
      </c>
    </row>
    <row r="142" spans="1:23" ht="11.25">
      <c r="A142" s="76">
        <v>16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75">
        <f>'Summary Data'!AS37*10</f>
        <v>0</v>
      </c>
      <c r="W142" s="35" t="s">
        <v>57</v>
      </c>
    </row>
    <row r="143" spans="1:23" ht="12" thickBot="1">
      <c r="A143" s="77">
        <v>17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28">
        <f>'Summary Data'!AS38*10</f>
        <v>0</v>
      </c>
      <c r="W143" s="35" t="s">
        <v>57</v>
      </c>
    </row>
    <row r="145" spans="1:22" s="37" customFormat="1" ht="11.25">
      <c r="A145" s="605"/>
      <c r="B145" s="605"/>
      <c r="C145" s="605"/>
      <c r="D145" s="605"/>
      <c r="E145" s="605"/>
      <c r="F145" s="605"/>
      <c r="G145" s="605"/>
      <c r="H145" s="605"/>
      <c r="I145" s="605"/>
      <c r="J145" s="605"/>
      <c r="K145" s="605"/>
      <c r="L145" s="605"/>
      <c r="M145" s="605"/>
      <c r="N145" s="605"/>
      <c r="O145" s="605"/>
      <c r="P145" s="605"/>
      <c r="Q145" s="605"/>
      <c r="R145" s="605"/>
      <c r="S145" s="605"/>
      <c r="T145" s="605"/>
      <c r="U145" s="605"/>
      <c r="V145" s="605"/>
    </row>
    <row r="146" spans="2:22" s="37" customFormat="1" ht="11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3:22" s="37" customFormat="1" ht="11.25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V147" s="45"/>
    </row>
    <row r="148" spans="3:22" s="37" customFormat="1" ht="11.25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V148" s="45"/>
    </row>
    <row r="149" s="37" customFormat="1" ht="11.25"/>
    <row r="150" spans="1:23" s="272" customFormat="1" ht="12.75">
      <c r="A150" s="271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</row>
    <row r="151" spans="1:23" s="272" customFormat="1" ht="11.25">
      <c r="A151" s="270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</row>
    <row r="152" spans="1:23" s="272" customFormat="1" ht="11.25">
      <c r="A152" s="273"/>
      <c r="B152" s="274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1:23" s="272" customFormat="1" ht="11.25">
      <c r="A153" s="270"/>
      <c r="B153" s="270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</row>
    <row r="154" spans="1:23" s="272" customFormat="1" ht="11.25">
      <c r="A154" s="273"/>
      <c r="B154" s="275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5"/>
    </row>
    <row r="155" spans="1:23" s="272" customFormat="1" ht="11.25">
      <c r="A155" s="270"/>
      <c r="B155" s="270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</row>
    <row r="156" spans="1:23" s="272" customFormat="1" ht="11.25">
      <c r="A156" s="273"/>
      <c r="B156" s="275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5"/>
    </row>
    <row r="157" spans="1:23" s="272" customFormat="1" ht="12.75">
      <c r="A157" s="273"/>
      <c r="B157" s="276"/>
      <c r="C157" s="277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5"/>
    </row>
    <row r="158" spans="1:23" s="272" customFormat="1" ht="12.75">
      <c r="A158" s="273"/>
      <c r="B158" s="276"/>
      <c r="C158" s="277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5"/>
      <c r="W158" s="275"/>
    </row>
    <row r="159" spans="1:23" s="272" customFormat="1" ht="12.75">
      <c r="A159" s="273"/>
      <c r="B159" s="276"/>
      <c r="C159" s="278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5"/>
    </row>
    <row r="160" spans="1:23" s="272" customFormat="1" ht="12.75">
      <c r="A160" s="273"/>
      <c r="B160" s="276"/>
      <c r="C160" s="277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5"/>
      <c r="W160" s="275"/>
    </row>
    <row r="161" spans="1:23" s="272" customFormat="1" ht="12.75">
      <c r="A161" s="273"/>
      <c r="B161" s="276"/>
      <c r="C161" s="278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5"/>
      <c r="W161" s="275"/>
    </row>
    <row r="162" spans="1:23" s="272" customFormat="1" ht="12.75">
      <c r="A162" s="273"/>
      <c r="B162" s="276"/>
      <c r="C162" s="277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5"/>
      <c r="W162" s="275"/>
    </row>
    <row r="163" spans="1:23" s="272" customFormat="1" ht="12.75">
      <c r="A163" s="273"/>
      <c r="B163" s="276"/>
      <c r="C163" s="278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5"/>
      <c r="W163" s="275"/>
    </row>
    <row r="164" spans="1:23" s="272" customFormat="1" ht="12.75">
      <c r="A164" s="273"/>
      <c r="B164" s="276"/>
      <c r="C164" s="277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5"/>
      <c r="W164" s="275"/>
    </row>
    <row r="165" spans="1:23" s="272" customFormat="1" ht="12.75">
      <c r="A165" s="273"/>
      <c r="B165" s="276"/>
      <c r="C165" s="278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5"/>
    </row>
    <row r="166" spans="1:23" s="272" customFormat="1" ht="12.75">
      <c r="A166" s="273"/>
      <c r="B166" s="276"/>
      <c r="C166" s="277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5"/>
      <c r="W166" s="275"/>
    </row>
    <row r="167" spans="1:23" s="272" customFormat="1" ht="12.75">
      <c r="A167" s="273"/>
      <c r="B167" s="276"/>
      <c r="C167" s="278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5"/>
    </row>
    <row r="168" spans="1:23" s="272" customFormat="1" ht="12.75">
      <c r="A168" s="273"/>
      <c r="B168" s="276"/>
      <c r="C168" s="277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5"/>
      <c r="W168" s="275"/>
    </row>
    <row r="169" spans="1:23" s="272" customFormat="1" ht="12.75">
      <c r="A169" s="273"/>
      <c r="B169" s="276"/>
      <c r="C169" s="278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5"/>
    </row>
    <row r="170" spans="1:23" s="272" customFormat="1" ht="12.75">
      <c r="A170" s="273"/>
      <c r="B170" s="276"/>
      <c r="C170" s="278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5"/>
      <c r="W170" s="275"/>
    </row>
    <row r="171" spans="1:23" s="272" customFormat="1" ht="12.75">
      <c r="A171" s="273"/>
      <c r="B171" s="276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5"/>
      <c r="W171" s="275"/>
    </row>
    <row r="172" spans="1:23" s="272" customFormat="1" ht="12.75">
      <c r="A172" s="273"/>
      <c r="B172" s="276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5"/>
      <c r="W172" s="275"/>
    </row>
    <row r="173" spans="1:23" s="272" customFormat="1" ht="12.75">
      <c r="A173" s="273"/>
      <c r="B173" s="276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5"/>
      <c r="W173" s="275"/>
    </row>
    <row r="174" spans="1:23" s="272" customFormat="1" ht="12.75">
      <c r="A174" s="273"/>
      <c r="B174" s="276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5"/>
      <c r="W174" s="275"/>
    </row>
    <row r="175" spans="1:23" s="272" customFormat="1" ht="12.75">
      <c r="A175" s="273"/>
      <c r="B175" s="276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5"/>
      <c r="W175" s="275"/>
    </row>
    <row r="176" spans="1:23" s="272" customFormat="1" ht="12.75">
      <c r="A176" s="273"/>
      <c r="B176" s="276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5"/>
      <c r="W176" s="275"/>
    </row>
    <row r="177" spans="1:23" s="272" customFormat="1" ht="12.75">
      <c r="A177" s="273"/>
      <c r="B177" s="276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5"/>
      <c r="W177" s="275"/>
    </row>
    <row r="178" spans="1:23" s="272" customFormat="1" ht="12.75">
      <c r="A178" s="273"/>
      <c r="B178" s="276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5"/>
    </row>
    <row r="179" spans="1:23" s="272" customFormat="1" ht="12.75">
      <c r="A179" s="273"/>
      <c r="B179" s="276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5"/>
    </row>
    <row r="180" spans="1:23" s="272" customFormat="1" ht="12.75">
      <c r="A180" s="273"/>
      <c r="B180" s="279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5"/>
    </row>
    <row r="181" spans="1:23" s="272" customFormat="1" ht="12.75">
      <c r="A181" s="273"/>
      <c r="B181" s="276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5"/>
    </row>
    <row r="182" spans="1:23" s="272" customFormat="1" ht="12.75">
      <c r="A182" s="273"/>
      <c r="B182" s="279"/>
      <c r="C182" s="275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5"/>
      <c r="W182" s="275"/>
    </row>
    <row r="183" spans="1:23" s="272" customFormat="1" ht="12.75">
      <c r="A183" s="273"/>
      <c r="B183" s="279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5"/>
    </row>
    <row r="184" spans="1:23" s="272" customFormat="1" ht="12.75">
      <c r="A184" s="273"/>
      <c r="B184" s="276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5"/>
    </row>
    <row r="185" spans="1:23" s="272" customFormat="1" ht="12.7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</row>
    <row r="186" spans="1:23" s="272" customFormat="1" ht="11.25">
      <c r="A186" s="270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</row>
    <row r="187" spans="1:23" s="272" customFormat="1" ht="11.25">
      <c r="A187" s="273"/>
      <c r="B187" s="274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</row>
    <row r="188" spans="1:23" s="272" customFormat="1" ht="11.25">
      <c r="A188" s="270"/>
      <c r="B188" s="270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</row>
    <row r="189" spans="1:23" s="272" customFormat="1" ht="11.25">
      <c r="A189" s="273"/>
      <c r="B189" s="275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5"/>
    </row>
    <row r="190" spans="1:23" s="272" customFormat="1" ht="11.25">
      <c r="A190" s="270"/>
      <c r="B190" s="270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</row>
    <row r="191" spans="1:23" s="272" customFormat="1" ht="11.25">
      <c r="A191" s="273"/>
      <c r="B191" s="275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5"/>
    </row>
    <row r="192" spans="1:23" s="272" customFormat="1" ht="12.75">
      <c r="A192" s="273"/>
      <c r="B192" s="276"/>
      <c r="C192" s="277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5"/>
    </row>
    <row r="193" spans="1:23" s="272" customFormat="1" ht="12.75">
      <c r="A193" s="273"/>
      <c r="B193" s="276"/>
      <c r="C193" s="277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5"/>
      <c r="W193" s="275"/>
    </row>
    <row r="194" spans="1:23" s="272" customFormat="1" ht="12.75">
      <c r="A194" s="273"/>
      <c r="B194" s="276"/>
      <c r="C194" s="278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5"/>
    </row>
    <row r="195" spans="1:23" s="272" customFormat="1" ht="12.75">
      <c r="A195" s="273"/>
      <c r="B195" s="276"/>
      <c r="C195" s="277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5"/>
      <c r="W195" s="275"/>
    </row>
    <row r="196" spans="1:23" s="272" customFormat="1" ht="12.75">
      <c r="A196" s="273"/>
      <c r="B196" s="276"/>
      <c r="C196" s="278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5"/>
      <c r="W196" s="275"/>
    </row>
    <row r="197" spans="1:23" s="272" customFormat="1" ht="12.75">
      <c r="A197" s="273"/>
      <c r="B197" s="276"/>
      <c r="C197" s="277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5"/>
      <c r="W197" s="275"/>
    </row>
    <row r="198" spans="1:23" s="272" customFormat="1" ht="12.75">
      <c r="A198" s="273"/>
      <c r="B198" s="276"/>
      <c r="C198" s="278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5"/>
      <c r="W198" s="275"/>
    </row>
    <row r="199" spans="1:23" s="272" customFormat="1" ht="12.75">
      <c r="A199" s="273"/>
      <c r="B199" s="276"/>
      <c r="C199" s="277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5"/>
      <c r="W199" s="275"/>
    </row>
    <row r="200" spans="1:23" s="272" customFormat="1" ht="12.75">
      <c r="A200" s="273"/>
      <c r="B200" s="276"/>
      <c r="C200" s="278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5"/>
    </row>
    <row r="201" spans="1:23" s="272" customFormat="1" ht="12.75">
      <c r="A201" s="273"/>
      <c r="B201" s="276"/>
      <c r="C201" s="277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5"/>
      <c r="W201" s="275"/>
    </row>
    <row r="202" spans="1:23" s="272" customFormat="1" ht="12.75">
      <c r="A202" s="273"/>
      <c r="B202" s="276"/>
      <c r="C202" s="278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5"/>
    </row>
    <row r="203" spans="1:23" s="272" customFormat="1" ht="12.75">
      <c r="A203" s="273"/>
      <c r="B203" s="276"/>
      <c r="C203" s="277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5"/>
      <c r="W203" s="275"/>
    </row>
    <row r="204" spans="1:23" s="272" customFormat="1" ht="12.75">
      <c r="A204" s="273"/>
      <c r="B204" s="276"/>
      <c r="C204" s="278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5"/>
    </row>
    <row r="205" spans="1:23" s="272" customFormat="1" ht="12.75">
      <c r="A205" s="273"/>
      <c r="B205" s="276"/>
      <c r="C205" s="278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5"/>
      <c r="W205" s="275"/>
    </row>
    <row r="206" spans="1:23" s="272" customFormat="1" ht="12.75">
      <c r="A206" s="273"/>
      <c r="B206" s="276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5"/>
      <c r="W206" s="275"/>
    </row>
    <row r="207" spans="1:23" s="272" customFormat="1" ht="12.75">
      <c r="A207" s="273"/>
      <c r="B207" s="276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5"/>
      <c r="W207" s="275"/>
    </row>
    <row r="208" spans="1:23" s="272" customFormat="1" ht="12.75">
      <c r="A208" s="273"/>
      <c r="B208" s="276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5"/>
      <c r="W208" s="275"/>
    </row>
    <row r="209" spans="1:23" s="272" customFormat="1" ht="12.75">
      <c r="A209" s="273"/>
      <c r="B209" s="276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5"/>
      <c r="W209" s="275"/>
    </row>
    <row r="210" spans="1:23" s="272" customFormat="1" ht="12.75">
      <c r="A210" s="273"/>
      <c r="B210" s="276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5"/>
      <c r="W210" s="275"/>
    </row>
    <row r="211" spans="1:23" s="272" customFormat="1" ht="12.75">
      <c r="A211" s="273"/>
      <c r="B211" s="276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5"/>
      <c r="W211" s="275"/>
    </row>
    <row r="212" spans="1:23" s="272" customFormat="1" ht="12.75">
      <c r="A212" s="273"/>
      <c r="B212" s="276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5"/>
      <c r="W212" s="275"/>
    </row>
    <row r="213" spans="1:23" s="272" customFormat="1" ht="12.75">
      <c r="A213" s="273"/>
      <c r="B213" s="276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5"/>
    </row>
    <row r="214" spans="1:23" s="272" customFormat="1" ht="12.75">
      <c r="A214" s="273"/>
      <c r="B214" s="276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5"/>
    </row>
    <row r="215" spans="1:23" s="272" customFormat="1" ht="12.75">
      <c r="A215" s="273"/>
      <c r="B215" s="279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5"/>
    </row>
    <row r="216" spans="1:23" s="272" customFormat="1" ht="12.75">
      <c r="A216" s="273"/>
      <c r="B216" s="276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5"/>
    </row>
    <row r="217" spans="1:23" s="272" customFormat="1" ht="12.75">
      <c r="A217" s="273"/>
      <c r="B217" s="279"/>
      <c r="C217" s="275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5"/>
      <c r="W217" s="275"/>
    </row>
    <row r="218" spans="1:23" s="272" customFormat="1" ht="12.75">
      <c r="A218" s="273"/>
      <c r="B218" s="279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5"/>
    </row>
    <row r="219" spans="1:23" s="272" customFormat="1" ht="12.75">
      <c r="A219" s="273"/>
      <c r="B219" s="276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5"/>
    </row>
    <row r="220" s="272" customFormat="1" ht="11.25">
      <c r="A220" s="273"/>
    </row>
    <row r="221" spans="1:5" s="272" customFormat="1" ht="11.25">
      <c r="A221" s="273"/>
      <c r="B221" s="274"/>
      <c r="D221" s="280"/>
      <c r="E221" s="280"/>
    </row>
    <row r="222" s="272" customFormat="1" ht="11.25">
      <c r="A222" s="273"/>
    </row>
    <row r="223" spans="1:12" s="272" customFormat="1" ht="11.25">
      <c r="A223" s="228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</row>
    <row r="224" spans="1:12" s="272" customFormat="1" ht="11.25">
      <c r="A224" s="275"/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</row>
    <row r="225" spans="1:12" s="272" customFormat="1" ht="11.25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</row>
    <row r="226" spans="1:12" s="272" customFormat="1" ht="11.25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</row>
    <row r="227" s="272" customFormat="1" ht="11.25"/>
    <row r="228" s="272" customFormat="1" ht="11.25"/>
    <row r="229" s="272" customFormat="1" ht="11.25"/>
    <row r="230" s="272" customFormat="1" ht="11.25"/>
    <row r="231" s="272" customFormat="1" ht="11.25"/>
    <row r="232" s="272" customFormat="1" ht="11.25"/>
    <row r="233" s="272" customFormat="1" ht="11.25"/>
    <row r="234" s="272" customFormat="1" ht="11.25"/>
    <row r="235" s="272" customFormat="1" ht="11.25"/>
    <row r="236" s="272" customFormat="1" ht="11.25"/>
    <row r="237" s="272" customFormat="1" ht="11.25"/>
    <row r="238" s="272" customFormat="1" ht="11.25"/>
    <row r="239" s="272" customFormat="1" ht="11.25"/>
    <row r="240" s="272" customFormat="1" ht="11.25"/>
    <row r="241" s="272" customFormat="1" ht="11.25"/>
    <row r="242" s="272" customFormat="1" ht="11.25"/>
    <row r="243" s="272" customFormat="1" ht="11.25"/>
    <row r="244" s="272" customFormat="1" ht="11.25"/>
    <row r="245" s="272" customFormat="1" ht="11.25"/>
    <row r="246" s="272" customFormat="1" ht="11.25"/>
    <row r="247" s="272" customFormat="1" ht="11.25"/>
    <row r="248" s="272" customFormat="1" ht="11.25"/>
    <row r="249" s="272" customFormat="1" ht="11.25"/>
    <row r="250" s="272" customFormat="1" ht="11.25"/>
    <row r="251" s="272" customFormat="1" ht="11.25"/>
    <row r="252" s="272" customFormat="1" ht="11.25"/>
    <row r="253" s="272" customFormat="1" ht="11.25"/>
    <row r="254" s="272" customFormat="1" ht="11.25"/>
    <row r="255" s="272" customFormat="1" ht="11.25"/>
    <row r="256" s="272" customFormat="1" ht="11.25"/>
    <row r="257" s="272" customFormat="1" ht="11.25"/>
    <row r="258" s="272" customFormat="1" ht="11.25"/>
    <row r="259" s="272" customFormat="1" ht="11.25"/>
    <row r="260" s="272" customFormat="1" ht="11.25"/>
    <row r="261" s="272" customFormat="1" ht="11.25"/>
    <row r="262" s="272" customFormat="1" ht="11.25"/>
    <row r="263" s="272" customFormat="1" ht="11.25"/>
    <row r="264" s="272" customFormat="1" ht="11.25"/>
    <row r="265" s="272" customFormat="1" ht="11.25"/>
    <row r="266" s="272" customFormat="1" ht="11.25"/>
    <row r="267" s="272" customFormat="1" ht="11.25"/>
    <row r="268" s="272" customFormat="1" ht="11.25"/>
    <row r="269" s="272" customFormat="1" ht="11.25"/>
    <row r="270" s="272" customFormat="1" ht="11.25"/>
    <row r="271" s="272" customFormat="1" ht="11.25"/>
    <row r="272" s="272" customFormat="1" ht="11.25"/>
    <row r="273" s="272" customFormat="1" ht="11.25"/>
    <row r="274" s="272" customFormat="1" ht="11.25"/>
    <row r="275" s="272" customFormat="1" ht="11.25"/>
    <row r="276" s="272" customFormat="1" ht="11.25"/>
    <row r="277" s="272" customFormat="1" ht="11.25"/>
    <row r="278" s="272" customFormat="1" ht="11.25"/>
    <row r="279" s="272" customFormat="1" ht="11.25"/>
    <row r="280" s="272" customFormat="1" ht="11.25"/>
    <row r="281" s="272" customFormat="1" ht="11.25"/>
    <row r="282" s="272" customFormat="1" ht="11.25"/>
    <row r="283" s="272" customFormat="1" ht="11.25"/>
    <row r="284" s="272" customFormat="1" ht="11.25"/>
    <row r="285" s="272" customFormat="1" ht="11.25"/>
    <row r="286" s="272" customFormat="1" ht="11.25"/>
    <row r="287" s="272" customFormat="1" ht="11.25"/>
    <row r="288" s="272" customFormat="1" ht="11.25"/>
    <row r="289" s="272" customFormat="1" ht="11.25"/>
    <row r="290" s="272" customFormat="1" ht="11.25"/>
    <row r="291" s="272" customFormat="1" ht="11.25"/>
    <row r="292" s="272" customFormat="1" ht="11.25"/>
    <row r="293" s="272" customFormat="1" ht="11.25"/>
    <row r="294" s="272" customFormat="1" ht="11.25"/>
    <row r="295" s="272" customFormat="1" ht="11.25"/>
    <row r="296" s="272" customFormat="1" ht="11.25"/>
    <row r="297" s="272" customFormat="1" ht="11.25"/>
    <row r="298" s="272" customFormat="1" ht="11.25"/>
    <row r="299" s="272" customFormat="1" ht="11.25"/>
    <row r="300" s="272" customFormat="1" ht="11.25"/>
    <row r="301" s="272" customFormat="1" ht="11.25"/>
    <row r="302" s="272" customFormat="1" ht="11.25"/>
    <row r="303" s="272" customFormat="1" ht="11.25"/>
    <row r="304" s="272" customFormat="1" ht="11.25"/>
    <row r="305" s="272" customFormat="1" ht="11.25"/>
    <row r="306" s="272" customFormat="1" ht="11.25"/>
    <row r="307" s="272" customFormat="1" ht="11.25"/>
    <row r="308" s="272" customFormat="1" ht="11.25"/>
    <row r="309" s="272" customFormat="1" ht="11.25"/>
    <row r="310" s="272" customFormat="1" ht="11.25"/>
    <row r="311" s="272" customFormat="1" ht="11.25"/>
    <row r="312" s="272" customFormat="1" ht="11.25"/>
    <row r="313" s="272" customFormat="1" ht="11.25"/>
    <row r="314" s="272" customFormat="1" ht="11.25"/>
    <row r="315" s="272" customFormat="1" ht="11.25"/>
    <row r="316" s="272" customFormat="1" ht="11.25"/>
    <row r="317" s="272" customFormat="1" ht="11.25"/>
    <row r="318" s="272" customFormat="1" ht="11.25"/>
    <row r="319" s="272" customFormat="1" ht="11.25"/>
    <row r="320" s="272" customFormat="1" ht="11.25"/>
    <row r="321" s="272" customFormat="1" ht="11.25"/>
    <row r="322" s="272" customFormat="1" ht="11.25"/>
    <row r="323" s="272" customFormat="1" ht="11.25"/>
    <row r="324" s="272" customFormat="1" ht="11.25"/>
    <row r="325" s="272" customFormat="1" ht="11.25"/>
    <row r="326" s="272" customFormat="1" ht="11.25"/>
    <row r="327" s="272" customFormat="1" ht="11.25"/>
    <row r="328" s="272" customFormat="1" ht="11.25"/>
    <row r="329" s="272" customFormat="1" ht="11.25"/>
    <row r="330" s="272" customFormat="1" ht="11.25"/>
    <row r="331" s="272" customFormat="1" ht="11.25"/>
    <row r="332" s="272" customFormat="1" ht="11.25"/>
    <row r="333" s="272" customFormat="1" ht="11.25"/>
    <row r="334" s="272" customFormat="1" ht="11.25"/>
    <row r="335" s="272" customFormat="1" ht="11.25"/>
    <row r="336" s="272" customFormat="1" ht="11.25"/>
    <row r="337" s="272" customFormat="1" ht="11.25"/>
    <row r="338" s="272" customFormat="1" ht="11.25"/>
    <row r="339" s="272" customFormat="1" ht="11.25"/>
    <row r="340" s="272" customFormat="1" ht="11.25"/>
    <row r="341" s="272" customFormat="1" ht="11.25"/>
    <row r="342" s="272" customFormat="1" ht="11.25"/>
    <row r="343" s="272" customFormat="1" ht="11.25"/>
    <row r="344" s="272" customFormat="1" ht="11.25"/>
    <row r="345" s="272" customFormat="1" ht="11.25"/>
    <row r="346" s="272" customFormat="1" ht="11.25"/>
    <row r="347" s="272" customFormat="1" ht="11.25"/>
    <row r="348" s="272" customFormat="1" ht="11.25"/>
    <row r="349" s="272" customFormat="1" ht="11.25"/>
    <row r="350" s="272" customFormat="1" ht="11.25"/>
    <row r="351" s="272" customFormat="1" ht="11.25"/>
    <row r="352" s="272" customFormat="1" ht="11.25"/>
    <row r="353" s="272" customFormat="1" ht="11.25"/>
    <row r="354" s="272" customFormat="1" ht="11.25"/>
    <row r="355" s="272" customFormat="1" ht="11.25"/>
    <row r="356" s="272" customFormat="1" ht="11.25"/>
    <row r="357" s="272" customFormat="1" ht="11.25"/>
    <row r="358" s="272" customFormat="1" ht="11.25"/>
    <row r="359" s="272" customFormat="1" ht="11.25"/>
    <row r="360" s="272" customFormat="1" ht="11.25"/>
    <row r="361" s="272" customFormat="1" ht="11.25"/>
    <row r="362" s="272" customFormat="1" ht="11.25"/>
    <row r="363" s="272" customFormat="1" ht="11.25"/>
    <row r="364" s="272" customFormat="1" ht="11.25"/>
    <row r="365" s="272" customFormat="1" ht="11.25"/>
    <row r="366" s="272" customFormat="1" ht="11.25"/>
    <row r="367" s="272" customFormat="1" ht="11.25"/>
    <row r="368" s="272" customFormat="1" ht="11.25"/>
    <row r="369" s="272" customFormat="1" ht="11.25"/>
    <row r="370" s="272" customFormat="1" ht="11.25"/>
    <row r="371" s="272" customFormat="1" ht="11.25"/>
    <row r="372" s="272" customFormat="1" ht="11.25"/>
    <row r="373" s="272" customFormat="1" ht="11.25"/>
    <row r="374" s="272" customFormat="1" ht="11.25"/>
    <row r="375" s="272" customFormat="1" ht="11.25"/>
    <row r="376" s="272" customFormat="1" ht="11.25"/>
    <row r="377" s="272" customFormat="1" ht="11.25"/>
    <row r="378" s="272" customFormat="1" ht="11.25"/>
    <row r="379" s="272" customFormat="1" ht="11.25"/>
    <row r="380" s="272" customFormat="1" ht="11.25"/>
    <row r="381" s="272" customFormat="1" ht="11.25"/>
    <row r="382" s="272" customFormat="1" ht="11.25"/>
    <row r="383" s="272" customFormat="1" ht="11.25"/>
    <row r="384" s="272" customFormat="1" ht="11.25"/>
    <row r="385" s="272" customFormat="1" ht="11.25"/>
    <row r="386" s="272" customFormat="1" ht="11.25"/>
    <row r="387" s="272" customFormat="1" ht="11.25"/>
    <row r="388" s="272" customFormat="1" ht="11.25"/>
    <row r="389" s="272" customFormat="1" ht="11.25"/>
    <row r="390" s="272" customFormat="1" ht="11.25"/>
    <row r="391" s="272" customFormat="1" ht="11.25"/>
    <row r="392" s="272" customFormat="1" ht="11.25"/>
    <row r="393" s="272" customFormat="1" ht="11.25"/>
    <row r="394" s="272" customFormat="1" ht="11.25"/>
    <row r="395" s="272" customFormat="1" ht="11.25"/>
    <row r="396" s="272" customFormat="1" ht="11.25"/>
    <row r="397" s="272" customFormat="1" ht="11.25"/>
    <row r="398" s="272" customFormat="1" ht="11.25"/>
    <row r="399" s="272" customFormat="1" ht="11.25"/>
    <row r="400" s="272" customFormat="1" ht="11.25"/>
    <row r="401" s="272" customFormat="1" ht="11.25"/>
    <row r="402" s="272" customFormat="1" ht="11.25"/>
    <row r="403" s="272" customFormat="1" ht="11.25"/>
    <row r="404" s="272" customFormat="1" ht="11.25"/>
    <row r="405" s="272" customFormat="1" ht="11.25"/>
    <row r="406" s="272" customFormat="1" ht="11.25"/>
    <row r="407" s="272" customFormat="1" ht="11.25"/>
    <row r="408" s="272" customFormat="1" ht="11.25"/>
    <row r="409" s="272" customFormat="1" ht="11.25"/>
    <row r="410" s="272" customFormat="1" ht="11.25"/>
    <row r="411" s="272" customFormat="1" ht="11.25"/>
    <row r="412" s="272" customFormat="1" ht="11.25"/>
    <row r="413" s="272" customFormat="1" ht="11.25"/>
    <row r="414" s="272" customFormat="1" ht="11.25"/>
    <row r="415" s="272" customFormat="1" ht="11.25"/>
    <row r="416" s="272" customFormat="1" ht="11.25"/>
    <row r="417" s="272" customFormat="1" ht="11.25"/>
    <row r="418" s="272" customFormat="1" ht="11.25"/>
    <row r="419" s="272" customFormat="1" ht="11.25"/>
    <row r="420" s="272" customFormat="1" ht="11.25"/>
    <row r="421" s="272" customFormat="1" ht="11.25"/>
    <row r="422" s="272" customFormat="1" ht="11.25"/>
    <row r="423" s="272" customFormat="1" ht="11.25"/>
    <row r="424" s="272" customFormat="1" ht="11.25"/>
    <row r="425" s="272" customFormat="1" ht="11.25"/>
    <row r="426" s="272" customFormat="1" ht="11.25"/>
    <row r="427" s="272" customFormat="1" ht="11.25"/>
    <row r="428" s="272" customFormat="1" ht="11.25"/>
    <row r="429" s="272" customFormat="1" ht="11.25"/>
    <row r="430" s="272" customFormat="1" ht="11.25"/>
    <row r="431" s="272" customFormat="1" ht="11.25"/>
    <row r="432" s="272" customFormat="1" ht="11.25"/>
    <row r="433" s="272" customFormat="1" ht="11.25"/>
    <row r="434" s="272" customFormat="1" ht="11.25"/>
    <row r="435" s="272" customFormat="1" ht="11.25"/>
    <row r="436" s="272" customFormat="1" ht="11.25"/>
    <row r="437" s="272" customFormat="1" ht="11.25"/>
    <row r="438" s="272" customFormat="1" ht="11.25"/>
    <row r="439" s="272" customFormat="1" ht="11.25"/>
    <row r="440" s="272" customFormat="1" ht="11.25"/>
    <row r="441" s="272" customFormat="1" ht="11.25"/>
    <row r="442" s="272" customFormat="1" ht="11.25"/>
    <row r="443" s="272" customFormat="1" ht="11.25"/>
    <row r="444" s="272" customFormat="1" ht="11.25"/>
    <row r="445" s="272" customFormat="1" ht="11.25"/>
    <row r="446" s="272" customFormat="1" ht="11.25"/>
    <row r="447" s="272" customFormat="1" ht="11.25"/>
    <row r="448" s="272" customFormat="1" ht="11.25"/>
    <row r="449" s="272" customFormat="1" ht="11.25"/>
    <row r="450" s="272" customFormat="1" ht="11.25"/>
    <row r="451" s="272" customFormat="1" ht="11.25"/>
    <row r="452" s="272" customFormat="1" ht="11.25"/>
    <row r="453" s="272" customFormat="1" ht="11.25"/>
    <row r="454" s="272" customFormat="1" ht="11.25"/>
    <row r="455" s="272" customFormat="1" ht="11.25"/>
    <row r="456" s="272" customFormat="1" ht="11.25"/>
    <row r="457" s="272" customFormat="1" ht="11.25"/>
    <row r="458" s="272" customFormat="1" ht="11.25"/>
    <row r="459" s="272" customFormat="1" ht="11.25"/>
    <row r="460" s="272" customFormat="1" ht="11.25"/>
    <row r="461" s="272" customFormat="1" ht="11.25"/>
    <row r="462" s="272" customFormat="1" ht="11.25"/>
    <row r="463" s="272" customFormat="1" ht="11.25"/>
    <row r="464" s="272" customFormat="1" ht="11.25"/>
    <row r="465" s="272" customFormat="1" ht="11.25"/>
    <row r="466" s="272" customFormat="1" ht="11.25"/>
    <row r="467" s="272" customFormat="1" ht="11.25"/>
    <row r="468" s="272" customFormat="1" ht="11.25"/>
    <row r="469" s="272" customFormat="1" ht="11.25"/>
    <row r="470" s="272" customFormat="1" ht="11.25"/>
    <row r="471" s="272" customFormat="1" ht="11.25"/>
    <row r="472" s="272" customFormat="1" ht="11.25"/>
    <row r="473" s="272" customFormat="1" ht="11.25"/>
    <row r="474" s="272" customFormat="1" ht="11.25"/>
    <row r="475" s="272" customFormat="1" ht="11.25"/>
    <row r="476" s="272" customFormat="1" ht="11.25"/>
    <row r="477" s="272" customFormat="1" ht="11.25"/>
    <row r="478" s="272" customFormat="1" ht="11.25"/>
    <row r="479" s="272" customFormat="1" ht="11.25"/>
    <row r="480" s="272" customFormat="1" ht="11.25"/>
    <row r="481" s="272" customFormat="1" ht="11.25"/>
    <row r="482" s="272" customFormat="1" ht="11.25"/>
    <row r="483" s="272" customFormat="1" ht="11.25"/>
    <row r="484" s="272" customFormat="1" ht="11.25"/>
    <row r="485" s="272" customFormat="1" ht="11.25"/>
    <row r="486" s="272" customFormat="1" ht="11.25"/>
    <row r="487" s="272" customFormat="1" ht="11.25"/>
    <row r="488" s="272" customFormat="1" ht="11.25"/>
    <row r="489" s="272" customFormat="1" ht="11.25"/>
    <row r="490" s="272" customFormat="1" ht="11.25"/>
    <row r="491" s="272" customFormat="1" ht="11.25"/>
    <row r="492" s="272" customFormat="1" ht="11.25"/>
    <row r="493" s="272" customFormat="1" ht="11.25"/>
    <row r="494" s="272" customFormat="1" ht="11.25"/>
    <row r="495" s="272" customFormat="1" ht="11.25"/>
    <row r="496" s="272" customFormat="1" ht="11.25"/>
    <row r="497" s="272" customFormat="1" ht="11.25"/>
    <row r="498" s="272" customFormat="1" ht="11.25"/>
    <row r="499" s="272" customFormat="1" ht="11.25"/>
    <row r="500" s="272" customFormat="1" ht="11.25"/>
    <row r="501" s="272" customFormat="1" ht="11.25"/>
    <row r="502" s="272" customFormat="1" ht="11.25"/>
    <row r="503" s="272" customFormat="1" ht="11.25"/>
    <row r="504" s="272" customFormat="1" ht="11.25"/>
    <row r="505" s="272" customFormat="1" ht="11.25"/>
    <row r="506" s="272" customFormat="1" ht="11.25"/>
    <row r="507" s="272" customFormat="1" ht="11.25"/>
    <row r="508" s="272" customFormat="1" ht="11.25"/>
    <row r="509" s="272" customFormat="1" ht="11.25"/>
    <row r="510" s="272" customFormat="1" ht="11.25"/>
    <row r="511" s="272" customFormat="1" ht="11.25"/>
    <row r="512" s="272" customFormat="1" ht="11.25"/>
    <row r="513" s="272" customFormat="1" ht="11.25"/>
    <row r="514" s="272" customFormat="1" ht="11.25"/>
    <row r="515" s="272" customFormat="1" ht="11.25"/>
    <row r="516" s="272" customFormat="1" ht="11.25"/>
    <row r="517" s="272" customFormat="1" ht="11.25"/>
    <row r="518" s="272" customFormat="1" ht="11.25"/>
    <row r="519" s="272" customFormat="1" ht="11.25"/>
    <row r="520" s="272" customFormat="1" ht="11.25"/>
    <row r="521" s="272" customFormat="1" ht="11.25"/>
    <row r="522" s="272" customFormat="1" ht="11.25"/>
    <row r="523" s="272" customFormat="1" ht="11.25"/>
    <row r="524" s="272" customFormat="1" ht="11.25"/>
    <row r="525" s="272" customFormat="1" ht="11.25"/>
    <row r="526" s="272" customFormat="1" ht="11.25"/>
    <row r="527" s="272" customFormat="1" ht="11.25"/>
    <row r="528" s="272" customFormat="1" ht="11.25"/>
    <row r="529" s="272" customFormat="1" ht="11.25"/>
    <row r="530" s="272" customFormat="1" ht="11.25"/>
    <row r="531" s="272" customFormat="1" ht="11.25"/>
    <row r="532" s="272" customFormat="1" ht="11.25"/>
    <row r="533" s="272" customFormat="1" ht="11.25"/>
    <row r="534" s="272" customFormat="1" ht="11.25"/>
    <row r="535" s="272" customFormat="1" ht="11.25"/>
    <row r="536" s="272" customFormat="1" ht="11.25"/>
    <row r="537" s="272" customFormat="1" ht="11.25"/>
    <row r="538" s="272" customFormat="1" ht="11.25"/>
    <row r="539" s="272" customFormat="1" ht="11.25"/>
    <row r="540" s="272" customFormat="1" ht="11.25"/>
    <row r="541" s="272" customFormat="1" ht="11.25"/>
    <row r="542" s="272" customFormat="1" ht="11.25"/>
    <row r="543" s="272" customFormat="1" ht="11.25"/>
    <row r="544" s="272" customFormat="1" ht="11.25"/>
    <row r="545" s="272" customFormat="1" ht="11.25"/>
    <row r="546" s="272" customFormat="1" ht="11.25"/>
    <row r="547" s="272" customFormat="1" ht="11.25"/>
    <row r="548" s="272" customFormat="1" ht="11.25"/>
    <row r="549" s="272" customFormat="1" ht="11.25"/>
    <row r="550" s="272" customFormat="1" ht="11.25"/>
    <row r="551" s="272" customFormat="1" ht="11.25"/>
    <row r="552" s="272" customFormat="1" ht="11.25"/>
    <row r="553" s="272" customFormat="1" ht="11.25"/>
    <row r="554" s="272" customFormat="1" ht="11.25"/>
    <row r="555" s="272" customFormat="1" ht="11.25"/>
    <row r="556" s="272" customFormat="1" ht="11.25"/>
    <row r="557" s="272" customFormat="1" ht="11.25"/>
    <row r="558" s="272" customFormat="1" ht="11.25"/>
    <row r="559" s="272" customFormat="1" ht="11.25"/>
    <row r="560" s="272" customFormat="1" ht="11.25"/>
    <row r="561" s="272" customFormat="1" ht="11.25"/>
    <row r="562" s="272" customFormat="1" ht="11.25"/>
    <row r="563" s="272" customFormat="1" ht="11.25"/>
    <row r="564" s="272" customFormat="1" ht="11.25"/>
    <row r="565" s="272" customFormat="1" ht="11.25"/>
    <row r="566" s="272" customFormat="1" ht="11.25"/>
    <row r="567" s="272" customFormat="1" ht="11.25"/>
    <row r="568" s="272" customFormat="1" ht="11.25"/>
    <row r="569" s="272" customFormat="1" ht="11.25"/>
    <row r="570" s="272" customFormat="1" ht="11.25"/>
    <row r="571" s="272" customFormat="1" ht="11.25"/>
    <row r="572" s="272" customFormat="1" ht="11.25"/>
    <row r="573" s="272" customFormat="1" ht="11.25"/>
    <row r="574" s="272" customFormat="1" ht="11.25"/>
    <row r="575" s="272" customFormat="1" ht="11.25"/>
    <row r="576" s="272" customFormat="1" ht="11.25"/>
    <row r="577" s="272" customFormat="1" ht="11.25"/>
    <row r="578" s="272" customFormat="1" ht="11.25"/>
    <row r="579" s="272" customFormat="1" ht="11.25"/>
    <row r="580" s="272" customFormat="1" ht="11.25"/>
    <row r="581" s="272" customFormat="1" ht="11.25"/>
    <row r="582" s="272" customFormat="1" ht="11.25"/>
    <row r="583" s="272" customFormat="1" ht="11.25"/>
    <row r="584" s="272" customFormat="1" ht="11.25"/>
    <row r="585" s="272" customFormat="1" ht="11.25"/>
    <row r="586" s="272" customFormat="1" ht="11.25"/>
    <row r="587" s="272" customFormat="1" ht="11.25"/>
    <row r="588" s="272" customFormat="1" ht="11.25"/>
    <row r="589" s="272" customFormat="1" ht="11.25"/>
    <row r="590" s="272" customFormat="1" ht="11.25"/>
    <row r="591" s="272" customFormat="1" ht="11.25"/>
    <row r="592" s="272" customFormat="1" ht="11.25"/>
    <row r="593" s="272" customFormat="1" ht="11.25"/>
    <row r="594" s="272" customFormat="1" ht="11.25"/>
    <row r="595" s="272" customFormat="1" ht="11.25"/>
    <row r="596" s="272" customFormat="1" ht="11.25"/>
    <row r="597" s="272" customFormat="1" ht="11.25"/>
    <row r="598" s="272" customFormat="1" ht="11.25"/>
    <row r="599" s="272" customFormat="1" ht="11.25"/>
    <row r="600" s="272" customFormat="1" ht="11.25"/>
    <row r="601" s="272" customFormat="1" ht="11.25"/>
    <row r="602" s="272" customFormat="1" ht="11.25"/>
    <row r="603" s="272" customFormat="1" ht="11.25"/>
    <row r="604" s="272" customFormat="1" ht="11.25"/>
    <row r="605" s="272" customFormat="1" ht="11.25"/>
    <row r="606" s="272" customFormat="1" ht="11.25"/>
    <row r="607" s="272" customFormat="1" ht="11.25"/>
    <row r="608" s="272" customFormat="1" ht="11.25"/>
    <row r="609" s="272" customFormat="1" ht="11.25"/>
    <row r="610" s="272" customFormat="1" ht="11.25"/>
    <row r="611" s="272" customFormat="1" ht="11.25"/>
    <row r="612" s="272" customFormat="1" ht="11.25"/>
    <row r="613" s="272" customFormat="1" ht="11.25"/>
    <row r="614" s="272" customFormat="1" ht="11.25"/>
    <row r="615" s="272" customFormat="1" ht="11.25"/>
    <row r="616" s="272" customFormat="1" ht="11.25"/>
    <row r="617" s="272" customFormat="1" ht="11.25"/>
    <row r="618" s="272" customFormat="1" ht="11.25"/>
    <row r="619" s="272" customFormat="1" ht="11.25"/>
    <row r="620" s="272" customFormat="1" ht="11.25"/>
    <row r="621" s="272" customFormat="1" ht="11.25"/>
    <row r="622" s="272" customFormat="1" ht="11.25"/>
    <row r="623" s="272" customFormat="1" ht="11.25"/>
    <row r="624" s="272" customFormat="1" ht="11.25"/>
    <row r="625" s="272" customFormat="1" ht="11.25"/>
    <row r="626" s="272" customFormat="1" ht="11.25"/>
    <row r="627" s="272" customFormat="1" ht="11.25"/>
    <row r="628" s="272" customFormat="1" ht="11.25"/>
    <row r="629" s="272" customFormat="1" ht="11.25"/>
    <row r="630" s="272" customFormat="1" ht="11.25"/>
    <row r="631" s="272" customFormat="1" ht="11.25"/>
    <row r="632" s="272" customFormat="1" ht="11.25"/>
    <row r="633" s="272" customFormat="1" ht="11.25"/>
    <row r="634" s="272" customFormat="1" ht="11.25"/>
    <row r="635" s="272" customFormat="1" ht="11.25"/>
    <row r="636" s="272" customFormat="1" ht="11.25"/>
    <row r="637" s="272" customFormat="1" ht="11.25"/>
    <row r="638" s="272" customFormat="1" ht="11.25"/>
    <row r="639" s="272" customFormat="1" ht="11.25"/>
    <row r="640" s="272" customFormat="1" ht="11.25"/>
    <row r="641" s="272" customFormat="1" ht="11.25"/>
    <row r="642" s="272" customFormat="1" ht="11.25"/>
    <row r="643" s="272" customFormat="1" ht="11.25"/>
    <row r="644" s="272" customFormat="1" ht="11.25"/>
    <row r="645" s="272" customFormat="1" ht="11.25"/>
    <row r="646" s="272" customFormat="1" ht="11.25"/>
    <row r="647" s="272" customFormat="1" ht="11.25"/>
    <row r="648" s="272" customFormat="1" ht="11.25"/>
    <row r="649" s="272" customFormat="1" ht="11.25"/>
    <row r="650" s="272" customFormat="1" ht="11.25"/>
  </sheetData>
  <mergeCells count="30">
    <mergeCell ref="F47:G47"/>
    <mergeCell ref="B44:G44"/>
    <mergeCell ref="I44:O44"/>
    <mergeCell ref="B45:D45"/>
    <mergeCell ref="F45:G45"/>
    <mergeCell ref="I45:K45"/>
    <mergeCell ref="L45:N45"/>
    <mergeCell ref="B23:K23"/>
    <mergeCell ref="B24:F24"/>
    <mergeCell ref="G24:K24"/>
    <mergeCell ref="N25:Q25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  <mergeCell ref="A145:V145"/>
    <mergeCell ref="A65:V65"/>
    <mergeCell ref="A85:V85"/>
    <mergeCell ref="A105:V105"/>
    <mergeCell ref="A125:V125"/>
  </mergeCells>
  <printOptions/>
  <pageMargins left="0.75" right="0.75" top="1" bottom="1" header="0.5" footer="0.5"/>
  <pageSetup fitToHeight="1" fitToWidth="1" horizontalDpi="300" verticalDpi="3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U81"/>
  <sheetViews>
    <sheetView workbookViewId="0" topLeftCell="A1">
      <selection activeCell="L33" sqref="L33"/>
    </sheetView>
  </sheetViews>
  <sheetFormatPr defaultColWidth="9.140625" defaultRowHeight="12.75"/>
  <cols>
    <col min="1" max="1" width="26.140625" style="18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81" t="s">
        <v>150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2"/>
    </row>
    <row r="2" spans="1:21" ht="13.5" thickBot="1">
      <c r="A2" s="152"/>
      <c r="B2" s="153" t="s">
        <v>151</v>
      </c>
      <c r="C2" s="154" t="s">
        <v>152</v>
      </c>
      <c r="D2" s="155" t="s">
        <v>153</v>
      </c>
      <c r="E2" s="156" t="s">
        <v>154</v>
      </c>
      <c r="F2" s="617"/>
      <c r="G2" s="550"/>
      <c r="H2" s="153" t="s">
        <v>151</v>
      </c>
      <c r="I2" s="154" t="s">
        <v>152</v>
      </c>
      <c r="J2" s="155" t="s">
        <v>153</v>
      </c>
      <c r="K2" s="156" t="s">
        <v>154</v>
      </c>
      <c r="L2" s="157"/>
      <c r="M2" s="157"/>
      <c r="N2" s="157"/>
      <c r="O2" s="157"/>
      <c r="P2" s="157"/>
      <c r="Q2" s="157"/>
      <c r="R2" s="2"/>
      <c r="S2" s="2"/>
      <c r="T2" s="2"/>
      <c r="U2" s="97"/>
    </row>
    <row r="3" spans="1:21" ht="12.75">
      <c r="A3" s="152" t="s">
        <v>155</v>
      </c>
      <c r="B3" s="158">
        <v>-0.058</v>
      </c>
      <c r="C3" s="159">
        <v>0.008</v>
      </c>
      <c r="D3" s="228">
        <v>3.5</v>
      </c>
      <c r="E3" s="159">
        <v>7</v>
      </c>
      <c r="F3" s="630" t="s">
        <v>149</v>
      </c>
      <c r="G3" s="631"/>
      <c r="H3" s="158">
        <v>0</v>
      </c>
      <c r="I3" s="159">
        <v>0.28</v>
      </c>
      <c r="J3" s="228">
        <v>3.5</v>
      </c>
      <c r="K3" s="159">
        <v>7</v>
      </c>
      <c r="L3" s="232"/>
      <c r="M3" s="232"/>
      <c r="N3" s="232"/>
      <c r="O3" s="232"/>
      <c r="P3" s="232"/>
      <c r="Q3" s="232"/>
      <c r="R3" s="2"/>
      <c r="S3" s="2"/>
      <c r="T3" s="2"/>
      <c r="U3" s="97"/>
    </row>
    <row r="4" spans="1:21" ht="13.5" thickBot="1">
      <c r="A4" s="152" t="s">
        <v>156</v>
      </c>
      <c r="B4" s="341">
        <v>-4070</v>
      </c>
      <c r="C4" s="342">
        <v>100</v>
      </c>
      <c r="D4" s="229">
        <v>3.5</v>
      </c>
      <c r="E4" s="161">
        <v>7</v>
      </c>
      <c r="F4" s="632"/>
      <c r="G4" s="633"/>
      <c r="H4" s="160"/>
      <c r="I4" s="161"/>
      <c r="J4" s="229"/>
      <c r="K4" s="161"/>
      <c r="L4" s="233"/>
      <c r="M4" s="233"/>
      <c r="N4" s="233"/>
      <c r="O4" s="233"/>
      <c r="P4" s="233"/>
      <c r="Q4" s="233"/>
      <c r="R4" s="2"/>
      <c r="S4" s="2"/>
      <c r="T4" s="2"/>
      <c r="U4" s="97"/>
    </row>
    <row r="5" spans="1:21" ht="13.5" thickBot="1">
      <c r="A5" s="162"/>
      <c r="B5" s="622" t="s">
        <v>157</v>
      </c>
      <c r="C5" s="562"/>
      <c r="D5" s="562"/>
      <c r="E5" s="623"/>
      <c r="F5" s="627" t="s">
        <v>158</v>
      </c>
      <c r="G5" s="628"/>
      <c r="H5" s="628"/>
      <c r="I5" s="629"/>
      <c r="J5" s="627" t="s">
        <v>159</v>
      </c>
      <c r="K5" s="628"/>
      <c r="L5" s="628"/>
      <c r="M5" s="629"/>
      <c r="N5" s="627" t="s">
        <v>160</v>
      </c>
      <c r="O5" s="628"/>
      <c r="P5" s="628"/>
      <c r="Q5" s="629"/>
      <c r="R5" s="557" t="s">
        <v>161</v>
      </c>
      <c r="S5" s="610"/>
      <c r="T5" s="610"/>
      <c r="U5" s="611"/>
    </row>
    <row r="6" spans="1:21" ht="13.5" thickBot="1">
      <c r="A6" s="152"/>
      <c r="B6" s="235" t="s">
        <v>162</v>
      </c>
      <c r="C6" s="234" t="s">
        <v>163</v>
      </c>
      <c r="D6" s="235" t="s">
        <v>153</v>
      </c>
      <c r="E6" s="234" t="s">
        <v>154</v>
      </c>
      <c r="F6" s="387" t="s">
        <v>162</v>
      </c>
      <c r="G6" s="388" t="s">
        <v>163</v>
      </c>
      <c r="H6" s="387" t="s">
        <v>153</v>
      </c>
      <c r="I6" s="388" t="s">
        <v>154</v>
      </c>
      <c r="J6" s="387" t="s">
        <v>162</v>
      </c>
      <c r="K6" s="388" t="s">
        <v>163</v>
      </c>
      <c r="L6" s="387" t="s">
        <v>153</v>
      </c>
      <c r="M6" s="388" t="s">
        <v>154</v>
      </c>
      <c r="N6" s="235" t="s">
        <v>162</v>
      </c>
      <c r="O6" s="230" t="s">
        <v>163</v>
      </c>
      <c r="P6" s="235" t="s">
        <v>153</v>
      </c>
      <c r="Q6" s="234" t="s">
        <v>154</v>
      </c>
      <c r="R6" s="165" t="s">
        <v>162</v>
      </c>
      <c r="S6" s="163" t="s">
        <v>163</v>
      </c>
      <c r="T6" s="165" t="s">
        <v>153</v>
      </c>
      <c r="U6" s="163" t="s">
        <v>154</v>
      </c>
    </row>
    <row r="7" spans="1:21" ht="13.5" thickBot="1">
      <c r="A7" s="152" t="s">
        <v>164</v>
      </c>
      <c r="B7" s="386">
        <v>108.3</v>
      </c>
      <c r="C7" s="241">
        <v>0.38</v>
      </c>
      <c r="D7" s="381">
        <v>4</v>
      </c>
      <c r="E7" s="241">
        <v>8</v>
      </c>
      <c r="F7" s="389">
        <v>0.34</v>
      </c>
      <c r="G7" s="390">
        <v>1.52</v>
      </c>
      <c r="H7" s="237">
        <v>4</v>
      </c>
      <c r="I7" s="237">
        <v>8</v>
      </c>
      <c r="J7" s="389">
        <v>-4140</v>
      </c>
      <c r="K7" s="390">
        <v>380</v>
      </c>
      <c r="L7" s="237">
        <v>3.5</v>
      </c>
      <c r="M7" s="237">
        <v>7</v>
      </c>
      <c r="N7" s="378">
        <v>-4022</v>
      </c>
      <c r="O7" s="349">
        <v>211</v>
      </c>
      <c r="P7" s="241">
        <v>3.5</v>
      </c>
      <c r="Q7" s="241">
        <v>7</v>
      </c>
      <c r="R7" s="332">
        <v>-2.1</v>
      </c>
      <c r="S7" s="391">
        <v>2.02</v>
      </c>
      <c r="T7" s="166">
        <v>3.5</v>
      </c>
      <c r="U7" s="391">
        <v>7</v>
      </c>
    </row>
    <row r="8" spans="1:21" ht="13.5" thickBot="1">
      <c r="A8" s="162"/>
      <c r="B8" s="622" t="s">
        <v>165</v>
      </c>
      <c r="C8" s="562"/>
      <c r="D8" s="562"/>
      <c r="E8" s="623"/>
      <c r="F8" s="622" t="s">
        <v>166</v>
      </c>
      <c r="G8" s="562"/>
      <c r="H8" s="562"/>
      <c r="I8" s="562"/>
      <c r="J8" s="624" t="s">
        <v>167</v>
      </c>
      <c r="K8" s="625"/>
      <c r="L8" s="625"/>
      <c r="M8" s="626"/>
      <c r="N8" s="624" t="s">
        <v>168</v>
      </c>
      <c r="O8" s="625"/>
      <c r="P8" s="625"/>
      <c r="Q8" s="626"/>
      <c r="R8" s="2"/>
      <c r="S8" s="2"/>
      <c r="T8" s="2"/>
      <c r="U8" s="97"/>
    </row>
    <row r="9" spans="1:21" ht="13.5" thickBot="1">
      <c r="A9" s="129"/>
      <c r="B9" s="153" t="s">
        <v>162</v>
      </c>
      <c r="C9" s="370" t="s">
        <v>163</v>
      </c>
      <c r="D9" s="153" t="s">
        <v>153</v>
      </c>
      <c r="E9" s="370" t="s">
        <v>154</v>
      </c>
      <c r="F9" s="153" t="s">
        <v>162</v>
      </c>
      <c r="G9" s="370" t="s">
        <v>163</v>
      </c>
      <c r="H9" s="153" t="s">
        <v>153</v>
      </c>
      <c r="I9" s="370" t="s">
        <v>154</v>
      </c>
      <c r="J9" s="235" t="s">
        <v>162</v>
      </c>
      <c r="K9" s="230" t="s">
        <v>163</v>
      </c>
      <c r="L9" s="235" t="s">
        <v>153</v>
      </c>
      <c r="M9" s="230" t="s">
        <v>154</v>
      </c>
      <c r="N9" s="235" t="s">
        <v>162</v>
      </c>
      <c r="O9" s="234" t="s">
        <v>163</v>
      </c>
      <c r="P9" s="235" t="s">
        <v>153</v>
      </c>
      <c r="Q9" s="230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69">
        <v>0</v>
      </c>
      <c r="C10" s="243">
        <v>0</v>
      </c>
      <c r="D10" s="169">
        <v>3.5</v>
      </c>
      <c r="E10" s="243">
        <v>7</v>
      </c>
      <c r="F10" s="411">
        <v>-0.16</v>
      </c>
      <c r="G10" s="399">
        <v>0.96</v>
      </c>
      <c r="H10" s="167">
        <v>4</v>
      </c>
      <c r="I10" s="180">
        <v>8</v>
      </c>
      <c r="J10" s="167">
        <v>3.29</v>
      </c>
      <c r="K10" s="187">
        <v>0.88</v>
      </c>
      <c r="L10" s="238">
        <v>3.5</v>
      </c>
      <c r="M10" s="187">
        <v>7</v>
      </c>
      <c r="N10" s="238">
        <v>1.08</v>
      </c>
      <c r="O10" s="187">
        <v>1.77</v>
      </c>
      <c r="P10" s="238">
        <v>3.5</v>
      </c>
      <c r="Q10" s="187">
        <v>7</v>
      </c>
      <c r="R10" s="2"/>
      <c r="S10" s="2"/>
      <c r="T10" s="2"/>
      <c r="U10" s="97"/>
    </row>
    <row r="11" spans="1:21" ht="12.75">
      <c r="A11" s="152" t="s">
        <v>170</v>
      </c>
      <c r="B11" s="360">
        <v>1.3</v>
      </c>
      <c r="C11" s="242">
        <v>0.15</v>
      </c>
      <c r="D11" s="168">
        <v>3.5</v>
      </c>
      <c r="E11" s="242">
        <v>7</v>
      </c>
      <c r="F11" s="168">
        <v>0</v>
      </c>
      <c r="G11" s="371">
        <v>0.5084745762711864</v>
      </c>
      <c r="H11" s="177">
        <v>4</v>
      </c>
      <c r="I11" s="179">
        <v>8</v>
      </c>
      <c r="J11" s="379">
        <v>32</v>
      </c>
      <c r="K11" s="380">
        <v>9</v>
      </c>
      <c r="L11" s="379">
        <v>3.5</v>
      </c>
      <c r="M11" s="380">
        <v>7</v>
      </c>
      <c r="N11" s="382">
        <v>30</v>
      </c>
      <c r="O11" s="383">
        <v>8</v>
      </c>
      <c r="P11" s="379">
        <v>3.5</v>
      </c>
      <c r="Q11" s="380">
        <v>7</v>
      </c>
      <c r="R11" s="2"/>
      <c r="S11" s="2"/>
      <c r="T11" s="2"/>
      <c r="U11" s="97"/>
    </row>
    <row r="12" spans="1:21" ht="12.75">
      <c r="A12" s="152" t="s">
        <v>171</v>
      </c>
      <c r="B12" s="360">
        <v>4.6</v>
      </c>
      <c r="C12" s="242">
        <v>0.16</v>
      </c>
      <c r="D12" s="168">
        <v>3.5</v>
      </c>
      <c r="E12" s="242">
        <v>7</v>
      </c>
      <c r="F12" s="168">
        <v>0</v>
      </c>
      <c r="G12" s="371">
        <v>0.5084745762711864</v>
      </c>
      <c r="H12" s="168">
        <v>4</v>
      </c>
      <c r="I12" s="242">
        <v>8</v>
      </c>
      <c r="J12" s="336">
        <v>1.44</v>
      </c>
      <c r="K12" s="333">
        <v>5.5</v>
      </c>
      <c r="L12" s="239">
        <v>3.5</v>
      </c>
      <c r="M12" s="231">
        <v>7</v>
      </c>
      <c r="N12" s="239">
        <v>7.55</v>
      </c>
      <c r="O12" s="231">
        <v>1.64</v>
      </c>
      <c r="P12" s="239">
        <v>3.5</v>
      </c>
      <c r="Q12" s="231">
        <v>7</v>
      </c>
      <c r="R12" s="2"/>
      <c r="S12" s="2"/>
      <c r="T12" s="2"/>
      <c r="U12" s="97"/>
    </row>
    <row r="13" spans="1:21" ht="12.75">
      <c r="A13" s="152" t="s">
        <v>172</v>
      </c>
      <c r="B13" s="361">
        <v>0.06</v>
      </c>
      <c r="C13" s="242">
        <v>0.034</v>
      </c>
      <c r="D13" s="168">
        <v>3.5</v>
      </c>
      <c r="E13" s="242">
        <v>7</v>
      </c>
      <c r="F13" s="168">
        <v>0</v>
      </c>
      <c r="G13" s="371">
        <v>0.13559322033898305</v>
      </c>
      <c r="H13" s="168">
        <v>4</v>
      </c>
      <c r="I13" s="242">
        <v>8</v>
      </c>
      <c r="J13" s="350">
        <v>0.54</v>
      </c>
      <c r="K13" s="343">
        <v>0.66</v>
      </c>
      <c r="L13" s="239">
        <v>3.5</v>
      </c>
      <c r="M13" s="231">
        <v>7</v>
      </c>
      <c r="N13" s="350">
        <v>0.58</v>
      </c>
      <c r="O13" s="343">
        <v>0.68</v>
      </c>
      <c r="P13" s="239">
        <v>3.5</v>
      </c>
      <c r="Q13" s="231">
        <v>7</v>
      </c>
      <c r="R13" s="2"/>
      <c r="S13" s="2"/>
      <c r="T13" s="2"/>
      <c r="U13" s="97"/>
    </row>
    <row r="14" spans="1:21" ht="12.75">
      <c r="A14" s="152" t="s">
        <v>173</v>
      </c>
      <c r="B14" s="361">
        <v>0.04</v>
      </c>
      <c r="C14" s="242">
        <v>0.024</v>
      </c>
      <c r="D14" s="168">
        <v>3.5</v>
      </c>
      <c r="E14" s="242">
        <v>7</v>
      </c>
      <c r="F14" s="168">
        <v>0</v>
      </c>
      <c r="G14" s="371">
        <v>0.13559322033898305</v>
      </c>
      <c r="H14" s="168">
        <v>4</v>
      </c>
      <c r="I14" s="242">
        <v>8</v>
      </c>
      <c r="J14" s="336">
        <v>-0.7</v>
      </c>
      <c r="K14" s="231">
        <v>0.82</v>
      </c>
      <c r="L14" s="239">
        <v>3.5</v>
      </c>
      <c r="M14" s="231">
        <v>7</v>
      </c>
      <c r="N14" s="336">
        <v>0</v>
      </c>
      <c r="O14" s="333">
        <v>0.23</v>
      </c>
      <c r="P14" s="239">
        <v>3.5</v>
      </c>
      <c r="Q14" s="231">
        <v>7</v>
      </c>
      <c r="R14" s="2"/>
      <c r="S14" s="2"/>
      <c r="T14" s="2"/>
      <c r="U14" s="97"/>
    </row>
    <row r="15" spans="1:21" ht="12.75">
      <c r="A15" s="152" t="s">
        <v>174</v>
      </c>
      <c r="B15" s="362">
        <v>-0.019774132413410254</v>
      </c>
      <c r="C15" s="358">
        <v>0.005418943924748579</v>
      </c>
      <c r="D15" s="168">
        <v>3.5</v>
      </c>
      <c r="E15" s="242">
        <v>7</v>
      </c>
      <c r="F15" s="168">
        <v>0</v>
      </c>
      <c r="G15" s="371">
        <v>0.05932203389830509</v>
      </c>
      <c r="H15" s="168">
        <v>4</v>
      </c>
      <c r="I15" s="242">
        <v>8</v>
      </c>
      <c r="J15" s="350">
        <v>0.06</v>
      </c>
      <c r="K15" s="348">
        <v>0.3</v>
      </c>
      <c r="L15" s="239">
        <v>3.5</v>
      </c>
      <c r="M15" s="231">
        <v>7</v>
      </c>
      <c r="N15" s="336">
        <v>0</v>
      </c>
      <c r="O15" s="333">
        <v>0.07</v>
      </c>
      <c r="P15" s="239">
        <v>3.5</v>
      </c>
      <c r="Q15" s="231">
        <v>7</v>
      </c>
      <c r="R15" s="2"/>
      <c r="S15" s="2"/>
      <c r="T15" s="2"/>
      <c r="U15" s="97"/>
    </row>
    <row r="16" spans="1:21" ht="12.75">
      <c r="A16" s="152" t="s">
        <v>175</v>
      </c>
      <c r="B16" s="362">
        <v>-0.010837373458221854</v>
      </c>
      <c r="C16" s="358">
        <v>0.01</v>
      </c>
      <c r="D16" s="168">
        <v>3.5</v>
      </c>
      <c r="E16" s="242">
        <v>7</v>
      </c>
      <c r="F16" s="168">
        <v>0</v>
      </c>
      <c r="G16" s="371">
        <v>0.04576271186440678</v>
      </c>
      <c r="H16" s="168">
        <v>4</v>
      </c>
      <c r="I16" s="242">
        <v>8</v>
      </c>
      <c r="J16" s="239">
        <v>-0.13</v>
      </c>
      <c r="K16" s="231">
        <v>0.37</v>
      </c>
      <c r="L16" s="239">
        <v>3.5</v>
      </c>
      <c r="M16" s="231">
        <v>7</v>
      </c>
      <c r="N16" s="336">
        <v>0</v>
      </c>
      <c r="O16" s="333">
        <v>0.03</v>
      </c>
      <c r="P16" s="239">
        <v>3.5</v>
      </c>
      <c r="Q16" s="231">
        <v>7</v>
      </c>
      <c r="R16" s="2"/>
      <c r="S16" s="2"/>
      <c r="T16" s="2"/>
      <c r="U16" s="97"/>
    </row>
    <row r="17" spans="1:21" ht="12.75">
      <c r="A17" s="152" t="s">
        <v>176</v>
      </c>
      <c r="B17" s="362">
        <v>-0.003117352004020069</v>
      </c>
      <c r="C17" s="358">
        <v>0.00343650901164559</v>
      </c>
      <c r="D17" s="168">
        <v>3.5</v>
      </c>
      <c r="E17" s="242">
        <v>7</v>
      </c>
      <c r="F17" s="168">
        <v>0</v>
      </c>
      <c r="G17" s="371">
        <v>0.028813559322033902</v>
      </c>
      <c r="H17" s="168">
        <v>4</v>
      </c>
      <c r="I17" s="242">
        <v>8</v>
      </c>
      <c r="J17" s="351">
        <v>0</v>
      </c>
      <c r="K17" s="344">
        <v>0.056</v>
      </c>
      <c r="L17" s="239">
        <v>3.5</v>
      </c>
      <c r="M17" s="231">
        <v>7</v>
      </c>
      <c r="N17" s="337">
        <v>0</v>
      </c>
      <c r="O17" s="334">
        <v>0.038</v>
      </c>
      <c r="P17" s="239">
        <v>3.5</v>
      </c>
      <c r="Q17" s="231">
        <v>7</v>
      </c>
      <c r="R17" s="2"/>
      <c r="S17" s="2"/>
      <c r="T17" s="2"/>
      <c r="U17" s="97"/>
    </row>
    <row r="18" spans="1:21" ht="12.75">
      <c r="A18" s="152" t="s">
        <v>177</v>
      </c>
      <c r="B18" s="362">
        <v>0.00978380454866244</v>
      </c>
      <c r="C18" s="358">
        <v>0.014</v>
      </c>
      <c r="D18" s="168">
        <v>3.5</v>
      </c>
      <c r="E18" s="242">
        <v>7</v>
      </c>
      <c r="F18" s="168">
        <v>0</v>
      </c>
      <c r="G18" s="371">
        <v>0.01694915254237288</v>
      </c>
      <c r="H18" s="168">
        <v>4</v>
      </c>
      <c r="I18" s="242">
        <v>8</v>
      </c>
      <c r="J18" s="337">
        <v>0.032</v>
      </c>
      <c r="K18" s="334">
        <v>0.073</v>
      </c>
      <c r="L18" s="239">
        <v>3.5</v>
      </c>
      <c r="M18" s="231">
        <v>7</v>
      </c>
      <c r="N18" s="337">
        <v>0.029</v>
      </c>
      <c r="O18" s="334">
        <v>0.025</v>
      </c>
      <c r="P18" s="239">
        <v>3.5</v>
      </c>
      <c r="Q18" s="231">
        <v>7</v>
      </c>
      <c r="R18" s="2"/>
      <c r="S18" s="2"/>
      <c r="T18" s="2"/>
      <c r="U18" s="97"/>
    </row>
    <row r="19" spans="1:21" ht="12.75">
      <c r="A19" s="152" t="s">
        <v>178</v>
      </c>
      <c r="B19" s="363">
        <v>0.00014751670490872266</v>
      </c>
      <c r="C19" s="359">
        <v>0.0018580411967804248</v>
      </c>
      <c r="D19" s="168">
        <v>3.5</v>
      </c>
      <c r="E19" s="242">
        <v>7</v>
      </c>
      <c r="F19" s="168">
        <v>0</v>
      </c>
      <c r="G19" s="371">
        <v>0.03389830508474576</v>
      </c>
      <c r="H19" s="168">
        <v>4</v>
      </c>
      <c r="I19" s="242">
        <v>8</v>
      </c>
      <c r="J19" s="351">
        <v>0</v>
      </c>
      <c r="K19" s="344">
        <v>0.09</v>
      </c>
      <c r="L19" s="239">
        <v>3.5</v>
      </c>
      <c r="M19" s="231">
        <v>7</v>
      </c>
      <c r="N19" s="351">
        <v>-0.027</v>
      </c>
      <c r="O19" s="344">
        <v>0.097</v>
      </c>
      <c r="P19" s="239">
        <v>3.5</v>
      </c>
      <c r="Q19" s="231">
        <v>7</v>
      </c>
      <c r="R19" s="2"/>
      <c r="S19" s="2"/>
      <c r="T19" s="2"/>
      <c r="U19" s="97"/>
    </row>
    <row r="20" spans="1:21" ht="12.75">
      <c r="A20" s="152" t="s">
        <v>179</v>
      </c>
      <c r="B20" s="362">
        <v>0</v>
      </c>
      <c r="C20" s="358">
        <v>0.021</v>
      </c>
      <c r="D20" s="168">
        <v>3.5</v>
      </c>
      <c r="E20" s="242">
        <v>7</v>
      </c>
      <c r="F20" s="168">
        <v>0</v>
      </c>
      <c r="G20" s="371">
        <v>0.005</v>
      </c>
      <c r="H20" s="168">
        <v>4</v>
      </c>
      <c r="I20" s="242">
        <v>8</v>
      </c>
      <c r="J20" s="337">
        <v>0.016</v>
      </c>
      <c r="K20" s="334">
        <v>0.032</v>
      </c>
      <c r="L20" s="239">
        <v>3.5</v>
      </c>
      <c r="M20" s="231">
        <v>7</v>
      </c>
      <c r="N20" s="337">
        <v>0.016</v>
      </c>
      <c r="O20" s="334">
        <v>0.009</v>
      </c>
      <c r="P20" s="239">
        <v>3.5</v>
      </c>
      <c r="Q20" s="231">
        <v>7</v>
      </c>
      <c r="R20" s="2"/>
      <c r="S20" s="2"/>
      <c r="T20" s="2"/>
      <c r="U20" s="97"/>
    </row>
    <row r="21" spans="1:21" ht="12.75">
      <c r="A21" s="152" t="s">
        <v>180</v>
      </c>
      <c r="B21" s="362">
        <v>2.056450254703613E-05</v>
      </c>
      <c r="C21" s="358">
        <v>0.001</v>
      </c>
      <c r="D21" s="168">
        <v>3.5</v>
      </c>
      <c r="E21" s="242">
        <v>7</v>
      </c>
      <c r="F21" s="168">
        <v>0</v>
      </c>
      <c r="G21" s="371">
        <v>0.00516949152542373</v>
      </c>
      <c r="H21" s="168">
        <v>4</v>
      </c>
      <c r="I21" s="242">
        <v>8</v>
      </c>
      <c r="J21" s="351">
        <v>0</v>
      </c>
      <c r="K21" s="344">
        <v>0.015</v>
      </c>
      <c r="L21" s="239">
        <v>3.5</v>
      </c>
      <c r="M21" s="231">
        <v>7</v>
      </c>
      <c r="N21" s="352">
        <v>0</v>
      </c>
      <c r="O21" s="345">
        <v>0.01</v>
      </c>
      <c r="P21" s="239">
        <v>3.5</v>
      </c>
      <c r="Q21" s="231">
        <v>7</v>
      </c>
      <c r="R21" s="2"/>
      <c r="S21" s="2"/>
      <c r="T21" s="2"/>
      <c r="U21" s="97"/>
    </row>
    <row r="22" spans="1:21" ht="12.75">
      <c r="A22" s="152" t="s">
        <v>181</v>
      </c>
      <c r="B22" s="362">
        <v>0</v>
      </c>
      <c r="C22" s="358">
        <v>0.002360101442492993</v>
      </c>
      <c r="D22" s="168">
        <v>3.5</v>
      </c>
      <c r="E22" s="242">
        <v>7</v>
      </c>
      <c r="F22" s="168">
        <v>0</v>
      </c>
      <c r="G22" s="371">
        <v>0.00211864406779661</v>
      </c>
      <c r="H22" s="168">
        <v>4</v>
      </c>
      <c r="I22" s="242">
        <v>8</v>
      </c>
      <c r="J22" s="239">
        <v>0.0017</v>
      </c>
      <c r="K22" s="231">
        <v>0.0066</v>
      </c>
      <c r="L22" s="239">
        <v>3.5</v>
      </c>
      <c r="M22" s="231">
        <v>7</v>
      </c>
      <c r="N22" s="338">
        <v>0</v>
      </c>
      <c r="O22" s="335">
        <v>0.0031</v>
      </c>
      <c r="P22" s="239">
        <v>3.5</v>
      </c>
      <c r="Q22" s="231">
        <v>7</v>
      </c>
      <c r="R22" s="2"/>
      <c r="S22" s="2"/>
      <c r="T22" s="2"/>
      <c r="U22" s="97"/>
    </row>
    <row r="23" spans="1:21" ht="12.75">
      <c r="A23" s="152" t="s">
        <v>182</v>
      </c>
      <c r="B23" s="362">
        <v>-0.0004924131763350099</v>
      </c>
      <c r="C23" s="358">
        <v>0.0062</v>
      </c>
      <c r="D23" s="168">
        <v>3.5</v>
      </c>
      <c r="E23" s="242">
        <v>7</v>
      </c>
      <c r="F23" s="168">
        <v>0</v>
      </c>
      <c r="G23" s="371">
        <v>0.00288135593220339</v>
      </c>
      <c r="H23" s="168">
        <v>4</v>
      </c>
      <c r="I23" s="242">
        <v>8</v>
      </c>
      <c r="J23" s="352">
        <v>0</v>
      </c>
      <c r="K23" s="345">
        <v>0.0052</v>
      </c>
      <c r="L23" s="239">
        <v>3.5</v>
      </c>
      <c r="M23" s="231">
        <v>7</v>
      </c>
      <c r="N23" s="352">
        <v>0</v>
      </c>
      <c r="O23" s="345">
        <v>0.0049</v>
      </c>
      <c r="P23" s="239">
        <v>3.5</v>
      </c>
      <c r="Q23" s="231">
        <v>7</v>
      </c>
      <c r="R23" s="2"/>
      <c r="S23" s="2"/>
      <c r="T23" s="2"/>
      <c r="U23" s="97"/>
    </row>
    <row r="24" spans="1:21" ht="13.5" thickBot="1">
      <c r="A24" s="129" t="s">
        <v>183</v>
      </c>
      <c r="B24" s="362">
        <v>0.001</v>
      </c>
      <c r="C24" s="358">
        <v>0.0039</v>
      </c>
      <c r="D24" s="168">
        <v>3.5</v>
      </c>
      <c r="E24" s="242">
        <v>7</v>
      </c>
      <c r="F24" s="168">
        <v>0</v>
      </c>
      <c r="G24" s="371">
        <v>0.0022881355932203393</v>
      </c>
      <c r="H24" s="169">
        <v>4</v>
      </c>
      <c r="I24" s="243">
        <v>8</v>
      </c>
      <c r="J24" s="353">
        <v>-0.0052</v>
      </c>
      <c r="K24" s="347">
        <v>0.0041</v>
      </c>
      <c r="L24" s="381">
        <v>3.5</v>
      </c>
      <c r="M24" s="240">
        <v>7</v>
      </c>
      <c r="N24" s="339">
        <v>-0.004</v>
      </c>
      <c r="O24" s="364">
        <v>0.0067</v>
      </c>
      <c r="P24" s="381">
        <v>3.5</v>
      </c>
      <c r="Q24" s="240">
        <v>7</v>
      </c>
      <c r="R24" s="2"/>
      <c r="S24" s="2"/>
      <c r="T24" s="2"/>
      <c r="U24" s="97"/>
    </row>
    <row r="25" spans="1:21" ht="12.75">
      <c r="A25" s="152" t="s">
        <v>184</v>
      </c>
      <c r="B25" s="366">
        <v>-0.03</v>
      </c>
      <c r="C25" s="368">
        <v>0.11</v>
      </c>
      <c r="D25" s="177">
        <v>3.5</v>
      </c>
      <c r="E25" s="179">
        <v>7</v>
      </c>
      <c r="F25" s="177">
        <v>0</v>
      </c>
      <c r="G25" s="376">
        <v>0.9322033898305085</v>
      </c>
      <c r="H25" s="177">
        <v>4</v>
      </c>
      <c r="I25" s="179">
        <v>8</v>
      </c>
      <c r="J25" s="382">
        <v>-0.7</v>
      </c>
      <c r="K25" s="383">
        <v>2.2</v>
      </c>
      <c r="L25" s="379">
        <v>3.5</v>
      </c>
      <c r="M25" s="380">
        <v>7</v>
      </c>
      <c r="N25" s="384">
        <v>-0.4</v>
      </c>
      <c r="O25" s="380">
        <v>0.62</v>
      </c>
      <c r="P25" s="236">
        <v>3.5</v>
      </c>
      <c r="Q25" s="231">
        <v>7</v>
      </c>
      <c r="R25" s="2"/>
      <c r="S25" s="2"/>
      <c r="T25" s="2"/>
      <c r="U25" s="97"/>
    </row>
    <row r="26" spans="1:21" ht="12.75">
      <c r="A26" s="152" t="s">
        <v>185</v>
      </c>
      <c r="B26" s="367">
        <v>0</v>
      </c>
      <c r="C26" s="365">
        <v>0.083</v>
      </c>
      <c r="D26" s="168">
        <v>3.5</v>
      </c>
      <c r="E26" s="242">
        <v>7</v>
      </c>
      <c r="F26" s="168">
        <v>0</v>
      </c>
      <c r="G26" s="371">
        <v>0.2966101694915254</v>
      </c>
      <c r="H26" s="168">
        <v>4</v>
      </c>
      <c r="I26" s="242">
        <v>8</v>
      </c>
      <c r="J26" s="350">
        <v>-3.15</v>
      </c>
      <c r="K26" s="343">
        <v>1.42</v>
      </c>
      <c r="L26" s="239">
        <v>3.5</v>
      </c>
      <c r="M26" s="231">
        <v>7</v>
      </c>
      <c r="N26" s="340">
        <v>0</v>
      </c>
      <c r="O26" s="385">
        <v>0.2</v>
      </c>
      <c r="P26" s="236">
        <v>3.5</v>
      </c>
      <c r="Q26" s="231">
        <v>7</v>
      </c>
      <c r="R26" s="2"/>
      <c r="S26" s="2"/>
      <c r="T26" s="2"/>
      <c r="U26" s="97"/>
    </row>
    <row r="27" spans="1:21" ht="12.75">
      <c r="A27" s="152" t="s">
        <v>186</v>
      </c>
      <c r="B27" s="367">
        <v>0</v>
      </c>
      <c r="C27" s="365">
        <v>0.018</v>
      </c>
      <c r="D27" s="168">
        <v>3.5</v>
      </c>
      <c r="E27" s="242">
        <v>7</v>
      </c>
      <c r="F27" s="168">
        <v>0</v>
      </c>
      <c r="G27" s="371">
        <v>0.22881355932203393</v>
      </c>
      <c r="H27" s="168">
        <v>4</v>
      </c>
      <c r="I27" s="242">
        <v>8</v>
      </c>
      <c r="J27" s="350">
        <v>-0.38</v>
      </c>
      <c r="K27" s="348">
        <v>0.6</v>
      </c>
      <c r="L27" s="239">
        <v>3.5</v>
      </c>
      <c r="M27" s="231">
        <v>7</v>
      </c>
      <c r="N27" s="239">
        <v>-0.32</v>
      </c>
      <c r="O27" s="231">
        <v>0.26</v>
      </c>
      <c r="P27" s="236">
        <v>3.5</v>
      </c>
      <c r="Q27" s="231">
        <v>7</v>
      </c>
      <c r="R27" s="2"/>
      <c r="S27" s="2"/>
      <c r="T27" s="2"/>
      <c r="U27" s="97"/>
    </row>
    <row r="28" spans="1:21" ht="12.75">
      <c r="A28" s="152" t="s">
        <v>187</v>
      </c>
      <c r="B28" s="367">
        <v>0</v>
      </c>
      <c r="C28" s="365">
        <v>0.045</v>
      </c>
      <c r="D28" s="168">
        <v>3.5</v>
      </c>
      <c r="E28" s="242">
        <v>7</v>
      </c>
      <c r="F28" s="168">
        <v>0</v>
      </c>
      <c r="G28" s="371">
        <v>0.1016949152542373</v>
      </c>
      <c r="H28" s="168">
        <v>4</v>
      </c>
      <c r="I28" s="242">
        <v>8</v>
      </c>
      <c r="J28" s="350">
        <v>1.57</v>
      </c>
      <c r="K28" s="343">
        <v>0.36</v>
      </c>
      <c r="L28" s="239">
        <v>3.5</v>
      </c>
      <c r="M28" s="231">
        <v>7</v>
      </c>
      <c r="N28" s="336">
        <v>0</v>
      </c>
      <c r="O28" s="333">
        <v>0.16</v>
      </c>
      <c r="P28" s="236">
        <v>3.5</v>
      </c>
      <c r="Q28" s="231">
        <v>7</v>
      </c>
      <c r="R28" s="2"/>
      <c r="S28" s="2"/>
      <c r="T28" s="2"/>
      <c r="U28" s="97"/>
    </row>
    <row r="29" spans="1:21" ht="12.75">
      <c r="A29" s="152" t="s">
        <v>188</v>
      </c>
      <c r="B29" s="362">
        <v>0</v>
      </c>
      <c r="C29" s="358">
        <v>0.004906375075298238</v>
      </c>
      <c r="D29" s="168">
        <v>3.5</v>
      </c>
      <c r="E29" s="242">
        <v>7</v>
      </c>
      <c r="F29" s="168">
        <v>0</v>
      </c>
      <c r="G29" s="371">
        <v>0.057627118644067804</v>
      </c>
      <c r="H29" s="168">
        <v>4</v>
      </c>
      <c r="I29" s="242">
        <v>8</v>
      </c>
      <c r="J29" s="377">
        <v>-0.1</v>
      </c>
      <c r="K29" s="348">
        <v>0.3</v>
      </c>
      <c r="L29" s="239">
        <v>3.5</v>
      </c>
      <c r="M29" s="231">
        <v>7</v>
      </c>
      <c r="N29" s="336">
        <v>0.02</v>
      </c>
      <c r="O29" s="333">
        <v>0.07</v>
      </c>
      <c r="P29" s="236">
        <v>3.5</v>
      </c>
      <c r="Q29" s="231">
        <v>7</v>
      </c>
      <c r="R29" s="2"/>
      <c r="S29" s="2"/>
      <c r="T29" s="2"/>
      <c r="U29" s="97"/>
    </row>
    <row r="30" spans="1:21" ht="12.75">
      <c r="A30" s="152" t="s">
        <v>189</v>
      </c>
      <c r="B30" s="362">
        <v>0</v>
      </c>
      <c r="C30" s="358">
        <v>0.026</v>
      </c>
      <c r="D30" s="168">
        <v>3.5</v>
      </c>
      <c r="E30" s="242">
        <v>7</v>
      </c>
      <c r="F30" s="168">
        <v>0</v>
      </c>
      <c r="G30" s="371">
        <v>0.04745762711864407</v>
      </c>
      <c r="H30" s="168">
        <v>4</v>
      </c>
      <c r="I30" s="242">
        <v>8</v>
      </c>
      <c r="J30" s="377">
        <v>1.5</v>
      </c>
      <c r="K30" s="343">
        <v>0.12</v>
      </c>
      <c r="L30" s="239">
        <v>3.5</v>
      </c>
      <c r="M30" s="231">
        <v>7</v>
      </c>
      <c r="N30" s="337">
        <v>0</v>
      </c>
      <c r="O30" s="334">
        <v>0.019</v>
      </c>
      <c r="P30" s="236">
        <v>3.5</v>
      </c>
      <c r="Q30" s="231">
        <v>7</v>
      </c>
      <c r="R30" s="2"/>
      <c r="S30" s="2"/>
      <c r="T30" s="2"/>
      <c r="U30" s="97"/>
    </row>
    <row r="31" spans="1:21" ht="12.75">
      <c r="A31" s="152" t="s">
        <v>190</v>
      </c>
      <c r="B31" s="362">
        <v>0.001</v>
      </c>
      <c r="C31" s="358">
        <v>0.002193608955300207</v>
      </c>
      <c r="D31" s="168">
        <v>3.5</v>
      </c>
      <c r="E31" s="242">
        <v>7</v>
      </c>
      <c r="F31" s="168">
        <v>0</v>
      </c>
      <c r="G31" s="371">
        <v>0.021186440677966104</v>
      </c>
      <c r="H31" s="168">
        <v>4</v>
      </c>
      <c r="I31" s="242">
        <v>8</v>
      </c>
      <c r="J31" s="351">
        <v>0</v>
      </c>
      <c r="K31" s="344">
        <v>0.065</v>
      </c>
      <c r="L31" s="239">
        <v>3.5</v>
      </c>
      <c r="M31" s="231">
        <v>7</v>
      </c>
      <c r="N31" s="337">
        <v>0.026</v>
      </c>
      <c r="O31" s="334">
        <v>0.037</v>
      </c>
      <c r="P31" s="236">
        <v>3.5</v>
      </c>
      <c r="Q31" s="231">
        <v>7</v>
      </c>
      <c r="R31" s="2"/>
      <c r="S31" s="2"/>
      <c r="T31" s="2"/>
      <c r="U31" s="97"/>
    </row>
    <row r="32" spans="1:21" ht="12.75">
      <c r="A32" s="152" t="s">
        <v>191</v>
      </c>
      <c r="B32" s="362">
        <v>0</v>
      </c>
      <c r="C32" s="358">
        <v>0.018</v>
      </c>
      <c r="D32" s="168">
        <v>3.5</v>
      </c>
      <c r="E32" s="242">
        <v>7</v>
      </c>
      <c r="F32" s="168">
        <v>0</v>
      </c>
      <c r="G32" s="371">
        <v>0.017796610169491526</v>
      </c>
      <c r="H32" s="168">
        <v>4</v>
      </c>
      <c r="I32" s="242">
        <v>8</v>
      </c>
      <c r="J32" s="351">
        <v>-0.194</v>
      </c>
      <c r="K32" s="344">
        <v>0.043</v>
      </c>
      <c r="L32" s="239">
        <v>3.5</v>
      </c>
      <c r="M32" s="231">
        <v>7</v>
      </c>
      <c r="N32" s="351">
        <v>-0.012</v>
      </c>
      <c r="O32" s="344">
        <v>0.031</v>
      </c>
      <c r="P32" s="236">
        <v>3.5</v>
      </c>
      <c r="Q32" s="231">
        <v>7</v>
      </c>
      <c r="R32" s="2"/>
      <c r="S32" s="2"/>
      <c r="T32" s="2"/>
      <c r="U32" s="97"/>
    </row>
    <row r="33" spans="1:21" ht="12.75">
      <c r="A33" s="152" t="s">
        <v>192</v>
      </c>
      <c r="B33" s="363">
        <v>-1.874794916143342E-05</v>
      </c>
      <c r="C33" s="359">
        <v>0.0009498888409677001</v>
      </c>
      <c r="D33" s="168">
        <v>3.5</v>
      </c>
      <c r="E33" s="242">
        <v>7</v>
      </c>
      <c r="F33" s="168">
        <v>0</v>
      </c>
      <c r="G33" s="371">
        <v>0.028813559322033902</v>
      </c>
      <c r="H33" s="168">
        <v>4</v>
      </c>
      <c r="I33" s="242">
        <v>8</v>
      </c>
      <c r="J33" s="351">
        <v>0</v>
      </c>
      <c r="K33" s="344">
        <v>0.1</v>
      </c>
      <c r="L33" s="239">
        <v>3.5</v>
      </c>
      <c r="M33" s="231">
        <v>7</v>
      </c>
      <c r="N33" s="351">
        <v>0.012</v>
      </c>
      <c r="O33" s="344">
        <v>0.095</v>
      </c>
      <c r="P33" s="236">
        <v>3.5</v>
      </c>
      <c r="Q33" s="231">
        <v>7</v>
      </c>
      <c r="R33" s="2"/>
      <c r="S33" s="2"/>
      <c r="T33" s="2"/>
      <c r="U33" s="97"/>
    </row>
    <row r="34" spans="1:21" ht="12.75">
      <c r="A34" s="152" t="s">
        <v>193</v>
      </c>
      <c r="B34" s="352">
        <v>0.008</v>
      </c>
      <c r="C34" s="346">
        <v>0.039</v>
      </c>
      <c r="D34" s="168">
        <v>3.5</v>
      </c>
      <c r="E34" s="242">
        <v>7</v>
      </c>
      <c r="F34" s="168">
        <v>0</v>
      </c>
      <c r="G34" s="371">
        <v>0.007627118644067796</v>
      </c>
      <c r="H34" s="168">
        <v>4</v>
      </c>
      <c r="I34" s="242">
        <v>8</v>
      </c>
      <c r="J34" s="351">
        <v>0.19</v>
      </c>
      <c r="K34" s="344">
        <v>0.043</v>
      </c>
      <c r="L34" s="239">
        <v>3.5</v>
      </c>
      <c r="M34" s="231">
        <v>7</v>
      </c>
      <c r="N34" s="351">
        <v>0.013</v>
      </c>
      <c r="O34" s="344">
        <v>0.038</v>
      </c>
      <c r="P34" s="236">
        <v>3.5</v>
      </c>
      <c r="Q34" s="231">
        <v>7</v>
      </c>
      <c r="R34" s="2"/>
      <c r="S34" s="2"/>
      <c r="T34" s="2"/>
      <c r="U34" s="97"/>
    </row>
    <row r="35" spans="1:21" ht="12.75">
      <c r="A35" s="152" t="s">
        <v>194</v>
      </c>
      <c r="B35" s="362">
        <v>0</v>
      </c>
      <c r="C35" s="358">
        <v>0.0008</v>
      </c>
      <c r="D35" s="168">
        <v>3.5</v>
      </c>
      <c r="E35" s="242">
        <v>7</v>
      </c>
      <c r="F35" s="168">
        <v>0</v>
      </c>
      <c r="G35" s="371">
        <v>0.0047457627118644066</v>
      </c>
      <c r="H35" s="168">
        <v>4</v>
      </c>
      <c r="I35" s="242">
        <v>8</v>
      </c>
      <c r="J35" s="351">
        <v>0</v>
      </c>
      <c r="K35" s="344">
        <v>0.02</v>
      </c>
      <c r="L35" s="239">
        <v>3.5</v>
      </c>
      <c r="M35" s="231">
        <v>7</v>
      </c>
      <c r="N35" s="352">
        <v>0</v>
      </c>
      <c r="O35" s="345">
        <v>0.0097</v>
      </c>
      <c r="P35" s="236">
        <v>3.5</v>
      </c>
      <c r="Q35" s="231">
        <v>7</v>
      </c>
      <c r="R35" s="2"/>
      <c r="S35" s="2"/>
      <c r="T35" s="2"/>
      <c r="U35" s="97"/>
    </row>
    <row r="36" spans="1:21" ht="12.75">
      <c r="A36" s="152" t="s">
        <v>195</v>
      </c>
      <c r="B36" s="352">
        <v>0.0015</v>
      </c>
      <c r="C36" s="346">
        <v>0.0054</v>
      </c>
      <c r="D36" s="168">
        <v>3.5</v>
      </c>
      <c r="E36" s="242">
        <v>7</v>
      </c>
      <c r="F36" s="168">
        <v>0</v>
      </c>
      <c r="G36" s="371">
        <v>0.0018644067796610173</v>
      </c>
      <c r="H36" s="168">
        <v>4</v>
      </c>
      <c r="I36" s="242">
        <v>8</v>
      </c>
      <c r="J36" s="337">
        <v>0</v>
      </c>
      <c r="K36" s="334">
        <v>0.007</v>
      </c>
      <c r="L36" s="239">
        <v>3.5</v>
      </c>
      <c r="M36" s="231">
        <v>7</v>
      </c>
      <c r="N36" s="338">
        <v>0.0015</v>
      </c>
      <c r="O36" s="335">
        <v>0.0054</v>
      </c>
      <c r="P36" s="236">
        <v>3.5</v>
      </c>
      <c r="Q36" s="231">
        <v>7</v>
      </c>
      <c r="R36" s="2"/>
      <c r="S36" s="2"/>
      <c r="T36" s="2"/>
      <c r="U36" s="97"/>
    </row>
    <row r="37" spans="1:21" ht="12.75">
      <c r="A37" s="152" t="s">
        <v>196</v>
      </c>
      <c r="B37" s="352">
        <v>-0.0079</v>
      </c>
      <c r="C37" s="346">
        <v>0.0035</v>
      </c>
      <c r="D37" s="168">
        <v>3.5</v>
      </c>
      <c r="E37" s="242">
        <v>7</v>
      </c>
      <c r="F37" s="168">
        <v>0</v>
      </c>
      <c r="G37" s="371">
        <v>0.0025423728813559325</v>
      </c>
      <c r="H37" s="168">
        <v>4</v>
      </c>
      <c r="I37" s="242">
        <v>8</v>
      </c>
      <c r="J37" s="350">
        <v>0.0012</v>
      </c>
      <c r="K37" s="343">
        <v>0.0059</v>
      </c>
      <c r="L37" s="239">
        <v>3.5</v>
      </c>
      <c r="M37" s="231">
        <v>7</v>
      </c>
      <c r="N37" s="352">
        <v>-0.0023</v>
      </c>
      <c r="O37" s="345">
        <v>0.0041</v>
      </c>
      <c r="P37" s="236">
        <v>3.5</v>
      </c>
      <c r="Q37" s="231">
        <v>7</v>
      </c>
      <c r="R37" s="2"/>
      <c r="S37" s="2"/>
      <c r="T37" s="2"/>
      <c r="U37" s="97"/>
    </row>
    <row r="38" spans="1:21" ht="13.5" thickBot="1">
      <c r="A38" s="129" t="s">
        <v>197</v>
      </c>
      <c r="B38" s="339">
        <v>-0.0031</v>
      </c>
      <c r="C38" s="369">
        <v>0.0066</v>
      </c>
      <c r="D38" s="169">
        <v>3.5</v>
      </c>
      <c r="E38" s="243">
        <v>7</v>
      </c>
      <c r="F38" s="169">
        <v>0</v>
      </c>
      <c r="G38" s="375">
        <v>0.0025423728813559325</v>
      </c>
      <c r="H38" s="169">
        <v>4</v>
      </c>
      <c r="I38" s="243">
        <v>8</v>
      </c>
      <c r="J38" s="378">
        <v>0.0037</v>
      </c>
      <c r="K38" s="349">
        <v>0.0075</v>
      </c>
      <c r="L38" s="381">
        <v>3.5</v>
      </c>
      <c r="M38" s="240">
        <v>7</v>
      </c>
      <c r="N38" s="353">
        <v>0</v>
      </c>
      <c r="O38" s="347">
        <v>0.009</v>
      </c>
      <c r="P38" s="241">
        <v>3.5</v>
      </c>
      <c r="Q38" s="240">
        <v>7</v>
      </c>
      <c r="R38" s="170"/>
      <c r="S38" s="170"/>
      <c r="T38" s="170"/>
      <c r="U38" s="171"/>
    </row>
    <row r="39" spans="1:17" ht="13.5" thickBot="1">
      <c r="A39" s="172"/>
      <c r="B39" s="173"/>
      <c r="C39" s="173"/>
      <c r="D39" s="173"/>
      <c r="E39" s="17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81" t="s">
        <v>198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2"/>
    </row>
    <row r="41" spans="1:21" ht="13.5" thickBot="1">
      <c r="A41" s="152"/>
      <c r="B41" s="174" t="s">
        <v>199</v>
      </c>
      <c r="C41" s="175" t="s">
        <v>200</v>
      </c>
      <c r="D41" s="176" t="s">
        <v>201</v>
      </c>
      <c r="E41" s="175" t="s">
        <v>202</v>
      </c>
      <c r="F41" s="617"/>
      <c r="G41" s="550"/>
      <c r="H41" s="174" t="s">
        <v>199</v>
      </c>
      <c r="I41" s="175" t="s">
        <v>200</v>
      </c>
      <c r="J41" s="176" t="s">
        <v>201</v>
      </c>
      <c r="K41" s="175" t="s">
        <v>202</v>
      </c>
      <c r="L41" s="157"/>
      <c r="M41" s="157"/>
      <c r="N41" s="157"/>
      <c r="O41" s="157"/>
      <c r="P41" s="157"/>
      <c r="Q41" s="157"/>
      <c r="R41" s="2"/>
      <c r="S41" s="2"/>
      <c r="T41" s="2"/>
      <c r="U41" s="97"/>
    </row>
    <row r="42" spans="1:21" ht="13.5" thickBot="1">
      <c r="A42" s="152" t="s">
        <v>155</v>
      </c>
      <c r="B42" s="177">
        <f>B3-C3*D3</f>
        <v>-0.08600000000000001</v>
      </c>
      <c r="C42" s="357">
        <f>B3+C3*D3</f>
        <v>-0.030000000000000002</v>
      </c>
      <c r="D42" s="179">
        <f>B3-C3*E3</f>
        <v>-0.114</v>
      </c>
      <c r="E42" s="178">
        <f>B3+C3*E3</f>
        <v>-0.0020000000000000018</v>
      </c>
      <c r="F42" s="618" t="s">
        <v>149</v>
      </c>
      <c r="G42" s="619"/>
      <c r="H42" s="158">
        <f>H3-I3*J3</f>
        <v>-0.9800000000000001</v>
      </c>
      <c r="I42" s="15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57"/>
      <c r="M42" s="157"/>
      <c r="N42" s="157"/>
      <c r="O42" s="157"/>
      <c r="P42" s="157"/>
      <c r="Q42" s="157"/>
      <c r="R42" s="2"/>
      <c r="S42" s="2"/>
      <c r="T42" s="2"/>
      <c r="U42" s="97"/>
    </row>
    <row r="43" spans="1:21" ht="13.5" thickBot="1">
      <c r="A43" s="152" t="s">
        <v>156</v>
      </c>
      <c r="B43" s="354">
        <f>B4-C4*D4</f>
        <v>-4420</v>
      </c>
      <c r="C43" s="355">
        <f>B4+C4*D4</f>
        <v>-3720</v>
      </c>
      <c r="D43" s="356">
        <f>B4-C4*E4</f>
        <v>-4770</v>
      </c>
      <c r="E43" s="355">
        <f>B4+C4*E4</f>
        <v>-3370</v>
      </c>
      <c r="F43" s="620"/>
      <c r="G43" s="621"/>
      <c r="H43" s="160"/>
      <c r="I43" s="161"/>
      <c r="J43" s="113"/>
      <c r="K43" s="136"/>
      <c r="L43" s="89"/>
      <c r="M43" s="89"/>
      <c r="N43" s="157"/>
      <c r="O43" s="157"/>
      <c r="P43" s="157"/>
      <c r="Q43" s="157"/>
      <c r="R43" s="2"/>
      <c r="S43" s="2"/>
      <c r="T43" s="2"/>
      <c r="U43" s="97"/>
    </row>
    <row r="44" spans="1:21" ht="13.5" thickBot="1">
      <c r="A44" s="162"/>
      <c r="B44" s="558" t="s">
        <v>157</v>
      </c>
      <c r="C44" s="555"/>
      <c r="D44" s="555"/>
      <c r="E44" s="612"/>
      <c r="F44" s="557" t="s">
        <v>158</v>
      </c>
      <c r="G44" s="610"/>
      <c r="H44" s="610"/>
      <c r="I44" s="611"/>
      <c r="J44" s="557" t="s">
        <v>159</v>
      </c>
      <c r="K44" s="610"/>
      <c r="L44" s="610"/>
      <c r="M44" s="611"/>
      <c r="N44" s="557" t="s">
        <v>160</v>
      </c>
      <c r="O44" s="610"/>
      <c r="P44" s="610"/>
      <c r="Q44" s="611"/>
      <c r="R44" s="557" t="s">
        <v>161</v>
      </c>
      <c r="S44" s="610"/>
      <c r="T44" s="610"/>
      <c r="U44" s="611"/>
    </row>
    <row r="45" spans="1:21" ht="13.5" thickBot="1">
      <c r="A45" s="152"/>
      <c r="B45" s="165" t="s">
        <v>199</v>
      </c>
      <c r="C45" s="164" t="s">
        <v>200</v>
      </c>
      <c r="D45" s="164" t="s">
        <v>201</v>
      </c>
      <c r="E45" s="163" t="s">
        <v>202</v>
      </c>
      <c r="F45" s="165" t="s">
        <v>199</v>
      </c>
      <c r="G45" s="164" t="s">
        <v>200</v>
      </c>
      <c r="H45" s="164" t="s">
        <v>201</v>
      </c>
      <c r="I45" s="163" t="s">
        <v>202</v>
      </c>
      <c r="J45" s="165" t="s">
        <v>199</v>
      </c>
      <c r="K45" s="164" t="s">
        <v>200</v>
      </c>
      <c r="L45" s="164" t="s">
        <v>201</v>
      </c>
      <c r="M45" s="163" t="s">
        <v>202</v>
      </c>
      <c r="N45" s="165" t="s">
        <v>199</v>
      </c>
      <c r="O45" s="164" t="s">
        <v>200</v>
      </c>
      <c r="P45" s="164" t="s">
        <v>201</v>
      </c>
      <c r="Q45" s="163" t="s">
        <v>202</v>
      </c>
      <c r="R45" s="165" t="s">
        <v>199</v>
      </c>
      <c r="S45" s="164" t="s">
        <v>200</v>
      </c>
      <c r="T45" s="164" t="s">
        <v>201</v>
      </c>
      <c r="U45" s="163" t="s">
        <v>202</v>
      </c>
    </row>
    <row r="46" spans="1:21" ht="13.5" thickBot="1">
      <c r="A46" s="15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09">
        <f>B7+C7*E7</f>
        <v>111.34</v>
      </c>
      <c r="F46" s="415">
        <f>F7-G7*H7</f>
        <v>-5.74</v>
      </c>
      <c r="G46" s="416">
        <f>F7+G7*H7</f>
        <v>6.42</v>
      </c>
      <c r="H46" s="416">
        <f>F7-G7*I7</f>
        <v>-11.82</v>
      </c>
      <c r="I46" s="417">
        <f>F7+G7*I7</f>
        <v>12.5</v>
      </c>
      <c r="J46" s="407">
        <f>J7-K7*L7</f>
        <v>-5470</v>
      </c>
      <c r="K46" s="408">
        <f>J7+K7*L7</f>
        <v>-2810</v>
      </c>
      <c r="L46" s="408">
        <f>J7-K7*M7</f>
        <v>-6800</v>
      </c>
      <c r="M46" s="410">
        <f>J7+K7*M7</f>
        <v>-1480</v>
      </c>
      <c r="N46" s="407">
        <f>N7-O7*P7</f>
        <v>-4760.5</v>
      </c>
      <c r="O46" s="408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09">
        <f>R7+S7*U7</f>
        <v>12.040000000000001</v>
      </c>
    </row>
    <row r="47" spans="1:21" ht="13.5" thickBot="1">
      <c r="A47" s="162"/>
      <c r="B47" s="558" t="s">
        <v>165</v>
      </c>
      <c r="C47" s="555"/>
      <c r="D47" s="555"/>
      <c r="E47" s="612"/>
      <c r="F47" s="558" t="s">
        <v>166</v>
      </c>
      <c r="G47" s="555"/>
      <c r="H47" s="555"/>
      <c r="I47" s="612"/>
      <c r="J47" s="613" t="s">
        <v>167</v>
      </c>
      <c r="K47" s="614"/>
      <c r="L47" s="614"/>
      <c r="M47" s="614"/>
      <c r="N47" s="558" t="s">
        <v>168</v>
      </c>
      <c r="O47" s="615"/>
      <c r="P47" s="615"/>
      <c r="Q47" s="616"/>
      <c r="R47" s="2"/>
      <c r="S47" s="2"/>
      <c r="T47" s="2"/>
      <c r="U47" s="97"/>
    </row>
    <row r="48" spans="1:21" ht="13.5" thickBot="1">
      <c r="A48" s="129"/>
      <c r="B48" s="165" t="s">
        <v>199</v>
      </c>
      <c r="C48" s="164" t="s">
        <v>200</v>
      </c>
      <c r="D48" s="164" t="s">
        <v>201</v>
      </c>
      <c r="E48" s="163" t="s">
        <v>202</v>
      </c>
      <c r="F48" s="165" t="s">
        <v>199</v>
      </c>
      <c r="G48" s="164" t="s">
        <v>200</v>
      </c>
      <c r="H48" s="164" t="s">
        <v>201</v>
      </c>
      <c r="I48" s="163" t="s">
        <v>202</v>
      </c>
      <c r="J48" s="165" t="s">
        <v>199</v>
      </c>
      <c r="K48" s="164" t="s">
        <v>200</v>
      </c>
      <c r="L48" s="164" t="s">
        <v>201</v>
      </c>
      <c r="M48" s="163" t="s">
        <v>202</v>
      </c>
      <c r="N48" s="165" t="s">
        <v>199</v>
      </c>
      <c r="O48" s="164" t="s">
        <v>200</v>
      </c>
      <c r="P48" s="164" t="s">
        <v>201</v>
      </c>
      <c r="Q48" s="16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98">
        <f aca="true" t="shared" si="0" ref="B49:B77">B10-C10*D10</f>
        <v>0</v>
      </c>
      <c r="C49" s="375">
        <f aca="true" t="shared" si="1" ref="C49:C77">B10+C10*D10</f>
        <v>0</v>
      </c>
      <c r="D49" s="375">
        <f aca="true" t="shared" si="2" ref="D49:D77">B10-C10*E10</f>
        <v>0</v>
      </c>
      <c r="E49" s="374">
        <f aca="true" t="shared" si="3" ref="E49:E77">B10+C10*E10</f>
        <v>0</v>
      </c>
      <c r="F49" s="412">
        <f aca="true" t="shared" si="4" ref="F49:F77">F10-G10*H10</f>
        <v>-4</v>
      </c>
      <c r="G49" s="413">
        <f aca="true" t="shared" si="5" ref="G49:G77">F10+G10*H10</f>
        <v>3.6799999999999997</v>
      </c>
      <c r="H49" s="413">
        <f aca="true" t="shared" si="6" ref="H49:H77">F10-G10*I10</f>
        <v>-7.84</v>
      </c>
      <c r="I49" s="414">
        <f aca="true" t="shared" si="7" ref="I49:I77">F10+G10*I10</f>
        <v>7.52</v>
      </c>
      <c r="J49" s="404">
        <f aca="true" t="shared" si="8" ref="J49:J77">J10-K10*L10</f>
        <v>0.20999999999999996</v>
      </c>
      <c r="K49" s="402">
        <f aca="true" t="shared" si="9" ref="K49:K77">J10+K10*L10</f>
        <v>6.37</v>
      </c>
      <c r="L49" s="402">
        <f aca="true" t="shared" si="10" ref="L49:L77">J10-K10*M10</f>
        <v>-2.87</v>
      </c>
      <c r="M49" s="403">
        <f aca="true" t="shared" si="11" ref="M49:M77">J10+K10*M10</f>
        <v>9.45</v>
      </c>
      <c r="N49" s="404">
        <f aca="true" t="shared" si="12" ref="N49:N77">N10-O10*P10</f>
        <v>-5.115</v>
      </c>
      <c r="O49" s="402">
        <f aca="true" t="shared" si="13" ref="O49:O77">N10+O10*P10</f>
        <v>7.275</v>
      </c>
      <c r="P49" s="402">
        <f aca="true" t="shared" si="14" ref="P49:P77">N10-O10*Q10</f>
        <v>-11.31</v>
      </c>
      <c r="Q49" s="403">
        <f aca="true" t="shared" si="15" ref="Q49:Q77">N10+O10*Q10</f>
        <v>13.47</v>
      </c>
      <c r="R49" s="181"/>
      <c r="S49" s="181"/>
      <c r="T49" s="181"/>
      <c r="U49" s="182"/>
    </row>
    <row r="50" spans="1:21" ht="12.75">
      <c r="A50" s="152" t="s">
        <v>170</v>
      </c>
      <c r="B50" s="393">
        <f t="shared" si="0"/>
        <v>0.775</v>
      </c>
      <c r="C50" s="376">
        <f t="shared" si="1"/>
        <v>1.8250000000000002</v>
      </c>
      <c r="D50" s="376">
        <f t="shared" si="2"/>
        <v>0.25</v>
      </c>
      <c r="E50" s="372">
        <f t="shared" si="3"/>
        <v>2.35</v>
      </c>
      <c r="F50" s="393">
        <f t="shared" si="4"/>
        <v>-2.0338983050847457</v>
      </c>
      <c r="G50" s="376">
        <f t="shared" si="5"/>
        <v>2.0338983050847457</v>
      </c>
      <c r="H50" s="376">
        <f t="shared" si="6"/>
        <v>-4.067796610169491</v>
      </c>
      <c r="I50" s="372">
        <f t="shared" si="7"/>
        <v>4.067796610169491</v>
      </c>
      <c r="J50" s="393">
        <f t="shared" si="8"/>
        <v>0.5</v>
      </c>
      <c r="K50" s="376">
        <f t="shared" si="9"/>
        <v>63.5</v>
      </c>
      <c r="L50" s="376">
        <f t="shared" si="10"/>
        <v>-31</v>
      </c>
      <c r="M50" s="372">
        <f t="shared" si="11"/>
        <v>95</v>
      </c>
      <c r="N50" s="406">
        <f t="shared" si="12"/>
        <v>2</v>
      </c>
      <c r="O50" s="394">
        <f t="shared" si="13"/>
        <v>58</v>
      </c>
      <c r="P50" s="394">
        <f t="shared" si="14"/>
        <v>-26</v>
      </c>
      <c r="Q50" s="395">
        <f t="shared" si="15"/>
        <v>86</v>
      </c>
      <c r="R50" s="181"/>
      <c r="S50" s="181"/>
      <c r="T50" s="181"/>
      <c r="U50" s="182"/>
    </row>
    <row r="51" spans="1:21" ht="12.75">
      <c r="A51" s="152" t="s">
        <v>171</v>
      </c>
      <c r="B51" s="396">
        <f t="shared" si="0"/>
        <v>4.039999999999999</v>
      </c>
      <c r="C51" s="371">
        <f t="shared" si="1"/>
        <v>5.16</v>
      </c>
      <c r="D51" s="371">
        <f t="shared" si="2"/>
        <v>3.4799999999999995</v>
      </c>
      <c r="E51" s="373">
        <f t="shared" si="3"/>
        <v>5.72</v>
      </c>
      <c r="F51" s="396">
        <f t="shared" si="4"/>
        <v>-2.0338983050847457</v>
      </c>
      <c r="G51" s="371">
        <f t="shared" si="5"/>
        <v>2.0338983050847457</v>
      </c>
      <c r="H51" s="371">
        <f t="shared" si="6"/>
        <v>-4.067796610169491</v>
      </c>
      <c r="I51" s="373">
        <f t="shared" si="7"/>
        <v>4.067796610169491</v>
      </c>
      <c r="J51" s="396">
        <f t="shared" si="8"/>
        <v>-17.81</v>
      </c>
      <c r="K51" s="371">
        <f t="shared" si="9"/>
        <v>20.69</v>
      </c>
      <c r="L51" s="371">
        <f t="shared" si="10"/>
        <v>-37.06</v>
      </c>
      <c r="M51" s="373">
        <f t="shared" si="11"/>
        <v>39.94</v>
      </c>
      <c r="N51" s="396">
        <f t="shared" si="12"/>
        <v>1.8100000000000005</v>
      </c>
      <c r="O51" s="371">
        <f t="shared" si="13"/>
        <v>13.29</v>
      </c>
      <c r="P51" s="371">
        <f t="shared" si="14"/>
        <v>-3.929999999999999</v>
      </c>
      <c r="Q51" s="373">
        <f t="shared" si="15"/>
        <v>19.029999999999998</v>
      </c>
      <c r="R51" s="181"/>
      <c r="S51" s="181"/>
      <c r="T51" s="181"/>
      <c r="U51" s="182"/>
    </row>
    <row r="52" spans="1:21" ht="12.75">
      <c r="A52" s="152" t="s">
        <v>172</v>
      </c>
      <c r="B52" s="396">
        <f t="shared" si="0"/>
        <v>-0.05900000000000001</v>
      </c>
      <c r="C52" s="371">
        <f t="shared" si="1"/>
        <v>0.179</v>
      </c>
      <c r="D52" s="371">
        <f t="shared" si="2"/>
        <v>-0.17800000000000002</v>
      </c>
      <c r="E52" s="373">
        <f t="shared" si="3"/>
        <v>0.29800000000000004</v>
      </c>
      <c r="F52" s="396">
        <f t="shared" si="4"/>
        <v>-0.5423728813559322</v>
      </c>
      <c r="G52" s="371">
        <f t="shared" si="5"/>
        <v>0.5423728813559322</v>
      </c>
      <c r="H52" s="371">
        <f t="shared" si="6"/>
        <v>-1.0847457627118644</v>
      </c>
      <c r="I52" s="373">
        <f t="shared" si="7"/>
        <v>1.0847457627118644</v>
      </c>
      <c r="J52" s="400">
        <f t="shared" si="8"/>
        <v>-1.77</v>
      </c>
      <c r="K52" s="392">
        <f t="shared" si="9"/>
        <v>2.85</v>
      </c>
      <c r="L52" s="392">
        <f t="shared" si="10"/>
        <v>-4.08</v>
      </c>
      <c r="M52" s="397">
        <f t="shared" si="11"/>
        <v>5.16</v>
      </c>
      <c r="N52" s="400">
        <f t="shared" si="12"/>
        <v>-1.8000000000000003</v>
      </c>
      <c r="O52" s="392">
        <f t="shared" si="13"/>
        <v>2.9600000000000004</v>
      </c>
      <c r="P52" s="392">
        <f t="shared" si="14"/>
        <v>-4.180000000000001</v>
      </c>
      <c r="Q52" s="397">
        <f t="shared" si="15"/>
        <v>5.340000000000001</v>
      </c>
      <c r="R52" s="181"/>
      <c r="S52" s="181"/>
      <c r="T52" s="181"/>
      <c r="U52" s="182"/>
    </row>
    <row r="53" spans="1:21" ht="12.75">
      <c r="A53" s="152" t="s">
        <v>173</v>
      </c>
      <c r="B53" s="396">
        <f t="shared" si="0"/>
        <v>-0.044000000000000004</v>
      </c>
      <c r="C53" s="371">
        <f t="shared" si="1"/>
        <v>0.124</v>
      </c>
      <c r="D53" s="371">
        <f t="shared" si="2"/>
        <v>-0.128</v>
      </c>
      <c r="E53" s="373">
        <f t="shared" si="3"/>
        <v>0.20800000000000002</v>
      </c>
      <c r="F53" s="396">
        <f t="shared" si="4"/>
        <v>-0.5423728813559322</v>
      </c>
      <c r="G53" s="371">
        <f t="shared" si="5"/>
        <v>0.5423728813559322</v>
      </c>
      <c r="H53" s="371">
        <f t="shared" si="6"/>
        <v>-1.0847457627118644</v>
      </c>
      <c r="I53" s="373">
        <f t="shared" si="7"/>
        <v>1.0847457627118644</v>
      </c>
      <c r="J53" s="396">
        <f t="shared" si="8"/>
        <v>-3.5699999999999994</v>
      </c>
      <c r="K53" s="371">
        <f t="shared" si="9"/>
        <v>2.17</v>
      </c>
      <c r="L53" s="371">
        <f t="shared" si="10"/>
        <v>-6.4399999999999995</v>
      </c>
      <c r="M53" s="373">
        <f t="shared" si="11"/>
        <v>5.039999999999999</v>
      </c>
      <c r="N53" s="396">
        <f t="shared" si="12"/>
        <v>-0.805</v>
      </c>
      <c r="O53" s="371">
        <f t="shared" si="13"/>
        <v>0.805</v>
      </c>
      <c r="P53" s="371">
        <f t="shared" si="14"/>
        <v>-1.61</v>
      </c>
      <c r="Q53" s="373">
        <f t="shared" si="15"/>
        <v>1.61</v>
      </c>
      <c r="R53" s="181"/>
      <c r="S53" s="181"/>
      <c r="T53" s="181"/>
      <c r="U53" s="182"/>
    </row>
    <row r="54" spans="1:21" ht="12.75">
      <c r="A54" s="152" t="s">
        <v>174</v>
      </c>
      <c r="B54" s="396">
        <f t="shared" si="0"/>
        <v>-0.03874043615003028</v>
      </c>
      <c r="C54" s="371">
        <f t="shared" si="1"/>
        <v>-0.000807828676790228</v>
      </c>
      <c r="D54" s="371">
        <f t="shared" si="2"/>
        <v>-0.0577067398866503</v>
      </c>
      <c r="E54" s="373">
        <f t="shared" si="3"/>
        <v>0.018158475059829798</v>
      </c>
      <c r="F54" s="396">
        <f t="shared" si="4"/>
        <v>-0.23728813559322037</v>
      </c>
      <c r="G54" s="371">
        <f t="shared" si="5"/>
        <v>0.23728813559322037</v>
      </c>
      <c r="H54" s="371">
        <f t="shared" si="6"/>
        <v>-0.47457627118644075</v>
      </c>
      <c r="I54" s="373">
        <f t="shared" si="7"/>
        <v>0.47457627118644075</v>
      </c>
      <c r="J54" s="400">
        <f t="shared" si="8"/>
        <v>-0.99</v>
      </c>
      <c r="K54" s="392">
        <f t="shared" si="9"/>
        <v>1.11</v>
      </c>
      <c r="L54" s="392">
        <f t="shared" si="10"/>
        <v>-2.04</v>
      </c>
      <c r="M54" s="397">
        <f t="shared" si="11"/>
        <v>2.16</v>
      </c>
      <c r="N54" s="396">
        <f t="shared" si="12"/>
        <v>-0.24500000000000002</v>
      </c>
      <c r="O54" s="371">
        <f t="shared" si="13"/>
        <v>0.24500000000000002</v>
      </c>
      <c r="P54" s="371">
        <f t="shared" si="14"/>
        <v>-0.49000000000000005</v>
      </c>
      <c r="Q54" s="373">
        <f t="shared" si="15"/>
        <v>0.49000000000000005</v>
      </c>
      <c r="R54" s="181"/>
      <c r="S54" s="181"/>
      <c r="T54" s="181"/>
      <c r="U54" s="182"/>
    </row>
    <row r="55" spans="1:21" ht="12.75">
      <c r="A55" s="152" t="s">
        <v>175</v>
      </c>
      <c r="B55" s="396">
        <f t="shared" si="0"/>
        <v>-0.04583737345822186</v>
      </c>
      <c r="C55" s="371">
        <f t="shared" si="1"/>
        <v>0.02416262654177815</v>
      </c>
      <c r="D55" s="371">
        <f t="shared" si="2"/>
        <v>-0.08083737345822187</v>
      </c>
      <c r="E55" s="373">
        <f t="shared" si="3"/>
        <v>0.05916262654177815</v>
      </c>
      <c r="F55" s="396">
        <f t="shared" si="4"/>
        <v>-0.18305084745762712</v>
      </c>
      <c r="G55" s="371">
        <f t="shared" si="5"/>
        <v>0.18305084745762712</v>
      </c>
      <c r="H55" s="371">
        <f t="shared" si="6"/>
        <v>-0.36610169491525424</v>
      </c>
      <c r="I55" s="373">
        <f t="shared" si="7"/>
        <v>0.36610169491525424</v>
      </c>
      <c r="J55" s="396">
        <f t="shared" si="8"/>
        <v>-1.4249999999999998</v>
      </c>
      <c r="K55" s="371">
        <f t="shared" si="9"/>
        <v>1.165</v>
      </c>
      <c r="L55" s="371">
        <f t="shared" si="10"/>
        <v>-2.7199999999999998</v>
      </c>
      <c r="M55" s="373">
        <f t="shared" si="11"/>
        <v>2.46</v>
      </c>
      <c r="N55" s="396">
        <f t="shared" si="12"/>
        <v>-0.105</v>
      </c>
      <c r="O55" s="371">
        <f t="shared" si="13"/>
        <v>0.105</v>
      </c>
      <c r="P55" s="371">
        <f t="shared" si="14"/>
        <v>-0.21</v>
      </c>
      <c r="Q55" s="373">
        <f t="shared" si="15"/>
        <v>0.21</v>
      </c>
      <c r="R55" s="181"/>
      <c r="S55" s="181"/>
      <c r="T55" s="181"/>
      <c r="U55" s="182"/>
    </row>
    <row r="56" spans="1:21" ht="12.75">
      <c r="A56" s="152" t="s">
        <v>176</v>
      </c>
      <c r="B56" s="396">
        <f t="shared" si="0"/>
        <v>-0.015145133544779633</v>
      </c>
      <c r="C56" s="371">
        <f t="shared" si="1"/>
        <v>0.008910429536739494</v>
      </c>
      <c r="D56" s="371">
        <f t="shared" si="2"/>
        <v>-0.027172915085539196</v>
      </c>
      <c r="E56" s="373">
        <f t="shared" si="3"/>
        <v>0.020938211077499057</v>
      </c>
      <c r="F56" s="396">
        <f t="shared" si="4"/>
        <v>-0.11525423728813561</v>
      </c>
      <c r="G56" s="371">
        <f t="shared" si="5"/>
        <v>0.11525423728813561</v>
      </c>
      <c r="H56" s="371">
        <f t="shared" si="6"/>
        <v>-0.23050847457627122</v>
      </c>
      <c r="I56" s="373">
        <f t="shared" si="7"/>
        <v>0.23050847457627122</v>
      </c>
      <c r="J56" s="400">
        <f t="shared" si="8"/>
        <v>-0.196</v>
      </c>
      <c r="K56" s="392">
        <f t="shared" si="9"/>
        <v>0.196</v>
      </c>
      <c r="L56" s="392">
        <f t="shared" si="10"/>
        <v>-0.392</v>
      </c>
      <c r="M56" s="397">
        <f t="shared" si="11"/>
        <v>0.392</v>
      </c>
      <c r="N56" s="396">
        <f t="shared" si="12"/>
        <v>-0.133</v>
      </c>
      <c r="O56" s="371">
        <f t="shared" si="13"/>
        <v>0.133</v>
      </c>
      <c r="P56" s="371">
        <f t="shared" si="14"/>
        <v>-0.266</v>
      </c>
      <c r="Q56" s="373">
        <f t="shared" si="15"/>
        <v>0.266</v>
      </c>
      <c r="R56" s="181"/>
      <c r="S56" s="181"/>
      <c r="T56" s="181"/>
      <c r="U56" s="182"/>
    </row>
    <row r="57" spans="1:21" ht="12.75">
      <c r="A57" s="152" t="s">
        <v>177</v>
      </c>
      <c r="B57" s="396">
        <f t="shared" si="0"/>
        <v>-0.03921619545133756</v>
      </c>
      <c r="C57" s="371">
        <f t="shared" si="1"/>
        <v>0.058783804548662444</v>
      </c>
      <c r="D57" s="371">
        <f t="shared" si="2"/>
        <v>-0.08821619545133756</v>
      </c>
      <c r="E57" s="373">
        <f t="shared" si="3"/>
        <v>0.10778380454866245</v>
      </c>
      <c r="F57" s="396">
        <f t="shared" si="4"/>
        <v>-0.06779661016949153</v>
      </c>
      <c r="G57" s="371">
        <f t="shared" si="5"/>
        <v>0.06779661016949153</v>
      </c>
      <c r="H57" s="371">
        <f t="shared" si="6"/>
        <v>-0.13559322033898305</v>
      </c>
      <c r="I57" s="373">
        <f t="shared" si="7"/>
        <v>0.13559322033898305</v>
      </c>
      <c r="J57" s="396">
        <f t="shared" si="8"/>
        <v>-0.2235</v>
      </c>
      <c r="K57" s="371">
        <f t="shared" si="9"/>
        <v>0.2875</v>
      </c>
      <c r="L57" s="371">
        <f t="shared" si="10"/>
        <v>-0.479</v>
      </c>
      <c r="M57" s="373">
        <f t="shared" si="11"/>
        <v>0.543</v>
      </c>
      <c r="N57" s="396">
        <f t="shared" si="12"/>
        <v>-0.05850000000000001</v>
      </c>
      <c r="O57" s="371">
        <f t="shared" si="13"/>
        <v>0.1165</v>
      </c>
      <c r="P57" s="371">
        <f t="shared" si="14"/>
        <v>-0.14600000000000002</v>
      </c>
      <c r="Q57" s="373">
        <f t="shared" si="15"/>
        <v>0.20400000000000001</v>
      </c>
      <c r="R57" s="181"/>
      <c r="S57" s="181"/>
      <c r="T57" s="181"/>
      <c r="U57" s="182"/>
    </row>
    <row r="58" spans="1:21" ht="12.75">
      <c r="A58" s="152" t="s">
        <v>178</v>
      </c>
      <c r="B58" s="396">
        <f t="shared" si="0"/>
        <v>-0.006355627483822764</v>
      </c>
      <c r="C58" s="371">
        <f t="shared" si="1"/>
        <v>0.00665066089364021</v>
      </c>
      <c r="D58" s="371">
        <f t="shared" si="2"/>
        <v>-0.012858771672554252</v>
      </c>
      <c r="E58" s="373">
        <f t="shared" si="3"/>
        <v>0.013153805082371696</v>
      </c>
      <c r="F58" s="396">
        <f t="shared" si="4"/>
        <v>-0.13559322033898305</v>
      </c>
      <c r="G58" s="371">
        <f t="shared" si="5"/>
        <v>0.13559322033898305</v>
      </c>
      <c r="H58" s="371">
        <f t="shared" si="6"/>
        <v>-0.2711864406779661</v>
      </c>
      <c r="I58" s="373">
        <f t="shared" si="7"/>
        <v>0.2711864406779661</v>
      </c>
      <c r="J58" s="400">
        <f t="shared" si="8"/>
        <v>-0.315</v>
      </c>
      <c r="K58" s="392">
        <f t="shared" si="9"/>
        <v>0.315</v>
      </c>
      <c r="L58" s="392">
        <f t="shared" si="10"/>
        <v>-0.63</v>
      </c>
      <c r="M58" s="397">
        <f t="shared" si="11"/>
        <v>0.63</v>
      </c>
      <c r="N58" s="400">
        <f t="shared" si="12"/>
        <v>-0.36650000000000005</v>
      </c>
      <c r="O58" s="392">
        <f t="shared" si="13"/>
        <v>0.3125</v>
      </c>
      <c r="P58" s="392">
        <f t="shared" si="14"/>
        <v>-0.7060000000000001</v>
      </c>
      <c r="Q58" s="397">
        <f t="shared" si="15"/>
        <v>0.652</v>
      </c>
      <c r="R58" s="181"/>
      <c r="S58" s="181"/>
      <c r="T58" s="181"/>
      <c r="U58" s="182"/>
    </row>
    <row r="59" spans="1:21" ht="12.75">
      <c r="A59" s="152" t="s">
        <v>179</v>
      </c>
      <c r="B59" s="396">
        <f t="shared" si="0"/>
        <v>-0.07350000000000001</v>
      </c>
      <c r="C59" s="371">
        <f t="shared" si="1"/>
        <v>0.07350000000000001</v>
      </c>
      <c r="D59" s="371">
        <f t="shared" si="2"/>
        <v>-0.14700000000000002</v>
      </c>
      <c r="E59" s="373">
        <f t="shared" si="3"/>
        <v>0.14700000000000002</v>
      </c>
      <c r="F59" s="396">
        <f t="shared" si="4"/>
        <v>-0.02</v>
      </c>
      <c r="G59" s="371">
        <f t="shared" si="5"/>
        <v>0.02</v>
      </c>
      <c r="H59" s="371">
        <f t="shared" si="6"/>
        <v>-0.04</v>
      </c>
      <c r="I59" s="373">
        <f t="shared" si="7"/>
        <v>0.04</v>
      </c>
      <c r="J59" s="396">
        <f t="shared" si="8"/>
        <v>-0.096</v>
      </c>
      <c r="K59" s="371">
        <f t="shared" si="9"/>
        <v>0.128</v>
      </c>
      <c r="L59" s="371">
        <f t="shared" si="10"/>
        <v>-0.20800000000000002</v>
      </c>
      <c r="M59" s="373">
        <f t="shared" si="11"/>
        <v>0.24</v>
      </c>
      <c r="N59" s="396">
        <f t="shared" si="12"/>
        <v>-0.0155</v>
      </c>
      <c r="O59" s="371">
        <f t="shared" si="13"/>
        <v>0.0475</v>
      </c>
      <c r="P59" s="371">
        <f t="shared" si="14"/>
        <v>-0.047</v>
      </c>
      <c r="Q59" s="373">
        <f t="shared" si="15"/>
        <v>0.079</v>
      </c>
      <c r="R59" s="181"/>
      <c r="S59" s="181"/>
      <c r="T59" s="181"/>
      <c r="U59" s="182"/>
    </row>
    <row r="60" spans="1:21" ht="12.75">
      <c r="A60" s="152" t="s">
        <v>180</v>
      </c>
      <c r="B60" s="396">
        <f t="shared" si="0"/>
        <v>-0.003479435497452964</v>
      </c>
      <c r="C60" s="371">
        <f t="shared" si="1"/>
        <v>0.003520564502547036</v>
      </c>
      <c r="D60" s="371">
        <f t="shared" si="2"/>
        <v>-0.006979435497452964</v>
      </c>
      <c r="E60" s="373">
        <f t="shared" si="3"/>
        <v>0.007020564502547036</v>
      </c>
      <c r="F60" s="396">
        <f t="shared" si="4"/>
        <v>-0.02067796610169492</v>
      </c>
      <c r="G60" s="371">
        <f t="shared" si="5"/>
        <v>0.02067796610169492</v>
      </c>
      <c r="H60" s="371">
        <f t="shared" si="6"/>
        <v>-0.04135593220338984</v>
      </c>
      <c r="I60" s="373">
        <f t="shared" si="7"/>
        <v>0.04135593220338984</v>
      </c>
      <c r="J60" s="400">
        <f t="shared" si="8"/>
        <v>-0.0525</v>
      </c>
      <c r="K60" s="392">
        <f t="shared" si="9"/>
        <v>0.0525</v>
      </c>
      <c r="L60" s="392">
        <f t="shared" si="10"/>
        <v>-0.105</v>
      </c>
      <c r="M60" s="397">
        <f t="shared" si="11"/>
        <v>0.105</v>
      </c>
      <c r="N60" s="400">
        <f t="shared" si="12"/>
        <v>-0.035</v>
      </c>
      <c r="O60" s="392">
        <f t="shared" si="13"/>
        <v>0.035</v>
      </c>
      <c r="P60" s="392">
        <f t="shared" si="14"/>
        <v>-0.07</v>
      </c>
      <c r="Q60" s="397">
        <f t="shared" si="15"/>
        <v>0.07</v>
      </c>
      <c r="R60" s="181"/>
      <c r="S60" s="181"/>
      <c r="T60" s="181"/>
      <c r="U60" s="182"/>
    </row>
    <row r="61" spans="1:21" ht="12.75">
      <c r="A61" s="152" t="s">
        <v>181</v>
      </c>
      <c r="B61" s="396">
        <f t="shared" si="0"/>
        <v>-0.008260355048725476</v>
      </c>
      <c r="C61" s="371">
        <f t="shared" si="1"/>
        <v>0.008260355048725476</v>
      </c>
      <c r="D61" s="371">
        <f t="shared" si="2"/>
        <v>-0.01652071009745095</v>
      </c>
      <c r="E61" s="373">
        <f t="shared" si="3"/>
        <v>0.01652071009745095</v>
      </c>
      <c r="F61" s="396">
        <f t="shared" si="4"/>
        <v>-0.00847457627118644</v>
      </c>
      <c r="G61" s="371">
        <f t="shared" si="5"/>
        <v>0.00847457627118644</v>
      </c>
      <c r="H61" s="371">
        <f t="shared" si="6"/>
        <v>-0.01694915254237288</v>
      </c>
      <c r="I61" s="373">
        <f t="shared" si="7"/>
        <v>0.01694915254237288</v>
      </c>
      <c r="J61" s="396">
        <f t="shared" si="8"/>
        <v>-0.0214</v>
      </c>
      <c r="K61" s="371">
        <f t="shared" si="9"/>
        <v>0.0248</v>
      </c>
      <c r="L61" s="371">
        <f t="shared" si="10"/>
        <v>-0.0445</v>
      </c>
      <c r="M61" s="373">
        <f t="shared" si="11"/>
        <v>0.0479</v>
      </c>
      <c r="N61" s="396">
        <f t="shared" si="12"/>
        <v>-0.01085</v>
      </c>
      <c r="O61" s="371">
        <f t="shared" si="13"/>
        <v>0.01085</v>
      </c>
      <c r="P61" s="371">
        <f t="shared" si="14"/>
        <v>-0.0217</v>
      </c>
      <c r="Q61" s="373">
        <f t="shared" si="15"/>
        <v>0.0217</v>
      </c>
      <c r="R61" s="181"/>
      <c r="S61" s="181"/>
      <c r="T61" s="181"/>
      <c r="U61" s="182"/>
    </row>
    <row r="62" spans="1:21" ht="12.75">
      <c r="A62" s="152" t="s">
        <v>182</v>
      </c>
      <c r="B62" s="396">
        <f t="shared" si="0"/>
        <v>-0.02219241317633501</v>
      </c>
      <c r="C62" s="371">
        <f t="shared" si="1"/>
        <v>0.02120758682366499</v>
      </c>
      <c r="D62" s="371">
        <f t="shared" si="2"/>
        <v>-0.043892413176335014</v>
      </c>
      <c r="E62" s="373">
        <f t="shared" si="3"/>
        <v>0.04290758682366499</v>
      </c>
      <c r="F62" s="396">
        <f t="shared" si="4"/>
        <v>-0.01152542372881356</v>
      </c>
      <c r="G62" s="371">
        <f t="shared" si="5"/>
        <v>0.01152542372881356</v>
      </c>
      <c r="H62" s="371">
        <f t="shared" si="6"/>
        <v>-0.02305084745762712</v>
      </c>
      <c r="I62" s="373">
        <f t="shared" si="7"/>
        <v>0.02305084745762712</v>
      </c>
      <c r="J62" s="400">
        <f t="shared" si="8"/>
        <v>-0.0182</v>
      </c>
      <c r="K62" s="392">
        <f t="shared" si="9"/>
        <v>0.0182</v>
      </c>
      <c r="L62" s="392">
        <f t="shared" si="10"/>
        <v>-0.0364</v>
      </c>
      <c r="M62" s="397">
        <f t="shared" si="11"/>
        <v>0.0364</v>
      </c>
      <c r="N62" s="400">
        <f t="shared" si="12"/>
        <v>-0.01715</v>
      </c>
      <c r="O62" s="392">
        <f t="shared" si="13"/>
        <v>0.01715</v>
      </c>
      <c r="P62" s="392">
        <f t="shared" si="14"/>
        <v>-0.0343</v>
      </c>
      <c r="Q62" s="397">
        <f t="shared" si="15"/>
        <v>0.0343</v>
      </c>
      <c r="R62" s="181"/>
      <c r="S62" s="181"/>
      <c r="T62" s="181"/>
      <c r="U62" s="182"/>
    </row>
    <row r="63" spans="1:21" ht="13.5" thickBot="1">
      <c r="A63" s="129" t="s">
        <v>183</v>
      </c>
      <c r="B63" s="398">
        <f t="shared" si="0"/>
        <v>-0.012649999999999998</v>
      </c>
      <c r="C63" s="375">
        <f t="shared" si="1"/>
        <v>0.01465</v>
      </c>
      <c r="D63" s="375">
        <f t="shared" si="2"/>
        <v>-0.026299999999999997</v>
      </c>
      <c r="E63" s="374">
        <f t="shared" si="3"/>
        <v>0.0283</v>
      </c>
      <c r="F63" s="398">
        <f t="shared" si="4"/>
        <v>-0.009152542372881357</v>
      </c>
      <c r="G63" s="375">
        <f t="shared" si="5"/>
        <v>0.009152542372881357</v>
      </c>
      <c r="H63" s="375">
        <f t="shared" si="6"/>
        <v>-0.018305084745762715</v>
      </c>
      <c r="I63" s="374">
        <f t="shared" si="7"/>
        <v>0.018305084745762715</v>
      </c>
      <c r="J63" s="405">
        <f t="shared" si="8"/>
        <v>-0.01955</v>
      </c>
      <c r="K63" s="399">
        <f t="shared" si="9"/>
        <v>0.009150000000000002</v>
      </c>
      <c r="L63" s="399">
        <f t="shared" si="10"/>
        <v>-0.0339</v>
      </c>
      <c r="M63" s="401">
        <f t="shared" si="11"/>
        <v>0.023500000000000004</v>
      </c>
      <c r="N63" s="398">
        <f t="shared" si="12"/>
        <v>-0.027450000000000002</v>
      </c>
      <c r="O63" s="375">
        <f t="shared" si="13"/>
        <v>0.019450000000000002</v>
      </c>
      <c r="P63" s="375">
        <f t="shared" si="14"/>
        <v>-0.0509</v>
      </c>
      <c r="Q63" s="374">
        <f t="shared" si="15"/>
        <v>0.04290000000000001</v>
      </c>
      <c r="R63" s="181"/>
      <c r="S63" s="181"/>
      <c r="T63" s="181"/>
      <c r="U63" s="182"/>
    </row>
    <row r="64" spans="1:21" ht="12.75">
      <c r="A64" s="152" t="s">
        <v>184</v>
      </c>
      <c r="B64" s="393">
        <f t="shared" si="0"/>
        <v>-0.41500000000000004</v>
      </c>
      <c r="C64" s="376">
        <f t="shared" si="1"/>
        <v>0.355</v>
      </c>
      <c r="D64" s="376">
        <f t="shared" si="2"/>
        <v>-0.8</v>
      </c>
      <c r="E64" s="372">
        <f t="shared" si="3"/>
        <v>0.74</v>
      </c>
      <c r="F64" s="393">
        <f t="shared" si="4"/>
        <v>-3.728813559322034</v>
      </c>
      <c r="G64" s="376">
        <f t="shared" si="5"/>
        <v>3.728813559322034</v>
      </c>
      <c r="H64" s="376">
        <f t="shared" si="6"/>
        <v>-7.457627118644068</v>
      </c>
      <c r="I64" s="372">
        <f t="shared" si="7"/>
        <v>7.457627118644068</v>
      </c>
      <c r="J64" s="406">
        <f t="shared" si="8"/>
        <v>-8.4</v>
      </c>
      <c r="K64" s="394">
        <f t="shared" si="9"/>
        <v>7.000000000000001</v>
      </c>
      <c r="L64" s="394">
        <f t="shared" si="10"/>
        <v>-16.1</v>
      </c>
      <c r="M64" s="395">
        <f t="shared" si="11"/>
        <v>14.700000000000003</v>
      </c>
      <c r="N64" s="393">
        <f t="shared" si="12"/>
        <v>-2.57</v>
      </c>
      <c r="O64" s="376">
        <f t="shared" si="13"/>
        <v>1.77</v>
      </c>
      <c r="P64" s="376">
        <f t="shared" si="14"/>
        <v>-4.74</v>
      </c>
      <c r="Q64" s="372">
        <f t="shared" si="15"/>
        <v>3.94</v>
      </c>
      <c r="R64" s="181"/>
      <c r="S64" s="181"/>
      <c r="T64" s="181"/>
      <c r="U64" s="182"/>
    </row>
    <row r="65" spans="1:21" ht="12.75">
      <c r="A65" s="152" t="s">
        <v>185</v>
      </c>
      <c r="B65" s="396">
        <f t="shared" si="0"/>
        <v>-0.29050000000000004</v>
      </c>
      <c r="C65" s="371">
        <f t="shared" si="1"/>
        <v>0.29050000000000004</v>
      </c>
      <c r="D65" s="371">
        <f t="shared" si="2"/>
        <v>-0.5810000000000001</v>
      </c>
      <c r="E65" s="373">
        <f t="shared" si="3"/>
        <v>0.5810000000000001</v>
      </c>
      <c r="F65" s="396">
        <f t="shared" si="4"/>
        <v>-1.1864406779661016</v>
      </c>
      <c r="G65" s="371">
        <f t="shared" si="5"/>
        <v>1.1864406779661016</v>
      </c>
      <c r="H65" s="371">
        <f t="shared" si="6"/>
        <v>-2.3728813559322033</v>
      </c>
      <c r="I65" s="373">
        <f t="shared" si="7"/>
        <v>2.3728813559322033</v>
      </c>
      <c r="J65" s="400">
        <f t="shared" si="8"/>
        <v>-8.12</v>
      </c>
      <c r="K65" s="392">
        <f t="shared" si="9"/>
        <v>1.8199999999999998</v>
      </c>
      <c r="L65" s="392">
        <f t="shared" si="10"/>
        <v>-13.09</v>
      </c>
      <c r="M65" s="397">
        <f t="shared" si="11"/>
        <v>6.789999999999999</v>
      </c>
      <c r="N65" s="396">
        <f t="shared" si="12"/>
        <v>-0.7000000000000001</v>
      </c>
      <c r="O65" s="371">
        <f t="shared" si="13"/>
        <v>0.7000000000000001</v>
      </c>
      <c r="P65" s="371">
        <f t="shared" si="14"/>
        <v>-1.4000000000000001</v>
      </c>
      <c r="Q65" s="373">
        <f t="shared" si="15"/>
        <v>1.4000000000000001</v>
      </c>
      <c r="R65" s="181"/>
      <c r="S65" s="181"/>
      <c r="T65" s="181"/>
      <c r="U65" s="182"/>
    </row>
    <row r="66" spans="1:21" ht="12.75">
      <c r="A66" s="152" t="s">
        <v>186</v>
      </c>
      <c r="B66" s="396">
        <f t="shared" si="0"/>
        <v>-0.063</v>
      </c>
      <c r="C66" s="371">
        <f t="shared" si="1"/>
        <v>0.063</v>
      </c>
      <c r="D66" s="371">
        <f t="shared" si="2"/>
        <v>-0.126</v>
      </c>
      <c r="E66" s="373">
        <f t="shared" si="3"/>
        <v>0.126</v>
      </c>
      <c r="F66" s="396">
        <f t="shared" si="4"/>
        <v>-0.9152542372881357</v>
      </c>
      <c r="G66" s="371">
        <f t="shared" si="5"/>
        <v>0.9152542372881357</v>
      </c>
      <c r="H66" s="371">
        <f t="shared" si="6"/>
        <v>-1.8305084745762714</v>
      </c>
      <c r="I66" s="373">
        <f t="shared" si="7"/>
        <v>1.8305084745762714</v>
      </c>
      <c r="J66" s="400">
        <f t="shared" si="8"/>
        <v>-2.48</v>
      </c>
      <c r="K66" s="392">
        <f t="shared" si="9"/>
        <v>1.7200000000000002</v>
      </c>
      <c r="L66" s="392">
        <f t="shared" si="10"/>
        <v>-4.58</v>
      </c>
      <c r="M66" s="397">
        <f t="shared" si="11"/>
        <v>3.8200000000000003</v>
      </c>
      <c r="N66" s="396">
        <f t="shared" si="12"/>
        <v>-1.23</v>
      </c>
      <c r="O66" s="371">
        <f t="shared" si="13"/>
        <v>0.5900000000000001</v>
      </c>
      <c r="P66" s="371">
        <f t="shared" si="14"/>
        <v>-2.14</v>
      </c>
      <c r="Q66" s="373">
        <f t="shared" si="15"/>
        <v>1.5</v>
      </c>
      <c r="R66" s="181"/>
      <c r="S66" s="181"/>
      <c r="T66" s="181"/>
      <c r="U66" s="182"/>
    </row>
    <row r="67" spans="1:21" ht="12.75">
      <c r="A67" s="152" t="s">
        <v>187</v>
      </c>
      <c r="B67" s="396">
        <f t="shared" si="0"/>
        <v>-0.1575</v>
      </c>
      <c r="C67" s="371">
        <f t="shared" si="1"/>
        <v>0.1575</v>
      </c>
      <c r="D67" s="371">
        <f t="shared" si="2"/>
        <v>-0.315</v>
      </c>
      <c r="E67" s="373">
        <f t="shared" si="3"/>
        <v>0.315</v>
      </c>
      <c r="F67" s="396">
        <f t="shared" si="4"/>
        <v>-0.4067796610169492</v>
      </c>
      <c r="G67" s="371">
        <f t="shared" si="5"/>
        <v>0.4067796610169492</v>
      </c>
      <c r="H67" s="371">
        <f t="shared" si="6"/>
        <v>-0.8135593220338984</v>
      </c>
      <c r="I67" s="373">
        <f t="shared" si="7"/>
        <v>0.8135593220338984</v>
      </c>
      <c r="J67" s="400">
        <f t="shared" si="8"/>
        <v>0.31000000000000005</v>
      </c>
      <c r="K67" s="392">
        <f t="shared" si="9"/>
        <v>2.83</v>
      </c>
      <c r="L67" s="392">
        <f t="shared" si="10"/>
        <v>-0.95</v>
      </c>
      <c r="M67" s="397">
        <f t="shared" si="11"/>
        <v>4.09</v>
      </c>
      <c r="N67" s="396">
        <f t="shared" si="12"/>
        <v>-0.56</v>
      </c>
      <c r="O67" s="371">
        <f t="shared" si="13"/>
        <v>0.56</v>
      </c>
      <c r="P67" s="371">
        <f t="shared" si="14"/>
        <v>-1.12</v>
      </c>
      <c r="Q67" s="373">
        <f t="shared" si="15"/>
        <v>1.12</v>
      </c>
      <c r="R67" s="181"/>
      <c r="S67" s="181"/>
      <c r="T67" s="181"/>
      <c r="U67" s="182"/>
    </row>
    <row r="68" spans="1:21" ht="12.75">
      <c r="A68" s="152" t="s">
        <v>188</v>
      </c>
      <c r="B68" s="396">
        <f t="shared" si="0"/>
        <v>-0.017172312763543834</v>
      </c>
      <c r="C68" s="371">
        <f t="shared" si="1"/>
        <v>0.017172312763543834</v>
      </c>
      <c r="D68" s="371">
        <f t="shared" si="2"/>
        <v>-0.03434462552708767</v>
      </c>
      <c r="E68" s="373">
        <f t="shared" si="3"/>
        <v>0.03434462552708767</v>
      </c>
      <c r="F68" s="396">
        <f t="shared" si="4"/>
        <v>-0.23050847457627122</v>
      </c>
      <c r="G68" s="371">
        <f t="shared" si="5"/>
        <v>0.23050847457627122</v>
      </c>
      <c r="H68" s="371">
        <f t="shared" si="6"/>
        <v>-0.46101694915254243</v>
      </c>
      <c r="I68" s="373">
        <f t="shared" si="7"/>
        <v>0.46101694915254243</v>
      </c>
      <c r="J68" s="400">
        <f t="shared" si="8"/>
        <v>-1.1500000000000001</v>
      </c>
      <c r="K68" s="392">
        <f t="shared" si="9"/>
        <v>0.9500000000000001</v>
      </c>
      <c r="L68" s="392">
        <f t="shared" si="10"/>
        <v>-2.2</v>
      </c>
      <c r="M68" s="397">
        <f t="shared" si="11"/>
        <v>2</v>
      </c>
      <c r="N68" s="396">
        <f t="shared" si="12"/>
        <v>-0.22500000000000003</v>
      </c>
      <c r="O68" s="371">
        <f t="shared" si="13"/>
        <v>0.265</v>
      </c>
      <c r="P68" s="371">
        <f t="shared" si="14"/>
        <v>-0.47000000000000003</v>
      </c>
      <c r="Q68" s="373">
        <f t="shared" si="15"/>
        <v>0.51</v>
      </c>
      <c r="R68" s="181"/>
      <c r="S68" s="181"/>
      <c r="T68" s="181"/>
      <c r="U68" s="182"/>
    </row>
    <row r="69" spans="1:21" ht="12.75">
      <c r="A69" s="152" t="s">
        <v>189</v>
      </c>
      <c r="B69" s="396">
        <f t="shared" si="0"/>
        <v>-0.091</v>
      </c>
      <c r="C69" s="371">
        <f t="shared" si="1"/>
        <v>0.091</v>
      </c>
      <c r="D69" s="371">
        <f t="shared" si="2"/>
        <v>-0.182</v>
      </c>
      <c r="E69" s="373">
        <f t="shared" si="3"/>
        <v>0.182</v>
      </c>
      <c r="F69" s="396">
        <f t="shared" si="4"/>
        <v>-0.18983050847457628</v>
      </c>
      <c r="G69" s="371">
        <f t="shared" si="5"/>
        <v>0.18983050847457628</v>
      </c>
      <c r="H69" s="371">
        <f t="shared" si="6"/>
        <v>-0.37966101694915255</v>
      </c>
      <c r="I69" s="373">
        <f t="shared" si="7"/>
        <v>0.37966101694915255</v>
      </c>
      <c r="J69" s="400">
        <f t="shared" si="8"/>
        <v>1.08</v>
      </c>
      <c r="K69" s="392">
        <f t="shared" si="9"/>
        <v>1.92</v>
      </c>
      <c r="L69" s="392">
        <f t="shared" si="10"/>
        <v>0.66</v>
      </c>
      <c r="M69" s="397">
        <f t="shared" si="11"/>
        <v>2.34</v>
      </c>
      <c r="N69" s="396">
        <f t="shared" si="12"/>
        <v>-0.0665</v>
      </c>
      <c r="O69" s="371">
        <f t="shared" si="13"/>
        <v>0.0665</v>
      </c>
      <c r="P69" s="371">
        <f t="shared" si="14"/>
        <v>-0.133</v>
      </c>
      <c r="Q69" s="373">
        <f t="shared" si="15"/>
        <v>0.133</v>
      </c>
      <c r="R69" s="181"/>
      <c r="S69" s="181"/>
      <c r="T69" s="181"/>
      <c r="U69" s="182"/>
    </row>
    <row r="70" spans="1:21" ht="12.75">
      <c r="A70" s="152" t="s">
        <v>190</v>
      </c>
      <c r="B70" s="396">
        <f t="shared" si="0"/>
        <v>-0.006677631343550725</v>
      </c>
      <c r="C70" s="371">
        <f t="shared" si="1"/>
        <v>0.008677631343550724</v>
      </c>
      <c r="D70" s="371">
        <f t="shared" si="2"/>
        <v>-0.01435526268710145</v>
      </c>
      <c r="E70" s="373">
        <f t="shared" si="3"/>
        <v>0.01635526268710145</v>
      </c>
      <c r="F70" s="396">
        <f t="shared" si="4"/>
        <v>-0.08474576271186442</v>
      </c>
      <c r="G70" s="371">
        <f t="shared" si="5"/>
        <v>0.08474576271186442</v>
      </c>
      <c r="H70" s="371">
        <f t="shared" si="6"/>
        <v>-0.16949152542372883</v>
      </c>
      <c r="I70" s="373">
        <f t="shared" si="7"/>
        <v>0.16949152542372883</v>
      </c>
      <c r="J70" s="400">
        <f t="shared" si="8"/>
        <v>-0.2275</v>
      </c>
      <c r="K70" s="392">
        <f t="shared" si="9"/>
        <v>0.2275</v>
      </c>
      <c r="L70" s="392">
        <f t="shared" si="10"/>
        <v>-0.455</v>
      </c>
      <c r="M70" s="397">
        <f t="shared" si="11"/>
        <v>0.455</v>
      </c>
      <c r="N70" s="396">
        <f t="shared" si="12"/>
        <v>-0.10350000000000001</v>
      </c>
      <c r="O70" s="371">
        <f t="shared" si="13"/>
        <v>0.1555</v>
      </c>
      <c r="P70" s="371">
        <f t="shared" si="14"/>
        <v>-0.233</v>
      </c>
      <c r="Q70" s="373">
        <f t="shared" si="15"/>
        <v>0.28500000000000003</v>
      </c>
      <c r="R70" s="181"/>
      <c r="S70" s="181"/>
      <c r="T70" s="181"/>
      <c r="U70" s="182"/>
    </row>
    <row r="71" spans="1:21" ht="12.75">
      <c r="A71" s="152" t="s">
        <v>191</v>
      </c>
      <c r="B71" s="396">
        <f t="shared" si="0"/>
        <v>-0.063</v>
      </c>
      <c r="C71" s="371">
        <f t="shared" si="1"/>
        <v>0.063</v>
      </c>
      <c r="D71" s="371">
        <f t="shared" si="2"/>
        <v>-0.126</v>
      </c>
      <c r="E71" s="373">
        <f t="shared" si="3"/>
        <v>0.126</v>
      </c>
      <c r="F71" s="396">
        <f t="shared" si="4"/>
        <v>-0.0711864406779661</v>
      </c>
      <c r="G71" s="371">
        <f t="shared" si="5"/>
        <v>0.0711864406779661</v>
      </c>
      <c r="H71" s="371">
        <f t="shared" si="6"/>
        <v>-0.1423728813559322</v>
      </c>
      <c r="I71" s="373">
        <f t="shared" si="7"/>
        <v>0.1423728813559322</v>
      </c>
      <c r="J71" s="400">
        <f t="shared" si="8"/>
        <v>-0.34450000000000003</v>
      </c>
      <c r="K71" s="392">
        <f t="shared" si="9"/>
        <v>-0.04350000000000001</v>
      </c>
      <c r="L71" s="392">
        <f t="shared" si="10"/>
        <v>-0.495</v>
      </c>
      <c r="M71" s="397">
        <f t="shared" si="11"/>
        <v>0.10699999999999998</v>
      </c>
      <c r="N71" s="400">
        <f t="shared" si="12"/>
        <v>-0.1205</v>
      </c>
      <c r="O71" s="392">
        <f t="shared" si="13"/>
        <v>0.0965</v>
      </c>
      <c r="P71" s="392">
        <f t="shared" si="14"/>
        <v>-0.229</v>
      </c>
      <c r="Q71" s="397">
        <f t="shared" si="15"/>
        <v>0.205</v>
      </c>
      <c r="R71" s="181"/>
      <c r="S71" s="181"/>
      <c r="T71" s="181"/>
      <c r="U71" s="182"/>
    </row>
    <row r="72" spans="1:21" ht="12.75">
      <c r="A72" s="152" t="s">
        <v>192</v>
      </c>
      <c r="B72" s="396">
        <f t="shared" si="0"/>
        <v>-0.0033433588925483836</v>
      </c>
      <c r="C72" s="371">
        <f t="shared" si="1"/>
        <v>0.0033058629942255167</v>
      </c>
      <c r="D72" s="371">
        <f t="shared" si="2"/>
        <v>-0.006667969835935333</v>
      </c>
      <c r="E72" s="373">
        <f t="shared" si="3"/>
        <v>0.006630473937612467</v>
      </c>
      <c r="F72" s="396">
        <f t="shared" si="4"/>
        <v>-0.11525423728813561</v>
      </c>
      <c r="G72" s="371">
        <f t="shared" si="5"/>
        <v>0.11525423728813561</v>
      </c>
      <c r="H72" s="371">
        <f t="shared" si="6"/>
        <v>-0.23050847457627122</v>
      </c>
      <c r="I72" s="373">
        <f t="shared" si="7"/>
        <v>0.23050847457627122</v>
      </c>
      <c r="J72" s="400">
        <f t="shared" si="8"/>
        <v>-0.35000000000000003</v>
      </c>
      <c r="K72" s="392">
        <f t="shared" si="9"/>
        <v>0.35000000000000003</v>
      </c>
      <c r="L72" s="392">
        <f t="shared" si="10"/>
        <v>-0.7000000000000001</v>
      </c>
      <c r="M72" s="397">
        <f t="shared" si="11"/>
        <v>0.7000000000000001</v>
      </c>
      <c r="N72" s="400">
        <f t="shared" si="12"/>
        <v>-0.3205</v>
      </c>
      <c r="O72" s="392">
        <f t="shared" si="13"/>
        <v>0.34450000000000003</v>
      </c>
      <c r="P72" s="392">
        <f t="shared" si="14"/>
        <v>-0.653</v>
      </c>
      <c r="Q72" s="397">
        <f t="shared" si="15"/>
        <v>0.677</v>
      </c>
      <c r="R72" s="181"/>
      <c r="S72" s="181"/>
      <c r="T72" s="181"/>
      <c r="U72" s="182"/>
    </row>
    <row r="73" spans="1:21" ht="12.75">
      <c r="A73" s="152" t="s">
        <v>193</v>
      </c>
      <c r="B73" s="400">
        <f t="shared" si="0"/>
        <v>-0.1285</v>
      </c>
      <c r="C73" s="392">
        <f t="shared" si="1"/>
        <v>0.14450000000000002</v>
      </c>
      <c r="D73" s="392">
        <f t="shared" si="2"/>
        <v>-0.265</v>
      </c>
      <c r="E73" s="397">
        <f t="shared" si="3"/>
        <v>0.281</v>
      </c>
      <c r="F73" s="400">
        <f t="shared" si="4"/>
        <v>-0.030508474576271184</v>
      </c>
      <c r="G73" s="371">
        <f t="shared" si="5"/>
        <v>0.030508474576271184</v>
      </c>
      <c r="H73" s="371">
        <f t="shared" si="6"/>
        <v>-0.06101694915254237</v>
      </c>
      <c r="I73" s="373">
        <f t="shared" si="7"/>
        <v>0.06101694915254237</v>
      </c>
      <c r="J73" s="400">
        <f t="shared" si="8"/>
        <v>0.03950000000000001</v>
      </c>
      <c r="K73" s="392">
        <f t="shared" si="9"/>
        <v>0.3405</v>
      </c>
      <c r="L73" s="392">
        <f t="shared" si="10"/>
        <v>-0.11099999999999999</v>
      </c>
      <c r="M73" s="397">
        <f t="shared" si="11"/>
        <v>0.491</v>
      </c>
      <c r="N73" s="400">
        <f t="shared" si="12"/>
        <v>-0.12000000000000001</v>
      </c>
      <c r="O73" s="392">
        <f t="shared" si="13"/>
        <v>0.14600000000000002</v>
      </c>
      <c r="P73" s="392">
        <f t="shared" si="14"/>
        <v>-0.253</v>
      </c>
      <c r="Q73" s="397">
        <f t="shared" si="15"/>
        <v>0.279</v>
      </c>
      <c r="R73" s="181"/>
      <c r="S73" s="181"/>
      <c r="T73" s="181"/>
      <c r="U73" s="182"/>
    </row>
    <row r="74" spans="1:21" ht="12.75">
      <c r="A74" s="152" t="s">
        <v>194</v>
      </c>
      <c r="B74" s="396">
        <f t="shared" si="0"/>
        <v>-0.0028</v>
      </c>
      <c r="C74" s="371">
        <f t="shared" si="1"/>
        <v>0.0028</v>
      </c>
      <c r="D74" s="371">
        <f t="shared" si="2"/>
        <v>-0.0056</v>
      </c>
      <c r="E74" s="373">
        <f t="shared" si="3"/>
        <v>0.0056</v>
      </c>
      <c r="F74" s="396">
        <f t="shared" si="4"/>
        <v>-0.018983050847457626</v>
      </c>
      <c r="G74" s="371">
        <f t="shared" si="5"/>
        <v>0.018983050847457626</v>
      </c>
      <c r="H74" s="371">
        <f t="shared" si="6"/>
        <v>-0.03796610169491525</v>
      </c>
      <c r="I74" s="373">
        <f t="shared" si="7"/>
        <v>0.03796610169491525</v>
      </c>
      <c r="J74" s="400">
        <f t="shared" si="8"/>
        <v>-0.07</v>
      </c>
      <c r="K74" s="392">
        <f t="shared" si="9"/>
        <v>0.07</v>
      </c>
      <c r="L74" s="392">
        <f t="shared" si="10"/>
        <v>-0.14</v>
      </c>
      <c r="M74" s="397">
        <f t="shared" si="11"/>
        <v>0.14</v>
      </c>
      <c r="N74" s="400">
        <f t="shared" si="12"/>
        <v>-0.03395</v>
      </c>
      <c r="O74" s="392">
        <f t="shared" si="13"/>
        <v>0.03395</v>
      </c>
      <c r="P74" s="392">
        <f t="shared" si="14"/>
        <v>-0.0679</v>
      </c>
      <c r="Q74" s="397">
        <f t="shared" si="15"/>
        <v>0.0679</v>
      </c>
      <c r="R74" s="181"/>
      <c r="S74" s="181"/>
      <c r="T74" s="181"/>
      <c r="U74" s="182"/>
    </row>
    <row r="75" spans="1:21" ht="12.75">
      <c r="A75" s="152" t="s">
        <v>195</v>
      </c>
      <c r="B75" s="400">
        <f t="shared" si="0"/>
        <v>-0.0174</v>
      </c>
      <c r="C75" s="392">
        <f t="shared" si="1"/>
        <v>0.0204</v>
      </c>
      <c r="D75" s="392">
        <f t="shared" si="2"/>
        <v>-0.0363</v>
      </c>
      <c r="E75" s="397">
        <f t="shared" si="3"/>
        <v>0.0393</v>
      </c>
      <c r="F75" s="400">
        <f t="shared" si="4"/>
        <v>-0.007457627118644069</v>
      </c>
      <c r="G75" s="371">
        <f t="shared" si="5"/>
        <v>0.007457627118644069</v>
      </c>
      <c r="H75" s="371">
        <f t="shared" si="6"/>
        <v>-0.014915254237288138</v>
      </c>
      <c r="I75" s="373">
        <f t="shared" si="7"/>
        <v>0.014915254237288138</v>
      </c>
      <c r="J75" s="396">
        <f t="shared" si="8"/>
        <v>-0.0245</v>
      </c>
      <c r="K75" s="371">
        <f t="shared" si="9"/>
        <v>0.0245</v>
      </c>
      <c r="L75" s="371">
        <f t="shared" si="10"/>
        <v>-0.049</v>
      </c>
      <c r="M75" s="373">
        <f t="shared" si="11"/>
        <v>0.049</v>
      </c>
      <c r="N75" s="396">
        <f t="shared" si="12"/>
        <v>-0.0174</v>
      </c>
      <c r="O75" s="371">
        <f t="shared" si="13"/>
        <v>0.0204</v>
      </c>
      <c r="P75" s="371">
        <f t="shared" si="14"/>
        <v>-0.0363</v>
      </c>
      <c r="Q75" s="373">
        <f t="shared" si="15"/>
        <v>0.0393</v>
      </c>
      <c r="R75" s="181"/>
      <c r="S75" s="181"/>
      <c r="T75" s="181"/>
      <c r="U75" s="182"/>
    </row>
    <row r="76" spans="1:21" ht="12.75">
      <c r="A76" s="152" t="s">
        <v>196</v>
      </c>
      <c r="B76" s="400">
        <f t="shared" si="0"/>
        <v>-0.02015</v>
      </c>
      <c r="C76" s="392">
        <f t="shared" si="1"/>
        <v>0.00435</v>
      </c>
      <c r="D76" s="392">
        <f t="shared" si="2"/>
        <v>-0.0324</v>
      </c>
      <c r="E76" s="397">
        <f t="shared" si="3"/>
        <v>0.0166</v>
      </c>
      <c r="F76" s="400">
        <f t="shared" si="4"/>
        <v>-0.01016949152542373</v>
      </c>
      <c r="G76" s="371">
        <f t="shared" si="5"/>
        <v>0.01016949152542373</v>
      </c>
      <c r="H76" s="371">
        <f t="shared" si="6"/>
        <v>-0.02033898305084746</v>
      </c>
      <c r="I76" s="373">
        <f t="shared" si="7"/>
        <v>0.02033898305084746</v>
      </c>
      <c r="J76" s="400">
        <f t="shared" si="8"/>
        <v>-0.01945</v>
      </c>
      <c r="K76" s="392">
        <f t="shared" si="9"/>
        <v>0.021849999999999998</v>
      </c>
      <c r="L76" s="392">
        <f t="shared" si="10"/>
        <v>-0.0401</v>
      </c>
      <c r="M76" s="397">
        <f t="shared" si="11"/>
        <v>0.042499999999999996</v>
      </c>
      <c r="N76" s="400">
        <f t="shared" si="12"/>
        <v>-0.01665</v>
      </c>
      <c r="O76" s="392">
        <f t="shared" si="13"/>
        <v>0.012050000000000002</v>
      </c>
      <c r="P76" s="392">
        <f t="shared" si="14"/>
        <v>-0.031000000000000003</v>
      </c>
      <c r="Q76" s="397">
        <f t="shared" si="15"/>
        <v>0.026400000000000003</v>
      </c>
      <c r="R76" s="181"/>
      <c r="S76" s="181"/>
      <c r="T76" s="181"/>
      <c r="U76" s="182"/>
    </row>
    <row r="77" spans="1:21" ht="13.5" thickBot="1">
      <c r="A77" s="129" t="s">
        <v>197</v>
      </c>
      <c r="B77" s="398">
        <f t="shared" si="0"/>
        <v>-0.026199999999999998</v>
      </c>
      <c r="C77" s="375">
        <f t="shared" si="1"/>
        <v>0.02</v>
      </c>
      <c r="D77" s="375">
        <f t="shared" si="2"/>
        <v>-0.0493</v>
      </c>
      <c r="E77" s="374">
        <f t="shared" si="3"/>
        <v>0.0431</v>
      </c>
      <c r="F77" s="398">
        <f t="shared" si="4"/>
        <v>-0.01016949152542373</v>
      </c>
      <c r="G77" s="375">
        <f t="shared" si="5"/>
        <v>0.01016949152542373</v>
      </c>
      <c r="H77" s="375">
        <f t="shared" si="6"/>
        <v>-0.02033898305084746</v>
      </c>
      <c r="I77" s="374">
        <f t="shared" si="7"/>
        <v>0.02033898305084746</v>
      </c>
      <c r="J77" s="405">
        <f t="shared" si="8"/>
        <v>-0.02255</v>
      </c>
      <c r="K77" s="399">
        <f t="shared" si="9"/>
        <v>0.029949999999999997</v>
      </c>
      <c r="L77" s="399">
        <f t="shared" si="10"/>
        <v>-0.048799999999999996</v>
      </c>
      <c r="M77" s="401">
        <f t="shared" si="11"/>
        <v>0.0562</v>
      </c>
      <c r="N77" s="405">
        <f t="shared" si="12"/>
        <v>-0.0315</v>
      </c>
      <c r="O77" s="399">
        <f t="shared" si="13"/>
        <v>0.0315</v>
      </c>
      <c r="P77" s="399">
        <f t="shared" si="14"/>
        <v>-0.063</v>
      </c>
      <c r="Q77" s="401">
        <f t="shared" si="15"/>
        <v>0.063</v>
      </c>
      <c r="R77" s="183"/>
      <c r="S77" s="183"/>
      <c r="T77" s="183"/>
      <c r="U77" s="184"/>
    </row>
    <row r="78" spans="1:5" ht="13.5" thickBot="1">
      <c r="A78" s="128" t="s">
        <v>265</v>
      </c>
      <c r="B78" s="437">
        <v>0</v>
      </c>
      <c r="C78" s="438">
        <v>0.01</v>
      </c>
      <c r="D78" s="438">
        <v>0</v>
      </c>
      <c r="E78" s="439">
        <v>0.02</v>
      </c>
    </row>
    <row r="79" ht="13.5" thickBot="1"/>
    <row r="80" ht="12.75">
      <c r="A80" s="418" t="s">
        <v>260</v>
      </c>
    </row>
    <row r="81" ht="13.5" thickBot="1">
      <c r="A81" s="419" t="s">
        <v>261</v>
      </c>
    </row>
  </sheetData>
  <mergeCells count="26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81"/>
  <sheetViews>
    <sheetView workbookViewId="0" topLeftCell="A1">
      <selection activeCell="O11" sqref="O11"/>
    </sheetView>
  </sheetViews>
  <sheetFormatPr defaultColWidth="9.140625" defaultRowHeight="12.75"/>
  <cols>
    <col min="1" max="1" width="26.140625" style="18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81" t="s">
        <v>150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2"/>
    </row>
    <row r="2" spans="1:21" ht="13.5" thickBot="1">
      <c r="A2" s="152"/>
      <c r="B2" s="153" t="s">
        <v>151</v>
      </c>
      <c r="C2" s="154" t="s">
        <v>152</v>
      </c>
      <c r="D2" s="155" t="s">
        <v>153</v>
      </c>
      <c r="E2" s="156" t="s">
        <v>154</v>
      </c>
      <c r="F2" s="617"/>
      <c r="G2" s="550"/>
      <c r="H2" s="153" t="s">
        <v>151</v>
      </c>
      <c r="I2" s="154" t="s">
        <v>152</v>
      </c>
      <c r="J2" s="155" t="s">
        <v>153</v>
      </c>
      <c r="K2" s="156" t="s">
        <v>154</v>
      </c>
      <c r="L2" s="157"/>
      <c r="M2" s="157"/>
      <c r="N2" s="157"/>
      <c r="O2" s="157"/>
      <c r="P2" s="157"/>
      <c r="Q2" s="157"/>
      <c r="R2" s="2"/>
      <c r="S2" s="2"/>
      <c r="T2" s="2"/>
      <c r="U2" s="97"/>
    </row>
    <row r="3" spans="1:21" ht="12.75">
      <c r="A3" s="152" t="s">
        <v>155</v>
      </c>
      <c r="B3" s="158">
        <v>-0.058</v>
      </c>
      <c r="C3" s="159">
        <v>0.008</v>
      </c>
      <c r="D3" s="228">
        <v>3.5</v>
      </c>
      <c r="E3" s="159">
        <v>7</v>
      </c>
      <c r="F3" s="630" t="s">
        <v>149</v>
      </c>
      <c r="G3" s="631"/>
      <c r="H3" s="158">
        <v>0</v>
      </c>
      <c r="I3" s="159">
        <v>0.28</v>
      </c>
      <c r="J3" s="228">
        <v>3.5</v>
      </c>
      <c r="K3" s="159">
        <v>7</v>
      </c>
      <c r="L3" s="232"/>
      <c r="M3" s="232"/>
      <c r="N3" s="232"/>
      <c r="O3" s="232"/>
      <c r="P3" s="232"/>
      <c r="Q3" s="232"/>
      <c r="R3" s="2"/>
      <c r="S3" s="2"/>
      <c r="T3" s="2"/>
      <c r="U3" s="97"/>
    </row>
    <row r="4" spans="1:21" ht="13.5" thickBot="1">
      <c r="A4" s="152" t="s">
        <v>156</v>
      </c>
      <c r="B4" s="341">
        <v>-4070</v>
      </c>
      <c r="C4" s="342">
        <v>100</v>
      </c>
      <c r="D4" s="229">
        <v>3.5</v>
      </c>
      <c r="E4" s="161">
        <v>7</v>
      </c>
      <c r="F4" s="632"/>
      <c r="G4" s="633"/>
      <c r="H4" s="160"/>
      <c r="I4" s="161"/>
      <c r="J4" s="229"/>
      <c r="K4" s="161"/>
      <c r="L4" s="233"/>
      <c r="M4" s="233"/>
      <c r="N4" s="233"/>
      <c r="O4" s="233"/>
      <c r="P4" s="233"/>
      <c r="Q4" s="233"/>
      <c r="R4" s="2"/>
      <c r="S4" s="2"/>
      <c r="T4" s="2"/>
      <c r="U4" s="97"/>
    </row>
    <row r="5" spans="1:21" ht="13.5" thickBot="1">
      <c r="A5" s="162"/>
      <c r="B5" s="622" t="s">
        <v>157</v>
      </c>
      <c r="C5" s="562"/>
      <c r="D5" s="562"/>
      <c r="E5" s="623"/>
      <c r="F5" s="627" t="s">
        <v>158</v>
      </c>
      <c r="G5" s="628"/>
      <c r="H5" s="628"/>
      <c r="I5" s="629"/>
      <c r="J5" s="627" t="s">
        <v>159</v>
      </c>
      <c r="K5" s="628"/>
      <c r="L5" s="628"/>
      <c r="M5" s="629"/>
      <c r="N5" s="627" t="s">
        <v>160</v>
      </c>
      <c r="O5" s="628"/>
      <c r="P5" s="628"/>
      <c r="Q5" s="629"/>
      <c r="R5" s="557" t="s">
        <v>161</v>
      </c>
      <c r="S5" s="610"/>
      <c r="T5" s="610"/>
      <c r="U5" s="611"/>
    </row>
    <row r="6" spans="1:21" ht="13.5" thickBot="1">
      <c r="A6" s="152"/>
      <c r="B6" s="235" t="s">
        <v>162</v>
      </c>
      <c r="C6" s="234" t="s">
        <v>163</v>
      </c>
      <c r="D6" s="235" t="s">
        <v>153</v>
      </c>
      <c r="E6" s="234" t="s">
        <v>154</v>
      </c>
      <c r="F6" s="387" t="s">
        <v>162</v>
      </c>
      <c r="G6" s="388" t="s">
        <v>163</v>
      </c>
      <c r="H6" s="387" t="s">
        <v>153</v>
      </c>
      <c r="I6" s="388" t="s">
        <v>154</v>
      </c>
      <c r="J6" s="387" t="s">
        <v>162</v>
      </c>
      <c r="K6" s="388" t="s">
        <v>163</v>
      </c>
      <c r="L6" s="387" t="s">
        <v>153</v>
      </c>
      <c r="M6" s="388" t="s">
        <v>154</v>
      </c>
      <c r="N6" s="235" t="s">
        <v>162</v>
      </c>
      <c r="O6" s="230" t="s">
        <v>163</v>
      </c>
      <c r="P6" s="235" t="s">
        <v>153</v>
      </c>
      <c r="Q6" s="234" t="s">
        <v>154</v>
      </c>
      <c r="R6" s="165" t="s">
        <v>162</v>
      </c>
      <c r="S6" s="163" t="s">
        <v>163</v>
      </c>
      <c r="T6" s="165" t="s">
        <v>153</v>
      </c>
      <c r="U6" s="163" t="s">
        <v>154</v>
      </c>
    </row>
    <row r="7" spans="1:21" ht="13.5" thickBot="1">
      <c r="A7" s="152" t="s">
        <v>164</v>
      </c>
      <c r="B7" s="386">
        <v>108.3</v>
      </c>
      <c r="C7" s="241">
        <v>0.38</v>
      </c>
      <c r="D7" s="381">
        <v>4</v>
      </c>
      <c r="E7" s="241">
        <v>8</v>
      </c>
      <c r="F7" s="389">
        <v>0.34</v>
      </c>
      <c r="G7" s="390">
        <v>1.52</v>
      </c>
      <c r="H7" s="237">
        <v>4</v>
      </c>
      <c r="I7" s="237">
        <v>8</v>
      </c>
      <c r="J7" s="389">
        <v>-4140</v>
      </c>
      <c r="K7" s="390">
        <v>380</v>
      </c>
      <c r="L7" s="237">
        <v>3.5</v>
      </c>
      <c r="M7" s="237">
        <v>7</v>
      </c>
      <c r="N7" s="378">
        <v>-4022</v>
      </c>
      <c r="O7" s="349">
        <v>211</v>
      </c>
      <c r="P7" s="241">
        <v>3.5</v>
      </c>
      <c r="Q7" s="241">
        <v>7</v>
      </c>
      <c r="R7" s="332">
        <v>-2.1</v>
      </c>
      <c r="S7" s="391">
        <v>2.02</v>
      </c>
      <c r="T7" s="166">
        <v>3.5</v>
      </c>
      <c r="U7" s="391">
        <v>7</v>
      </c>
    </row>
    <row r="8" spans="1:21" ht="13.5" thickBot="1">
      <c r="A8" s="162"/>
      <c r="B8" s="622" t="s">
        <v>165</v>
      </c>
      <c r="C8" s="562"/>
      <c r="D8" s="562"/>
      <c r="E8" s="623"/>
      <c r="F8" s="622" t="s">
        <v>166</v>
      </c>
      <c r="G8" s="562"/>
      <c r="H8" s="562"/>
      <c r="I8" s="562"/>
      <c r="J8" s="624" t="s">
        <v>167</v>
      </c>
      <c r="K8" s="625"/>
      <c r="L8" s="625"/>
      <c r="M8" s="626"/>
      <c r="N8" s="624" t="s">
        <v>168</v>
      </c>
      <c r="O8" s="625"/>
      <c r="P8" s="625"/>
      <c r="Q8" s="626"/>
      <c r="R8" s="2"/>
      <c r="S8" s="2"/>
      <c r="T8" s="2"/>
      <c r="U8" s="97"/>
    </row>
    <row r="9" spans="1:21" ht="13.5" thickBot="1">
      <c r="A9" s="129"/>
      <c r="B9" s="153" t="s">
        <v>162</v>
      </c>
      <c r="C9" s="370" t="s">
        <v>163</v>
      </c>
      <c r="D9" s="153" t="s">
        <v>153</v>
      </c>
      <c r="E9" s="370" t="s">
        <v>154</v>
      </c>
      <c r="F9" s="153" t="s">
        <v>162</v>
      </c>
      <c r="G9" s="370" t="s">
        <v>163</v>
      </c>
      <c r="H9" s="153" t="s">
        <v>153</v>
      </c>
      <c r="I9" s="370" t="s">
        <v>154</v>
      </c>
      <c r="J9" s="235" t="s">
        <v>162</v>
      </c>
      <c r="K9" s="230" t="s">
        <v>163</v>
      </c>
      <c r="L9" s="235" t="s">
        <v>153</v>
      </c>
      <c r="M9" s="230" t="s">
        <v>154</v>
      </c>
      <c r="N9" s="235" t="s">
        <v>162</v>
      </c>
      <c r="O9" s="234" t="s">
        <v>163</v>
      </c>
      <c r="P9" s="235" t="s">
        <v>153</v>
      </c>
      <c r="Q9" s="230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69">
        <v>0</v>
      </c>
      <c r="C10" s="243">
        <v>0</v>
      </c>
      <c r="D10" s="169">
        <v>3.5</v>
      </c>
      <c r="E10" s="243">
        <v>7</v>
      </c>
      <c r="F10" s="411">
        <v>-0.16</v>
      </c>
      <c r="G10" s="399">
        <v>0.96</v>
      </c>
      <c r="H10" s="167">
        <v>4</v>
      </c>
      <c r="I10" s="180">
        <v>8</v>
      </c>
      <c r="J10" s="167">
        <v>3.29</v>
      </c>
      <c r="K10" s="187">
        <v>0.88</v>
      </c>
      <c r="L10" s="238">
        <v>3.5</v>
      </c>
      <c r="M10" s="187">
        <v>7</v>
      </c>
      <c r="N10" s="238">
        <v>1.08</v>
      </c>
      <c r="O10" s="187">
        <v>1.77</v>
      </c>
      <c r="P10" s="238">
        <v>3.5</v>
      </c>
      <c r="Q10" s="187">
        <v>7</v>
      </c>
      <c r="R10" s="2"/>
      <c r="S10" s="2"/>
      <c r="T10" s="2"/>
      <c r="U10" s="97"/>
    </row>
    <row r="11" spans="1:21" ht="12.75">
      <c r="A11" s="152" t="s">
        <v>170</v>
      </c>
      <c r="B11" s="360">
        <v>1.3</v>
      </c>
      <c r="C11" s="242">
        <v>0.15</v>
      </c>
      <c r="D11" s="168">
        <v>3.5</v>
      </c>
      <c r="E11" s="242">
        <v>7</v>
      </c>
      <c r="F11" s="168">
        <v>0</v>
      </c>
      <c r="G11" s="371">
        <v>0.5084745762711864</v>
      </c>
      <c r="H11" s="177">
        <v>4</v>
      </c>
      <c r="I11" s="179">
        <v>8</v>
      </c>
      <c r="J11" s="379">
        <v>32</v>
      </c>
      <c r="K11" s="380">
        <v>9</v>
      </c>
      <c r="L11" s="379">
        <v>3.5</v>
      </c>
      <c r="M11" s="380">
        <v>7</v>
      </c>
      <c r="N11" s="382">
        <v>30</v>
      </c>
      <c r="O11" s="383">
        <v>8</v>
      </c>
      <c r="P11" s="379">
        <v>3.5</v>
      </c>
      <c r="Q11" s="380">
        <v>7</v>
      </c>
      <c r="R11" s="2"/>
      <c r="S11" s="2"/>
      <c r="T11" s="2"/>
      <c r="U11" s="97"/>
    </row>
    <row r="12" spans="1:21" ht="12.75">
      <c r="A12" s="152" t="s">
        <v>171</v>
      </c>
      <c r="B12" s="360">
        <v>4.6</v>
      </c>
      <c r="C12" s="242">
        <v>0.16</v>
      </c>
      <c r="D12" s="168">
        <v>3.5</v>
      </c>
      <c r="E12" s="242">
        <v>7</v>
      </c>
      <c r="F12" s="168">
        <v>0</v>
      </c>
      <c r="G12" s="371">
        <v>0.5084745762711864</v>
      </c>
      <c r="H12" s="168">
        <v>4</v>
      </c>
      <c r="I12" s="242">
        <v>8</v>
      </c>
      <c r="J12" s="336">
        <v>1.44</v>
      </c>
      <c r="K12" s="333">
        <v>5.5</v>
      </c>
      <c r="L12" s="239">
        <v>3.5</v>
      </c>
      <c r="M12" s="231">
        <v>7</v>
      </c>
      <c r="N12" s="239">
        <v>7.55</v>
      </c>
      <c r="O12" s="231">
        <v>1.64</v>
      </c>
      <c r="P12" s="239">
        <v>3.5</v>
      </c>
      <c r="Q12" s="231">
        <v>7</v>
      </c>
      <c r="R12" s="2"/>
      <c r="S12" s="2"/>
      <c r="T12" s="2"/>
      <c r="U12" s="97"/>
    </row>
    <row r="13" spans="1:21" ht="12.75">
      <c r="A13" s="152" t="s">
        <v>172</v>
      </c>
      <c r="B13" s="361">
        <v>0.06</v>
      </c>
      <c r="C13" s="242">
        <v>0.034</v>
      </c>
      <c r="D13" s="168">
        <v>3.5</v>
      </c>
      <c r="E13" s="242">
        <v>7</v>
      </c>
      <c r="F13" s="168">
        <v>0</v>
      </c>
      <c r="G13" s="371">
        <v>0.13559322033898305</v>
      </c>
      <c r="H13" s="168">
        <v>4</v>
      </c>
      <c r="I13" s="242">
        <v>8</v>
      </c>
      <c r="J13" s="350">
        <v>0.54</v>
      </c>
      <c r="K13" s="343">
        <v>0.66</v>
      </c>
      <c r="L13" s="239">
        <v>3.5</v>
      </c>
      <c r="M13" s="231">
        <v>7</v>
      </c>
      <c r="N13" s="350">
        <v>0.58</v>
      </c>
      <c r="O13" s="343">
        <v>0.68</v>
      </c>
      <c r="P13" s="239">
        <v>3.5</v>
      </c>
      <c r="Q13" s="231">
        <v>7</v>
      </c>
      <c r="R13" s="2"/>
      <c r="S13" s="2"/>
      <c r="T13" s="2"/>
      <c r="U13" s="97"/>
    </row>
    <row r="14" spans="1:21" ht="12.75">
      <c r="A14" s="152" t="s">
        <v>173</v>
      </c>
      <c r="B14" s="361">
        <v>0.04</v>
      </c>
      <c r="C14" s="242">
        <v>0.024</v>
      </c>
      <c r="D14" s="168">
        <v>3.5</v>
      </c>
      <c r="E14" s="242">
        <v>7</v>
      </c>
      <c r="F14" s="168">
        <v>0</v>
      </c>
      <c r="G14" s="371">
        <v>0.13559322033898305</v>
      </c>
      <c r="H14" s="168">
        <v>4</v>
      </c>
      <c r="I14" s="242">
        <v>8</v>
      </c>
      <c r="J14" s="336">
        <v>-0.7</v>
      </c>
      <c r="K14" s="231">
        <v>0.82</v>
      </c>
      <c r="L14" s="239">
        <v>3.5</v>
      </c>
      <c r="M14" s="231">
        <v>7</v>
      </c>
      <c r="N14" s="336">
        <v>0</v>
      </c>
      <c r="O14" s="333">
        <v>0.23</v>
      </c>
      <c r="P14" s="239">
        <v>3.5</v>
      </c>
      <c r="Q14" s="231">
        <v>7</v>
      </c>
      <c r="R14" s="2"/>
      <c r="S14" s="2"/>
      <c r="T14" s="2"/>
      <c r="U14" s="97"/>
    </row>
    <row r="15" spans="1:21" ht="12.75">
      <c r="A15" s="152" t="s">
        <v>174</v>
      </c>
      <c r="B15" s="362">
        <v>-0.019774132413410254</v>
      </c>
      <c r="C15" s="358">
        <v>0.005418943924748579</v>
      </c>
      <c r="D15" s="168">
        <v>3.5</v>
      </c>
      <c r="E15" s="242">
        <v>7</v>
      </c>
      <c r="F15" s="168">
        <v>0</v>
      </c>
      <c r="G15" s="371">
        <v>0.05932203389830509</v>
      </c>
      <c r="H15" s="168">
        <v>4</v>
      </c>
      <c r="I15" s="242">
        <v>8</v>
      </c>
      <c r="J15" s="350">
        <v>0.06</v>
      </c>
      <c r="K15" s="348">
        <v>0.3</v>
      </c>
      <c r="L15" s="239">
        <v>3.5</v>
      </c>
      <c r="M15" s="231">
        <v>7</v>
      </c>
      <c r="N15" s="336">
        <v>0</v>
      </c>
      <c r="O15" s="333">
        <v>0.07</v>
      </c>
      <c r="P15" s="239">
        <v>3.5</v>
      </c>
      <c r="Q15" s="231">
        <v>7</v>
      </c>
      <c r="R15" s="2"/>
      <c r="S15" s="2"/>
      <c r="T15" s="2"/>
      <c r="U15" s="97"/>
    </row>
    <row r="16" spans="1:21" ht="12.75">
      <c r="A16" s="152" t="s">
        <v>175</v>
      </c>
      <c r="B16" s="362">
        <v>-0.010837373458221854</v>
      </c>
      <c r="C16" s="358">
        <v>0.01</v>
      </c>
      <c r="D16" s="168">
        <v>3.5</v>
      </c>
      <c r="E16" s="242">
        <v>7</v>
      </c>
      <c r="F16" s="168">
        <v>0</v>
      </c>
      <c r="G16" s="371">
        <v>0.04576271186440678</v>
      </c>
      <c r="H16" s="168">
        <v>4</v>
      </c>
      <c r="I16" s="242">
        <v>8</v>
      </c>
      <c r="J16" s="239">
        <v>-0.13</v>
      </c>
      <c r="K16" s="231">
        <v>0.37</v>
      </c>
      <c r="L16" s="239">
        <v>3.5</v>
      </c>
      <c r="M16" s="231">
        <v>7</v>
      </c>
      <c r="N16" s="336">
        <v>0</v>
      </c>
      <c r="O16" s="333">
        <v>0.03</v>
      </c>
      <c r="P16" s="239">
        <v>3.5</v>
      </c>
      <c r="Q16" s="231">
        <v>7</v>
      </c>
      <c r="R16" s="2"/>
      <c r="S16" s="2"/>
      <c r="T16" s="2"/>
      <c r="U16" s="97"/>
    </row>
    <row r="17" spans="1:21" ht="12.75">
      <c r="A17" s="152" t="s">
        <v>176</v>
      </c>
      <c r="B17" s="362">
        <v>-0.003117352004020069</v>
      </c>
      <c r="C17" s="358">
        <v>0.00343650901164559</v>
      </c>
      <c r="D17" s="168">
        <v>3.5</v>
      </c>
      <c r="E17" s="242">
        <v>7</v>
      </c>
      <c r="F17" s="168">
        <v>0</v>
      </c>
      <c r="G17" s="371">
        <v>0.028813559322033902</v>
      </c>
      <c r="H17" s="168">
        <v>4</v>
      </c>
      <c r="I17" s="242">
        <v>8</v>
      </c>
      <c r="J17" s="351">
        <v>0</v>
      </c>
      <c r="K17" s="344">
        <v>0.056</v>
      </c>
      <c r="L17" s="239">
        <v>3.5</v>
      </c>
      <c r="M17" s="231">
        <v>7</v>
      </c>
      <c r="N17" s="337">
        <v>0</v>
      </c>
      <c r="O17" s="334">
        <v>0.038</v>
      </c>
      <c r="P17" s="239">
        <v>3.5</v>
      </c>
      <c r="Q17" s="231">
        <v>7</v>
      </c>
      <c r="R17" s="2"/>
      <c r="S17" s="2"/>
      <c r="T17" s="2"/>
      <c r="U17" s="97"/>
    </row>
    <row r="18" spans="1:21" ht="12.75">
      <c r="A18" s="152" t="s">
        <v>177</v>
      </c>
      <c r="B18" s="362">
        <v>0.00978380454866244</v>
      </c>
      <c r="C18" s="358">
        <v>0.014</v>
      </c>
      <c r="D18" s="168">
        <v>3.5</v>
      </c>
      <c r="E18" s="242">
        <v>7</v>
      </c>
      <c r="F18" s="168">
        <v>0</v>
      </c>
      <c r="G18" s="371">
        <v>0.01694915254237288</v>
      </c>
      <c r="H18" s="168">
        <v>4</v>
      </c>
      <c r="I18" s="242">
        <v>8</v>
      </c>
      <c r="J18" s="337">
        <v>0.032</v>
      </c>
      <c r="K18" s="334">
        <v>0.073</v>
      </c>
      <c r="L18" s="239">
        <v>3.5</v>
      </c>
      <c r="M18" s="231">
        <v>7</v>
      </c>
      <c r="N18" s="337">
        <v>0.029</v>
      </c>
      <c r="O18" s="334">
        <v>0.025</v>
      </c>
      <c r="P18" s="239">
        <v>3.5</v>
      </c>
      <c r="Q18" s="231">
        <v>7</v>
      </c>
      <c r="R18" s="2"/>
      <c r="S18" s="2"/>
      <c r="T18" s="2"/>
      <c r="U18" s="97"/>
    </row>
    <row r="19" spans="1:21" ht="12.75">
      <c r="A19" s="152" t="s">
        <v>178</v>
      </c>
      <c r="B19" s="363">
        <v>0.00014751670490872266</v>
      </c>
      <c r="C19" s="359">
        <v>0.0018580411967804248</v>
      </c>
      <c r="D19" s="168">
        <v>3.5</v>
      </c>
      <c r="E19" s="242">
        <v>7</v>
      </c>
      <c r="F19" s="168">
        <v>0</v>
      </c>
      <c r="G19" s="371">
        <v>0.03389830508474576</v>
      </c>
      <c r="H19" s="168">
        <v>4</v>
      </c>
      <c r="I19" s="242">
        <v>8</v>
      </c>
      <c r="J19" s="351">
        <v>0</v>
      </c>
      <c r="K19" s="344">
        <v>0.09</v>
      </c>
      <c r="L19" s="239">
        <v>3.5</v>
      </c>
      <c r="M19" s="231">
        <v>7</v>
      </c>
      <c r="N19" s="351">
        <v>-0.027</v>
      </c>
      <c r="O19" s="344">
        <v>0.097</v>
      </c>
      <c r="P19" s="239">
        <v>3.5</v>
      </c>
      <c r="Q19" s="231">
        <v>7</v>
      </c>
      <c r="R19" s="2"/>
      <c r="S19" s="2"/>
      <c r="T19" s="2"/>
      <c r="U19" s="97"/>
    </row>
    <row r="20" spans="1:21" ht="12.75">
      <c r="A20" s="152" t="s">
        <v>179</v>
      </c>
      <c r="B20" s="362">
        <v>0</v>
      </c>
      <c r="C20" s="358">
        <v>0.021</v>
      </c>
      <c r="D20" s="168">
        <v>3.5</v>
      </c>
      <c r="E20" s="242">
        <v>7</v>
      </c>
      <c r="F20" s="168">
        <v>0</v>
      </c>
      <c r="G20" s="371">
        <v>0.005</v>
      </c>
      <c r="H20" s="168">
        <v>4</v>
      </c>
      <c r="I20" s="242">
        <v>8</v>
      </c>
      <c r="J20" s="337">
        <v>0.016</v>
      </c>
      <c r="K20" s="334">
        <v>0.032</v>
      </c>
      <c r="L20" s="239">
        <v>3.5</v>
      </c>
      <c r="M20" s="231">
        <v>7</v>
      </c>
      <c r="N20" s="337">
        <v>0.016</v>
      </c>
      <c r="O20" s="334">
        <v>0.009</v>
      </c>
      <c r="P20" s="239">
        <v>3.5</v>
      </c>
      <c r="Q20" s="231">
        <v>7</v>
      </c>
      <c r="R20" s="2"/>
      <c r="S20" s="2"/>
      <c r="T20" s="2"/>
      <c r="U20" s="97"/>
    </row>
    <row r="21" spans="1:21" ht="12.75">
      <c r="A21" s="152" t="s">
        <v>180</v>
      </c>
      <c r="B21" s="362">
        <v>2.056450254703613E-05</v>
      </c>
      <c r="C21" s="358">
        <v>0.001</v>
      </c>
      <c r="D21" s="168">
        <v>3.5</v>
      </c>
      <c r="E21" s="242">
        <v>7</v>
      </c>
      <c r="F21" s="168">
        <v>0</v>
      </c>
      <c r="G21" s="371">
        <v>0.00516949152542373</v>
      </c>
      <c r="H21" s="168">
        <v>4</v>
      </c>
      <c r="I21" s="242">
        <v>8</v>
      </c>
      <c r="J21" s="351">
        <v>0</v>
      </c>
      <c r="K21" s="344">
        <v>0.015</v>
      </c>
      <c r="L21" s="239">
        <v>3.5</v>
      </c>
      <c r="M21" s="231">
        <v>7</v>
      </c>
      <c r="N21" s="352">
        <v>0</v>
      </c>
      <c r="O21" s="345">
        <v>0.01</v>
      </c>
      <c r="P21" s="239">
        <v>3.5</v>
      </c>
      <c r="Q21" s="231">
        <v>7</v>
      </c>
      <c r="R21" s="2"/>
      <c r="S21" s="2"/>
      <c r="T21" s="2"/>
      <c r="U21" s="97"/>
    </row>
    <row r="22" spans="1:21" ht="12.75">
      <c r="A22" s="152" t="s">
        <v>181</v>
      </c>
      <c r="B22" s="362">
        <v>0</v>
      </c>
      <c r="C22" s="358">
        <v>0.002360101442492993</v>
      </c>
      <c r="D22" s="168">
        <v>3.5</v>
      </c>
      <c r="E22" s="242">
        <v>7</v>
      </c>
      <c r="F22" s="168">
        <v>0</v>
      </c>
      <c r="G22" s="371">
        <v>0.00211864406779661</v>
      </c>
      <c r="H22" s="168">
        <v>4</v>
      </c>
      <c r="I22" s="242">
        <v>8</v>
      </c>
      <c r="J22" s="239">
        <v>0.0017</v>
      </c>
      <c r="K22" s="231">
        <v>0.0066</v>
      </c>
      <c r="L22" s="239">
        <v>3.5</v>
      </c>
      <c r="M22" s="231">
        <v>7</v>
      </c>
      <c r="N22" s="338">
        <v>0</v>
      </c>
      <c r="O22" s="335">
        <v>0.0031</v>
      </c>
      <c r="P22" s="239">
        <v>3.5</v>
      </c>
      <c r="Q22" s="231">
        <v>7</v>
      </c>
      <c r="R22" s="2"/>
      <c r="S22" s="2"/>
      <c r="T22" s="2"/>
      <c r="U22" s="97"/>
    </row>
    <row r="23" spans="1:21" ht="12.75">
      <c r="A23" s="152" t="s">
        <v>182</v>
      </c>
      <c r="B23" s="362">
        <v>-0.0004924131763350099</v>
      </c>
      <c r="C23" s="358">
        <v>0.0062</v>
      </c>
      <c r="D23" s="168">
        <v>3.5</v>
      </c>
      <c r="E23" s="242">
        <v>7</v>
      </c>
      <c r="F23" s="168">
        <v>0</v>
      </c>
      <c r="G23" s="371">
        <v>0.00288135593220339</v>
      </c>
      <c r="H23" s="168">
        <v>4</v>
      </c>
      <c r="I23" s="242">
        <v>8</v>
      </c>
      <c r="J23" s="352">
        <v>0</v>
      </c>
      <c r="K23" s="345">
        <v>0.0052</v>
      </c>
      <c r="L23" s="239">
        <v>3.5</v>
      </c>
      <c r="M23" s="231">
        <v>7</v>
      </c>
      <c r="N23" s="352">
        <v>0</v>
      </c>
      <c r="O23" s="345">
        <v>0.0049</v>
      </c>
      <c r="P23" s="239">
        <v>3.5</v>
      </c>
      <c r="Q23" s="231">
        <v>7</v>
      </c>
      <c r="R23" s="2"/>
      <c r="S23" s="2"/>
      <c r="T23" s="2"/>
      <c r="U23" s="97"/>
    </row>
    <row r="24" spans="1:21" ht="13.5" thickBot="1">
      <c r="A24" s="129" t="s">
        <v>183</v>
      </c>
      <c r="B24" s="362">
        <v>0.001</v>
      </c>
      <c r="C24" s="358">
        <v>0.0039</v>
      </c>
      <c r="D24" s="168">
        <v>3.5</v>
      </c>
      <c r="E24" s="242">
        <v>7</v>
      </c>
      <c r="F24" s="168">
        <v>0</v>
      </c>
      <c r="G24" s="371">
        <v>0.0022881355932203393</v>
      </c>
      <c r="H24" s="169">
        <v>4</v>
      </c>
      <c r="I24" s="243">
        <v>8</v>
      </c>
      <c r="J24" s="353">
        <v>-0.0052</v>
      </c>
      <c r="K24" s="347">
        <v>0.0041</v>
      </c>
      <c r="L24" s="381">
        <v>3.5</v>
      </c>
      <c r="M24" s="240">
        <v>7</v>
      </c>
      <c r="N24" s="339">
        <v>-0.004</v>
      </c>
      <c r="O24" s="364">
        <v>0.0067</v>
      </c>
      <c r="P24" s="381">
        <v>3.5</v>
      </c>
      <c r="Q24" s="240">
        <v>7</v>
      </c>
      <c r="R24" s="2"/>
      <c r="S24" s="2"/>
      <c r="T24" s="2"/>
      <c r="U24" s="97"/>
    </row>
    <row r="25" spans="1:21" ht="12.75">
      <c r="A25" s="152" t="s">
        <v>184</v>
      </c>
      <c r="B25" s="366">
        <v>-0.03</v>
      </c>
      <c r="C25" s="368">
        <v>0.11</v>
      </c>
      <c r="D25" s="177">
        <v>3.5</v>
      </c>
      <c r="E25" s="179">
        <v>7</v>
      </c>
      <c r="F25" s="177">
        <v>0</v>
      </c>
      <c r="G25" s="376">
        <v>0.9322033898305085</v>
      </c>
      <c r="H25" s="177">
        <v>4</v>
      </c>
      <c r="I25" s="179">
        <v>8</v>
      </c>
      <c r="J25" s="382">
        <v>-0.7</v>
      </c>
      <c r="K25" s="383">
        <v>2.2</v>
      </c>
      <c r="L25" s="379">
        <v>3.5</v>
      </c>
      <c r="M25" s="380">
        <v>7</v>
      </c>
      <c r="N25" s="384">
        <v>-0.4</v>
      </c>
      <c r="O25" s="380">
        <v>0.62</v>
      </c>
      <c r="P25" s="236">
        <v>3.5</v>
      </c>
      <c r="Q25" s="231">
        <v>7</v>
      </c>
      <c r="R25" s="2"/>
      <c r="S25" s="2"/>
      <c r="T25" s="2"/>
      <c r="U25" s="97"/>
    </row>
    <row r="26" spans="1:21" ht="12.75">
      <c r="A26" s="152" t="s">
        <v>185</v>
      </c>
      <c r="B26" s="367">
        <v>0</v>
      </c>
      <c r="C26" s="365">
        <v>0.083</v>
      </c>
      <c r="D26" s="168">
        <v>3.5</v>
      </c>
      <c r="E26" s="242">
        <v>7</v>
      </c>
      <c r="F26" s="168">
        <v>0</v>
      </c>
      <c r="G26" s="371">
        <v>0.2966101694915254</v>
      </c>
      <c r="H26" s="168">
        <v>4</v>
      </c>
      <c r="I26" s="242">
        <v>8</v>
      </c>
      <c r="J26" s="350">
        <v>-3.15</v>
      </c>
      <c r="K26" s="343">
        <v>1.42</v>
      </c>
      <c r="L26" s="239">
        <v>3.5</v>
      </c>
      <c r="M26" s="231">
        <v>7</v>
      </c>
      <c r="N26" s="340">
        <v>0</v>
      </c>
      <c r="O26" s="385">
        <v>0.2</v>
      </c>
      <c r="P26" s="236">
        <v>3.5</v>
      </c>
      <c r="Q26" s="231">
        <v>7</v>
      </c>
      <c r="R26" s="2"/>
      <c r="S26" s="2"/>
      <c r="T26" s="2"/>
      <c r="U26" s="97"/>
    </row>
    <row r="27" spans="1:21" ht="12.75">
      <c r="A27" s="152" t="s">
        <v>186</v>
      </c>
      <c r="B27" s="367">
        <v>0</v>
      </c>
      <c r="C27" s="365">
        <v>0.018</v>
      </c>
      <c r="D27" s="168">
        <v>3.5</v>
      </c>
      <c r="E27" s="242">
        <v>7</v>
      </c>
      <c r="F27" s="168">
        <v>0</v>
      </c>
      <c r="G27" s="371">
        <v>0.22881355932203393</v>
      </c>
      <c r="H27" s="168">
        <v>4</v>
      </c>
      <c r="I27" s="242">
        <v>8</v>
      </c>
      <c r="J27" s="350">
        <v>-0.38</v>
      </c>
      <c r="K27" s="348">
        <v>0.6</v>
      </c>
      <c r="L27" s="239">
        <v>3.5</v>
      </c>
      <c r="M27" s="231">
        <v>7</v>
      </c>
      <c r="N27" s="239">
        <v>-0.32</v>
      </c>
      <c r="O27" s="231">
        <v>0.26</v>
      </c>
      <c r="P27" s="236">
        <v>3.5</v>
      </c>
      <c r="Q27" s="231">
        <v>7</v>
      </c>
      <c r="R27" s="2"/>
      <c r="S27" s="2"/>
      <c r="T27" s="2"/>
      <c r="U27" s="97"/>
    </row>
    <row r="28" spans="1:21" ht="12.75">
      <c r="A28" s="152" t="s">
        <v>187</v>
      </c>
      <c r="B28" s="367">
        <v>0</v>
      </c>
      <c r="C28" s="365">
        <v>0.045</v>
      </c>
      <c r="D28" s="168">
        <v>3.5</v>
      </c>
      <c r="E28" s="242">
        <v>7</v>
      </c>
      <c r="F28" s="168">
        <v>0</v>
      </c>
      <c r="G28" s="371">
        <v>0.1016949152542373</v>
      </c>
      <c r="H28" s="168">
        <v>4</v>
      </c>
      <c r="I28" s="242">
        <v>8</v>
      </c>
      <c r="J28" s="350">
        <v>1.57</v>
      </c>
      <c r="K28" s="343">
        <v>0.36</v>
      </c>
      <c r="L28" s="239">
        <v>3.5</v>
      </c>
      <c r="M28" s="231">
        <v>7</v>
      </c>
      <c r="N28" s="336">
        <v>0</v>
      </c>
      <c r="O28" s="333">
        <v>0.16</v>
      </c>
      <c r="P28" s="236">
        <v>3.5</v>
      </c>
      <c r="Q28" s="231">
        <v>7</v>
      </c>
      <c r="R28" s="2"/>
      <c r="S28" s="2"/>
      <c r="T28" s="2"/>
      <c r="U28" s="97"/>
    </row>
    <row r="29" spans="1:21" ht="12.75">
      <c r="A29" s="152" t="s">
        <v>188</v>
      </c>
      <c r="B29" s="362">
        <v>0</v>
      </c>
      <c r="C29" s="358">
        <v>0.004906375075298238</v>
      </c>
      <c r="D29" s="168">
        <v>3.5</v>
      </c>
      <c r="E29" s="242">
        <v>7</v>
      </c>
      <c r="F29" s="168">
        <v>0</v>
      </c>
      <c r="G29" s="371">
        <v>0.057627118644067804</v>
      </c>
      <c r="H29" s="168">
        <v>4</v>
      </c>
      <c r="I29" s="242">
        <v>8</v>
      </c>
      <c r="J29" s="377">
        <v>-0.1</v>
      </c>
      <c r="K29" s="348">
        <v>0.3</v>
      </c>
      <c r="L29" s="239">
        <v>3.5</v>
      </c>
      <c r="M29" s="231">
        <v>7</v>
      </c>
      <c r="N29" s="336">
        <v>0.02</v>
      </c>
      <c r="O29" s="333">
        <v>0.07</v>
      </c>
      <c r="P29" s="236">
        <v>3.5</v>
      </c>
      <c r="Q29" s="231">
        <v>7</v>
      </c>
      <c r="R29" s="2"/>
      <c r="S29" s="2"/>
      <c r="T29" s="2"/>
      <c r="U29" s="97"/>
    </row>
    <row r="30" spans="1:21" ht="12.75">
      <c r="A30" s="152" t="s">
        <v>189</v>
      </c>
      <c r="B30" s="362">
        <v>0</v>
      </c>
      <c r="C30" s="358">
        <v>0.026</v>
      </c>
      <c r="D30" s="168">
        <v>3.5</v>
      </c>
      <c r="E30" s="242">
        <v>7</v>
      </c>
      <c r="F30" s="168">
        <v>0</v>
      </c>
      <c r="G30" s="371">
        <v>0.04745762711864407</v>
      </c>
      <c r="H30" s="168">
        <v>4</v>
      </c>
      <c r="I30" s="242">
        <v>8</v>
      </c>
      <c r="J30" s="377">
        <v>1.5</v>
      </c>
      <c r="K30" s="343">
        <v>0.12</v>
      </c>
      <c r="L30" s="239">
        <v>3.5</v>
      </c>
      <c r="M30" s="231">
        <v>7</v>
      </c>
      <c r="N30" s="337">
        <v>0</v>
      </c>
      <c r="O30" s="334">
        <v>0.019</v>
      </c>
      <c r="P30" s="236">
        <v>3.5</v>
      </c>
      <c r="Q30" s="231">
        <v>7</v>
      </c>
      <c r="R30" s="2"/>
      <c r="S30" s="2"/>
      <c r="T30" s="2"/>
      <c r="U30" s="97"/>
    </row>
    <row r="31" spans="1:21" ht="12.75">
      <c r="A31" s="152" t="s">
        <v>190</v>
      </c>
      <c r="B31" s="362">
        <v>0.001</v>
      </c>
      <c r="C31" s="358">
        <v>0.002193608955300207</v>
      </c>
      <c r="D31" s="168">
        <v>3.5</v>
      </c>
      <c r="E31" s="242">
        <v>7</v>
      </c>
      <c r="F31" s="168">
        <v>0</v>
      </c>
      <c r="G31" s="371">
        <v>0.021186440677966104</v>
      </c>
      <c r="H31" s="168">
        <v>4</v>
      </c>
      <c r="I31" s="242">
        <v>8</v>
      </c>
      <c r="J31" s="351">
        <v>0</v>
      </c>
      <c r="K31" s="344">
        <v>0.065</v>
      </c>
      <c r="L31" s="239">
        <v>3.5</v>
      </c>
      <c r="M31" s="231">
        <v>7</v>
      </c>
      <c r="N31" s="337">
        <v>0.026</v>
      </c>
      <c r="O31" s="334">
        <v>0.037</v>
      </c>
      <c r="P31" s="236">
        <v>3.5</v>
      </c>
      <c r="Q31" s="231">
        <v>7</v>
      </c>
      <c r="R31" s="2"/>
      <c r="S31" s="2"/>
      <c r="T31" s="2"/>
      <c r="U31" s="97"/>
    </row>
    <row r="32" spans="1:21" ht="12.75">
      <c r="A32" s="152" t="s">
        <v>191</v>
      </c>
      <c r="B32" s="362">
        <v>0</v>
      </c>
      <c r="C32" s="358">
        <v>0.018</v>
      </c>
      <c r="D32" s="168">
        <v>3.5</v>
      </c>
      <c r="E32" s="242">
        <v>7</v>
      </c>
      <c r="F32" s="168">
        <v>0</v>
      </c>
      <c r="G32" s="371">
        <v>0.017796610169491526</v>
      </c>
      <c r="H32" s="168">
        <v>4</v>
      </c>
      <c r="I32" s="242">
        <v>8</v>
      </c>
      <c r="J32" s="351">
        <v>-0.194</v>
      </c>
      <c r="K32" s="344">
        <v>0.043</v>
      </c>
      <c r="L32" s="239">
        <v>3.5</v>
      </c>
      <c r="M32" s="231">
        <v>7</v>
      </c>
      <c r="N32" s="351">
        <v>-0.012</v>
      </c>
      <c r="O32" s="344">
        <v>0.031</v>
      </c>
      <c r="P32" s="236">
        <v>3.5</v>
      </c>
      <c r="Q32" s="231">
        <v>7</v>
      </c>
      <c r="R32" s="2"/>
      <c r="S32" s="2"/>
      <c r="T32" s="2"/>
      <c r="U32" s="97"/>
    </row>
    <row r="33" spans="1:21" ht="12.75">
      <c r="A33" s="152" t="s">
        <v>192</v>
      </c>
      <c r="B33" s="363">
        <v>-1.874794916143342E-05</v>
      </c>
      <c r="C33" s="359">
        <v>0.0009498888409677001</v>
      </c>
      <c r="D33" s="168">
        <v>3.5</v>
      </c>
      <c r="E33" s="242">
        <v>7</v>
      </c>
      <c r="F33" s="168">
        <v>0</v>
      </c>
      <c r="G33" s="371">
        <v>0.028813559322033902</v>
      </c>
      <c r="H33" s="168">
        <v>4</v>
      </c>
      <c r="I33" s="242">
        <v>8</v>
      </c>
      <c r="J33" s="351">
        <v>0</v>
      </c>
      <c r="K33" s="344">
        <v>0.1</v>
      </c>
      <c r="L33" s="239">
        <v>3.5</v>
      </c>
      <c r="M33" s="231">
        <v>7</v>
      </c>
      <c r="N33" s="351">
        <v>0.012</v>
      </c>
      <c r="O33" s="344">
        <v>0.095</v>
      </c>
      <c r="P33" s="236">
        <v>3.5</v>
      </c>
      <c r="Q33" s="231">
        <v>7</v>
      </c>
      <c r="R33" s="2"/>
      <c r="S33" s="2"/>
      <c r="T33" s="2"/>
      <c r="U33" s="97"/>
    </row>
    <row r="34" spans="1:21" ht="12.75">
      <c r="A34" s="152" t="s">
        <v>193</v>
      </c>
      <c r="B34" s="352">
        <v>0.008</v>
      </c>
      <c r="C34" s="346">
        <v>0.039</v>
      </c>
      <c r="D34" s="168">
        <v>3.5</v>
      </c>
      <c r="E34" s="242">
        <v>7</v>
      </c>
      <c r="F34" s="168">
        <v>0</v>
      </c>
      <c r="G34" s="371">
        <v>0.007627118644067796</v>
      </c>
      <c r="H34" s="168">
        <v>4</v>
      </c>
      <c r="I34" s="242">
        <v>8</v>
      </c>
      <c r="J34" s="351">
        <v>0.19</v>
      </c>
      <c r="K34" s="344">
        <v>0.043</v>
      </c>
      <c r="L34" s="239">
        <v>3.5</v>
      </c>
      <c r="M34" s="231">
        <v>7</v>
      </c>
      <c r="N34" s="351">
        <v>0.013</v>
      </c>
      <c r="O34" s="344">
        <v>0.038</v>
      </c>
      <c r="P34" s="236">
        <v>3.5</v>
      </c>
      <c r="Q34" s="231">
        <v>7</v>
      </c>
      <c r="R34" s="2"/>
      <c r="S34" s="2"/>
      <c r="T34" s="2"/>
      <c r="U34" s="97"/>
    </row>
    <row r="35" spans="1:21" ht="12.75">
      <c r="A35" s="152" t="s">
        <v>194</v>
      </c>
      <c r="B35" s="362">
        <v>0</v>
      </c>
      <c r="C35" s="358">
        <v>0.0008</v>
      </c>
      <c r="D35" s="168">
        <v>3.5</v>
      </c>
      <c r="E35" s="242">
        <v>7</v>
      </c>
      <c r="F35" s="168">
        <v>0</v>
      </c>
      <c r="G35" s="371">
        <v>0.0047457627118644066</v>
      </c>
      <c r="H35" s="168">
        <v>4</v>
      </c>
      <c r="I35" s="242">
        <v>8</v>
      </c>
      <c r="J35" s="351">
        <v>0</v>
      </c>
      <c r="K35" s="344">
        <v>0.02</v>
      </c>
      <c r="L35" s="239">
        <v>3.5</v>
      </c>
      <c r="M35" s="231">
        <v>7</v>
      </c>
      <c r="N35" s="352">
        <v>0</v>
      </c>
      <c r="O35" s="345">
        <v>0.0097</v>
      </c>
      <c r="P35" s="236">
        <v>3.5</v>
      </c>
      <c r="Q35" s="231">
        <v>7</v>
      </c>
      <c r="R35" s="2"/>
      <c r="S35" s="2"/>
      <c r="T35" s="2"/>
      <c r="U35" s="97"/>
    </row>
    <row r="36" spans="1:21" ht="12.75">
      <c r="A36" s="152" t="s">
        <v>195</v>
      </c>
      <c r="B36" s="352">
        <v>0.0015</v>
      </c>
      <c r="C36" s="346">
        <v>0.0054</v>
      </c>
      <c r="D36" s="168">
        <v>3.5</v>
      </c>
      <c r="E36" s="242">
        <v>7</v>
      </c>
      <c r="F36" s="168">
        <v>0</v>
      </c>
      <c r="G36" s="371">
        <v>0.0018644067796610173</v>
      </c>
      <c r="H36" s="168">
        <v>4</v>
      </c>
      <c r="I36" s="242">
        <v>8</v>
      </c>
      <c r="J36" s="337">
        <v>0</v>
      </c>
      <c r="K36" s="334">
        <v>0.007</v>
      </c>
      <c r="L36" s="239">
        <v>3.5</v>
      </c>
      <c r="M36" s="231">
        <v>7</v>
      </c>
      <c r="N36" s="338">
        <v>0.0015</v>
      </c>
      <c r="O36" s="335">
        <v>0.0054</v>
      </c>
      <c r="P36" s="236">
        <v>3.5</v>
      </c>
      <c r="Q36" s="231">
        <v>7</v>
      </c>
      <c r="R36" s="2"/>
      <c r="S36" s="2"/>
      <c r="T36" s="2"/>
      <c r="U36" s="97"/>
    </row>
    <row r="37" spans="1:21" ht="12.75">
      <c r="A37" s="152" t="s">
        <v>196</v>
      </c>
      <c r="B37" s="352">
        <v>-0.0079</v>
      </c>
      <c r="C37" s="346">
        <v>0.0035</v>
      </c>
      <c r="D37" s="168">
        <v>3.5</v>
      </c>
      <c r="E37" s="242">
        <v>7</v>
      </c>
      <c r="F37" s="168">
        <v>0</v>
      </c>
      <c r="G37" s="371">
        <v>0.0025423728813559325</v>
      </c>
      <c r="H37" s="168">
        <v>4</v>
      </c>
      <c r="I37" s="242">
        <v>8</v>
      </c>
      <c r="J37" s="350">
        <v>0.0012</v>
      </c>
      <c r="K37" s="343">
        <v>0.0059</v>
      </c>
      <c r="L37" s="239">
        <v>3.5</v>
      </c>
      <c r="M37" s="231">
        <v>7</v>
      </c>
      <c r="N37" s="352">
        <v>-0.0023</v>
      </c>
      <c r="O37" s="345">
        <v>0.0041</v>
      </c>
      <c r="P37" s="236">
        <v>3.5</v>
      </c>
      <c r="Q37" s="231">
        <v>7</v>
      </c>
      <c r="R37" s="2"/>
      <c r="S37" s="2"/>
      <c r="T37" s="2"/>
      <c r="U37" s="97"/>
    </row>
    <row r="38" spans="1:21" ht="13.5" thickBot="1">
      <c r="A38" s="129" t="s">
        <v>197</v>
      </c>
      <c r="B38" s="339">
        <v>-0.0031</v>
      </c>
      <c r="C38" s="369">
        <v>0.0066</v>
      </c>
      <c r="D38" s="169">
        <v>3.5</v>
      </c>
      <c r="E38" s="243">
        <v>7</v>
      </c>
      <c r="F38" s="169">
        <v>0</v>
      </c>
      <c r="G38" s="375">
        <v>0.0025423728813559325</v>
      </c>
      <c r="H38" s="169">
        <v>4</v>
      </c>
      <c r="I38" s="243">
        <v>8</v>
      </c>
      <c r="J38" s="378">
        <v>0.0037</v>
      </c>
      <c r="K38" s="349">
        <v>0.0075</v>
      </c>
      <c r="L38" s="381">
        <v>3.5</v>
      </c>
      <c r="M38" s="240">
        <v>7</v>
      </c>
      <c r="N38" s="353">
        <v>0</v>
      </c>
      <c r="O38" s="347">
        <v>0.009</v>
      </c>
      <c r="P38" s="241">
        <v>3.5</v>
      </c>
      <c r="Q38" s="240">
        <v>7</v>
      </c>
      <c r="R38" s="170"/>
      <c r="S38" s="170"/>
      <c r="T38" s="170"/>
      <c r="U38" s="171"/>
    </row>
    <row r="39" spans="1:17" ht="13.5" thickBot="1">
      <c r="A39" s="172"/>
      <c r="B39" s="173"/>
      <c r="C39" s="173"/>
      <c r="D39" s="173"/>
      <c r="E39" s="17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81" t="s">
        <v>198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2"/>
    </row>
    <row r="41" spans="1:21" ht="13.5" thickBot="1">
      <c r="A41" s="152"/>
      <c r="B41" s="174" t="s">
        <v>199</v>
      </c>
      <c r="C41" s="175" t="s">
        <v>200</v>
      </c>
      <c r="D41" s="176" t="s">
        <v>201</v>
      </c>
      <c r="E41" s="175" t="s">
        <v>202</v>
      </c>
      <c r="F41" s="617"/>
      <c r="G41" s="550"/>
      <c r="H41" s="174" t="s">
        <v>199</v>
      </c>
      <c r="I41" s="175" t="s">
        <v>200</v>
      </c>
      <c r="J41" s="176" t="s">
        <v>201</v>
      </c>
      <c r="K41" s="175" t="s">
        <v>202</v>
      </c>
      <c r="L41" s="157"/>
      <c r="M41" s="157"/>
      <c r="N41" s="157"/>
      <c r="O41" s="157"/>
      <c r="P41" s="157"/>
      <c r="Q41" s="157"/>
      <c r="R41" s="2"/>
      <c r="S41" s="2"/>
      <c r="T41" s="2"/>
      <c r="U41" s="97"/>
    </row>
    <row r="42" spans="1:21" ht="13.5" thickBot="1">
      <c r="A42" s="152" t="s">
        <v>155</v>
      </c>
      <c r="B42" s="177">
        <f>B3-C3*D3</f>
        <v>-0.08600000000000001</v>
      </c>
      <c r="C42" s="357">
        <f>B3+C3*D3</f>
        <v>-0.030000000000000002</v>
      </c>
      <c r="D42" s="179">
        <f>B3-C3*E3</f>
        <v>-0.114</v>
      </c>
      <c r="E42" s="178">
        <f>B3+C3*E3</f>
        <v>-0.0020000000000000018</v>
      </c>
      <c r="F42" s="618" t="s">
        <v>149</v>
      </c>
      <c r="G42" s="619"/>
      <c r="H42" s="158">
        <f>H3-I3*J3</f>
        <v>-0.9800000000000001</v>
      </c>
      <c r="I42" s="15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57"/>
      <c r="M42" s="157"/>
      <c r="N42" s="157"/>
      <c r="O42" s="157"/>
      <c r="P42" s="157"/>
      <c r="Q42" s="157"/>
      <c r="R42" s="2"/>
      <c r="S42" s="2"/>
      <c r="T42" s="2"/>
      <c r="U42" s="97"/>
    </row>
    <row r="43" spans="1:21" ht="13.5" thickBot="1">
      <c r="A43" s="152" t="s">
        <v>156</v>
      </c>
      <c r="B43" s="354">
        <f>B4-C4*D4</f>
        <v>-4420</v>
      </c>
      <c r="C43" s="355">
        <f>B4+C4*D4</f>
        <v>-3720</v>
      </c>
      <c r="D43" s="356">
        <f>B4-C4*E4</f>
        <v>-4770</v>
      </c>
      <c r="E43" s="355">
        <f>B4+C4*E4</f>
        <v>-3370</v>
      </c>
      <c r="F43" s="620"/>
      <c r="G43" s="621"/>
      <c r="H43" s="160"/>
      <c r="I43" s="161"/>
      <c r="J43" s="113"/>
      <c r="K43" s="136"/>
      <c r="L43" s="89"/>
      <c r="M43" s="89"/>
      <c r="N43" s="157"/>
      <c r="O43" s="157"/>
      <c r="P43" s="157"/>
      <c r="Q43" s="157"/>
      <c r="R43" s="2"/>
      <c r="S43" s="2"/>
      <c r="T43" s="2"/>
      <c r="U43" s="97"/>
    </row>
    <row r="44" spans="1:21" ht="13.5" thickBot="1">
      <c r="A44" s="162"/>
      <c r="B44" s="558" t="s">
        <v>157</v>
      </c>
      <c r="C44" s="555"/>
      <c r="D44" s="555"/>
      <c r="E44" s="612"/>
      <c r="F44" s="557" t="s">
        <v>158</v>
      </c>
      <c r="G44" s="610"/>
      <c r="H44" s="610"/>
      <c r="I44" s="611"/>
      <c r="J44" s="557" t="s">
        <v>159</v>
      </c>
      <c r="K44" s="610"/>
      <c r="L44" s="610"/>
      <c r="M44" s="611"/>
      <c r="N44" s="557" t="s">
        <v>160</v>
      </c>
      <c r="O44" s="610"/>
      <c r="P44" s="610"/>
      <c r="Q44" s="611"/>
      <c r="R44" s="557" t="s">
        <v>161</v>
      </c>
      <c r="S44" s="610"/>
      <c r="T44" s="610"/>
      <c r="U44" s="611"/>
    </row>
    <row r="45" spans="1:21" ht="13.5" thickBot="1">
      <c r="A45" s="152"/>
      <c r="B45" s="165" t="s">
        <v>199</v>
      </c>
      <c r="C45" s="164" t="s">
        <v>200</v>
      </c>
      <c r="D45" s="164" t="s">
        <v>201</v>
      </c>
      <c r="E45" s="163" t="s">
        <v>202</v>
      </c>
      <c r="F45" s="165" t="s">
        <v>199</v>
      </c>
      <c r="G45" s="164" t="s">
        <v>200</v>
      </c>
      <c r="H45" s="164" t="s">
        <v>201</v>
      </c>
      <c r="I45" s="163" t="s">
        <v>202</v>
      </c>
      <c r="J45" s="165" t="s">
        <v>199</v>
      </c>
      <c r="K45" s="164" t="s">
        <v>200</v>
      </c>
      <c r="L45" s="164" t="s">
        <v>201</v>
      </c>
      <c r="M45" s="163" t="s">
        <v>202</v>
      </c>
      <c r="N45" s="165" t="s">
        <v>199</v>
      </c>
      <c r="O45" s="164" t="s">
        <v>200</v>
      </c>
      <c r="P45" s="164" t="s">
        <v>201</v>
      </c>
      <c r="Q45" s="163" t="s">
        <v>202</v>
      </c>
      <c r="R45" s="165" t="s">
        <v>199</v>
      </c>
      <c r="S45" s="164" t="s">
        <v>200</v>
      </c>
      <c r="T45" s="164" t="s">
        <v>201</v>
      </c>
      <c r="U45" s="163" t="s">
        <v>202</v>
      </c>
    </row>
    <row r="46" spans="1:21" ht="13.5" thickBot="1">
      <c r="A46" s="15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09">
        <f>B7+C7*E7</f>
        <v>111.34</v>
      </c>
      <c r="F46" s="415">
        <f>F7-G7*H7</f>
        <v>-5.74</v>
      </c>
      <c r="G46" s="416">
        <f>F7+G7*H7</f>
        <v>6.42</v>
      </c>
      <c r="H46" s="416">
        <f>F7-G7*I7</f>
        <v>-11.82</v>
      </c>
      <c r="I46" s="417">
        <f>F7+G7*I7</f>
        <v>12.5</v>
      </c>
      <c r="J46" s="407">
        <f>J7-K7*L7</f>
        <v>-5470</v>
      </c>
      <c r="K46" s="408">
        <f>J7+K7*L7</f>
        <v>-2810</v>
      </c>
      <c r="L46" s="408">
        <f>J7-K7*M7</f>
        <v>-6800</v>
      </c>
      <c r="M46" s="410">
        <f>J7+K7*M7</f>
        <v>-1480</v>
      </c>
      <c r="N46" s="407">
        <f>N7-O7*P7</f>
        <v>-4760.5</v>
      </c>
      <c r="O46" s="408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09">
        <f>R7+S7*U7</f>
        <v>12.040000000000001</v>
      </c>
    </row>
    <row r="47" spans="1:21" ht="13.5" thickBot="1">
      <c r="A47" s="162"/>
      <c r="B47" s="558" t="s">
        <v>165</v>
      </c>
      <c r="C47" s="555"/>
      <c r="D47" s="555"/>
      <c r="E47" s="612"/>
      <c r="F47" s="558" t="s">
        <v>166</v>
      </c>
      <c r="G47" s="555"/>
      <c r="H47" s="555"/>
      <c r="I47" s="612"/>
      <c r="J47" s="613" t="s">
        <v>167</v>
      </c>
      <c r="K47" s="614"/>
      <c r="L47" s="614"/>
      <c r="M47" s="614"/>
      <c r="N47" s="558" t="s">
        <v>168</v>
      </c>
      <c r="O47" s="615"/>
      <c r="P47" s="615"/>
      <c r="Q47" s="616"/>
      <c r="R47" s="2"/>
      <c r="S47" s="2"/>
      <c r="T47" s="2"/>
      <c r="U47" s="97"/>
    </row>
    <row r="48" spans="1:21" ht="13.5" thickBot="1">
      <c r="A48" s="129"/>
      <c r="B48" s="165" t="s">
        <v>199</v>
      </c>
      <c r="C48" s="164" t="s">
        <v>200</v>
      </c>
      <c r="D48" s="164" t="s">
        <v>201</v>
      </c>
      <c r="E48" s="163" t="s">
        <v>202</v>
      </c>
      <c r="F48" s="165" t="s">
        <v>199</v>
      </c>
      <c r="G48" s="164" t="s">
        <v>200</v>
      </c>
      <c r="H48" s="164" t="s">
        <v>201</v>
      </c>
      <c r="I48" s="163" t="s">
        <v>202</v>
      </c>
      <c r="J48" s="165" t="s">
        <v>199</v>
      </c>
      <c r="K48" s="164" t="s">
        <v>200</v>
      </c>
      <c r="L48" s="164" t="s">
        <v>201</v>
      </c>
      <c r="M48" s="163" t="s">
        <v>202</v>
      </c>
      <c r="N48" s="165" t="s">
        <v>199</v>
      </c>
      <c r="O48" s="164" t="s">
        <v>200</v>
      </c>
      <c r="P48" s="164" t="s">
        <v>201</v>
      </c>
      <c r="Q48" s="16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98">
        <f aca="true" t="shared" si="0" ref="B49:B77">B10-C10*D10</f>
        <v>0</v>
      </c>
      <c r="C49" s="375">
        <f aca="true" t="shared" si="1" ref="C49:C77">B10+C10*D10</f>
        <v>0</v>
      </c>
      <c r="D49" s="375">
        <f aca="true" t="shared" si="2" ref="D49:D77">B10-C10*E10</f>
        <v>0</v>
      </c>
      <c r="E49" s="374">
        <f aca="true" t="shared" si="3" ref="E49:E77">B10+C10*E10</f>
        <v>0</v>
      </c>
      <c r="F49" s="412">
        <f aca="true" t="shared" si="4" ref="F49:F77">F10-G10*H10</f>
        <v>-4</v>
      </c>
      <c r="G49" s="413">
        <f aca="true" t="shared" si="5" ref="G49:G77">F10+G10*H10</f>
        <v>3.6799999999999997</v>
      </c>
      <c r="H49" s="413">
        <f aca="true" t="shared" si="6" ref="H49:H77">F10-G10*I10</f>
        <v>-7.84</v>
      </c>
      <c r="I49" s="414">
        <f aca="true" t="shared" si="7" ref="I49:I77">F10+G10*I10</f>
        <v>7.52</v>
      </c>
      <c r="J49" s="404">
        <f aca="true" t="shared" si="8" ref="J49:J77">J10-K10*L10</f>
        <v>0.20999999999999996</v>
      </c>
      <c r="K49" s="402">
        <f aca="true" t="shared" si="9" ref="K49:K77">J10+K10*L10</f>
        <v>6.37</v>
      </c>
      <c r="L49" s="402">
        <f aca="true" t="shared" si="10" ref="L49:L77">J10-K10*M10</f>
        <v>-2.87</v>
      </c>
      <c r="M49" s="403">
        <f aca="true" t="shared" si="11" ref="M49:M77">J10+K10*M10</f>
        <v>9.45</v>
      </c>
      <c r="N49" s="404">
        <f aca="true" t="shared" si="12" ref="N49:N77">N10-O10*P10</f>
        <v>-5.115</v>
      </c>
      <c r="O49" s="402">
        <f aca="true" t="shared" si="13" ref="O49:O77">N10+O10*P10</f>
        <v>7.275</v>
      </c>
      <c r="P49" s="402">
        <f aca="true" t="shared" si="14" ref="P49:P77">N10-O10*Q10</f>
        <v>-11.31</v>
      </c>
      <c r="Q49" s="403">
        <f aca="true" t="shared" si="15" ref="Q49:Q77">N10+O10*Q10</f>
        <v>13.47</v>
      </c>
      <c r="R49" s="181"/>
      <c r="S49" s="181"/>
      <c r="T49" s="181"/>
      <c r="U49" s="182"/>
    </row>
    <row r="50" spans="1:21" ht="12.75">
      <c r="A50" s="152" t="s">
        <v>170</v>
      </c>
      <c r="B50" s="393">
        <f t="shared" si="0"/>
        <v>0.775</v>
      </c>
      <c r="C50" s="376">
        <f t="shared" si="1"/>
        <v>1.8250000000000002</v>
      </c>
      <c r="D50" s="376">
        <f t="shared" si="2"/>
        <v>0.25</v>
      </c>
      <c r="E50" s="372">
        <f t="shared" si="3"/>
        <v>2.35</v>
      </c>
      <c r="F50" s="393">
        <f t="shared" si="4"/>
        <v>-2.0338983050847457</v>
      </c>
      <c r="G50" s="376">
        <f t="shared" si="5"/>
        <v>2.0338983050847457</v>
      </c>
      <c r="H50" s="376">
        <f t="shared" si="6"/>
        <v>-4.067796610169491</v>
      </c>
      <c r="I50" s="372">
        <f t="shared" si="7"/>
        <v>4.067796610169491</v>
      </c>
      <c r="J50" s="393">
        <f t="shared" si="8"/>
        <v>0.5</v>
      </c>
      <c r="K50" s="376">
        <f t="shared" si="9"/>
        <v>63.5</v>
      </c>
      <c r="L50" s="376">
        <f t="shared" si="10"/>
        <v>-31</v>
      </c>
      <c r="M50" s="372">
        <f t="shared" si="11"/>
        <v>95</v>
      </c>
      <c r="N50" s="406">
        <f t="shared" si="12"/>
        <v>2</v>
      </c>
      <c r="O50" s="394">
        <f t="shared" si="13"/>
        <v>58</v>
      </c>
      <c r="P50" s="394">
        <f t="shared" si="14"/>
        <v>-26</v>
      </c>
      <c r="Q50" s="395">
        <f t="shared" si="15"/>
        <v>86</v>
      </c>
      <c r="R50" s="181"/>
      <c r="S50" s="181"/>
      <c r="T50" s="181"/>
      <c r="U50" s="182"/>
    </row>
    <row r="51" spans="1:21" ht="12.75">
      <c r="A51" s="152" t="s">
        <v>171</v>
      </c>
      <c r="B51" s="396">
        <f t="shared" si="0"/>
        <v>4.039999999999999</v>
      </c>
      <c r="C51" s="371">
        <f t="shared" si="1"/>
        <v>5.16</v>
      </c>
      <c r="D51" s="371">
        <f t="shared" si="2"/>
        <v>3.4799999999999995</v>
      </c>
      <c r="E51" s="373">
        <f t="shared" si="3"/>
        <v>5.72</v>
      </c>
      <c r="F51" s="396">
        <f t="shared" si="4"/>
        <v>-2.0338983050847457</v>
      </c>
      <c r="G51" s="371">
        <f t="shared" si="5"/>
        <v>2.0338983050847457</v>
      </c>
      <c r="H51" s="371">
        <f t="shared" si="6"/>
        <v>-4.067796610169491</v>
      </c>
      <c r="I51" s="373">
        <f t="shared" si="7"/>
        <v>4.067796610169491</v>
      </c>
      <c r="J51" s="396">
        <f t="shared" si="8"/>
        <v>-17.81</v>
      </c>
      <c r="K51" s="371">
        <f t="shared" si="9"/>
        <v>20.69</v>
      </c>
      <c r="L51" s="371">
        <f t="shared" si="10"/>
        <v>-37.06</v>
      </c>
      <c r="M51" s="373">
        <f t="shared" si="11"/>
        <v>39.94</v>
      </c>
      <c r="N51" s="396">
        <f t="shared" si="12"/>
        <v>1.8100000000000005</v>
      </c>
      <c r="O51" s="371">
        <f t="shared" si="13"/>
        <v>13.29</v>
      </c>
      <c r="P51" s="371">
        <f t="shared" si="14"/>
        <v>-3.929999999999999</v>
      </c>
      <c r="Q51" s="373">
        <f t="shared" si="15"/>
        <v>19.029999999999998</v>
      </c>
      <c r="R51" s="181"/>
      <c r="S51" s="181"/>
      <c r="T51" s="181"/>
      <c r="U51" s="182"/>
    </row>
    <row r="52" spans="1:21" ht="12.75">
      <c r="A52" s="152" t="s">
        <v>172</v>
      </c>
      <c r="B52" s="396">
        <f t="shared" si="0"/>
        <v>-0.05900000000000001</v>
      </c>
      <c r="C52" s="371">
        <f t="shared" si="1"/>
        <v>0.179</v>
      </c>
      <c r="D52" s="371">
        <f t="shared" si="2"/>
        <v>-0.17800000000000002</v>
      </c>
      <c r="E52" s="373">
        <f t="shared" si="3"/>
        <v>0.29800000000000004</v>
      </c>
      <c r="F52" s="396">
        <f t="shared" si="4"/>
        <v>-0.5423728813559322</v>
      </c>
      <c r="G52" s="371">
        <f t="shared" si="5"/>
        <v>0.5423728813559322</v>
      </c>
      <c r="H52" s="371">
        <f t="shared" si="6"/>
        <v>-1.0847457627118644</v>
      </c>
      <c r="I52" s="373">
        <f t="shared" si="7"/>
        <v>1.0847457627118644</v>
      </c>
      <c r="J52" s="400">
        <f t="shared" si="8"/>
        <v>-1.77</v>
      </c>
      <c r="K52" s="392">
        <f t="shared" si="9"/>
        <v>2.85</v>
      </c>
      <c r="L52" s="392">
        <f t="shared" si="10"/>
        <v>-4.08</v>
      </c>
      <c r="M52" s="397">
        <f t="shared" si="11"/>
        <v>5.16</v>
      </c>
      <c r="N52" s="400">
        <f t="shared" si="12"/>
        <v>-1.8000000000000003</v>
      </c>
      <c r="O52" s="392">
        <f t="shared" si="13"/>
        <v>2.9600000000000004</v>
      </c>
      <c r="P52" s="392">
        <f t="shared" si="14"/>
        <v>-4.180000000000001</v>
      </c>
      <c r="Q52" s="397">
        <f t="shared" si="15"/>
        <v>5.340000000000001</v>
      </c>
      <c r="R52" s="181"/>
      <c r="S52" s="181"/>
      <c r="T52" s="181"/>
      <c r="U52" s="182"/>
    </row>
    <row r="53" spans="1:21" ht="12.75">
      <c r="A53" s="152" t="s">
        <v>173</v>
      </c>
      <c r="B53" s="396">
        <f t="shared" si="0"/>
        <v>-0.044000000000000004</v>
      </c>
      <c r="C53" s="371">
        <f t="shared" si="1"/>
        <v>0.124</v>
      </c>
      <c r="D53" s="371">
        <f t="shared" si="2"/>
        <v>-0.128</v>
      </c>
      <c r="E53" s="373">
        <f t="shared" si="3"/>
        <v>0.20800000000000002</v>
      </c>
      <c r="F53" s="396">
        <f t="shared" si="4"/>
        <v>-0.5423728813559322</v>
      </c>
      <c r="G53" s="371">
        <f t="shared" si="5"/>
        <v>0.5423728813559322</v>
      </c>
      <c r="H53" s="371">
        <f t="shared" si="6"/>
        <v>-1.0847457627118644</v>
      </c>
      <c r="I53" s="373">
        <f t="shared" si="7"/>
        <v>1.0847457627118644</v>
      </c>
      <c r="J53" s="396">
        <f t="shared" si="8"/>
        <v>-3.5699999999999994</v>
      </c>
      <c r="K53" s="371">
        <f t="shared" si="9"/>
        <v>2.17</v>
      </c>
      <c r="L53" s="371">
        <f t="shared" si="10"/>
        <v>-6.4399999999999995</v>
      </c>
      <c r="M53" s="373">
        <f t="shared" si="11"/>
        <v>5.039999999999999</v>
      </c>
      <c r="N53" s="396">
        <f t="shared" si="12"/>
        <v>-0.805</v>
      </c>
      <c r="O53" s="371">
        <f t="shared" si="13"/>
        <v>0.805</v>
      </c>
      <c r="P53" s="371">
        <f t="shared" si="14"/>
        <v>-1.61</v>
      </c>
      <c r="Q53" s="373">
        <f t="shared" si="15"/>
        <v>1.61</v>
      </c>
      <c r="R53" s="181"/>
      <c r="S53" s="181"/>
      <c r="T53" s="181"/>
      <c r="U53" s="182"/>
    </row>
    <row r="54" spans="1:21" ht="12.75">
      <c r="A54" s="152" t="s">
        <v>174</v>
      </c>
      <c r="B54" s="396">
        <f t="shared" si="0"/>
        <v>-0.03874043615003028</v>
      </c>
      <c r="C54" s="371">
        <f t="shared" si="1"/>
        <v>-0.000807828676790228</v>
      </c>
      <c r="D54" s="371">
        <f t="shared" si="2"/>
        <v>-0.0577067398866503</v>
      </c>
      <c r="E54" s="373">
        <f t="shared" si="3"/>
        <v>0.018158475059829798</v>
      </c>
      <c r="F54" s="396">
        <f t="shared" si="4"/>
        <v>-0.23728813559322037</v>
      </c>
      <c r="G54" s="371">
        <f t="shared" si="5"/>
        <v>0.23728813559322037</v>
      </c>
      <c r="H54" s="371">
        <f t="shared" si="6"/>
        <v>-0.47457627118644075</v>
      </c>
      <c r="I54" s="373">
        <f t="shared" si="7"/>
        <v>0.47457627118644075</v>
      </c>
      <c r="J54" s="400">
        <f t="shared" si="8"/>
        <v>-0.99</v>
      </c>
      <c r="K54" s="392">
        <f t="shared" si="9"/>
        <v>1.11</v>
      </c>
      <c r="L54" s="392">
        <f t="shared" si="10"/>
        <v>-2.04</v>
      </c>
      <c r="M54" s="397">
        <f t="shared" si="11"/>
        <v>2.16</v>
      </c>
      <c r="N54" s="396">
        <f t="shared" si="12"/>
        <v>-0.24500000000000002</v>
      </c>
      <c r="O54" s="371">
        <f t="shared" si="13"/>
        <v>0.24500000000000002</v>
      </c>
      <c r="P54" s="371">
        <f t="shared" si="14"/>
        <v>-0.49000000000000005</v>
      </c>
      <c r="Q54" s="373">
        <f t="shared" si="15"/>
        <v>0.49000000000000005</v>
      </c>
      <c r="R54" s="181"/>
      <c r="S54" s="181"/>
      <c r="T54" s="181"/>
      <c r="U54" s="182"/>
    </row>
    <row r="55" spans="1:21" ht="12.75">
      <c r="A55" s="152" t="s">
        <v>175</v>
      </c>
      <c r="B55" s="396">
        <f t="shared" si="0"/>
        <v>-0.04583737345822186</v>
      </c>
      <c r="C55" s="371">
        <f t="shared" si="1"/>
        <v>0.02416262654177815</v>
      </c>
      <c r="D55" s="371">
        <f t="shared" si="2"/>
        <v>-0.08083737345822187</v>
      </c>
      <c r="E55" s="373">
        <f t="shared" si="3"/>
        <v>0.05916262654177815</v>
      </c>
      <c r="F55" s="396">
        <f t="shared" si="4"/>
        <v>-0.18305084745762712</v>
      </c>
      <c r="G55" s="371">
        <f t="shared" si="5"/>
        <v>0.18305084745762712</v>
      </c>
      <c r="H55" s="371">
        <f t="shared" si="6"/>
        <v>-0.36610169491525424</v>
      </c>
      <c r="I55" s="373">
        <f t="shared" si="7"/>
        <v>0.36610169491525424</v>
      </c>
      <c r="J55" s="396">
        <f t="shared" si="8"/>
        <v>-1.4249999999999998</v>
      </c>
      <c r="K55" s="371">
        <f t="shared" si="9"/>
        <v>1.165</v>
      </c>
      <c r="L55" s="371">
        <f t="shared" si="10"/>
        <v>-2.7199999999999998</v>
      </c>
      <c r="M55" s="373">
        <f t="shared" si="11"/>
        <v>2.46</v>
      </c>
      <c r="N55" s="396">
        <f t="shared" si="12"/>
        <v>-0.105</v>
      </c>
      <c r="O55" s="371">
        <f t="shared" si="13"/>
        <v>0.105</v>
      </c>
      <c r="P55" s="371">
        <f t="shared" si="14"/>
        <v>-0.21</v>
      </c>
      <c r="Q55" s="373">
        <f t="shared" si="15"/>
        <v>0.21</v>
      </c>
      <c r="R55" s="181"/>
      <c r="S55" s="181"/>
      <c r="T55" s="181"/>
      <c r="U55" s="182"/>
    </row>
    <row r="56" spans="1:21" ht="12.75">
      <c r="A56" s="152" t="s">
        <v>176</v>
      </c>
      <c r="B56" s="396">
        <f t="shared" si="0"/>
        <v>-0.015145133544779633</v>
      </c>
      <c r="C56" s="371">
        <f t="shared" si="1"/>
        <v>0.008910429536739494</v>
      </c>
      <c r="D56" s="371">
        <f t="shared" si="2"/>
        <v>-0.027172915085539196</v>
      </c>
      <c r="E56" s="373">
        <f t="shared" si="3"/>
        <v>0.020938211077499057</v>
      </c>
      <c r="F56" s="396">
        <f t="shared" si="4"/>
        <v>-0.11525423728813561</v>
      </c>
      <c r="G56" s="371">
        <f t="shared" si="5"/>
        <v>0.11525423728813561</v>
      </c>
      <c r="H56" s="371">
        <f t="shared" si="6"/>
        <v>-0.23050847457627122</v>
      </c>
      <c r="I56" s="373">
        <f t="shared" si="7"/>
        <v>0.23050847457627122</v>
      </c>
      <c r="J56" s="400">
        <f t="shared" si="8"/>
        <v>-0.196</v>
      </c>
      <c r="K56" s="392">
        <f t="shared" si="9"/>
        <v>0.196</v>
      </c>
      <c r="L56" s="392">
        <f t="shared" si="10"/>
        <v>-0.392</v>
      </c>
      <c r="M56" s="397">
        <f t="shared" si="11"/>
        <v>0.392</v>
      </c>
      <c r="N56" s="396">
        <f t="shared" si="12"/>
        <v>-0.133</v>
      </c>
      <c r="O56" s="371">
        <f t="shared" si="13"/>
        <v>0.133</v>
      </c>
      <c r="P56" s="371">
        <f t="shared" si="14"/>
        <v>-0.266</v>
      </c>
      <c r="Q56" s="373">
        <f t="shared" si="15"/>
        <v>0.266</v>
      </c>
      <c r="R56" s="181"/>
      <c r="S56" s="181"/>
      <c r="T56" s="181"/>
      <c r="U56" s="182"/>
    </row>
    <row r="57" spans="1:21" ht="12.75">
      <c r="A57" s="152" t="s">
        <v>177</v>
      </c>
      <c r="B57" s="396">
        <f t="shared" si="0"/>
        <v>-0.03921619545133756</v>
      </c>
      <c r="C57" s="371">
        <f t="shared" si="1"/>
        <v>0.058783804548662444</v>
      </c>
      <c r="D57" s="371">
        <f t="shared" si="2"/>
        <v>-0.08821619545133756</v>
      </c>
      <c r="E57" s="373">
        <f t="shared" si="3"/>
        <v>0.10778380454866245</v>
      </c>
      <c r="F57" s="396">
        <f t="shared" si="4"/>
        <v>-0.06779661016949153</v>
      </c>
      <c r="G57" s="371">
        <f t="shared" si="5"/>
        <v>0.06779661016949153</v>
      </c>
      <c r="H57" s="371">
        <f t="shared" si="6"/>
        <v>-0.13559322033898305</v>
      </c>
      <c r="I57" s="373">
        <f t="shared" si="7"/>
        <v>0.13559322033898305</v>
      </c>
      <c r="J57" s="396">
        <f t="shared" si="8"/>
        <v>-0.2235</v>
      </c>
      <c r="K57" s="371">
        <f t="shared" si="9"/>
        <v>0.2875</v>
      </c>
      <c r="L57" s="371">
        <f t="shared" si="10"/>
        <v>-0.479</v>
      </c>
      <c r="M57" s="373">
        <f t="shared" si="11"/>
        <v>0.543</v>
      </c>
      <c r="N57" s="396">
        <f t="shared" si="12"/>
        <v>-0.05850000000000001</v>
      </c>
      <c r="O57" s="371">
        <f t="shared" si="13"/>
        <v>0.1165</v>
      </c>
      <c r="P57" s="371">
        <f t="shared" si="14"/>
        <v>-0.14600000000000002</v>
      </c>
      <c r="Q57" s="373">
        <f t="shared" si="15"/>
        <v>0.20400000000000001</v>
      </c>
      <c r="R57" s="181"/>
      <c r="S57" s="181"/>
      <c r="T57" s="181"/>
      <c r="U57" s="182"/>
    </row>
    <row r="58" spans="1:21" ht="12.75">
      <c r="A58" s="152" t="s">
        <v>178</v>
      </c>
      <c r="B58" s="396">
        <f t="shared" si="0"/>
        <v>-0.006355627483822764</v>
      </c>
      <c r="C58" s="371">
        <f t="shared" si="1"/>
        <v>0.00665066089364021</v>
      </c>
      <c r="D58" s="371">
        <f t="shared" si="2"/>
        <v>-0.012858771672554252</v>
      </c>
      <c r="E58" s="373">
        <f t="shared" si="3"/>
        <v>0.013153805082371696</v>
      </c>
      <c r="F58" s="396">
        <f t="shared" si="4"/>
        <v>-0.13559322033898305</v>
      </c>
      <c r="G58" s="371">
        <f t="shared" si="5"/>
        <v>0.13559322033898305</v>
      </c>
      <c r="H58" s="371">
        <f t="shared" si="6"/>
        <v>-0.2711864406779661</v>
      </c>
      <c r="I58" s="373">
        <f t="shared" si="7"/>
        <v>0.2711864406779661</v>
      </c>
      <c r="J58" s="400">
        <f t="shared" si="8"/>
        <v>-0.315</v>
      </c>
      <c r="K58" s="392">
        <f t="shared" si="9"/>
        <v>0.315</v>
      </c>
      <c r="L58" s="392">
        <f t="shared" si="10"/>
        <v>-0.63</v>
      </c>
      <c r="M58" s="397">
        <f t="shared" si="11"/>
        <v>0.63</v>
      </c>
      <c r="N58" s="400">
        <f t="shared" si="12"/>
        <v>-0.36650000000000005</v>
      </c>
      <c r="O58" s="392">
        <f t="shared" si="13"/>
        <v>0.3125</v>
      </c>
      <c r="P58" s="392">
        <f t="shared" si="14"/>
        <v>-0.7060000000000001</v>
      </c>
      <c r="Q58" s="397">
        <f t="shared" si="15"/>
        <v>0.652</v>
      </c>
      <c r="R58" s="181"/>
      <c r="S58" s="181"/>
      <c r="T58" s="181"/>
      <c r="U58" s="182"/>
    </row>
    <row r="59" spans="1:21" ht="12.75">
      <c r="A59" s="152" t="s">
        <v>179</v>
      </c>
      <c r="B59" s="396">
        <f t="shared" si="0"/>
        <v>-0.07350000000000001</v>
      </c>
      <c r="C59" s="371">
        <f t="shared" si="1"/>
        <v>0.07350000000000001</v>
      </c>
      <c r="D59" s="371">
        <f t="shared" si="2"/>
        <v>-0.14700000000000002</v>
      </c>
      <c r="E59" s="373">
        <f t="shared" si="3"/>
        <v>0.14700000000000002</v>
      </c>
      <c r="F59" s="396">
        <f t="shared" si="4"/>
        <v>-0.02</v>
      </c>
      <c r="G59" s="371">
        <f t="shared" si="5"/>
        <v>0.02</v>
      </c>
      <c r="H59" s="371">
        <f t="shared" si="6"/>
        <v>-0.04</v>
      </c>
      <c r="I59" s="373">
        <f t="shared" si="7"/>
        <v>0.04</v>
      </c>
      <c r="J59" s="396">
        <f t="shared" si="8"/>
        <v>-0.096</v>
      </c>
      <c r="K59" s="371">
        <f t="shared" si="9"/>
        <v>0.128</v>
      </c>
      <c r="L59" s="371">
        <f t="shared" si="10"/>
        <v>-0.20800000000000002</v>
      </c>
      <c r="M59" s="373">
        <f t="shared" si="11"/>
        <v>0.24</v>
      </c>
      <c r="N59" s="396">
        <f t="shared" si="12"/>
        <v>-0.0155</v>
      </c>
      <c r="O59" s="371">
        <f t="shared" si="13"/>
        <v>0.0475</v>
      </c>
      <c r="P59" s="371">
        <f t="shared" si="14"/>
        <v>-0.047</v>
      </c>
      <c r="Q59" s="373">
        <f t="shared" si="15"/>
        <v>0.079</v>
      </c>
      <c r="R59" s="181"/>
      <c r="S59" s="181"/>
      <c r="T59" s="181"/>
      <c r="U59" s="182"/>
    </row>
    <row r="60" spans="1:21" ht="12.75">
      <c r="A60" s="152" t="s">
        <v>180</v>
      </c>
      <c r="B60" s="396">
        <f t="shared" si="0"/>
        <v>-0.003479435497452964</v>
      </c>
      <c r="C60" s="371">
        <f t="shared" si="1"/>
        <v>0.003520564502547036</v>
      </c>
      <c r="D60" s="371">
        <f t="shared" si="2"/>
        <v>-0.006979435497452964</v>
      </c>
      <c r="E60" s="373">
        <f t="shared" si="3"/>
        <v>0.007020564502547036</v>
      </c>
      <c r="F60" s="396">
        <f t="shared" si="4"/>
        <v>-0.02067796610169492</v>
      </c>
      <c r="G60" s="371">
        <f t="shared" si="5"/>
        <v>0.02067796610169492</v>
      </c>
      <c r="H60" s="371">
        <f t="shared" si="6"/>
        <v>-0.04135593220338984</v>
      </c>
      <c r="I60" s="373">
        <f t="shared" si="7"/>
        <v>0.04135593220338984</v>
      </c>
      <c r="J60" s="400">
        <f t="shared" si="8"/>
        <v>-0.0525</v>
      </c>
      <c r="K60" s="392">
        <f t="shared" si="9"/>
        <v>0.0525</v>
      </c>
      <c r="L60" s="392">
        <f t="shared" si="10"/>
        <v>-0.105</v>
      </c>
      <c r="M60" s="397">
        <f t="shared" si="11"/>
        <v>0.105</v>
      </c>
      <c r="N60" s="400">
        <f t="shared" si="12"/>
        <v>-0.035</v>
      </c>
      <c r="O60" s="392">
        <f t="shared" si="13"/>
        <v>0.035</v>
      </c>
      <c r="P60" s="392">
        <f t="shared" si="14"/>
        <v>-0.07</v>
      </c>
      <c r="Q60" s="397">
        <f t="shared" si="15"/>
        <v>0.07</v>
      </c>
      <c r="R60" s="181"/>
      <c r="S60" s="181"/>
      <c r="T60" s="181"/>
      <c r="U60" s="182"/>
    </row>
    <row r="61" spans="1:21" ht="12.75">
      <c r="A61" s="152" t="s">
        <v>181</v>
      </c>
      <c r="B61" s="396">
        <f t="shared" si="0"/>
        <v>-0.008260355048725476</v>
      </c>
      <c r="C61" s="371">
        <f t="shared" si="1"/>
        <v>0.008260355048725476</v>
      </c>
      <c r="D61" s="371">
        <f t="shared" si="2"/>
        <v>-0.01652071009745095</v>
      </c>
      <c r="E61" s="373">
        <f t="shared" si="3"/>
        <v>0.01652071009745095</v>
      </c>
      <c r="F61" s="396">
        <f t="shared" si="4"/>
        <v>-0.00847457627118644</v>
      </c>
      <c r="G61" s="371">
        <f t="shared" si="5"/>
        <v>0.00847457627118644</v>
      </c>
      <c r="H61" s="371">
        <f t="shared" si="6"/>
        <v>-0.01694915254237288</v>
      </c>
      <c r="I61" s="373">
        <f t="shared" si="7"/>
        <v>0.01694915254237288</v>
      </c>
      <c r="J61" s="396">
        <f t="shared" si="8"/>
        <v>-0.0214</v>
      </c>
      <c r="K61" s="371">
        <f t="shared" si="9"/>
        <v>0.0248</v>
      </c>
      <c r="L61" s="371">
        <f t="shared" si="10"/>
        <v>-0.0445</v>
      </c>
      <c r="M61" s="373">
        <f t="shared" si="11"/>
        <v>0.0479</v>
      </c>
      <c r="N61" s="396">
        <f t="shared" si="12"/>
        <v>-0.01085</v>
      </c>
      <c r="O61" s="371">
        <f t="shared" si="13"/>
        <v>0.01085</v>
      </c>
      <c r="P61" s="371">
        <f t="shared" si="14"/>
        <v>-0.0217</v>
      </c>
      <c r="Q61" s="373">
        <f t="shared" si="15"/>
        <v>0.0217</v>
      </c>
      <c r="R61" s="181"/>
      <c r="S61" s="181"/>
      <c r="T61" s="181"/>
      <c r="U61" s="182"/>
    </row>
    <row r="62" spans="1:21" ht="12.75">
      <c r="A62" s="152" t="s">
        <v>182</v>
      </c>
      <c r="B62" s="396">
        <f t="shared" si="0"/>
        <v>-0.02219241317633501</v>
      </c>
      <c r="C62" s="371">
        <f t="shared" si="1"/>
        <v>0.02120758682366499</v>
      </c>
      <c r="D62" s="371">
        <f t="shared" si="2"/>
        <v>-0.043892413176335014</v>
      </c>
      <c r="E62" s="373">
        <f t="shared" si="3"/>
        <v>0.04290758682366499</v>
      </c>
      <c r="F62" s="396">
        <f t="shared" si="4"/>
        <v>-0.01152542372881356</v>
      </c>
      <c r="G62" s="371">
        <f t="shared" si="5"/>
        <v>0.01152542372881356</v>
      </c>
      <c r="H62" s="371">
        <f t="shared" si="6"/>
        <v>-0.02305084745762712</v>
      </c>
      <c r="I62" s="373">
        <f t="shared" si="7"/>
        <v>0.02305084745762712</v>
      </c>
      <c r="J62" s="400">
        <f t="shared" si="8"/>
        <v>-0.0182</v>
      </c>
      <c r="K62" s="392">
        <f t="shared" si="9"/>
        <v>0.0182</v>
      </c>
      <c r="L62" s="392">
        <f t="shared" si="10"/>
        <v>-0.0364</v>
      </c>
      <c r="M62" s="397">
        <f t="shared" si="11"/>
        <v>0.0364</v>
      </c>
      <c r="N62" s="400">
        <f t="shared" si="12"/>
        <v>-0.01715</v>
      </c>
      <c r="O62" s="392">
        <f t="shared" si="13"/>
        <v>0.01715</v>
      </c>
      <c r="P62" s="392">
        <f t="shared" si="14"/>
        <v>-0.0343</v>
      </c>
      <c r="Q62" s="397">
        <f t="shared" si="15"/>
        <v>0.0343</v>
      </c>
      <c r="R62" s="181"/>
      <c r="S62" s="181"/>
      <c r="T62" s="181"/>
      <c r="U62" s="182"/>
    </row>
    <row r="63" spans="1:21" ht="13.5" thickBot="1">
      <c r="A63" s="129" t="s">
        <v>183</v>
      </c>
      <c r="B63" s="398">
        <f t="shared" si="0"/>
        <v>-0.012649999999999998</v>
      </c>
      <c r="C63" s="375">
        <f t="shared" si="1"/>
        <v>0.01465</v>
      </c>
      <c r="D63" s="375">
        <f t="shared" si="2"/>
        <v>-0.026299999999999997</v>
      </c>
      <c r="E63" s="374">
        <f t="shared" si="3"/>
        <v>0.0283</v>
      </c>
      <c r="F63" s="398">
        <f t="shared" si="4"/>
        <v>-0.009152542372881357</v>
      </c>
      <c r="G63" s="375">
        <f t="shared" si="5"/>
        <v>0.009152542372881357</v>
      </c>
      <c r="H63" s="375">
        <f t="shared" si="6"/>
        <v>-0.018305084745762715</v>
      </c>
      <c r="I63" s="374">
        <f t="shared" si="7"/>
        <v>0.018305084745762715</v>
      </c>
      <c r="J63" s="405">
        <f t="shared" si="8"/>
        <v>-0.01955</v>
      </c>
      <c r="K63" s="399">
        <f t="shared" si="9"/>
        <v>0.009150000000000002</v>
      </c>
      <c r="L63" s="399">
        <f t="shared" si="10"/>
        <v>-0.0339</v>
      </c>
      <c r="M63" s="401">
        <f t="shared" si="11"/>
        <v>0.023500000000000004</v>
      </c>
      <c r="N63" s="398">
        <f t="shared" si="12"/>
        <v>-0.027450000000000002</v>
      </c>
      <c r="O63" s="375">
        <f t="shared" si="13"/>
        <v>0.019450000000000002</v>
      </c>
      <c r="P63" s="375">
        <f t="shared" si="14"/>
        <v>-0.0509</v>
      </c>
      <c r="Q63" s="374">
        <f t="shared" si="15"/>
        <v>0.04290000000000001</v>
      </c>
      <c r="R63" s="181"/>
      <c r="S63" s="181"/>
      <c r="T63" s="181"/>
      <c r="U63" s="182"/>
    </row>
    <row r="64" spans="1:21" ht="12.75">
      <c r="A64" s="152" t="s">
        <v>184</v>
      </c>
      <c r="B64" s="393">
        <f t="shared" si="0"/>
        <v>-0.41500000000000004</v>
      </c>
      <c r="C64" s="376">
        <f t="shared" si="1"/>
        <v>0.355</v>
      </c>
      <c r="D64" s="376">
        <f t="shared" si="2"/>
        <v>-0.8</v>
      </c>
      <c r="E64" s="372">
        <f t="shared" si="3"/>
        <v>0.74</v>
      </c>
      <c r="F64" s="393">
        <f t="shared" si="4"/>
        <v>-3.728813559322034</v>
      </c>
      <c r="G64" s="376">
        <f t="shared" si="5"/>
        <v>3.728813559322034</v>
      </c>
      <c r="H64" s="376">
        <f t="shared" si="6"/>
        <v>-7.457627118644068</v>
      </c>
      <c r="I64" s="372">
        <f t="shared" si="7"/>
        <v>7.457627118644068</v>
      </c>
      <c r="J64" s="406">
        <f t="shared" si="8"/>
        <v>-8.4</v>
      </c>
      <c r="K64" s="394">
        <f t="shared" si="9"/>
        <v>7.000000000000001</v>
      </c>
      <c r="L64" s="394">
        <f t="shared" si="10"/>
        <v>-16.1</v>
      </c>
      <c r="M64" s="395">
        <f t="shared" si="11"/>
        <v>14.700000000000003</v>
      </c>
      <c r="N64" s="393">
        <f t="shared" si="12"/>
        <v>-2.57</v>
      </c>
      <c r="O64" s="376">
        <f t="shared" si="13"/>
        <v>1.77</v>
      </c>
      <c r="P64" s="376">
        <f t="shared" si="14"/>
        <v>-4.74</v>
      </c>
      <c r="Q64" s="372">
        <f t="shared" si="15"/>
        <v>3.94</v>
      </c>
      <c r="R64" s="181"/>
      <c r="S64" s="181"/>
      <c r="T64" s="181"/>
      <c r="U64" s="182"/>
    </row>
    <row r="65" spans="1:21" ht="12.75">
      <c r="A65" s="152" t="s">
        <v>185</v>
      </c>
      <c r="B65" s="396">
        <f t="shared" si="0"/>
        <v>-0.29050000000000004</v>
      </c>
      <c r="C65" s="371">
        <f t="shared" si="1"/>
        <v>0.29050000000000004</v>
      </c>
      <c r="D65" s="371">
        <f t="shared" si="2"/>
        <v>-0.5810000000000001</v>
      </c>
      <c r="E65" s="373">
        <f t="shared" si="3"/>
        <v>0.5810000000000001</v>
      </c>
      <c r="F65" s="396">
        <f t="shared" si="4"/>
        <v>-1.1864406779661016</v>
      </c>
      <c r="G65" s="371">
        <f t="shared" si="5"/>
        <v>1.1864406779661016</v>
      </c>
      <c r="H65" s="371">
        <f t="shared" si="6"/>
        <v>-2.3728813559322033</v>
      </c>
      <c r="I65" s="373">
        <f t="shared" si="7"/>
        <v>2.3728813559322033</v>
      </c>
      <c r="J65" s="400">
        <f t="shared" si="8"/>
        <v>-8.12</v>
      </c>
      <c r="K65" s="392">
        <f t="shared" si="9"/>
        <v>1.8199999999999998</v>
      </c>
      <c r="L65" s="392">
        <f t="shared" si="10"/>
        <v>-13.09</v>
      </c>
      <c r="M65" s="397">
        <f t="shared" si="11"/>
        <v>6.789999999999999</v>
      </c>
      <c r="N65" s="396">
        <f t="shared" si="12"/>
        <v>-0.7000000000000001</v>
      </c>
      <c r="O65" s="371">
        <f t="shared" si="13"/>
        <v>0.7000000000000001</v>
      </c>
      <c r="P65" s="371">
        <f t="shared" si="14"/>
        <v>-1.4000000000000001</v>
      </c>
      <c r="Q65" s="373">
        <f t="shared" si="15"/>
        <v>1.4000000000000001</v>
      </c>
      <c r="R65" s="181"/>
      <c r="S65" s="181"/>
      <c r="T65" s="181"/>
      <c r="U65" s="182"/>
    </row>
    <row r="66" spans="1:21" ht="12.75">
      <c r="A66" s="152" t="s">
        <v>186</v>
      </c>
      <c r="B66" s="396">
        <f t="shared" si="0"/>
        <v>-0.063</v>
      </c>
      <c r="C66" s="371">
        <f t="shared" si="1"/>
        <v>0.063</v>
      </c>
      <c r="D66" s="371">
        <f t="shared" si="2"/>
        <v>-0.126</v>
      </c>
      <c r="E66" s="373">
        <f t="shared" si="3"/>
        <v>0.126</v>
      </c>
      <c r="F66" s="396">
        <f t="shared" si="4"/>
        <v>-0.9152542372881357</v>
      </c>
      <c r="G66" s="371">
        <f t="shared" si="5"/>
        <v>0.9152542372881357</v>
      </c>
      <c r="H66" s="371">
        <f t="shared" si="6"/>
        <v>-1.8305084745762714</v>
      </c>
      <c r="I66" s="373">
        <f t="shared" si="7"/>
        <v>1.8305084745762714</v>
      </c>
      <c r="J66" s="400">
        <f t="shared" si="8"/>
        <v>-2.48</v>
      </c>
      <c r="K66" s="392">
        <f t="shared" si="9"/>
        <v>1.7200000000000002</v>
      </c>
      <c r="L66" s="392">
        <f t="shared" si="10"/>
        <v>-4.58</v>
      </c>
      <c r="M66" s="397">
        <f t="shared" si="11"/>
        <v>3.8200000000000003</v>
      </c>
      <c r="N66" s="396">
        <f t="shared" si="12"/>
        <v>-1.23</v>
      </c>
      <c r="O66" s="371">
        <f t="shared" si="13"/>
        <v>0.5900000000000001</v>
      </c>
      <c r="P66" s="371">
        <f t="shared" si="14"/>
        <v>-2.14</v>
      </c>
      <c r="Q66" s="373">
        <f t="shared" si="15"/>
        <v>1.5</v>
      </c>
      <c r="R66" s="181"/>
      <c r="S66" s="181"/>
      <c r="T66" s="181"/>
      <c r="U66" s="182"/>
    </row>
    <row r="67" spans="1:21" ht="12.75">
      <c r="A67" s="152" t="s">
        <v>187</v>
      </c>
      <c r="B67" s="396">
        <f t="shared" si="0"/>
        <v>-0.1575</v>
      </c>
      <c r="C67" s="371">
        <f t="shared" si="1"/>
        <v>0.1575</v>
      </c>
      <c r="D67" s="371">
        <f t="shared" si="2"/>
        <v>-0.315</v>
      </c>
      <c r="E67" s="373">
        <f t="shared" si="3"/>
        <v>0.315</v>
      </c>
      <c r="F67" s="396">
        <f t="shared" si="4"/>
        <v>-0.4067796610169492</v>
      </c>
      <c r="G67" s="371">
        <f t="shared" si="5"/>
        <v>0.4067796610169492</v>
      </c>
      <c r="H67" s="371">
        <f t="shared" si="6"/>
        <v>-0.8135593220338984</v>
      </c>
      <c r="I67" s="373">
        <f t="shared" si="7"/>
        <v>0.8135593220338984</v>
      </c>
      <c r="J67" s="400">
        <f t="shared" si="8"/>
        <v>0.31000000000000005</v>
      </c>
      <c r="K67" s="392">
        <f t="shared" si="9"/>
        <v>2.83</v>
      </c>
      <c r="L67" s="392">
        <f t="shared" si="10"/>
        <v>-0.95</v>
      </c>
      <c r="M67" s="397">
        <f t="shared" si="11"/>
        <v>4.09</v>
      </c>
      <c r="N67" s="396">
        <f t="shared" si="12"/>
        <v>-0.56</v>
      </c>
      <c r="O67" s="371">
        <f t="shared" si="13"/>
        <v>0.56</v>
      </c>
      <c r="P67" s="371">
        <f t="shared" si="14"/>
        <v>-1.12</v>
      </c>
      <c r="Q67" s="373">
        <f t="shared" si="15"/>
        <v>1.12</v>
      </c>
      <c r="R67" s="181"/>
      <c r="S67" s="181"/>
      <c r="T67" s="181"/>
      <c r="U67" s="182"/>
    </row>
    <row r="68" spans="1:21" ht="12.75">
      <c r="A68" s="152" t="s">
        <v>188</v>
      </c>
      <c r="B68" s="396">
        <f t="shared" si="0"/>
        <v>-0.017172312763543834</v>
      </c>
      <c r="C68" s="371">
        <f t="shared" si="1"/>
        <v>0.017172312763543834</v>
      </c>
      <c r="D68" s="371">
        <f t="shared" si="2"/>
        <v>-0.03434462552708767</v>
      </c>
      <c r="E68" s="373">
        <f t="shared" si="3"/>
        <v>0.03434462552708767</v>
      </c>
      <c r="F68" s="396">
        <f t="shared" si="4"/>
        <v>-0.23050847457627122</v>
      </c>
      <c r="G68" s="371">
        <f t="shared" si="5"/>
        <v>0.23050847457627122</v>
      </c>
      <c r="H68" s="371">
        <f t="shared" si="6"/>
        <v>-0.46101694915254243</v>
      </c>
      <c r="I68" s="373">
        <f t="shared" si="7"/>
        <v>0.46101694915254243</v>
      </c>
      <c r="J68" s="400">
        <f t="shared" si="8"/>
        <v>-1.1500000000000001</v>
      </c>
      <c r="K68" s="392">
        <f t="shared" si="9"/>
        <v>0.9500000000000001</v>
      </c>
      <c r="L68" s="392">
        <f t="shared" si="10"/>
        <v>-2.2</v>
      </c>
      <c r="M68" s="397">
        <f t="shared" si="11"/>
        <v>2</v>
      </c>
      <c r="N68" s="396">
        <f t="shared" si="12"/>
        <v>-0.22500000000000003</v>
      </c>
      <c r="O68" s="371">
        <f t="shared" si="13"/>
        <v>0.265</v>
      </c>
      <c r="P68" s="371">
        <f t="shared" si="14"/>
        <v>-0.47000000000000003</v>
      </c>
      <c r="Q68" s="373">
        <f t="shared" si="15"/>
        <v>0.51</v>
      </c>
      <c r="R68" s="181"/>
      <c r="S68" s="181"/>
      <c r="T68" s="181"/>
      <c r="U68" s="182"/>
    </row>
    <row r="69" spans="1:21" ht="12.75">
      <c r="A69" s="152" t="s">
        <v>189</v>
      </c>
      <c r="B69" s="396">
        <f t="shared" si="0"/>
        <v>-0.091</v>
      </c>
      <c r="C69" s="371">
        <f t="shared" si="1"/>
        <v>0.091</v>
      </c>
      <c r="D69" s="371">
        <f t="shared" si="2"/>
        <v>-0.182</v>
      </c>
      <c r="E69" s="373">
        <f t="shared" si="3"/>
        <v>0.182</v>
      </c>
      <c r="F69" s="396">
        <f t="shared" si="4"/>
        <v>-0.18983050847457628</v>
      </c>
      <c r="G69" s="371">
        <f t="shared" si="5"/>
        <v>0.18983050847457628</v>
      </c>
      <c r="H69" s="371">
        <f t="shared" si="6"/>
        <v>-0.37966101694915255</v>
      </c>
      <c r="I69" s="373">
        <f t="shared" si="7"/>
        <v>0.37966101694915255</v>
      </c>
      <c r="J69" s="400">
        <f t="shared" si="8"/>
        <v>1.08</v>
      </c>
      <c r="K69" s="392">
        <f t="shared" si="9"/>
        <v>1.92</v>
      </c>
      <c r="L69" s="392">
        <f t="shared" si="10"/>
        <v>0.66</v>
      </c>
      <c r="M69" s="397">
        <f t="shared" si="11"/>
        <v>2.34</v>
      </c>
      <c r="N69" s="396">
        <f t="shared" si="12"/>
        <v>-0.0665</v>
      </c>
      <c r="O69" s="371">
        <f t="shared" si="13"/>
        <v>0.0665</v>
      </c>
      <c r="P69" s="371">
        <f t="shared" si="14"/>
        <v>-0.133</v>
      </c>
      <c r="Q69" s="373">
        <f t="shared" si="15"/>
        <v>0.133</v>
      </c>
      <c r="R69" s="181"/>
      <c r="S69" s="181"/>
      <c r="T69" s="181"/>
      <c r="U69" s="182"/>
    </row>
    <row r="70" spans="1:21" ht="12.75">
      <c r="A70" s="152" t="s">
        <v>190</v>
      </c>
      <c r="B70" s="396">
        <f t="shared" si="0"/>
        <v>-0.006677631343550725</v>
      </c>
      <c r="C70" s="371">
        <f t="shared" si="1"/>
        <v>0.008677631343550724</v>
      </c>
      <c r="D70" s="371">
        <f t="shared" si="2"/>
        <v>-0.01435526268710145</v>
      </c>
      <c r="E70" s="373">
        <f t="shared" si="3"/>
        <v>0.01635526268710145</v>
      </c>
      <c r="F70" s="396">
        <f t="shared" si="4"/>
        <v>-0.08474576271186442</v>
      </c>
      <c r="G70" s="371">
        <f t="shared" si="5"/>
        <v>0.08474576271186442</v>
      </c>
      <c r="H70" s="371">
        <f t="shared" si="6"/>
        <v>-0.16949152542372883</v>
      </c>
      <c r="I70" s="373">
        <f t="shared" si="7"/>
        <v>0.16949152542372883</v>
      </c>
      <c r="J70" s="400">
        <f t="shared" si="8"/>
        <v>-0.2275</v>
      </c>
      <c r="K70" s="392">
        <f t="shared" si="9"/>
        <v>0.2275</v>
      </c>
      <c r="L70" s="392">
        <f t="shared" si="10"/>
        <v>-0.455</v>
      </c>
      <c r="M70" s="397">
        <f t="shared" si="11"/>
        <v>0.455</v>
      </c>
      <c r="N70" s="396">
        <f t="shared" si="12"/>
        <v>-0.10350000000000001</v>
      </c>
      <c r="O70" s="371">
        <f t="shared" si="13"/>
        <v>0.1555</v>
      </c>
      <c r="P70" s="371">
        <f t="shared" si="14"/>
        <v>-0.233</v>
      </c>
      <c r="Q70" s="373">
        <f t="shared" si="15"/>
        <v>0.28500000000000003</v>
      </c>
      <c r="R70" s="181"/>
      <c r="S70" s="181"/>
      <c r="T70" s="181"/>
      <c r="U70" s="182"/>
    </row>
    <row r="71" spans="1:21" ht="12.75">
      <c r="A71" s="152" t="s">
        <v>191</v>
      </c>
      <c r="B71" s="396">
        <f t="shared" si="0"/>
        <v>-0.063</v>
      </c>
      <c r="C71" s="371">
        <f t="shared" si="1"/>
        <v>0.063</v>
      </c>
      <c r="D71" s="371">
        <f t="shared" si="2"/>
        <v>-0.126</v>
      </c>
      <c r="E71" s="373">
        <f t="shared" si="3"/>
        <v>0.126</v>
      </c>
      <c r="F71" s="396">
        <f t="shared" si="4"/>
        <v>-0.0711864406779661</v>
      </c>
      <c r="G71" s="371">
        <f t="shared" si="5"/>
        <v>0.0711864406779661</v>
      </c>
      <c r="H71" s="371">
        <f t="shared" si="6"/>
        <v>-0.1423728813559322</v>
      </c>
      <c r="I71" s="373">
        <f t="shared" si="7"/>
        <v>0.1423728813559322</v>
      </c>
      <c r="J71" s="400">
        <f t="shared" si="8"/>
        <v>-0.34450000000000003</v>
      </c>
      <c r="K71" s="392">
        <f t="shared" si="9"/>
        <v>-0.04350000000000001</v>
      </c>
      <c r="L71" s="392">
        <f t="shared" si="10"/>
        <v>-0.495</v>
      </c>
      <c r="M71" s="397">
        <f t="shared" si="11"/>
        <v>0.10699999999999998</v>
      </c>
      <c r="N71" s="400">
        <f t="shared" si="12"/>
        <v>-0.1205</v>
      </c>
      <c r="O71" s="392">
        <f t="shared" si="13"/>
        <v>0.0965</v>
      </c>
      <c r="P71" s="392">
        <f t="shared" si="14"/>
        <v>-0.229</v>
      </c>
      <c r="Q71" s="397">
        <f t="shared" si="15"/>
        <v>0.205</v>
      </c>
      <c r="R71" s="181"/>
      <c r="S71" s="181"/>
      <c r="T71" s="181"/>
      <c r="U71" s="182"/>
    </row>
    <row r="72" spans="1:21" ht="12.75">
      <c r="A72" s="152" t="s">
        <v>192</v>
      </c>
      <c r="B72" s="396">
        <f t="shared" si="0"/>
        <v>-0.0033433588925483836</v>
      </c>
      <c r="C72" s="371">
        <f t="shared" si="1"/>
        <v>0.0033058629942255167</v>
      </c>
      <c r="D72" s="371">
        <f t="shared" si="2"/>
        <v>-0.006667969835935333</v>
      </c>
      <c r="E72" s="373">
        <f t="shared" si="3"/>
        <v>0.006630473937612467</v>
      </c>
      <c r="F72" s="396">
        <f t="shared" si="4"/>
        <v>-0.11525423728813561</v>
      </c>
      <c r="G72" s="371">
        <f t="shared" si="5"/>
        <v>0.11525423728813561</v>
      </c>
      <c r="H72" s="371">
        <f t="shared" si="6"/>
        <v>-0.23050847457627122</v>
      </c>
      <c r="I72" s="373">
        <f t="shared" si="7"/>
        <v>0.23050847457627122</v>
      </c>
      <c r="J72" s="400">
        <f t="shared" si="8"/>
        <v>-0.35000000000000003</v>
      </c>
      <c r="K72" s="392">
        <f t="shared" si="9"/>
        <v>0.35000000000000003</v>
      </c>
      <c r="L72" s="392">
        <f t="shared" si="10"/>
        <v>-0.7000000000000001</v>
      </c>
      <c r="M72" s="397">
        <f t="shared" si="11"/>
        <v>0.7000000000000001</v>
      </c>
      <c r="N72" s="400">
        <f t="shared" si="12"/>
        <v>-0.3205</v>
      </c>
      <c r="O72" s="392">
        <f t="shared" si="13"/>
        <v>0.34450000000000003</v>
      </c>
      <c r="P72" s="392">
        <f t="shared" si="14"/>
        <v>-0.653</v>
      </c>
      <c r="Q72" s="397">
        <f t="shared" si="15"/>
        <v>0.677</v>
      </c>
      <c r="R72" s="181"/>
      <c r="S72" s="181"/>
      <c r="T72" s="181"/>
      <c r="U72" s="182"/>
    </row>
    <row r="73" spans="1:21" ht="12.75">
      <c r="A73" s="152" t="s">
        <v>193</v>
      </c>
      <c r="B73" s="400">
        <f t="shared" si="0"/>
        <v>-0.1285</v>
      </c>
      <c r="C73" s="392">
        <f t="shared" si="1"/>
        <v>0.14450000000000002</v>
      </c>
      <c r="D73" s="392">
        <f t="shared" si="2"/>
        <v>-0.265</v>
      </c>
      <c r="E73" s="397">
        <f t="shared" si="3"/>
        <v>0.281</v>
      </c>
      <c r="F73" s="400">
        <f t="shared" si="4"/>
        <v>-0.030508474576271184</v>
      </c>
      <c r="G73" s="371">
        <f t="shared" si="5"/>
        <v>0.030508474576271184</v>
      </c>
      <c r="H73" s="371">
        <f t="shared" si="6"/>
        <v>-0.06101694915254237</v>
      </c>
      <c r="I73" s="373">
        <f t="shared" si="7"/>
        <v>0.06101694915254237</v>
      </c>
      <c r="J73" s="400">
        <f t="shared" si="8"/>
        <v>0.03950000000000001</v>
      </c>
      <c r="K73" s="392">
        <f t="shared" si="9"/>
        <v>0.3405</v>
      </c>
      <c r="L73" s="392">
        <f t="shared" si="10"/>
        <v>-0.11099999999999999</v>
      </c>
      <c r="M73" s="397">
        <f t="shared" si="11"/>
        <v>0.491</v>
      </c>
      <c r="N73" s="400">
        <f t="shared" si="12"/>
        <v>-0.12000000000000001</v>
      </c>
      <c r="O73" s="392">
        <f t="shared" si="13"/>
        <v>0.14600000000000002</v>
      </c>
      <c r="P73" s="392">
        <f t="shared" si="14"/>
        <v>-0.253</v>
      </c>
      <c r="Q73" s="397">
        <f t="shared" si="15"/>
        <v>0.279</v>
      </c>
      <c r="R73" s="181"/>
      <c r="S73" s="181"/>
      <c r="T73" s="181"/>
      <c r="U73" s="182"/>
    </row>
    <row r="74" spans="1:21" ht="12.75">
      <c r="A74" s="152" t="s">
        <v>194</v>
      </c>
      <c r="B74" s="396">
        <f t="shared" si="0"/>
        <v>-0.0028</v>
      </c>
      <c r="C74" s="371">
        <f t="shared" si="1"/>
        <v>0.0028</v>
      </c>
      <c r="D74" s="371">
        <f t="shared" si="2"/>
        <v>-0.0056</v>
      </c>
      <c r="E74" s="373">
        <f t="shared" si="3"/>
        <v>0.0056</v>
      </c>
      <c r="F74" s="396">
        <f t="shared" si="4"/>
        <v>-0.018983050847457626</v>
      </c>
      <c r="G74" s="371">
        <f t="shared" si="5"/>
        <v>0.018983050847457626</v>
      </c>
      <c r="H74" s="371">
        <f t="shared" si="6"/>
        <v>-0.03796610169491525</v>
      </c>
      <c r="I74" s="373">
        <f t="shared" si="7"/>
        <v>0.03796610169491525</v>
      </c>
      <c r="J74" s="400">
        <f t="shared" si="8"/>
        <v>-0.07</v>
      </c>
      <c r="K74" s="392">
        <f t="shared" si="9"/>
        <v>0.07</v>
      </c>
      <c r="L74" s="392">
        <f t="shared" si="10"/>
        <v>-0.14</v>
      </c>
      <c r="M74" s="397">
        <f t="shared" si="11"/>
        <v>0.14</v>
      </c>
      <c r="N74" s="400">
        <f t="shared" si="12"/>
        <v>-0.03395</v>
      </c>
      <c r="O74" s="392">
        <f t="shared" si="13"/>
        <v>0.03395</v>
      </c>
      <c r="P74" s="392">
        <f t="shared" si="14"/>
        <v>-0.0679</v>
      </c>
      <c r="Q74" s="397">
        <f t="shared" si="15"/>
        <v>0.0679</v>
      </c>
      <c r="R74" s="181"/>
      <c r="S74" s="181"/>
      <c r="T74" s="181"/>
      <c r="U74" s="182"/>
    </row>
    <row r="75" spans="1:21" ht="12.75">
      <c r="A75" s="152" t="s">
        <v>195</v>
      </c>
      <c r="B75" s="400">
        <f t="shared" si="0"/>
        <v>-0.0174</v>
      </c>
      <c r="C75" s="392">
        <f t="shared" si="1"/>
        <v>0.0204</v>
      </c>
      <c r="D75" s="392">
        <f t="shared" si="2"/>
        <v>-0.0363</v>
      </c>
      <c r="E75" s="397">
        <f t="shared" si="3"/>
        <v>0.0393</v>
      </c>
      <c r="F75" s="400">
        <f t="shared" si="4"/>
        <v>-0.007457627118644069</v>
      </c>
      <c r="G75" s="371">
        <f t="shared" si="5"/>
        <v>0.007457627118644069</v>
      </c>
      <c r="H75" s="371">
        <f t="shared" si="6"/>
        <v>-0.014915254237288138</v>
      </c>
      <c r="I75" s="373">
        <f t="shared" si="7"/>
        <v>0.014915254237288138</v>
      </c>
      <c r="J75" s="396">
        <f t="shared" si="8"/>
        <v>-0.0245</v>
      </c>
      <c r="K75" s="371">
        <f t="shared" si="9"/>
        <v>0.0245</v>
      </c>
      <c r="L75" s="371">
        <f t="shared" si="10"/>
        <v>-0.049</v>
      </c>
      <c r="M75" s="373">
        <f t="shared" si="11"/>
        <v>0.049</v>
      </c>
      <c r="N75" s="396">
        <f t="shared" si="12"/>
        <v>-0.0174</v>
      </c>
      <c r="O75" s="371">
        <f t="shared" si="13"/>
        <v>0.0204</v>
      </c>
      <c r="P75" s="371">
        <f t="shared" si="14"/>
        <v>-0.0363</v>
      </c>
      <c r="Q75" s="373">
        <f t="shared" si="15"/>
        <v>0.0393</v>
      </c>
      <c r="R75" s="181"/>
      <c r="S75" s="181"/>
      <c r="T75" s="181"/>
      <c r="U75" s="182"/>
    </row>
    <row r="76" spans="1:21" ht="12.75">
      <c r="A76" s="152" t="s">
        <v>196</v>
      </c>
      <c r="B76" s="400">
        <f t="shared" si="0"/>
        <v>-0.02015</v>
      </c>
      <c r="C76" s="392">
        <f t="shared" si="1"/>
        <v>0.00435</v>
      </c>
      <c r="D76" s="392">
        <f t="shared" si="2"/>
        <v>-0.0324</v>
      </c>
      <c r="E76" s="397">
        <f t="shared" si="3"/>
        <v>0.0166</v>
      </c>
      <c r="F76" s="400">
        <f t="shared" si="4"/>
        <v>-0.01016949152542373</v>
      </c>
      <c r="G76" s="371">
        <f t="shared" si="5"/>
        <v>0.01016949152542373</v>
      </c>
      <c r="H76" s="371">
        <f t="shared" si="6"/>
        <v>-0.02033898305084746</v>
      </c>
      <c r="I76" s="373">
        <f t="shared" si="7"/>
        <v>0.02033898305084746</v>
      </c>
      <c r="J76" s="400">
        <f t="shared" si="8"/>
        <v>-0.01945</v>
      </c>
      <c r="K76" s="392">
        <f t="shared" si="9"/>
        <v>0.021849999999999998</v>
      </c>
      <c r="L76" s="392">
        <f t="shared" si="10"/>
        <v>-0.0401</v>
      </c>
      <c r="M76" s="397">
        <f t="shared" si="11"/>
        <v>0.042499999999999996</v>
      </c>
      <c r="N76" s="400">
        <f t="shared" si="12"/>
        <v>-0.01665</v>
      </c>
      <c r="O76" s="392">
        <f t="shared" si="13"/>
        <v>0.012050000000000002</v>
      </c>
      <c r="P76" s="392">
        <f t="shared" si="14"/>
        <v>-0.031000000000000003</v>
      </c>
      <c r="Q76" s="397">
        <f t="shared" si="15"/>
        <v>0.026400000000000003</v>
      </c>
      <c r="R76" s="181"/>
      <c r="S76" s="181"/>
      <c r="T76" s="181"/>
      <c r="U76" s="182"/>
    </row>
    <row r="77" spans="1:21" ht="13.5" thickBot="1">
      <c r="A77" s="129" t="s">
        <v>197</v>
      </c>
      <c r="B77" s="398">
        <f t="shared" si="0"/>
        <v>-0.026199999999999998</v>
      </c>
      <c r="C77" s="375">
        <f t="shared" si="1"/>
        <v>0.02</v>
      </c>
      <c r="D77" s="375">
        <f t="shared" si="2"/>
        <v>-0.0493</v>
      </c>
      <c r="E77" s="374">
        <f t="shared" si="3"/>
        <v>0.0431</v>
      </c>
      <c r="F77" s="398">
        <f t="shared" si="4"/>
        <v>-0.01016949152542373</v>
      </c>
      <c r="G77" s="375">
        <f t="shared" si="5"/>
        <v>0.01016949152542373</v>
      </c>
      <c r="H77" s="375">
        <f t="shared" si="6"/>
        <v>-0.02033898305084746</v>
      </c>
      <c r="I77" s="374">
        <f t="shared" si="7"/>
        <v>0.02033898305084746</v>
      </c>
      <c r="J77" s="405">
        <f t="shared" si="8"/>
        <v>-0.02255</v>
      </c>
      <c r="K77" s="399">
        <f t="shared" si="9"/>
        <v>0.029949999999999997</v>
      </c>
      <c r="L77" s="399">
        <f t="shared" si="10"/>
        <v>-0.048799999999999996</v>
      </c>
      <c r="M77" s="401">
        <f t="shared" si="11"/>
        <v>0.0562</v>
      </c>
      <c r="N77" s="405">
        <f t="shared" si="12"/>
        <v>-0.0315</v>
      </c>
      <c r="O77" s="399">
        <f t="shared" si="13"/>
        <v>0.0315</v>
      </c>
      <c r="P77" s="399">
        <f t="shared" si="14"/>
        <v>-0.063</v>
      </c>
      <c r="Q77" s="401">
        <f t="shared" si="15"/>
        <v>0.063</v>
      </c>
      <c r="R77" s="183"/>
      <c r="S77" s="183"/>
      <c r="T77" s="183"/>
      <c r="U77" s="184"/>
    </row>
    <row r="78" spans="1:5" ht="13.5" thickBot="1">
      <c r="A78" s="128" t="s">
        <v>265</v>
      </c>
      <c r="B78" s="437">
        <v>0</v>
      </c>
      <c r="C78" s="438">
        <v>0.01</v>
      </c>
      <c r="D78" s="438">
        <v>0</v>
      </c>
      <c r="E78" s="439">
        <v>0.02</v>
      </c>
    </row>
    <row r="79" ht="13.5" thickBot="1"/>
    <row r="80" ht="12.75">
      <c r="A80" s="418" t="s">
        <v>260</v>
      </c>
    </row>
    <row r="81" ht="13.5" thickBot="1">
      <c r="A81" s="419" t="s">
        <v>261</v>
      </c>
    </row>
  </sheetData>
  <mergeCells count="26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U81"/>
  <sheetViews>
    <sheetView workbookViewId="0" topLeftCell="B1">
      <selection activeCell="O11" sqref="O11"/>
    </sheetView>
  </sheetViews>
  <sheetFormatPr defaultColWidth="9.140625" defaultRowHeight="12.75"/>
  <cols>
    <col min="1" max="1" width="26.140625" style="18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81" t="s">
        <v>150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2"/>
    </row>
    <row r="2" spans="1:21" ht="13.5" thickBot="1">
      <c r="A2" s="152"/>
      <c r="B2" s="153" t="s">
        <v>151</v>
      </c>
      <c r="C2" s="154" t="s">
        <v>152</v>
      </c>
      <c r="D2" s="155" t="s">
        <v>153</v>
      </c>
      <c r="E2" s="156" t="s">
        <v>154</v>
      </c>
      <c r="F2" s="617"/>
      <c r="G2" s="550"/>
      <c r="H2" s="153" t="s">
        <v>151</v>
      </c>
      <c r="I2" s="154" t="s">
        <v>152</v>
      </c>
      <c r="J2" s="155" t="s">
        <v>153</v>
      </c>
      <c r="K2" s="156" t="s">
        <v>154</v>
      </c>
      <c r="L2" s="157"/>
      <c r="M2" s="157"/>
      <c r="N2" s="157"/>
      <c r="O2" s="157"/>
      <c r="P2" s="157"/>
      <c r="Q2" s="157"/>
      <c r="R2" s="2"/>
      <c r="S2" s="2"/>
      <c r="T2" s="2"/>
      <c r="U2" s="97"/>
    </row>
    <row r="3" spans="1:21" ht="12.75">
      <c r="A3" s="152" t="s">
        <v>155</v>
      </c>
      <c r="B3" s="158">
        <v>-0.058</v>
      </c>
      <c r="C3" s="159">
        <v>0.008</v>
      </c>
      <c r="D3" s="228">
        <v>3.5</v>
      </c>
      <c r="E3" s="159">
        <v>7</v>
      </c>
      <c r="F3" s="630" t="s">
        <v>149</v>
      </c>
      <c r="G3" s="631"/>
      <c r="H3" s="158">
        <v>0</v>
      </c>
      <c r="I3" s="159">
        <v>0.28</v>
      </c>
      <c r="J3" s="228">
        <v>3.5</v>
      </c>
      <c r="K3" s="159">
        <v>7</v>
      </c>
      <c r="L3" s="232"/>
      <c r="M3" s="232"/>
      <c r="N3" s="232"/>
      <c r="O3" s="232"/>
      <c r="P3" s="232"/>
      <c r="Q3" s="232"/>
      <c r="R3" s="2"/>
      <c r="S3" s="2"/>
      <c r="T3" s="2"/>
      <c r="U3" s="97"/>
    </row>
    <row r="4" spans="1:21" ht="13.5" thickBot="1">
      <c r="A4" s="152" t="s">
        <v>156</v>
      </c>
      <c r="B4" s="341">
        <v>-4070</v>
      </c>
      <c r="C4" s="342">
        <v>100</v>
      </c>
      <c r="D4" s="229">
        <v>3.5</v>
      </c>
      <c r="E4" s="161">
        <v>7</v>
      </c>
      <c r="F4" s="632"/>
      <c r="G4" s="633"/>
      <c r="H4" s="160"/>
      <c r="I4" s="161"/>
      <c r="J4" s="229"/>
      <c r="K4" s="161"/>
      <c r="L4" s="233"/>
      <c r="M4" s="233"/>
      <c r="N4" s="233"/>
      <c r="O4" s="233"/>
      <c r="P4" s="233"/>
      <c r="Q4" s="233"/>
      <c r="R4" s="2"/>
      <c r="S4" s="2"/>
      <c r="T4" s="2"/>
      <c r="U4" s="97"/>
    </row>
    <row r="5" spans="1:21" ht="13.5" thickBot="1">
      <c r="A5" s="162"/>
      <c r="B5" s="622" t="s">
        <v>157</v>
      </c>
      <c r="C5" s="562"/>
      <c r="D5" s="562"/>
      <c r="E5" s="623"/>
      <c r="F5" s="627" t="s">
        <v>158</v>
      </c>
      <c r="G5" s="628"/>
      <c r="H5" s="628"/>
      <c r="I5" s="629"/>
      <c r="J5" s="627" t="s">
        <v>159</v>
      </c>
      <c r="K5" s="628"/>
      <c r="L5" s="628"/>
      <c r="M5" s="629"/>
      <c r="N5" s="627" t="s">
        <v>160</v>
      </c>
      <c r="O5" s="628"/>
      <c r="P5" s="628"/>
      <c r="Q5" s="629"/>
      <c r="R5" s="557" t="s">
        <v>161</v>
      </c>
      <c r="S5" s="610"/>
      <c r="T5" s="610"/>
      <c r="U5" s="611"/>
    </row>
    <row r="6" spans="1:21" ht="13.5" thickBot="1">
      <c r="A6" s="152"/>
      <c r="B6" s="235" t="s">
        <v>162</v>
      </c>
      <c r="C6" s="234" t="s">
        <v>163</v>
      </c>
      <c r="D6" s="235" t="s">
        <v>153</v>
      </c>
      <c r="E6" s="234" t="s">
        <v>154</v>
      </c>
      <c r="F6" s="387" t="s">
        <v>162</v>
      </c>
      <c r="G6" s="388" t="s">
        <v>163</v>
      </c>
      <c r="H6" s="387" t="s">
        <v>153</v>
      </c>
      <c r="I6" s="388" t="s">
        <v>154</v>
      </c>
      <c r="J6" s="387" t="s">
        <v>162</v>
      </c>
      <c r="K6" s="388" t="s">
        <v>163</v>
      </c>
      <c r="L6" s="387" t="s">
        <v>153</v>
      </c>
      <c r="M6" s="388" t="s">
        <v>154</v>
      </c>
      <c r="N6" s="235" t="s">
        <v>162</v>
      </c>
      <c r="O6" s="230" t="s">
        <v>163</v>
      </c>
      <c r="P6" s="235" t="s">
        <v>153</v>
      </c>
      <c r="Q6" s="234" t="s">
        <v>154</v>
      </c>
      <c r="R6" s="165" t="s">
        <v>162</v>
      </c>
      <c r="S6" s="163" t="s">
        <v>163</v>
      </c>
      <c r="T6" s="165" t="s">
        <v>153</v>
      </c>
      <c r="U6" s="163" t="s">
        <v>154</v>
      </c>
    </row>
    <row r="7" spans="1:21" ht="13.5" thickBot="1">
      <c r="A7" s="152" t="s">
        <v>164</v>
      </c>
      <c r="B7" s="386">
        <v>108.3</v>
      </c>
      <c r="C7" s="241">
        <v>0.38</v>
      </c>
      <c r="D7" s="381">
        <v>4</v>
      </c>
      <c r="E7" s="241">
        <v>8</v>
      </c>
      <c r="F7" s="389">
        <v>0.34</v>
      </c>
      <c r="G7" s="390">
        <v>1.52</v>
      </c>
      <c r="H7" s="237">
        <v>4</v>
      </c>
      <c r="I7" s="237">
        <v>8</v>
      </c>
      <c r="J7" s="389">
        <v>-4140</v>
      </c>
      <c r="K7" s="390">
        <v>380</v>
      </c>
      <c r="L7" s="237">
        <v>3.5</v>
      </c>
      <c r="M7" s="237">
        <v>7</v>
      </c>
      <c r="N7" s="378">
        <v>-4022</v>
      </c>
      <c r="O7" s="349">
        <v>211</v>
      </c>
      <c r="P7" s="241">
        <v>3.5</v>
      </c>
      <c r="Q7" s="241">
        <v>7</v>
      </c>
      <c r="R7" s="332">
        <v>-2.1</v>
      </c>
      <c r="S7" s="391">
        <v>2.02</v>
      </c>
      <c r="T7" s="166">
        <v>3.5</v>
      </c>
      <c r="U7" s="391">
        <v>7</v>
      </c>
    </row>
    <row r="8" spans="1:21" ht="13.5" thickBot="1">
      <c r="A8" s="162"/>
      <c r="B8" s="622" t="s">
        <v>165</v>
      </c>
      <c r="C8" s="562"/>
      <c r="D8" s="562"/>
      <c r="E8" s="623"/>
      <c r="F8" s="622" t="s">
        <v>166</v>
      </c>
      <c r="G8" s="562"/>
      <c r="H8" s="562"/>
      <c r="I8" s="562"/>
      <c r="J8" s="624" t="s">
        <v>167</v>
      </c>
      <c r="K8" s="625"/>
      <c r="L8" s="625"/>
      <c r="M8" s="626"/>
      <c r="N8" s="624" t="s">
        <v>168</v>
      </c>
      <c r="O8" s="625"/>
      <c r="P8" s="625"/>
      <c r="Q8" s="626"/>
      <c r="R8" s="2"/>
      <c r="S8" s="2"/>
      <c r="T8" s="2"/>
      <c r="U8" s="97"/>
    </row>
    <row r="9" spans="1:21" ht="13.5" thickBot="1">
      <c r="A9" s="129"/>
      <c r="B9" s="153" t="s">
        <v>162</v>
      </c>
      <c r="C9" s="370" t="s">
        <v>163</v>
      </c>
      <c r="D9" s="153" t="s">
        <v>153</v>
      </c>
      <c r="E9" s="370" t="s">
        <v>154</v>
      </c>
      <c r="F9" s="153" t="s">
        <v>162</v>
      </c>
      <c r="G9" s="370" t="s">
        <v>163</v>
      </c>
      <c r="H9" s="153" t="s">
        <v>153</v>
      </c>
      <c r="I9" s="370" t="s">
        <v>154</v>
      </c>
      <c r="J9" s="235" t="s">
        <v>162</v>
      </c>
      <c r="K9" s="230" t="s">
        <v>163</v>
      </c>
      <c r="L9" s="235" t="s">
        <v>153</v>
      </c>
      <c r="M9" s="230" t="s">
        <v>154</v>
      </c>
      <c r="N9" s="235" t="s">
        <v>162</v>
      </c>
      <c r="O9" s="234" t="s">
        <v>163</v>
      </c>
      <c r="P9" s="235" t="s">
        <v>153</v>
      </c>
      <c r="Q9" s="230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69">
        <v>0</v>
      </c>
      <c r="C10" s="243">
        <v>0</v>
      </c>
      <c r="D10" s="169">
        <v>3.5</v>
      </c>
      <c r="E10" s="243">
        <v>7</v>
      </c>
      <c r="F10" s="411">
        <v>-0.16</v>
      </c>
      <c r="G10" s="399">
        <v>0.96</v>
      </c>
      <c r="H10" s="167">
        <v>4</v>
      </c>
      <c r="I10" s="180">
        <v>8</v>
      </c>
      <c r="J10" s="167">
        <v>3.29</v>
      </c>
      <c r="K10" s="187">
        <v>0.88</v>
      </c>
      <c r="L10" s="238">
        <v>3.5</v>
      </c>
      <c r="M10" s="187">
        <v>7</v>
      </c>
      <c r="N10" s="238">
        <v>1.08</v>
      </c>
      <c r="O10" s="187">
        <v>1.77</v>
      </c>
      <c r="P10" s="238">
        <v>3.5</v>
      </c>
      <c r="Q10" s="187">
        <v>7</v>
      </c>
      <c r="R10" s="2"/>
      <c r="S10" s="2"/>
      <c r="T10" s="2"/>
      <c r="U10" s="97"/>
    </row>
    <row r="11" spans="1:21" ht="12.75">
      <c r="A11" s="152" t="s">
        <v>170</v>
      </c>
      <c r="B11" s="360">
        <v>1.3</v>
      </c>
      <c r="C11" s="242">
        <v>0.15</v>
      </c>
      <c r="D11" s="168">
        <v>3.5</v>
      </c>
      <c r="E11" s="242">
        <v>7</v>
      </c>
      <c r="F11" s="168">
        <v>0</v>
      </c>
      <c r="G11" s="371">
        <v>0.5084745762711864</v>
      </c>
      <c r="H11" s="177">
        <v>4</v>
      </c>
      <c r="I11" s="179">
        <v>8</v>
      </c>
      <c r="J11" s="379">
        <v>32</v>
      </c>
      <c r="K11" s="380">
        <v>9</v>
      </c>
      <c r="L11" s="379">
        <v>3.5</v>
      </c>
      <c r="M11" s="380">
        <v>7</v>
      </c>
      <c r="N11" s="382">
        <v>30</v>
      </c>
      <c r="O11" s="383">
        <v>8</v>
      </c>
      <c r="P11" s="379">
        <v>3.5</v>
      </c>
      <c r="Q11" s="380">
        <v>7</v>
      </c>
      <c r="R11" s="2"/>
      <c r="S11" s="2"/>
      <c r="T11" s="2"/>
      <c r="U11" s="97"/>
    </row>
    <row r="12" spans="1:21" ht="12.75">
      <c r="A12" s="152" t="s">
        <v>171</v>
      </c>
      <c r="B12" s="360">
        <v>4.6</v>
      </c>
      <c r="C12" s="242">
        <v>0.16</v>
      </c>
      <c r="D12" s="168">
        <v>3.5</v>
      </c>
      <c r="E12" s="242">
        <v>7</v>
      </c>
      <c r="F12" s="168">
        <v>0</v>
      </c>
      <c r="G12" s="371">
        <v>0.5084745762711864</v>
      </c>
      <c r="H12" s="168">
        <v>4</v>
      </c>
      <c r="I12" s="242">
        <v>8</v>
      </c>
      <c r="J12" s="336">
        <v>1.44</v>
      </c>
      <c r="K12" s="333">
        <v>5.5</v>
      </c>
      <c r="L12" s="239">
        <v>3.5</v>
      </c>
      <c r="M12" s="231">
        <v>7</v>
      </c>
      <c r="N12" s="239">
        <v>7.55</v>
      </c>
      <c r="O12" s="231">
        <v>1.64</v>
      </c>
      <c r="P12" s="239">
        <v>3.5</v>
      </c>
      <c r="Q12" s="231">
        <v>7</v>
      </c>
      <c r="R12" s="2"/>
      <c r="S12" s="2"/>
      <c r="T12" s="2"/>
      <c r="U12" s="97"/>
    </row>
    <row r="13" spans="1:21" ht="12.75">
      <c r="A13" s="152" t="s">
        <v>172</v>
      </c>
      <c r="B13" s="361">
        <v>0.06</v>
      </c>
      <c r="C13" s="242">
        <v>0.034</v>
      </c>
      <c r="D13" s="168">
        <v>3.5</v>
      </c>
      <c r="E13" s="242">
        <v>7</v>
      </c>
      <c r="F13" s="168">
        <v>0</v>
      </c>
      <c r="G13" s="371">
        <v>0.13559322033898305</v>
      </c>
      <c r="H13" s="168">
        <v>4</v>
      </c>
      <c r="I13" s="242">
        <v>8</v>
      </c>
      <c r="J13" s="350">
        <v>0.54</v>
      </c>
      <c r="K13" s="343">
        <v>0.66</v>
      </c>
      <c r="L13" s="239">
        <v>3.5</v>
      </c>
      <c r="M13" s="231">
        <v>7</v>
      </c>
      <c r="N13" s="350">
        <v>0.58</v>
      </c>
      <c r="O13" s="343">
        <v>0.68</v>
      </c>
      <c r="P13" s="239">
        <v>3.5</v>
      </c>
      <c r="Q13" s="231">
        <v>7</v>
      </c>
      <c r="R13" s="2"/>
      <c r="S13" s="2"/>
      <c r="T13" s="2"/>
      <c r="U13" s="97"/>
    </row>
    <row r="14" spans="1:21" ht="12.75">
      <c r="A14" s="152" t="s">
        <v>173</v>
      </c>
      <c r="B14" s="361">
        <v>0.04</v>
      </c>
      <c r="C14" s="242">
        <v>0.024</v>
      </c>
      <c r="D14" s="168">
        <v>3.5</v>
      </c>
      <c r="E14" s="242">
        <v>7</v>
      </c>
      <c r="F14" s="168">
        <v>0</v>
      </c>
      <c r="G14" s="371">
        <v>0.13559322033898305</v>
      </c>
      <c r="H14" s="168">
        <v>4</v>
      </c>
      <c r="I14" s="242">
        <v>8</v>
      </c>
      <c r="J14" s="336">
        <v>-0.7</v>
      </c>
      <c r="K14" s="231">
        <v>0.82</v>
      </c>
      <c r="L14" s="239">
        <v>3.5</v>
      </c>
      <c r="M14" s="231">
        <v>7</v>
      </c>
      <c r="N14" s="336">
        <v>0</v>
      </c>
      <c r="O14" s="333">
        <v>0.23</v>
      </c>
      <c r="P14" s="239">
        <v>3.5</v>
      </c>
      <c r="Q14" s="231">
        <v>7</v>
      </c>
      <c r="R14" s="2"/>
      <c r="S14" s="2"/>
      <c r="T14" s="2"/>
      <c r="U14" s="97"/>
    </row>
    <row r="15" spans="1:21" ht="12.75">
      <c r="A15" s="152" t="s">
        <v>174</v>
      </c>
      <c r="B15" s="362">
        <v>-0.019774132413410254</v>
      </c>
      <c r="C15" s="358">
        <v>0.005418943924748579</v>
      </c>
      <c r="D15" s="168">
        <v>3.5</v>
      </c>
      <c r="E15" s="242">
        <v>7</v>
      </c>
      <c r="F15" s="168">
        <v>0</v>
      </c>
      <c r="G15" s="371">
        <v>0.05932203389830509</v>
      </c>
      <c r="H15" s="168">
        <v>4</v>
      </c>
      <c r="I15" s="242">
        <v>8</v>
      </c>
      <c r="J15" s="350">
        <v>0.06</v>
      </c>
      <c r="K15" s="348">
        <v>0.3</v>
      </c>
      <c r="L15" s="239">
        <v>3.5</v>
      </c>
      <c r="M15" s="231">
        <v>7</v>
      </c>
      <c r="N15" s="336">
        <v>0</v>
      </c>
      <c r="O15" s="333">
        <v>0.07</v>
      </c>
      <c r="P15" s="239">
        <v>3.5</v>
      </c>
      <c r="Q15" s="231">
        <v>7</v>
      </c>
      <c r="R15" s="2"/>
      <c r="S15" s="2"/>
      <c r="T15" s="2"/>
      <c r="U15" s="97"/>
    </row>
    <row r="16" spans="1:21" ht="12.75">
      <c r="A16" s="152" t="s">
        <v>175</v>
      </c>
      <c r="B16" s="362">
        <v>-0.010837373458221854</v>
      </c>
      <c r="C16" s="358">
        <v>0.01</v>
      </c>
      <c r="D16" s="168">
        <v>3.5</v>
      </c>
      <c r="E16" s="242">
        <v>7</v>
      </c>
      <c r="F16" s="168">
        <v>0</v>
      </c>
      <c r="G16" s="371">
        <v>0.04576271186440678</v>
      </c>
      <c r="H16" s="168">
        <v>4</v>
      </c>
      <c r="I16" s="242">
        <v>8</v>
      </c>
      <c r="J16" s="239">
        <v>-0.13</v>
      </c>
      <c r="K16" s="231">
        <v>0.37</v>
      </c>
      <c r="L16" s="239">
        <v>3.5</v>
      </c>
      <c r="M16" s="231">
        <v>7</v>
      </c>
      <c r="N16" s="336">
        <v>0</v>
      </c>
      <c r="O16" s="333">
        <v>0.03</v>
      </c>
      <c r="P16" s="239">
        <v>3.5</v>
      </c>
      <c r="Q16" s="231">
        <v>7</v>
      </c>
      <c r="R16" s="2"/>
      <c r="S16" s="2"/>
      <c r="T16" s="2"/>
      <c r="U16" s="97"/>
    </row>
    <row r="17" spans="1:21" ht="12.75">
      <c r="A17" s="152" t="s">
        <v>176</v>
      </c>
      <c r="B17" s="362">
        <v>-0.003117352004020069</v>
      </c>
      <c r="C17" s="358">
        <v>0.00343650901164559</v>
      </c>
      <c r="D17" s="168">
        <v>3.5</v>
      </c>
      <c r="E17" s="242">
        <v>7</v>
      </c>
      <c r="F17" s="168">
        <v>0</v>
      </c>
      <c r="G17" s="371">
        <v>0.028813559322033902</v>
      </c>
      <c r="H17" s="168">
        <v>4</v>
      </c>
      <c r="I17" s="242">
        <v>8</v>
      </c>
      <c r="J17" s="351">
        <v>0</v>
      </c>
      <c r="K17" s="344">
        <v>0.056</v>
      </c>
      <c r="L17" s="239">
        <v>3.5</v>
      </c>
      <c r="M17" s="231">
        <v>7</v>
      </c>
      <c r="N17" s="337">
        <v>0</v>
      </c>
      <c r="O17" s="334">
        <v>0.038</v>
      </c>
      <c r="P17" s="239">
        <v>3.5</v>
      </c>
      <c r="Q17" s="231">
        <v>7</v>
      </c>
      <c r="R17" s="2"/>
      <c r="S17" s="2"/>
      <c r="T17" s="2"/>
      <c r="U17" s="97"/>
    </row>
    <row r="18" spans="1:21" ht="12.75">
      <c r="A18" s="152" t="s">
        <v>177</v>
      </c>
      <c r="B18" s="362">
        <v>0.00978380454866244</v>
      </c>
      <c r="C18" s="358">
        <v>0.014</v>
      </c>
      <c r="D18" s="168">
        <v>3.5</v>
      </c>
      <c r="E18" s="242">
        <v>7</v>
      </c>
      <c r="F18" s="168">
        <v>0</v>
      </c>
      <c r="G18" s="371">
        <v>0.01694915254237288</v>
      </c>
      <c r="H18" s="168">
        <v>4</v>
      </c>
      <c r="I18" s="242">
        <v>8</v>
      </c>
      <c r="J18" s="337">
        <v>0.032</v>
      </c>
      <c r="K18" s="334">
        <v>0.073</v>
      </c>
      <c r="L18" s="239">
        <v>3.5</v>
      </c>
      <c r="M18" s="231">
        <v>7</v>
      </c>
      <c r="N18" s="337">
        <v>0.029</v>
      </c>
      <c r="O18" s="334">
        <v>0.025</v>
      </c>
      <c r="P18" s="239">
        <v>3.5</v>
      </c>
      <c r="Q18" s="231">
        <v>7</v>
      </c>
      <c r="R18" s="2"/>
      <c r="S18" s="2"/>
      <c r="T18" s="2"/>
      <c r="U18" s="97"/>
    </row>
    <row r="19" spans="1:21" ht="12.75">
      <c r="A19" s="152" t="s">
        <v>178</v>
      </c>
      <c r="B19" s="363">
        <v>0.00014751670490872266</v>
      </c>
      <c r="C19" s="359">
        <v>0.0018580411967804248</v>
      </c>
      <c r="D19" s="168">
        <v>3.5</v>
      </c>
      <c r="E19" s="242">
        <v>7</v>
      </c>
      <c r="F19" s="168">
        <v>0</v>
      </c>
      <c r="G19" s="371">
        <v>0.03389830508474576</v>
      </c>
      <c r="H19" s="168">
        <v>4</v>
      </c>
      <c r="I19" s="242">
        <v>8</v>
      </c>
      <c r="J19" s="351">
        <v>0</v>
      </c>
      <c r="K19" s="344">
        <v>0.09</v>
      </c>
      <c r="L19" s="239">
        <v>3.5</v>
      </c>
      <c r="M19" s="231">
        <v>7</v>
      </c>
      <c r="N19" s="351">
        <v>-0.027</v>
      </c>
      <c r="O19" s="344">
        <v>0.097</v>
      </c>
      <c r="P19" s="239">
        <v>3.5</v>
      </c>
      <c r="Q19" s="231">
        <v>7</v>
      </c>
      <c r="R19" s="2"/>
      <c r="S19" s="2"/>
      <c r="T19" s="2"/>
      <c r="U19" s="97"/>
    </row>
    <row r="20" spans="1:21" ht="12.75">
      <c r="A20" s="152" t="s">
        <v>179</v>
      </c>
      <c r="B20" s="362">
        <v>0</v>
      </c>
      <c r="C20" s="358">
        <v>0.021</v>
      </c>
      <c r="D20" s="168">
        <v>3.5</v>
      </c>
      <c r="E20" s="242">
        <v>7</v>
      </c>
      <c r="F20" s="168">
        <v>0</v>
      </c>
      <c r="G20" s="371">
        <v>0.005</v>
      </c>
      <c r="H20" s="168">
        <v>4</v>
      </c>
      <c r="I20" s="242">
        <v>8</v>
      </c>
      <c r="J20" s="337">
        <v>0.016</v>
      </c>
      <c r="K20" s="334">
        <v>0.032</v>
      </c>
      <c r="L20" s="239">
        <v>3.5</v>
      </c>
      <c r="M20" s="231">
        <v>7</v>
      </c>
      <c r="N20" s="337">
        <v>0.016</v>
      </c>
      <c r="O20" s="334">
        <v>0.009</v>
      </c>
      <c r="P20" s="239">
        <v>3.5</v>
      </c>
      <c r="Q20" s="231">
        <v>7</v>
      </c>
      <c r="R20" s="2"/>
      <c r="S20" s="2"/>
      <c r="T20" s="2"/>
      <c r="U20" s="97"/>
    </row>
    <row r="21" spans="1:21" ht="12.75">
      <c r="A21" s="152" t="s">
        <v>180</v>
      </c>
      <c r="B21" s="362">
        <v>2.056450254703613E-05</v>
      </c>
      <c r="C21" s="358">
        <v>0.001</v>
      </c>
      <c r="D21" s="168">
        <v>3.5</v>
      </c>
      <c r="E21" s="242">
        <v>7</v>
      </c>
      <c r="F21" s="168">
        <v>0</v>
      </c>
      <c r="G21" s="371">
        <v>0.00516949152542373</v>
      </c>
      <c r="H21" s="168">
        <v>4</v>
      </c>
      <c r="I21" s="242">
        <v>8</v>
      </c>
      <c r="J21" s="351">
        <v>0</v>
      </c>
      <c r="K21" s="344">
        <v>0.015</v>
      </c>
      <c r="L21" s="239">
        <v>3.5</v>
      </c>
      <c r="M21" s="231">
        <v>7</v>
      </c>
      <c r="N21" s="352">
        <v>0</v>
      </c>
      <c r="O21" s="345">
        <v>0.01</v>
      </c>
      <c r="P21" s="239">
        <v>3.5</v>
      </c>
      <c r="Q21" s="231">
        <v>7</v>
      </c>
      <c r="R21" s="2"/>
      <c r="S21" s="2"/>
      <c r="T21" s="2"/>
      <c r="U21" s="97"/>
    </row>
    <row r="22" spans="1:21" ht="12.75">
      <c r="A22" s="152" t="s">
        <v>181</v>
      </c>
      <c r="B22" s="362">
        <v>0</v>
      </c>
      <c r="C22" s="358">
        <v>0.002360101442492993</v>
      </c>
      <c r="D22" s="168">
        <v>3.5</v>
      </c>
      <c r="E22" s="242">
        <v>7</v>
      </c>
      <c r="F22" s="168">
        <v>0</v>
      </c>
      <c r="G22" s="371">
        <v>0.00211864406779661</v>
      </c>
      <c r="H22" s="168">
        <v>4</v>
      </c>
      <c r="I22" s="242">
        <v>8</v>
      </c>
      <c r="J22" s="239">
        <v>0.0017</v>
      </c>
      <c r="K22" s="231">
        <v>0.0066</v>
      </c>
      <c r="L22" s="239">
        <v>3.5</v>
      </c>
      <c r="M22" s="231">
        <v>7</v>
      </c>
      <c r="N22" s="338">
        <v>0</v>
      </c>
      <c r="O22" s="335">
        <v>0.0031</v>
      </c>
      <c r="P22" s="239">
        <v>3.5</v>
      </c>
      <c r="Q22" s="231">
        <v>7</v>
      </c>
      <c r="R22" s="2"/>
      <c r="S22" s="2"/>
      <c r="T22" s="2"/>
      <c r="U22" s="97"/>
    </row>
    <row r="23" spans="1:21" ht="12.75">
      <c r="A23" s="152" t="s">
        <v>182</v>
      </c>
      <c r="B23" s="362">
        <v>-0.0004924131763350099</v>
      </c>
      <c r="C23" s="358">
        <v>0.0062</v>
      </c>
      <c r="D23" s="168">
        <v>3.5</v>
      </c>
      <c r="E23" s="242">
        <v>7</v>
      </c>
      <c r="F23" s="168">
        <v>0</v>
      </c>
      <c r="G23" s="371">
        <v>0.00288135593220339</v>
      </c>
      <c r="H23" s="168">
        <v>4</v>
      </c>
      <c r="I23" s="242">
        <v>8</v>
      </c>
      <c r="J23" s="352">
        <v>0</v>
      </c>
      <c r="K23" s="345">
        <v>0.0052</v>
      </c>
      <c r="L23" s="239">
        <v>3.5</v>
      </c>
      <c r="M23" s="231">
        <v>7</v>
      </c>
      <c r="N23" s="352">
        <v>0</v>
      </c>
      <c r="O23" s="345">
        <v>0.0049</v>
      </c>
      <c r="P23" s="239">
        <v>3.5</v>
      </c>
      <c r="Q23" s="231">
        <v>7</v>
      </c>
      <c r="R23" s="2"/>
      <c r="S23" s="2"/>
      <c r="T23" s="2"/>
      <c r="U23" s="97"/>
    </row>
    <row r="24" spans="1:21" ht="13.5" thickBot="1">
      <c r="A24" s="129" t="s">
        <v>183</v>
      </c>
      <c r="B24" s="362">
        <v>0.001</v>
      </c>
      <c r="C24" s="358">
        <v>0.0039</v>
      </c>
      <c r="D24" s="168">
        <v>3.5</v>
      </c>
      <c r="E24" s="242">
        <v>7</v>
      </c>
      <c r="F24" s="168">
        <v>0</v>
      </c>
      <c r="G24" s="371">
        <v>0.0022881355932203393</v>
      </c>
      <c r="H24" s="169">
        <v>4</v>
      </c>
      <c r="I24" s="243">
        <v>8</v>
      </c>
      <c r="J24" s="353">
        <v>-0.0052</v>
      </c>
      <c r="K24" s="347">
        <v>0.0041</v>
      </c>
      <c r="L24" s="381">
        <v>3.5</v>
      </c>
      <c r="M24" s="240">
        <v>7</v>
      </c>
      <c r="N24" s="339">
        <v>-0.004</v>
      </c>
      <c r="O24" s="364">
        <v>0.0067</v>
      </c>
      <c r="P24" s="381">
        <v>3.5</v>
      </c>
      <c r="Q24" s="240">
        <v>7</v>
      </c>
      <c r="R24" s="2"/>
      <c r="S24" s="2"/>
      <c r="T24" s="2"/>
      <c r="U24" s="97"/>
    </row>
    <row r="25" spans="1:21" ht="12.75">
      <c r="A25" s="152" t="s">
        <v>184</v>
      </c>
      <c r="B25" s="366">
        <v>-0.03</v>
      </c>
      <c r="C25" s="368">
        <v>0.11</v>
      </c>
      <c r="D25" s="177">
        <v>3.5</v>
      </c>
      <c r="E25" s="179">
        <v>7</v>
      </c>
      <c r="F25" s="177">
        <v>0</v>
      </c>
      <c r="G25" s="376">
        <v>0.9322033898305085</v>
      </c>
      <c r="H25" s="177">
        <v>4</v>
      </c>
      <c r="I25" s="179">
        <v>8</v>
      </c>
      <c r="J25" s="382">
        <v>-0.7</v>
      </c>
      <c r="K25" s="383">
        <v>2.2</v>
      </c>
      <c r="L25" s="379">
        <v>3.5</v>
      </c>
      <c r="M25" s="380">
        <v>7</v>
      </c>
      <c r="N25" s="384">
        <v>-0.4</v>
      </c>
      <c r="O25" s="380">
        <v>0.62</v>
      </c>
      <c r="P25" s="236">
        <v>3.5</v>
      </c>
      <c r="Q25" s="231">
        <v>7</v>
      </c>
      <c r="R25" s="2"/>
      <c r="S25" s="2"/>
      <c r="T25" s="2"/>
      <c r="U25" s="97"/>
    </row>
    <row r="26" spans="1:21" ht="12.75">
      <c r="A26" s="152" t="s">
        <v>185</v>
      </c>
      <c r="B26" s="367">
        <v>0</v>
      </c>
      <c r="C26" s="365">
        <v>0.083</v>
      </c>
      <c r="D26" s="168">
        <v>3.5</v>
      </c>
      <c r="E26" s="242">
        <v>7</v>
      </c>
      <c r="F26" s="168">
        <v>0</v>
      </c>
      <c r="G26" s="371">
        <v>0.2966101694915254</v>
      </c>
      <c r="H26" s="168">
        <v>4</v>
      </c>
      <c r="I26" s="242">
        <v>8</v>
      </c>
      <c r="J26" s="350">
        <v>-3.15</v>
      </c>
      <c r="K26" s="343">
        <v>1.42</v>
      </c>
      <c r="L26" s="239">
        <v>3.5</v>
      </c>
      <c r="M26" s="231">
        <v>7</v>
      </c>
      <c r="N26" s="340">
        <v>0</v>
      </c>
      <c r="O26" s="385">
        <v>0.2</v>
      </c>
      <c r="P26" s="236">
        <v>3.5</v>
      </c>
      <c r="Q26" s="231">
        <v>7</v>
      </c>
      <c r="R26" s="2"/>
      <c r="S26" s="2"/>
      <c r="T26" s="2"/>
      <c r="U26" s="97"/>
    </row>
    <row r="27" spans="1:21" ht="12.75">
      <c r="A27" s="152" t="s">
        <v>186</v>
      </c>
      <c r="B27" s="367">
        <v>0</v>
      </c>
      <c r="C27" s="365">
        <v>0.018</v>
      </c>
      <c r="D27" s="168">
        <v>3.5</v>
      </c>
      <c r="E27" s="242">
        <v>7</v>
      </c>
      <c r="F27" s="168">
        <v>0</v>
      </c>
      <c r="G27" s="371">
        <v>0.22881355932203393</v>
      </c>
      <c r="H27" s="168">
        <v>4</v>
      </c>
      <c r="I27" s="242">
        <v>8</v>
      </c>
      <c r="J27" s="350">
        <v>-0.38</v>
      </c>
      <c r="K27" s="348">
        <v>0.6</v>
      </c>
      <c r="L27" s="239">
        <v>3.5</v>
      </c>
      <c r="M27" s="231">
        <v>7</v>
      </c>
      <c r="N27" s="239">
        <v>-0.32</v>
      </c>
      <c r="O27" s="231">
        <v>0.26</v>
      </c>
      <c r="P27" s="236">
        <v>3.5</v>
      </c>
      <c r="Q27" s="231">
        <v>7</v>
      </c>
      <c r="R27" s="2"/>
      <c r="S27" s="2"/>
      <c r="T27" s="2"/>
      <c r="U27" s="97"/>
    </row>
    <row r="28" spans="1:21" ht="12.75">
      <c r="A28" s="152" t="s">
        <v>187</v>
      </c>
      <c r="B28" s="367">
        <v>0</v>
      </c>
      <c r="C28" s="365">
        <v>0.045</v>
      </c>
      <c r="D28" s="168">
        <v>3.5</v>
      </c>
      <c r="E28" s="242">
        <v>7</v>
      </c>
      <c r="F28" s="168">
        <v>0</v>
      </c>
      <c r="G28" s="371">
        <v>0.1016949152542373</v>
      </c>
      <c r="H28" s="168">
        <v>4</v>
      </c>
      <c r="I28" s="242">
        <v>8</v>
      </c>
      <c r="J28" s="350">
        <v>1.57</v>
      </c>
      <c r="K28" s="343">
        <v>0.36</v>
      </c>
      <c r="L28" s="239">
        <v>3.5</v>
      </c>
      <c r="M28" s="231">
        <v>7</v>
      </c>
      <c r="N28" s="336">
        <v>0</v>
      </c>
      <c r="O28" s="333">
        <v>0.16</v>
      </c>
      <c r="P28" s="236">
        <v>3.5</v>
      </c>
      <c r="Q28" s="231">
        <v>7</v>
      </c>
      <c r="R28" s="2"/>
      <c r="S28" s="2"/>
      <c r="T28" s="2"/>
      <c r="U28" s="97"/>
    </row>
    <row r="29" spans="1:21" ht="12.75">
      <c r="A29" s="152" t="s">
        <v>188</v>
      </c>
      <c r="B29" s="362">
        <v>0</v>
      </c>
      <c r="C29" s="358">
        <v>0.004906375075298238</v>
      </c>
      <c r="D29" s="168">
        <v>3.5</v>
      </c>
      <c r="E29" s="242">
        <v>7</v>
      </c>
      <c r="F29" s="168">
        <v>0</v>
      </c>
      <c r="G29" s="371">
        <v>0.057627118644067804</v>
      </c>
      <c r="H29" s="168">
        <v>4</v>
      </c>
      <c r="I29" s="242">
        <v>8</v>
      </c>
      <c r="J29" s="377">
        <v>-0.1</v>
      </c>
      <c r="K29" s="348">
        <v>0.3</v>
      </c>
      <c r="L29" s="239">
        <v>3.5</v>
      </c>
      <c r="M29" s="231">
        <v>7</v>
      </c>
      <c r="N29" s="336">
        <v>0.02</v>
      </c>
      <c r="O29" s="333">
        <v>0.07</v>
      </c>
      <c r="P29" s="236">
        <v>3.5</v>
      </c>
      <c r="Q29" s="231">
        <v>7</v>
      </c>
      <c r="R29" s="2"/>
      <c r="S29" s="2"/>
      <c r="T29" s="2"/>
      <c r="U29" s="97"/>
    </row>
    <row r="30" spans="1:21" ht="12.75">
      <c r="A30" s="152" t="s">
        <v>189</v>
      </c>
      <c r="B30" s="362">
        <v>0</v>
      </c>
      <c r="C30" s="358">
        <v>0.026</v>
      </c>
      <c r="D30" s="168">
        <v>3.5</v>
      </c>
      <c r="E30" s="242">
        <v>7</v>
      </c>
      <c r="F30" s="168">
        <v>0</v>
      </c>
      <c r="G30" s="371">
        <v>0.04745762711864407</v>
      </c>
      <c r="H30" s="168">
        <v>4</v>
      </c>
      <c r="I30" s="242">
        <v>8</v>
      </c>
      <c r="J30" s="377">
        <v>1.5</v>
      </c>
      <c r="K30" s="343">
        <v>0.12</v>
      </c>
      <c r="L30" s="239">
        <v>3.5</v>
      </c>
      <c r="M30" s="231">
        <v>7</v>
      </c>
      <c r="N30" s="337">
        <v>0</v>
      </c>
      <c r="O30" s="334">
        <v>0.019</v>
      </c>
      <c r="P30" s="236">
        <v>3.5</v>
      </c>
      <c r="Q30" s="231">
        <v>7</v>
      </c>
      <c r="R30" s="2"/>
      <c r="S30" s="2"/>
      <c r="T30" s="2"/>
      <c r="U30" s="97"/>
    </row>
    <row r="31" spans="1:21" ht="12.75">
      <c r="A31" s="152" t="s">
        <v>190</v>
      </c>
      <c r="B31" s="362">
        <v>0.001</v>
      </c>
      <c r="C31" s="358">
        <v>0.002193608955300207</v>
      </c>
      <c r="D31" s="168">
        <v>3.5</v>
      </c>
      <c r="E31" s="242">
        <v>7</v>
      </c>
      <c r="F31" s="168">
        <v>0</v>
      </c>
      <c r="G31" s="371">
        <v>0.021186440677966104</v>
      </c>
      <c r="H31" s="168">
        <v>4</v>
      </c>
      <c r="I31" s="242">
        <v>8</v>
      </c>
      <c r="J31" s="351">
        <v>0</v>
      </c>
      <c r="K31" s="344">
        <v>0.065</v>
      </c>
      <c r="L31" s="239">
        <v>3.5</v>
      </c>
      <c r="M31" s="231">
        <v>7</v>
      </c>
      <c r="N31" s="337">
        <v>0.026</v>
      </c>
      <c r="O31" s="334">
        <v>0.037</v>
      </c>
      <c r="P31" s="236">
        <v>3.5</v>
      </c>
      <c r="Q31" s="231">
        <v>7</v>
      </c>
      <c r="R31" s="2"/>
      <c r="S31" s="2"/>
      <c r="T31" s="2"/>
      <c r="U31" s="97"/>
    </row>
    <row r="32" spans="1:21" ht="12.75">
      <c r="A32" s="152" t="s">
        <v>191</v>
      </c>
      <c r="B32" s="362">
        <v>0</v>
      </c>
      <c r="C32" s="358">
        <v>0.018</v>
      </c>
      <c r="D32" s="168">
        <v>3.5</v>
      </c>
      <c r="E32" s="242">
        <v>7</v>
      </c>
      <c r="F32" s="168">
        <v>0</v>
      </c>
      <c r="G32" s="371">
        <v>0.017796610169491526</v>
      </c>
      <c r="H32" s="168">
        <v>4</v>
      </c>
      <c r="I32" s="242">
        <v>8</v>
      </c>
      <c r="J32" s="351">
        <v>-0.194</v>
      </c>
      <c r="K32" s="344">
        <v>0.043</v>
      </c>
      <c r="L32" s="239">
        <v>3.5</v>
      </c>
      <c r="M32" s="231">
        <v>7</v>
      </c>
      <c r="N32" s="351">
        <v>-0.012</v>
      </c>
      <c r="O32" s="344">
        <v>0.031</v>
      </c>
      <c r="P32" s="236">
        <v>3.5</v>
      </c>
      <c r="Q32" s="231">
        <v>7</v>
      </c>
      <c r="R32" s="2"/>
      <c r="S32" s="2"/>
      <c r="T32" s="2"/>
      <c r="U32" s="97"/>
    </row>
    <row r="33" spans="1:21" ht="12.75">
      <c r="A33" s="152" t="s">
        <v>192</v>
      </c>
      <c r="B33" s="363">
        <v>-1.874794916143342E-05</v>
      </c>
      <c r="C33" s="359">
        <v>0.0009498888409677001</v>
      </c>
      <c r="D33" s="168">
        <v>3.5</v>
      </c>
      <c r="E33" s="242">
        <v>7</v>
      </c>
      <c r="F33" s="168">
        <v>0</v>
      </c>
      <c r="G33" s="371">
        <v>0.028813559322033902</v>
      </c>
      <c r="H33" s="168">
        <v>4</v>
      </c>
      <c r="I33" s="242">
        <v>8</v>
      </c>
      <c r="J33" s="351">
        <v>0</v>
      </c>
      <c r="K33" s="344">
        <v>0.1</v>
      </c>
      <c r="L33" s="239">
        <v>3.5</v>
      </c>
      <c r="M33" s="231">
        <v>7</v>
      </c>
      <c r="N33" s="351">
        <v>0.012</v>
      </c>
      <c r="O33" s="344">
        <v>0.095</v>
      </c>
      <c r="P33" s="236">
        <v>3.5</v>
      </c>
      <c r="Q33" s="231">
        <v>7</v>
      </c>
      <c r="R33" s="2"/>
      <c r="S33" s="2"/>
      <c r="T33" s="2"/>
      <c r="U33" s="97"/>
    </row>
    <row r="34" spans="1:21" ht="12.75">
      <c r="A34" s="152" t="s">
        <v>193</v>
      </c>
      <c r="B34" s="352">
        <v>0.008</v>
      </c>
      <c r="C34" s="346">
        <v>0.039</v>
      </c>
      <c r="D34" s="168">
        <v>3.5</v>
      </c>
      <c r="E34" s="242">
        <v>7</v>
      </c>
      <c r="F34" s="168">
        <v>0</v>
      </c>
      <c r="G34" s="371">
        <v>0.007627118644067796</v>
      </c>
      <c r="H34" s="168">
        <v>4</v>
      </c>
      <c r="I34" s="242">
        <v>8</v>
      </c>
      <c r="J34" s="351">
        <v>0.19</v>
      </c>
      <c r="K34" s="344">
        <v>0.043</v>
      </c>
      <c r="L34" s="239">
        <v>3.5</v>
      </c>
      <c r="M34" s="231">
        <v>7</v>
      </c>
      <c r="N34" s="351">
        <v>0.013</v>
      </c>
      <c r="O34" s="344">
        <v>0.038</v>
      </c>
      <c r="P34" s="236">
        <v>3.5</v>
      </c>
      <c r="Q34" s="231">
        <v>7</v>
      </c>
      <c r="R34" s="2"/>
      <c r="S34" s="2"/>
      <c r="T34" s="2"/>
      <c r="U34" s="97"/>
    </row>
    <row r="35" spans="1:21" ht="12.75">
      <c r="A35" s="152" t="s">
        <v>194</v>
      </c>
      <c r="B35" s="362">
        <v>0</v>
      </c>
      <c r="C35" s="358">
        <v>0.0008</v>
      </c>
      <c r="D35" s="168">
        <v>3.5</v>
      </c>
      <c r="E35" s="242">
        <v>7</v>
      </c>
      <c r="F35" s="168">
        <v>0</v>
      </c>
      <c r="G35" s="371">
        <v>0.0047457627118644066</v>
      </c>
      <c r="H35" s="168">
        <v>4</v>
      </c>
      <c r="I35" s="242">
        <v>8</v>
      </c>
      <c r="J35" s="351">
        <v>0</v>
      </c>
      <c r="K35" s="344">
        <v>0.02</v>
      </c>
      <c r="L35" s="239">
        <v>3.5</v>
      </c>
      <c r="M35" s="231">
        <v>7</v>
      </c>
      <c r="N35" s="352">
        <v>0</v>
      </c>
      <c r="O35" s="345">
        <v>0.0097</v>
      </c>
      <c r="P35" s="236">
        <v>3.5</v>
      </c>
      <c r="Q35" s="231">
        <v>7</v>
      </c>
      <c r="R35" s="2"/>
      <c r="S35" s="2"/>
      <c r="T35" s="2"/>
      <c r="U35" s="97"/>
    </row>
    <row r="36" spans="1:21" ht="12.75">
      <c r="A36" s="152" t="s">
        <v>195</v>
      </c>
      <c r="B36" s="352">
        <v>0.0015</v>
      </c>
      <c r="C36" s="346">
        <v>0.0054</v>
      </c>
      <c r="D36" s="168">
        <v>3.5</v>
      </c>
      <c r="E36" s="242">
        <v>7</v>
      </c>
      <c r="F36" s="168">
        <v>0</v>
      </c>
      <c r="G36" s="371">
        <v>0.0018644067796610173</v>
      </c>
      <c r="H36" s="168">
        <v>4</v>
      </c>
      <c r="I36" s="242">
        <v>8</v>
      </c>
      <c r="J36" s="337">
        <v>0</v>
      </c>
      <c r="K36" s="334">
        <v>0.007</v>
      </c>
      <c r="L36" s="239">
        <v>3.5</v>
      </c>
      <c r="M36" s="231">
        <v>7</v>
      </c>
      <c r="N36" s="338">
        <v>0.0015</v>
      </c>
      <c r="O36" s="335">
        <v>0.0054</v>
      </c>
      <c r="P36" s="236">
        <v>3.5</v>
      </c>
      <c r="Q36" s="231">
        <v>7</v>
      </c>
      <c r="R36" s="2"/>
      <c r="S36" s="2"/>
      <c r="T36" s="2"/>
      <c r="U36" s="97"/>
    </row>
    <row r="37" spans="1:21" ht="12.75">
      <c r="A37" s="152" t="s">
        <v>196</v>
      </c>
      <c r="B37" s="352">
        <v>-0.0079</v>
      </c>
      <c r="C37" s="346">
        <v>0.0035</v>
      </c>
      <c r="D37" s="168">
        <v>3.5</v>
      </c>
      <c r="E37" s="242">
        <v>7</v>
      </c>
      <c r="F37" s="168">
        <v>0</v>
      </c>
      <c r="G37" s="371">
        <v>0.0025423728813559325</v>
      </c>
      <c r="H37" s="168">
        <v>4</v>
      </c>
      <c r="I37" s="242">
        <v>8</v>
      </c>
      <c r="J37" s="350">
        <v>0.0012</v>
      </c>
      <c r="K37" s="343">
        <v>0.0059</v>
      </c>
      <c r="L37" s="239">
        <v>3.5</v>
      </c>
      <c r="M37" s="231">
        <v>7</v>
      </c>
      <c r="N37" s="352">
        <v>-0.0023</v>
      </c>
      <c r="O37" s="345">
        <v>0.0041</v>
      </c>
      <c r="P37" s="236">
        <v>3.5</v>
      </c>
      <c r="Q37" s="231">
        <v>7</v>
      </c>
      <c r="R37" s="2"/>
      <c r="S37" s="2"/>
      <c r="T37" s="2"/>
      <c r="U37" s="97"/>
    </row>
    <row r="38" spans="1:21" ht="13.5" thickBot="1">
      <c r="A38" s="129" t="s">
        <v>197</v>
      </c>
      <c r="B38" s="339">
        <v>-0.0031</v>
      </c>
      <c r="C38" s="369">
        <v>0.0066</v>
      </c>
      <c r="D38" s="169">
        <v>3.5</v>
      </c>
      <c r="E38" s="243">
        <v>7</v>
      </c>
      <c r="F38" s="169">
        <v>0</v>
      </c>
      <c r="G38" s="375">
        <v>0.0025423728813559325</v>
      </c>
      <c r="H38" s="169">
        <v>4</v>
      </c>
      <c r="I38" s="243">
        <v>8</v>
      </c>
      <c r="J38" s="378">
        <v>0.0037</v>
      </c>
      <c r="K38" s="349">
        <v>0.0075</v>
      </c>
      <c r="L38" s="381">
        <v>3.5</v>
      </c>
      <c r="M38" s="240">
        <v>7</v>
      </c>
      <c r="N38" s="353">
        <v>0</v>
      </c>
      <c r="O38" s="347">
        <v>0.009</v>
      </c>
      <c r="P38" s="241">
        <v>3.5</v>
      </c>
      <c r="Q38" s="240">
        <v>7</v>
      </c>
      <c r="R38" s="170"/>
      <c r="S38" s="170"/>
      <c r="T38" s="170"/>
      <c r="U38" s="171"/>
    </row>
    <row r="39" spans="1:17" ht="13.5" thickBot="1">
      <c r="A39" s="172"/>
      <c r="B39" s="173"/>
      <c r="C39" s="173"/>
      <c r="D39" s="173"/>
      <c r="E39" s="17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81" t="s">
        <v>198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2"/>
    </row>
    <row r="41" spans="1:21" ht="13.5" thickBot="1">
      <c r="A41" s="152"/>
      <c r="B41" s="174" t="s">
        <v>199</v>
      </c>
      <c r="C41" s="175" t="s">
        <v>200</v>
      </c>
      <c r="D41" s="176" t="s">
        <v>201</v>
      </c>
      <c r="E41" s="175" t="s">
        <v>202</v>
      </c>
      <c r="F41" s="617"/>
      <c r="G41" s="550"/>
      <c r="H41" s="174" t="s">
        <v>199</v>
      </c>
      <c r="I41" s="175" t="s">
        <v>200</v>
      </c>
      <c r="J41" s="176" t="s">
        <v>201</v>
      </c>
      <c r="K41" s="175" t="s">
        <v>202</v>
      </c>
      <c r="L41" s="157"/>
      <c r="M41" s="157"/>
      <c r="N41" s="157"/>
      <c r="O41" s="157"/>
      <c r="P41" s="157"/>
      <c r="Q41" s="157"/>
      <c r="R41" s="2"/>
      <c r="S41" s="2"/>
      <c r="T41" s="2"/>
      <c r="U41" s="97"/>
    </row>
    <row r="42" spans="1:21" ht="13.5" thickBot="1">
      <c r="A42" s="152" t="s">
        <v>155</v>
      </c>
      <c r="B42" s="177">
        <f>B3-C3*D3</f>
        <v>-0.08600000000000001</v>
      </c>
      <c r="C42" s="357">
        <f>B3+C3*D3</f>
        <v>-0.030000000000000002</v>
      </c>
      <c r="D42" s="179">
        <f>B3-C3*E3</f>
        <v>-0.114</v>
      </c>
      <c r="E42" s="178">
        <f>B3+C3*E3</f>
        <v>-0.0020000000000000018</v>
      </c>
      <c r="F42" s="618" t="s">
        <v>149</v>
      </c>
      <c r="G42" s="619"/>
      <c r="H42" s="158">
        <f>H3-I3*J3</f>
        <v>-0.9800000000000001</v>
      </c>
      <c r="I42" s="15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57"/>
      <c r="M42" s="157"/>
      <c r="N42" s="157"/>
      <c r="O42" s="157"/>
      <c r="P42" s="157"/>
      <c r="Q42" s="157"/>
      <c r="R42" s="2"/>
      <c r="S42" s="2"/>
      <c r="T42" s="2"/>
      <c r="U42" s="97"/>
    </row>
    <row r="43" spans="1:21" ht="13.5" thickBot="1">
      <c r="A43" s="152" t="s">
        <v>156</v>
      </c>
      <c r="B43" s="354">
        <f>B4-C4*D4</f>
        <v>-4420</v>
      </c>
      <c r="C43" s="355">
        <f>B4+C4*D4</f>
        <v>-3720</v>
      </c>
      <c r="D43" s="356">
        <f>B4-C4*E4</f>
        <v>-4770</v>
      </c>
      <c r="E43" s="355">
        <f>B4+C4*E4</f>
        <v>-3370</v>
      </c>
      <c r="F43" s="620"/>
      <c r="G43" s="621"/>
      <c r="H43" s="160"/>
      <c r="I43" s="161"/>
      <c r="J43" s="113"/>
      <c r="K43" s="136"/>
      <c r="L43" s="89"/>
      <c r="M43" s="89"/>
      <c r="N43" s="157"/>
      <c r="O43" s="157"/>
      <c r="P43" s="157"/>
      <c r="Q43" s="157"/>
      <c r="R43" s="2"/>
      <c r="S43" s="2"/>
      <c r="T43" s="2"/>
      <c r="U43" s="97"/>
    </row>
    <row r="44" spans="1:21" ht="13.5" thickBot="1">
      <c r="A44" s="162"/>
      <c r="B44" s="558" t="s">
        <v>157</v>
      </c>
      <c r="C44" s="555"/>
      <c r="D44" s="555"/>
      <c r="E44" s="612"/>
      <c r="F44" s="557" t="s">
        <v>158</v>
      </c>
      <c r="G44" s="610"/>
      <c r="H44" s="610"/>
      <c r="I44" s="611"/>
      <c r="J44" s="557" t="s">
        <v>159</v>
      </c>
      <c r="K44" s="610"/>
      <c r="L44" s="610"/>
      <c r="M44" s="611"/>
      <c r="N44" s="557" t="s">
        <v>160</v>
      </c>
      <c r="O44" s="610"/>
      <c r="P44" s="610"/>
      <c r="Q44" s="611"/>
      <c r="R44" s="557" t="s">
        <v>161</v>
      </c>
      <c r="S44" s="610"/>
      <c r="T44" s="610"/>
      <c r="U44" s="611"/>
    </row>
    <row r="45" spans="1:21" ht="13.5" thickBot="1">
      <c r="A45" s="152"/>
      <c r="B45" s="165" t="s">
        <v>199</v>
      </c>
      <c r="C45" s="164" t="s">
        <v>200</v>
      </c>
      <c r="D45" s="164" t="s">
        <v>201</v>
      </c>
      <c r="E45" s="163" t="s">
        <v>202</v>
      </c>
      <c r="F45" s="165" t="s">
        <v>199</v>
      </c>
      <c r="G45" s="164" t="s">
        <v>200</v>
      </c>
      <c r="H45" s="164" t="s">
        <v>201</v>
      </c>
      <c r="I45" s="163" t="s">
        <v>202</v>
      </c>
      <c r="J45" s="165" t="s">
        <v>199</v>
      </c>
      <c r="K45" s="164" t="s">
        <v>200</v>
      </c>
      <c r="L45" s="164" t="s">
        <v>201</v>
      </c>
      <c r="M45" s="163" t="s">
        <v>202</v>
      </c>
      <c r="N45" s="165" t="s">
        <v>199</v>
      </c>
      <c r="O45" s="164" t="s">
        <v>200</v>
      </c>
      <c r="P45" s="164" t="s">
        <v>201</v>
      </c>
      <c r="Q45" s="163" t="s">
        <v>202</v>
      </c>
      <c r="R45" s="165" t="s">
        <v>199</v>
      </c>
      <c r="S45" s="164" t="s">
        <v>200</v>
      </c>
      <c r="T45" s="164" t="s">
        <v>201</v>
      </c>
      <c r="U45" s="163" t="s">
        <v>202</v>
      </c>
    </row>
    <row r="46" spans="1:21" ht="13.5" thickBot="1">
      <c r="A46" s="15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09">
        <f>B7+C7*E7</f>
        <v>111.34</v>
      </c>
      <c r="F46" s="415">
        <f>F7-G7*H7</f>
        <v>-5.74</v>
      </c>
      <c r="G46" s="416">
        <f>F7+G7*H7</f>
        <v>6.42</v>
      </c>
      <c r="H46" s="416">
        <f>F7-G7*I7</f>
        <v>-11.82</v>
      </c>
      <c r="I46" s="417">
        <f>F7+G7*I7</f>
        <v>12.5</v>
      </c>
      <c r="J46" s="407">
        <f>J7-K7*L7</f>
        <v>-5470</v>
      </c>
      <c r="K46" s="408">
        <f>J7+K7*L7</f>
        <v>-2810</v>
      </c>
      <c r="L46" s="408">
        <f>J7-K7*M7</f>
        <v>-6800</v>
      </c>
      <c r="M46" s="410">
        <f>J7+K7*M7</f>
        <v>-1480</v>
      </c>
      <c r="N46" s="407">
        <f>N7-O7*P7</f>
        <v>-4760.5</v>
      </c>
      <c r="O46" s="408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09">
        <f>R7+S7*U7</f>
        <v>12.040000000000001</v>
      </c>
    </row>
    <row r="47" spans="1:21" ht="13.5" thickBot="1">
      <c r="A47" s="162"/>
      <c r="B47" s="558" t="s">
        <v>165</v>
      </c>
      <c r="C47" s="555"/>
      <c r="D47" s="555"/>
      <c r="E47" s="612"/>
      <c r="F47" s="558" t="s">
        <v>166</v>
      </c>
      <c r="G47" s="555"/>
      <c r="H47" s="555"/>
      <c r="I47" s="612"/>
      <c r="J47" s="613" t="s">
        <v>167</v>
      </c>
      <c r="K47" s="614"/>
      <c r="L47" s="614"/>
      <c r="M47" s="614"/>
      <c r="N47" s="558" t="s">
        <v>168</v>
      </c>
      <c r="O47" s="615"/>
      <c r="P47" s="615"/>
      <c r="Q47" s="616"/>
      <c r="R47" s="2"/>
      <c r="S47" s="2"/>
      <c r="T47" s="2"/>
      <c r="U47" s="97"/>
    </row>
    <row r="48" spans="1:21" ht="13.5" thickBot="1">
      <c r="A48" s="129"/>
      <c r="B48" s="165" t="s">
        <v>199</v>
      </c>
      <c r="C48" s="164" t="s">
        <v>200</v>
      </c>
      <c r="D48" s="164" t="s">
        <v>201</v>
      </c>
      <c r="E48" s="163" t="s">
        <v>202</v>
      </c>
      <c r="F48" s="165" t="s">
        <v>199</v>
      </c>
      <c r="G48" s="164" t="s">
        <v>200</v>
      </c>
      <c r="H48" s="164" t="s">
        <v>201</v>
      </c>
      <c r="I48" s="163" t="s">
        <v>202</v>
      </c>
      <c r="J48" s="165" t="s">
        <v>199</v>
      </c>
      <c r="K48" s="164" t="s">
        <v>200</v>
      </c>
      <c r="L48" s="164" t="s">
        <v>201</v>
      </c>
      <c r="M48" s="163" t="s">
        <v>202</v>
      </c>
      <c r="N48" s="165" t="s">
        <v>199</v>
      </c>
      <c r="O48" s="164" t="s">
        <v>200</v>
      </c>
      <c r="P48" s="164" t="s">
        <v>201</v>
      </c>
      <c r="Q48" s="16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98">
        <f aca="true" t="shared" si="0" ref="B49:B77">B10-C10*D10</f>
        <v>0</v>
      </c>
      <c r="C49" s="375">
        <f aca="true" t="shared" si="1" ref="C49:C77">B10+C10*D10</f>
        <v>0</v>
      </c>
      <c r="D49" s="375">
        <f aca="true" t="shared" si="2" ref="D49:D77">B10-C10*E10</f>
        <v>0</v>
      </c>
      <c r="E49" s="374">
        <f aca="true" t="shared" si="3" ref="E49:E77">B10+C10*E10</f>
        <v>0</v>
      </c>
      <c r="F49" s="412">
        <f aca="true" t="shared" si="4" ref="F49:F77">F10-G10*H10</f>
        <v>-4</v>
      </c>
      <c r="G49" s="413">
        <f aca="true" t="shared" si="5" ref="G49:G77">F10+G10*H10</f>
        <v>3.6799999999999997</v>
      </c>
      <c r="H49" s="413">
        <f aca="true" t="shared" si="6" ref="H49:H77">F10-G10*I10</f>
        <v>-7.84</v>
      </c>
      <c r="I49" s="414">
        <f aca="true" t="shared" si="7" ref="I49:I77">F10+G10*I10</f>
        <v>7.52</v>
      </c>
      <c r="J49" s="404">
        <f aca="true" t="shared" si="8" ref="J49:J77">J10-K10*L10</f>
        <v>0.20999999999999996</v>
      </c>
      <c r="K49" s="402">
        <f aca="true" t="shared" si="9" ref="K49:K77">J10+K10*L10</f>
        <v>6.37</v>
      </c>
      <c r="L49" s="402">
        <f aca="true" t="shared" si="10" ref="L49:L77">J10-K10*M10</f>
        <v>-2.87</v>
      </c>
      <c r="M49" s="403">
        <f aca="true" t="shared" si="11" ref="M49:M77">J10+K10*M10</f>
        <v>9.45</v>
      </c>
      <c r="N49" s="404">
        <f aca="true" t="shared" si="12" ref="N49:N77">N10-O10*P10</f>
        <v>-5.115</v>
      </c>
      <c r="O49" s="402">
        <f aca="true" t="shared" si="13" ref="O49:O77">N10+O10*P10</f>
        <v>7.275</v>
      </c>
      <c r="P49" s="402">
        <f aca="true" t="shared" si="14" ref="P49:P77">N10-O10*Q10</f>
        <v>-11.31</v>
      </c>
      <c r="Q49" s="403">
        <f aca="true" t="shared" si="15" ref="Q49:Q77">N10+O10*Q10</f>
        <v>13.47</v>
      </c>
      <c r="R49" s="181"/>
      <c r="S49" s="181"/>
      <c r="T49" s="181"/>
      <c r="U49" s="182"/>
    </row>
    <row r="50" spans="1:21" ht="12.75">
      <c r="A50" s="152" t="s">
        <v>170</v>
      </c>
      <c r="B50" s="393">
        <f t="shared" si="0"/>
        <v>0.775</v>
      </c>
      <c r="C50" s="376">
        <f t="shared" si="1"/>
        <v>1.8250000000000002</v>
      </c>
      <c r="D50" s="376">
        <f t="shared" si="2"/>
        <v>0.25</v>
      </c>
      <c r="E50" s="372">
        <f t="shared" si="3"/>
        <v>2.35</v>
      </c>
      <c r="F50" s="393">
        <f t="shared" si="4"/>
        <v>-2.0338983050847457</v>
      </c>
      <c r="G50" s="376">
        <f t="shared" si="5"/>
        <v>2.0338983050847457</v>
      </c>
      <c r="H50" s="376">
        <f t="shared" si="6"/>
        <v>-4.067796610169491</v>
      </c>
      <c r="I50" s="372">
        <f t="shared" si="7"/>
        <v>4.067796610169491</v>
      </c>
      <c r="J50" s="393">
        <f t="shared" si="8"/>
        <v>0.5</v>
      </c>
      <c r="K50" s="376">
        <f t="shared" si="9"/>
        <v>63.5</v>
      </c>
      <c r="L50" s="376">
        <f t="shared" si="10"/>
        <v>-31</v>
      </c>
      <c r="M50" s="372">
        <f t="shared" si="11"/>
        <v>95</v>
      </c>
      <c r="N50" s="406">
        <f t="shared" si="12"/>
        <v>2</v>
      </c>
      <c r="O50" s="394">
        <f t="shared" si="13"/>
        <v>58</v>
      </c>
      <c r="P50" s="394">
        <f t="shared" si="14"/>
        <v>-26</v>
      </c>
      <c r="Q50" s="395">
        <f t="shared" si="15"/>
        <v>86</v>
      </c>
      <c r="R50" s="181"/>
      <c r="S50" s="181"/>
      <c r="T50" s="181"/>
      <c r="U50" s="182"/>
    </row>
    <row r="51" spans="1:21" ht="12.75">
      <c r="A51" s="152" t="s">
        <v>171</v>
      </c>
      <c r="B51" s="396">
        <f t="shared" si="0"/>
        <v>4.039999999999999</v>
      </c>
      <c r="C51" s="371">
        <f t="shared" si="1"/>
        <v>5.16</v>
      </c>
      <c r="D51" s="371">
        <f t="shared" si="2"/>
        <v>3.4799999999999995</v>
      </c>
      <c r="E51" s="373">
        <f t="shared" si="3"/>
        <v>5.72</v>
      </c>
      <c r="F51" s="396">
        <f t="shared" si="4"/>
        <v>-2.0338983050847457</v>
      </c>
      <c r="G51" s="371">
        <f t="shared" si="5"/>
        <v>2.0338983050847457</v>
      </c>
      <c r="H51" s="371">
        <f t="shared" si="6"/>
        <v>-4.067796610169491</v>
      </c>
      <c r="I51" s="373">
        <f t="shared" si="7"/>
        <v>4.067796610169491</v>
      </c>
      <c r="J51" s="396">
        <f t="shared" si="8"/>
        <v>-17.81</v>
      </c>
      <c r="K51" s="371">
        <f t="shared" si="9"/>
        <v>20.69</v>
      </c>
      <c r="L51" s="371">
        <f t="shared" si="10"/>
        <v>-37.06</v>
      </c>
      <c r="M51" s="373">
        <f t="shared" si="11"/>
        <v>39.94</v>
      </c>
      <c r="N51" s="396">
        <f t="shared" si="12"/>
        <v>1.8100000000000005</v>
      </c>
      <c r="O51" s="371">
        <f t="shared" si="13"/>
        <v>13.29</v>
      </c>
      <c r="P51" s="371">
        <f t="shared" si="14"/>
        <v>-3.929999999999999</v>
      </c>
      <c r="Q51" s="373">
        <f t="shared" si="15"/>
        <v>19.029999999999998</v>
      </c>
      <c r="R51" s="181"/>
      <c r="S51" s="181"/>
      <c r="T51" s="181"/>
      <c r="U51" s="182"/>
    </row>
    <row r="52" spans="1:21" ht="12.75">
      <c r="A52" s="152" t="s">
        <v>172</v>
      </c>
      <c r="B52" s="396">
        <f t="shared" si="0"/>
        <v>-0.05900000000000001</v>
      </c>
      <c r="C52" s="371">
        <f t="shared" si="1"/>
        <v>0.179</v>
      </c>
      <c r="D52" s="371">
        <f t="shared" si="2"/>
        <v>-0.17800000000000002</v>
      </c>
      <c r="E52" s="373">
        <f t="shared" si="3"/>
        <v>0.29800000000000004</v>
      </c>
      <c r="F52" s="396">
        <f t="shared" si="4"/>
        <v>-0.5423728813559322</v>
      </c>
      <c r="G52" s="371">
        <f t="shared" si="5"/>
        <v>0.5423728813559322</v>
      </c>
      <c r="H52" s="371">
        <f t="shared" si="6"/>
        <v>-1.0847457627118644</v>
      </c>
      <c r="I52" s="373">
        <f t="shared" si="7"/>
        <v>1.0847457627118644</v>
      </c>
      <c r="J52" s="400">
        <f t="shared" si="8"/>
        <v>-1.77</v>
      </c>
      <c r="K52" s="392">
        <f t="shared" si="9"/>
        <v>2.85</v>
      </c>
      <c r="L52" s="392">
        <f t="shared" si="10"/>
        <v>-4.08</v>
      </c>
      <c r="M52" s="397">
        <f t="shared" si="11"/>
        <v>5.16</v>
      </c>
      <c r="N52" s="400">
        <f t="shared" si="12"/>
        <v>-1.8000000000000003</v>
      </c>
      <c r="O52" s="392">
        <f t="shared" si="13"/>
        <v>2.9600000000000004</v>
      </c>
      <c r="P52" s="392">
        <f t="shared" si="14"/>
        <v>-4.180000000000001</v>
      </c>
      <c r="Q52" s="397">
        <f t="shared" si="15"/>
        <v>5.340000000000001</v>
      </c>
      <c r="R52" s="181"/>
      <c r="S52" s="181"/>
      <c r="T52" s="181"/>
      <c r="U52" s="182"/>
    </row>
    <row r="53" spans="1:21" ht="12.75">
      <c r="A53" s="152" t="s">
        <v>173</v>
      </c>
      <c r="B53" s="396">
        <f t="shared" si="0"/>
        <v>-0.044000000000000004</v>
      </c>
      <c r="C53" s="371">
        <f t="shared" si="1"/>
        <v>0.124</v>
      </c>
      <c r="D53" s="371">
        <f t="shared" si="2"/>
        <v>-0.128</v>
      </c>
      <c r="E53" s="373">
        <f t="shared" si="3"/>
        <v>0.20800000000000002</v>
      </c>
      <c r="F53" s="396">
        <f t="shared" si="4"/>
        <v>-0.5423728813559322</v>
      </c>
      <c r="G53" s="371">
        <f t="shared" si="5"/>
        <v>0.5423728813559322</v>
      </c>
      <c r="H53" s="371">
        <f t="shared" si="6"/>
        <v>-1.0847457627118644</v>
      </c>
      <c r="I53" s="373">
        <f t="shared" si="7"/>
        <v>1.0847457627118644</v>
      </c>
      <c r="J53" s="396">
        <f t="shared" si="8"/>
        <v>-3.5699999999999994</v>
      </c>
      <c r="K53" s="371">
        <f t="shared" si="9"/>
        <v>2.17</v>
      </c>
      <c r="L53" s="371">
        <f t="shared" si="10"/>
        <v>-6.4399999999999995</v>
      </c>
      <c r="M53" s="373">
        <f t="shared" si="11"/>
        <v>5.039999999999999</v>
      </c>
      <c r="N53" s="396">
        <f t="shared" si="12"/>
        <v>-0.805</v>
      </c>
      <c r="O53" s="371">
        <f t="shared" si="13"/>
        <v>0.805</v>
      </c>
      <c r="P53" s="371">
        <f t="shared" si="14"/>
        <v>-1.61</v>
      </c>
      <c r="Q53" s="373">
        <f t="shared" si="15"/>
        <v>1.61</v>
      </c>
      <c r="R53" s="181"/>
      <c r="S53" s="181"/>
      <c r="T53" s="181"/>
      <c r="U53" s="182"/>
    </row>
    <row r="54" spans="1:21" ht="12.75">
      <c r="A54" s="152" t="s">
        <v>174</v>
      </c>
      <c r="B54" s="396">
        <f t="shared" si="0"/>
        <v>-0.03874043615003028</v>
      </c>
      <c r="C54" s="371">
        <f t="shared" si="1"/>
        <v>-0.000807828676790228</v>
      </c>
      <c r="D54" s="371">
        <f t="shared" si="2"/>
        <v>-0.0577067398866503</v>
      </c>
      <c r="E54" s="373">
        <f t="shared" si="3"/>
        <v>0.018158475059829798</v>
      </c>
      <c r="F54" s="396">
        <f t="shared" si="4"/>
        <v>-0.23728813559322037</v>
      </c>
      <c r="G54" s="371">
        <f t="shared" si="5"/>
        <v>0.23728813559322037</v>
      </c>
      <c r="H54" s="371">
        <f t="shared" si="6"/>
        <v>-0.47457627118644075</v>
      </c>
      <c r="I54" s="373">
        <f t="shared" si="7"/>
        <v>0.47457627118644075</v>
      </c>
      <c r="J54" s="400">
        <f t="shared" si="8"/>
        <v>-0.99</v>
      </c>
      <c r="K54" s="392">
        <f t="shared" si="9"/>
        <v>1.11</v>
      </c>
      <c r="L54" s="392">
        <f t="shared" si="10"/>
        <v>-2.04</v>
      </c>
      <c r="M54" s="397">
        <f t="shared" si="11"/>
        <v>2.16</v>
      </c>
      <c r="N54" s="396">
        <f t="shared" si="12"/>
        <v>-0.24500000000000002</v>
      </c>
      <c r="O54" s="371">
        <f t="shared" si="13"/>
        <v>0.24500000000000002</v>
      </c>
      <c r="P54" s="371">
        <f t="shared" si="14"/>
        <v>-0.49000000000000005</v>
      </c>
      <c r="Q54" s="373">
        <f t="shared" si="15"/>
        <v>0.49000000000000005</v>
      </c>
      <c r="R54" s="181"/>
      <c r="S54" s="181"/>
      <c r="T54" s="181"/>
      <c r="U54" s="182"/>
    </row>
    <row r="55" spans="1:21" ht="12.75">
      <c r="A55" s="152" t="s">
        <v>175</v>
      </c>
      <c r="B55" s="396">
        <f t="shared" si="0"/>
        <v>-0.04583737345822186</v>
      </c>
      <c r="C55" s="371">
        <f t="shared" si="1"/>
        <v>0.02416262654177815</v>
      </c>
      <c r="D55" s="371">
        <f t="shared" si="2"/>
        <v>-0.08083737345822187</v>
      </c>
      <c r="E55" s="373">
        <f t="shared" si="3"/>
        <v>0.05916262654177815</v>
      </c>
      <c r="F55" s="396">
        <f t="shared" si="4"/>
        <v>-0.18305084745762712</v>
      </c>
      <c r="G55" s="371">
        <f t="shared" si="5"/>
        <v>0.18305084745762712</v>
      </c>
      <c r="H55" s="371">
        <f t="shared" si="6"/>
        <v>-0.36610169491525424</v>
      </c>
      <c r="I55" s="373">
        <f t="shared" si="7"/>
        <v>0.36610169491525424</v>
      </c>
      <c r="J55" s="396">
        <f t="shared" si="8"/>
        <v>-1.4249999999999998</v>
      </c>
      <c r="K55" s="371">
        <f t="shared" si="9"/>
        <v>1.165</v>
      </c>
      <c r="L55" s="371">
        <f t="shared" si="10"/>
        <v>-2.7199999999999998</v>
      </c>
      <c r="M55" s="373">
        <f t="shared" si="11"/>
        <v>2.46</v>
      </c>
      <c r="N55" s="396">
        <f t="shared" si="12"/>
        <v>-0.105</v>
      </c>
      <c r="O55" s="371">
        <f t="shared" si="13"/>
        <v>0.105</v>
      </c>
      <c r="P55" s="371">
        <f t="shared" si="14"/>
        <v>-0.21</v>
      </c>
      <c r="Q55" s="373">
        <f t="shared" si="15"/>
        <v>0.21</v>
      </c>
      <c r="R55" s="181"/>
      <c r="S55" s="181"/>
      <c r="T55" s="181"/>
      <c r="U55" s="182"/>
    </row>
    <row r="56" spans="1:21" ht="12.75">
      <c r="A56" s="152" t="s">
        <v>176</v>
      </c>
      <c r="B56" s="396">
        <f t="shared" si="0"/>
        <v>-0.015145133544779633</v>
      </c>
      <c r="C56" s="371">
        <f t="shared" si="1"/>
        <v>0.008910429536739494</v>
      </c>
      <c r="D56" s="371">
        <f t="shared" si="2"/>
        <v>-0.027172915085539196</v>
      </c>
      <c r="E56" s="373">
        <f t="shared" si="3"/>
        <v>0.020938211077499057</v>
      </c>
      <c r="F56" s="396">
        <f t="shared" si="4"/>
        <v>-0.11525423728813561</v>
      </c>
      <c r="G56" s="371">
        <f t="shared" si="5"/>
        <v>0.11525423728813561</v>
      </c>
      <c r="H56" s="371">
        <f t="shared" si="6"/>
        <v>-0.23050847457627122</v>
      </c>
      <c r="I56" s="373">
        <f t="shared" si="7"/>
        <v>0.23050847457627122</v>
      </c>
      <c r="J56" s="400">
        <f t="shared" si="8"/>
        <v>-0.196</v>
      </c>
      <c r="K56" s="392">
        <f t="shared" si="9"/>
        <v>0.196</v>
      </c>
      <c r="L56" s="392">
        <f t="shared" si="10"/>
        <v>-0.392</v>
      </c>
      <c r="M56" s="397">
        <f t="shared" si="11"/>
        <v>0.392</v>
      </c>
      <c r="N56" s="396">
        <f t="shared" si="12"/>
        <v>-0.133</v>
      </c>
      <c r="O56" s="371">
        <f t="shared" si="13"/>
        <v>0.133</v>
      </c>
      <c r="P56" s="371">
        <f t="shared" si="14"/>
        <v>-0.266</v>
      </c>
      <c r="Q56" s="373">
        <f t="shared" si="15"/>
        <v>0.266</v>
      </c>
      <c r="R56" s="181"/>
      <c r="S56" s="181"/>
      <c r="T56" s="181"/>
      <c r="U56" s="182"/>
    </row>
    <row r="57" spans="1:21" ht="12.75">
      <c r="A57" s="152" t="s">
        <v>177</v>
      </c>
      <c r="B57" s="396">
        <f t="shared" si="0"/>
        <v>-0.03921619545133756</v>
      </c>
      <c r="C57" s="371">
        <f t="shared" si="1"/>
        <v>0.058783804548662444</v>
      </c>
      <c r="D57" s="371">
        <f t="shared" si="2"/>
        <v>-0.08821619545133756</v>
      </c>
      <c r="E57" s="373">
        <f t="shared" si="3"/>
        <v>0.10778380454866245</v>
      </c>
      <c r="F57" s="396">
        <f t="shared" si="4"/>
        <v>-0.06779661016949153</v>
      </c>
      <c r="G57" s="371">
        <f t="shared" si="5"/>
        <v>0.06779661016949153</v>
      </c>
      <c r="H57" s="371">
        <f t="shared" si="6"/>
        <v>-0.13559322033898305</v>
      </c>
      <c r="I57" s="373">
        <f t="shared" si="7"/>
        <v>0.13559322033898305</v>
      </c>
      <c r="J57" s="396">
        <f t="shared" si="8"/>
        <v>-0.2235</v>
      </c>
      <c r="K57" s="371">
        <f t="shared" si="9"/>
        <v>0.2875</v>
      </c>
      <c r="L57" s="371">
        <f t="shared" si="10"/>
        <v>-0.479</v>
      </c>
      <c r="M57" s="373">
        <f t="shared" si="11"/>
        <v>0.543</v>
      </c>
      <c r="N57" s="396">
        <f t="shared" si="12"/>
        <v>-0.05850000000000001</v>
      </c>
      <c r="O57" s="371">
        <f t="shared" si="13"/>
        <v>0.1165</v>
      </c>
      <c r="P57" s="371">
        <f t="shared" si="14"/>
        <v>-0.14600000000000002</v>
      </c>
      <c r="Q57" s="373">
        <f t="shared" si="15"/>
        <v>0.20400000000000001</v>
      </c>
      <c r="R57" s="181"/>
      <c r="S57" s="181"/>
      <c r="T57" s="181"/>
      <c r="U57" s="182"/>
    </row>
    <row r="58" spans="1:21" ht="12.75">
      <c r="A58" s="152" t="s">
        <v>178</v>
      </c>
      <c r="B58" s="396">
        <f t="shared" si="0"/>
        <v>-0.006355627483822764</v>
      </c>
      <c r="C58" s="371">
        <f t="shared" si="1"/>
        <v>0.00665066089364021</v>
      </c>
      <c r="D58" s="371">
        <f t="shared" si="2"/>
        <v>-0.012858771672554252</v>
      </c>
      <c r="E58" s="373">
        <f t="shared" si="3"/>
        <v>0.013153805082371696</v>
      </c>
      <c r="F58" s="396">
        <f t="shared" si="4"/>
        <v>-0.13559322033898305</v>
      </c>
      <c r="G58" s="371">
        <f t="shared" si="5"/>
        <v>0.13559322033898305</v>
      </c>
      <c r="H58" s="371">
        <f t="shared" si="6"/>
        <v>-0.2711864406779661</v>
      </c>
      <c r="I58" s="373">
        <f t="shared" si="7"/>
        <v>0.2711864406779661</v>
      </c>
      <c r="J58" s="400">
        <f t="shared" si="8"/>
        <v>-0.315</v>
      </c>
      <c r="K58" s="392">
        <f t="shared" si="9"/>
        <v>0.315</v>
      </c>
      <c r="L58" s="392">
        <f t="shared" si="10"/>
        <v>-0.63</v>
      </c>
      <c r="M58" s="397">
        <f t="shared" si="11"/>
        <v>0.63</v>
      </c>
      <c r="N58" s="400">
        <f t="shared" si="12"/>
        <v>-0.36650000000000005</v>
      </c>
      <c r="O58" s="392">
        <f t="shared" si="13"/>
        <v>0.3125</v>
      </c>
      <c r="P58" s="392">
        <f t="shared" si="14"/>
        <v>-0.7060000000000001</v>
      </c>
      <c r="Q58" s="397">
        <f t="shared" si="15"/>
        <v>0.652</v>
      </c>
      <c r="R58" s="181"/>
      <c r="S58" s="181"/>
      <c r="T58" s="181"/>
      <c r="U58" s="182"/>
    </row>
    <row r="59" spans="1:21" ht="12.75">
      <c r="A59" s="152" t="s">
        <v>179</v>
      </c>
      <c r="B59" s="396">
        <f t="shared" si="0"/>
        <v>-0.07350000000000001</v>
      </c>
      <c r="C59" s="371">
        <f t="shared" si="1"/>
        <v>0.07350000000000001</v>
      </c>
      <c r="D59" s="371">
        <f t="shared" si="2"/>
        <v>-0.14700000000000002</v>
      </c>
      <c r="E59" s="373">
        <f t="shared" si="3"/>
        <v>0.14700000000000002</v>
      </c>
      <c r="F59" s="396">
        <f t="shared" si="4"/>
        <v>-0.02</v>
      </c>
      <c r="G59" s="371">
        <f t="shared" si="5"/>
        <v>0.02</v>
      </c>
      <c r="H59" s="371">
        <f t="shared" si="6"/>
        <v>-0.04</v>
      </c>
      <c r="I59" s="373">
        <f t="shared" si="7"/>
        <v>0.04</v>
      </c>
      <c r="J59" s="396">
        <f t="shared" si="8"/>
        <v>-0.096</v>
      </c>
      <c r="K59" s="371">
        <f t="shared" si="9"/>
        <v>0.128</v>
      </c>
      <c r="L59" s="371">
        <f t="shared" si="10"/>
        <v>-0.20800000000000002</v>
      </c>
      <c r="M59" s="373">
        <f t="shared" si="11"/>
        <v>0.24</v>
      </c>
      <c r="N59" s="396">
        <f t="shared" si="12"/>
        <v>-0.0155</v>
      </c>
      <c r="O59" s="371">
        <f t="shared" si="13"/>
        <v>0.0475</v>
      </c>
      <c r="P59" s="371">
        <f t="shared" si="14"/>
        <v>-0.047</v>
      </c>
      <c r="Q59" s="373">
        <f t="shared" si="15"/>
        <v>0.079</v>
      </c>
      <c r="R59" s="181"/>
      <c r="S59" s="181"/>
      <c r="T59" s="181"/>
      <c r="U59" s="182"/>
    </row>
    <row r="60" spans="1:21" ht="12.75">
      <c r="A60" s="152" t="s">
        <v>180</v>
      </c>
      <c r="B60" s="396">
        <f t="shared" si="0"/>
        <v>-0.003479435497452964</v>
      </c>
      <c r="C60" s="371">
        <f t="shared" si="1"/>
        <v>0.003520564502547036</v>
      </c>
      <c r="D60" s="371">
        <f t="shared" si="2"/>
        <v>-0.006979435497452964</v>
      </c>
      <c r="E60" s="373">
        <f t="shared" si="3"/>
        <v>0.007020564502547036</v>
      </c>
      <c r="F60" s="396">
        <f t="shared" si="4"/>
        <v>-0.02067796610169492</v>
      </c>
      <c r="G60" s="371">
        <f t="shared" si="5"/>
        <v>0.02067796610169492</v>
      </c>
      <c r="H60" s="371">
        <f t="shared" si="6"/>
        <v>-0.04135593220338984</v>
      </c>
      <c r="I60" s="373">
        <f t="shared" si="7"/>
        <v>0.04135593220338984</v>
      </c>
      <c r="J60" s="400">
        <f t="shared" si="8"/>
        <v>-0.0525</v>
      </c>
      <c r="K60" s="392">
        <f t="shared" si="9"/>
        <v>0.0525</v>
      </c>
      <c r="L60" s="392">
        <f t="shared" si="10"/>
        <v>-0.105</v>
      </c>
      <c r="M60" s="397">
        <f t="shared" si="11"/>
        <v>0.105</v>
      </c>
      <c r="N60" s="400">
        <f t="shared" si="12"/>
        <v>-0.035</v>
      </c>
      <c r="O60" s="392">
        <f t="shared" si="13"/>
        <v>0.035</v>
      </c>
      <c r="P60" s="392">
        <f t="shared" si="14"/>
        <v>-0.07</v>
      </c>
      <c r="Q60" s="397">
        <f t="shared" si="15"/>
        <v>0.07</v>
      </c>
      <c r="R60" s="181"/>
      <c r="S60" s="181"/>
      <c r="T60" s="181"/>
      <c r="U60" s="182"/>
    </row>
    <row r="61" spans="1:21" ht="12.75">
      <c r="A61" s="152" t="s">
        <v>181</v>
      </c>
      <c r="B61" s="396">
        <f t="shared" si="0"/>
        <v>-0.008260355048725476</v>
      </c>
      <c r="C61" s="371">
        <f t="shared" si="1"/>
        <v>0.008260355048725476</v>
      </c>
      <c r="D61" s="371">
        <f t="shared" si="2"/>
        <v>-0.01652071009745095</v>
      </c>
      <c r="E61" s="373">
        <f t="shared" si="3"/>
        <v>0.01652071009745095</v>
      </c>
      <c r="F61" s="396">
        <f t="shared" si="4"/>
        <v>-0.00847457627118644</v>
      </c>
      <c r="G61" s="371">
        <f t="shared" si="5"/>
        <v>0.00847457627118644</v>
      </c>
      <c r="H61" s="371">
        <f t="shared" si="6"/>
        <v>-0.01694915254237288</v>
      </c>
      <c r="I61" s="373">
        <f t="shared" si="7"/>
        <v>0.01694915254237288</v>
      </c>
      <c r="J61" s="396">
        <f t="shared" si="8"/>
        <v>-0.0214</v>
      </c>
      <c r="K61" s="371">
        <f t="shared" si="9"/>
        <v>0.0248</v>
      </c>
      <c r="L61" s="371">
        <f t="shared" si="10"/>
        <v>-0.0445</v>
      </c>
      <c r="M61" s="373">
        <f t="shared" si="11"/>
        <v>0.0479</v>
      </c>
      <c r="N61" s="396">
        <f t="shared" si="12"/>
        <v>-0.01085</v>
      </c>
      <c r="O61" s="371">
        <f t="shared" si="13"/>
        <v>0.01085</v>
      </c>
      <c r="P61" s="371">
        <f t="shared" si="14"/>
        <v>-0.0217</v>
      </c>
      <c r="Q61" s="373">
        <f t="shared" si="15"/>
        <v>0.0217</v>
      </c>
      <c r="R61" s="181"/>
      <c r="S61" s="181"/>
      <c r="T61" s="181"/>
      <c r="U61" s="182"/>
    </row>
    <row r="62" spans="1:21" ht="12.75">
      <c r="A62" s="152" t="s">
        <v>182</v>
      </c>
      <c r="B62" s="396">
        <f t="shared" si="0"/>
        <v>-0.02219241317633501</v>
      </c>
      <c r="C62" s="371">
        <f t="shared" si="1"/>
        <v>0.02120758682366499</v>
      </c>
      <c r="D62" s="371">
        <f t="shared" si="2"/>
        <v>-0.043892413176335014</v>
      </c>
      <c r="E62" s="373">
        <f t="shared" si="3"/>
        <v>0.04290758682366499</v>
      </c>
      <c r="F62" s="396">
        <f t="shared" si="4"/>
        <v>-0.01152542372881356</v>
      </c>
      <c r="G62" s="371">
        <f t="shared" si="5"/>
        <v>0.01152542372881356</v>
      </c>
      <c r="H62" s="371">
        <f t="shared" si="6"/>
        <v>-0.02305084745762712</v>
      </c>
      <c r="I62" s="373">
        <f t="shared" si="7"/>
        <v>0.02305084745762712</v>
      </c>
      <c r="J62" s="400">
        <f t="shared" si="8"/>
        <v>-0.0182</v>
      </c>
      <c r="K62" s="392">
        <f t="shared" si="9"/>
        <v>0.0182</v>
      </c>
      <c r="L62" s="392">
        <f t="shared" si="10"/>
        <v>-0.0364</v>
      </c>
      <c r="M62" s="397">
        <f t="shared" si="11"/>
        <v>0.0364</v>
      </c>
      <c r="N62" s="400">
        <f t="shared" si="12"/>
        <v>-0.01715</v>
      </c>
      <c r="O62" s="392">
        <f t="shared" si="13"/>
        <v>0.01715</v>
      </c>
      <c r="P62" s="392">
        <f t="shared" si="14"/>
        <v>-0.0343</v>
      </c>
      <c r="Q62" s="397">
        <f t="shared" si="15"/>
        <v>0.0343</v>
      </c>
      <c r="R62" s="181"/>
      <c r="S62" s="181"/>
      <c r="T62" s="181"/>
      <c r="U62" s="182"/>
    </row>
    <row r="63" spans="1:21" ht="13.5" thickBot="1">
      <c r="A63" s="129" t="s">
        <v>183</v>
      </c>
      <c r="B63" s="398">
        <f t="shared" si="0"/>
        <v>-0.012649999999999998</v>
      </c>
      <c r="C63" s="375">
        <f t="shared" si="1"/>
        <v>0.01465</v>
      </c>
      <c r="D63" s="375">
        <f t="shared" si="2"/>
        <v>-0.026299999999999997</v>
      </c>
      <c r="E63" s="374">
        <f t="shared" si="3"/>
        <v>0.0283</v>
      </c>
      <c r="F63" s="398">
        <f t="shared" si="4"/>
        <v>-0.009152542372881357</v>
      </c>
      <c r="G63" s="375">
        <f t="shared" si="5"/>
        <v>0.009152542372881357</v>
      </c>
      <c r="H63" s="375">
        <f t="shared" si="6"/>
        <v>-0.018305084745762715</v>
      </c>
      <c r="I63" s="374">
        <f t="shared" si="7"/>
        <v>0.018305084745762715</v>
      </c>
      <c r="J63" s="405">
        <f t="shared" si="8"/>
        <v>-0.01955</v>
      </c>
      <c r="K63" s="399">
        <f t="shared" si="9"/>
        <v>0.009150000000000002</v>
      </c>
      <c r="L63" s="399">
        <f t="shared" si="10"/>
        <v>-0.0339</v>
      </c>
      <c r="M63" s="401">
        <f t="shared" si="11"/>
        <v>0.023500000000000004</v>
      </c>
      <c r="N63" s="398">
        <f t="shared" si="12"/>
        <v>-0.027450000000000002</v>
      </c>
      <c r="O63" s="375">
        <f t="shared" si="13"/>
        <v>0.019450000000000002</v>
      </c>
      <c r="P63" s="375">
        <f t="shared" si="14"/>
        <v>-0.0509</v>
      </c>
      <c r="Q63" s="374">
        <f t="shared" si="15"/>
        <v>0.04290000000000001</v>
      </c>
      <c r="R63" s="181"/>
      <c r="S63" s="181"/>
      <c r="T63" s="181"/>
      <c r="U63" s="182"/>
    </row>
    <row r="64" spans="1:21" ht="12.75">
      <c r="A64" s="152" t="s">
        <v>184</v>
      </c>
      <c r="B64" s="393">
        <f t="shared" si="0"/>
        <v>-0.41500000000000004</v>
      </c>
      <c r="C64" s="376">
        <f t="shared" si="1"/>
        <v>0.355</v>
      </c>
      <c r="D64" s="376">
        <f t="shared" si="2"/>
        <v>-0.8</v>
      </c>
      <c r="E64" s="372">
        <f t="shared" si="3"/>
        <v>0.74</v>
      </c>
      <c r="F64" s="393">
        <f t="shared" si="4"/>
        <v>-3.728813559322034</v>
      </c>
      <c r="G64" s="376">
        <f t="shared" si="5"/>
        <v>3.728813559322034</v>
      </c>
      <c r="H64" s="376">
        <f t="shared" si="6"/>
        <v>-7.457627118644068</v>
      </c>
      <c r="I64" s="372">
        <f t="shared" si="7"/>
        <v>7.457627118644068</v>
      </c>
      <c r="J64" s="406">
        <f t="shared" si="8"/>
        <v>-8.4</v>
      </c>
      <c r="K64" s="394">
        <f t="shared" si="9"/>
        <v>7.000000000000001</v>
      </c>
      <c r="L64" s="394">
        <f t="shared" si="10"/>
        <v>-16.1</v>
      </c>
      <c r="M64" s="395">
        <f t="shared" si="11"/>
        <v>14.700000000000003</v>
      </c>
      <c r="N64" s="393">
        <f t="shared" si="12"/>
        <v>-2.57</v>
      </c>
      <c r="O64" s="376">
        <f t="shared" si="13"/>
        <v>1.77</v>
      </c>
      <c r="P64" s="376">
        <f t="shared" si="14"/>
        <v>-4.74</v>
      </c>
      <c r="Q64" s="372">
        <f t="shared" si="15"/>
        <v>3.94</v>
      </c>
      <c r="R64" s="181"/>
      <c r="S64" s="181"/>
      <c r="T64" s="181"/>
      <c r="U64" s="182"/>
    </row>
    <row r="65" spans="1:21" ht="12.75">
      <c r="A65" s="152" t="s">
        <v>185</v>
      </c>
      <c r="B65" s="396">
        <f t="shared" si="0"/>
        <v>-0.29050000000000004</v>
      </c>
      <c r="C65" s="371">
        <f t="shared" si="1"/>
        <v>0.29050000000000004</v>
      </c>
      <c r="D65" s="371">
        <f t="shared" si="2"/>
        <v>-0.5810000000000001</v>
      </c>
      <c r="E65" s="373">
        <f t="shared" si="3"/>
        <v>0.5810000000000001</v>
      </c>
      <c r="F65" s="396">
        <f t="shared" si="4"/>
        <v>-1.1864406779661016</v>
      </c>
      <c r="G65" s="371">
        <f t="shared" si="5"/>
        <v>1.1864406779661016</v>
      </c>
      <c r="H65" s="371">
        <f t="shared" si="6"/>
        <v>-2.3728813559322033</v>
      </c>
      <c r="I65" s="373">
        <f t="shared" si="7"/>
        <v>2.3728813559322033</v>
      </c>
      <c r="J65" s="400">
        <f t="shared" si="8"/>
        <v>-8.12</v>
      </c>
      <c r="K65" s="392">
        <f t="shared" si="9"/>
        <v>1.8199999999999998</v>
      </c>
      <c r="L65" s="392">
        <f t="shared" si="10"/>
        <v>-13.09</v>
      </c>
      <c r="M65" s="397">
        <f t="shared" si="11"/>
        <v>6.789999999999999</v>
      </c>
      <c r="N65" s="396">
        <f t="shared" si="12"/>
        <v>-0.7000000000000001</v>
      </c>
      <c r="O65" s="371">
        <f t="shared" si="13"/>
        <v>0.7000000000000001</v>
      </c>
      <c r="P65" s="371">
        <f t="shared" si="14"/>
        <v>-1.4000000000000001</v>
      </c>
      <c r="Q65" s="373">
        <f t="shared" si="15"/>
        <v>1.4000000000000001</v>
      </c>
      <c r="R65" s="181"/>
      <c r="S65" s="181"/>
      <c r="T65" s="181"/>
      <c r="U65" s="182"/>
    </row>
    <row r="66" spans="1:21" ht="12.75">
      <c r="A66" s="152" t="s">
        <v>186</v>
      </c>
      <c r="B66" s="396">
        <f t="shared" si="0"/>
        <v>-0.063</v>
      </c>
      <c r="C66" s="371">
        <f t="shared" si="1"/>
        <v>0.063</v>
      </c>
      <c r="D66" s="371">
        <f t="shared" si="2"/>
        <v>-0.126</v>
      </c>
      <c r="E66" s="373">
        <f t="shared" si="3"/>
        <v>0.126</v>
      </c>
      <c r="F66" s="396">
        <f t="shared" si="4"/>
        <v>-0.9152542372881357</v>
      </c>
      <c r="G66" s="371">
        <f t="shared" si="5"/>
        <v>0.9152542372881357</v>
      </c>
      <c r="H66" s="371">
        <f t="shared" si="6"/>
        <v>-1.8305084745762714</v>
      </c>
      <c r="I66" s="373">
        <f t="shared" si="7"/>
        <v>1.8305084745762714</v>
      </c>
      <c r="J66" s="400">
        <f t="shared" si="8"/>
        <v>-2.48</v>
      </c>
      <c r="K66" s="392">
        <f t="shared" si="9"/>
        <v>1.7200000000000002</v>
      </c>
      <c r="L66" s="392">
        <f t="shared" si="10"/>
        <v>-4.58</v>
      </c>
      <c r="M66" s="397">
        <f t="shared" si="11"/>
        <v>3.8200000000000003</v>
      </c>
      <c r="N66" s="396">
        <f t="shared" si="12"/>
        <v>-1.23</v>
      </c>
      <c r="O66" s="371">
        <f t="shared" si="13"/>
        <v>0.5900000000000001</v>
      </c>
      <c r="P66" s="371">
        <f t="shared" si="14"/>
        <v>-2.14</v>
      </c>
      <c r="Q66" s="373">
        <f t="shared" si="15"/>
        <v>1.5</v>
      </c>
      <c r="R66" s="181"/>
      <c r="S66" s="181"/>
      <c r="T66" s="181"/>
      <c r="U66" s="182"/>
    </row>
    <row r="67" spans="1:21" ht="12.75">
      <c r="A67" s="152" t="s">
        <v>187</v>
      </c>
      <c r="B67" s="396">
        <f t="shared" si="0"/>
        <v>-0.1575</v>
      </c>
      <c r="C67" s="371">
        <f t="shared" si="1"/>
        <v>0.1575</v>
      </c>
      <c r="D67" s="371">
        <f t="shared" si="2"/>
        <v>-0.315</v>
      </c>
      <c r="E67" s="373">
        <f t="shared" si="3"/>
        <v>0.315</v>
      </c>
      <c r="F67" s="396">
        <f t="shared" si="4"/>
        <v>-0.4067796610169492</v>
      </c>
      <c r="G67" s="371">
        <f t="shared" si="5"/>
        <v>0.4067796610169492</v>
      </c>
      <c r="H67" s="371">
        <f t="shared" si="6"/>
        <v>-0.8135593220338984</v>
      </c>
      <c r="I67" s="373">
        <f t="shared" si="7"/>
        <v>0.8135593220338984</v>
      </c>
      <c r="J67" s="400">
        <f t="shared" si="8"/>
        <v>0.31000000000000005</v>
      </c>
      <c r="K67" s="392">
        <f t="shared" si="9"/>
        <v>2.83</v>
      </c>
      <c r="L67" s="392">
        <f t="shared" si="10"/>
        <v>-0.95</v>
      </c>
      <c r="M67" s="397">
        <f t="shared" si="11"/>
        <v>4.09</v>
      </c>
      <c r="N67" s="396">
        <f t="shared" si="12"/>
        <v>-0.56</v>
      </c>
      <c r="O67" s="371">
        <f t="shared" si="13"/>
        <v>0.56</v>
      </c>
      <c r="P67" s="371">
        <f t="shared" si="14"/>
        <v>-1.12</v>
      </c>
      <c r="Q67" s="373">
        <f t="shared" si="15"/>
        <v>1.12</v>
      </c>
      <c r="R67" s="181"/>
      <c r="S67" s="181"/>
      <c r="T67" s="181"/>
      <c r="U67" s="182"/>
    </row>
    <row r="68" spans="1:21" ht="12.75">
      <c r="A68" s="152" t="s">
        <v>188</v>
      </c>
      <c r="B68" s="396">
        <f t="shared" si="0"/>
        <v>-0.017172312763543834</v>
      </c>
      <c r="C68" s="371">
        <f t="shared" si="1"/>
        <v>0.017172312763543834</v>
      </c>
      <c r="D68" s="371">
        <f t="shared" si="2"/>
        <v>-0.03434462552708767</v>
      </c>
      <c r="E68" s="373">
        <f t="shared" si="3"/>
        <v>0.03434462552708767</v>
      </c>
      <c r="F68" s="396">
        <f t="shared" si="4"/>
        <v>-0.23050847457627122</v>
      </c>
      <c r="G68" s="371">
        <f t="shared" si="5"/>
        <v>0.23050847457627122</v>
      </c>
      <c r="H68" s="371">
        <f t="shared" si="6"/>
        <v>-0.46101694915254243</v>
      </c>
      <c r="I68" s="373">
        <f t="shared" si="7"/>
        <v>0.46101694915254243</v>
      </c>
      <c r="J68" s="400">
        <f t="shared" si="8"/>
        <v>-1.1500000000000001</v>
      </c>
      <c r="K68" s="392">
        <f t="shared" si="9"/>
        <v>0.9500000000000001</v>
      </c>
      <c r="L68" s="392">
        <f t="shared" si="10"/>
        <v>-2.2</v>
      </c>
      <c r="M68" s="397">
        <f t="shared" si="11"/>
        <v>2</v>
      </c>
      <c r="N68" s="396">
        <f t="shared" si="12"/>
        <v>-0.22500000000000003</v>
      </c>
      <c r="O68" s="371">
        <f t="shared" si="13"/>
        <v>0.265</v>
      </c>
      <c r="P68" s="371">
        <f t="shared" si="14"/>
        <v>-0.47000000000000003</v>
      </c>
      <c r="Q68" s="373">
        <f t="shared" si="15"/>
        <v>0.51</v>
      </c>
      <c r="R68" s="181"/>
      <c r="S68" s="181"/>
      <c r="T68" s="181"/>
      <c r="U68" s="182"/>
    </row>
    <row r="69" spans="1:21" ht="12.75">
      <c r="A69" s="152" t="s">
        <v>189</v>
      </c>
      <c r="B69" s="396">
        <f t="shared" si="0"/>
        <v>-0.091</v>
      </c>
      <c r="C69" s="371">
        <f t="shared" si="1"/>
        <v>0.091</v>
      </c>
      <c r="D69" s="371">
        <f t="shared" si="2"/>
        <v>-0.182</v>
      </c>
      <c r="E69" s="373">
        <f t="shared" si="3"/>
        <v>0.182</v>
      </c>
      <c r="F69" s="396">
        <f t="shared" si="4"/>
        <v>-0.18983050847457628</v>
      </c>
      <c r="G69" s="371">
        <f t="shared" si="5"/>
        <v>0.18983050847457628</v>
      </c>
      <c r="H69" s="371">
        <f t="shared" si="6"/>
        <v>-0.37966101694915255</v>
      </c>
      <c r="I69" s="373">
        <f t="shared" si="7"/>
        <v>0.37966101694915255</v>
      </c>
      <c r="J69" s="400">
        <f t="shared" si="8"/>
        <v>1.08</v>
      </c>
      <c r="K69" s="392">
        <f t="shared" si="9"/>
        <v>1.92</v>
      </c>
      <c r="L69" s="392">
        <f t="shared" si="10"/>
        <v>0.66</v>
      </c>
      <c r="M69" s="397">
        <f t="shared" si="11"/>
        <v>2.34</v>
      </c>
      <c r="N69" s="396">
        <f t="shared" si="12"/>
        <v>-0.0665</v>
      </c>
      <c r="O69" s="371">
        <f t="shared" si="13"/>
        <v>0.0665</v>
      </c>
      <c r="P69" s="371">
        <f t="shared" si="14"/>
        <v>-0.133</v>
      </c>
      <c r="Q69" s="373">
        <f t="shared" si="15"/>
        <v>0.133</v>
      </c>
      <c r="R69" s="181"/>
      <c r="S69" s="181"/>
      <c r="T69" s="181"/>
      <c r="U69" s="182"/>
    </row>
    <row r="70" spans="1:21" ht="12.75">
      <c r="A70" s="152" t="s">
        <v>190</v>
      </c>
      <c r="B70" s="396">
        <f t="shared" si="0"/>
        <v>-0.006677631343550725</v>
      </c>
      <c r="C70" s="371">
        <f t="shared" si="1"/>
        <v>0.008677631343550724</v>
      </c>
      <c r="D70" s="371">
        <f t="shared" si="2"/>
        <v>-0.01435526268710145</v>
      </c>
      <c r="E70" s="373">
        <f t="shared" si="3"/>
        <v>0.01635526268710145</v>
      </c>
      <c r="F70" s="396">
        <f t="shared" si="4"/>
        <v>-0.08474576271186442</v>
      </c>
      <c r="G70" s="371">
        <f t="shared" si="5"/>
        <v>0.08474576271186442</v>
      </c>
      <c r="H70" s="371">
        <f t="shared" si="6"/>
        <v>-0.16949152542372883</v>
      </c>
      <c r="I70" s="373">
        <f t="shared" si="7"/>
        <v>0.16949152542372883</v>
      </c>
      <c r="J70" s="400">
        <f t="shared" si="8"/>
        <v>-0.2275</v>
      </c>
      <c r="K70" s="392">
        <f t="shared" si="9"/>
        <v>0.2275</v>
      </c>
      <c r="L70" s="392">
        <f t="shared" si="10"/>
        <v>-0.455</v>
      </c>
      <c r="M70" s="397">
        <f t="shared" si="11"/>
        <v>0.455</v>
      </c>
      <c r="N70" s="396">
        <f t="shared" si="12"/>
        <v>-0.10350000000000001</v>
      </c>
      <c r="O70" s="371">
        <f t="shared" si="13"/>
        <v>0.1555</v>
      </c>
      <c r="P70" s="371">
        <f t="shared" si="14"/>
        <v>-0.233</v>
      </c>
      <c r="Q70" s="373">
        <f t="shared" si="15"/>
        <v>0.28500000000000003</v>
      </c>
      <c r="R70" s="181"/>
      <c r="S70" s="181"/>
      <c r="T70" s="181"/>
      <c r="U70" s="182"/>
    </row>
    <row r="71" spans="1:21" ht="12.75">
      <c r="A71" s="152" t="s">
        <v>191</v>
      </c>
      <c r="B71" s="396">
        <f t="shared" si="0"/>
        <v>-0.063</v>
      </c>
      <c r="C71" s="371">
        <f t="shared" si="1"/>
        <v>0.063</v>
      </c>
      <c r="D71" s="371">
        <f t="shared" si="2"/>
        <v>-0.126</v>
      </c>
      <c r="E71" s="373">
        <f t="shared" si="3"/>
        <v>0.126</v>
      </c>
      <c r="F71" s="396">
        <f t="shared" si="4"/>
        <v>-0.0711864406779661</v>
      </c>
      <c r="G71" s="371">
        <f t="shared" si="5"/>
        <v>0.0711864406779661</v>
      </c>
      <c r="H71" s="371">
        <f t="shared" si="6"/>
        <v>-0.1423728813559322</v>
      </c>
      <c r="I71" s="373">
        <f t="shared" si="7"/>
        <v>0.1423728813559322</v>
      </c>
      <c r="J71" s="400">
        <f t="shared" si="8"/>
        <v>-0.34450000000000003</v>
      </c>
      <c r="K71" s="392">
        <f t="shared" si="9"/>
        <v>-0.04350000000000001</v>
      </c>
      <c r="L71" s="392">
        <f t="shared" si="10"/>
        <v>-0.495</v>
      </c>
      <c r="M71" s="397">
        <f t="shared" si="11"/>
        <v>0.10699999999999998</v>
      </c>
      <c r="N71" s="400">
        <f t="shared" si="12"/>
        <v>-0.1205</v>
      </c>
      <c r="O71" s="392">
        <f t="shared" si="13"/>
        <v>0.0965</v>
      </c>
      <c r="P71" s="392">
        <f t="shared" si="14"/>
        <v>-0.229</v>
      </c>
      <c r="Q71" s="397">
        <f t="shared" si="15"/>
        <v>0.205</v>
      </c>
      <c r="R71" s="181"/>
      <c r="S71" s="181"/>
      <c r="T71" s="181"/>
      <c r="U71" s="182"/>
    </row>
    <row r="72" spans="1:21" ht="12.75">
      <c r="A72" s="152" t="s">
        <v>192</v>
      </c>
      <c r="B72" s="396">
        <f t="shared" si="0"/>
        <v>-0.0033433588925483836</v>
      </c>
      <c r="C72" s="371">
        <f t="shared" si="1"/>
        <v>0.0033058629942255167</v>
      </c>
      <c r="D72" s="371">
        <f t="shared" si="2"/>
        <v>-0.006667969835935333</v>
      </c>
      <c r="E72" s="373">
        <f t="shared" si="3"/>
        <v>0.006630473937612467</v>
      </c>
      <c r="F72" s="396">
        <f t="shared" si="4"/>
        <v>-0.11525423728813561</v>
      </c>
      <c r="G72" s="371">
        <f t="shared" si="5"/>
        <v>0.11525423728813561</v>
      </c>
      <c r="H72" s="371">
        <f t="shared" si="6"/>
        <v>-0.23050847457627122</v>
      </c>
      <c r="I72" s="373">
        <f t="shared" si="7"/>
        <v>0.23050847457627122</v>
      </c>
      <c r="J72" s="400">
        <f t="shared" si="8"/>
        <v>-0.35000000000000003</v>
      </c>
      <c r="K72" s="392">
        <f t="shared" si="9"/>
        <v>0.35000000000000003</v>
      </c>
      <c r="L72" s="392">
        <f t="shared" si="10"/>
        <v>-0.7000000000000001</v>
      </c>
      <c r="M72" s="397">
        <f t="shared" si="11"/>
        <v>0.7000000000000001</v>
      </c>
      <c r="N72" s="400">
        <f t="shared" si="12"/>
        <v>-0.3205</v>
      </c>
      <c r="O72" s="392">
        <f t="shared" si="13"/>
        <v>0.34450000000000003</v>
      </c>
      <c r="P72" s="392">
        <f t="shared" si="14"/>
        <v>-0.653</v>
      </c>
      <c r="Q72" s="397">
        <f t="shared" si="15"/>
        <v>0.677</v>
      </c>
      <c r="R72" s="181"/>
      <c r="S72" s="181"/>
      <c r="T72" s="181"/>
      <c r="U72" s="182"/>
    </row>
    <row r="73" spans="1:21" ht="12.75">
      <c r="A73" s="152" t="s">
        <v>193</v>
      </c>
      <c r="B73" s="400">
        <f t="shared" si="0"/>
        <v>-0.1285</v>
      </c>
      <c r="C73" s="392">
        <f t="shared" si="1"/>
        <v>0.14450000000000002</v>
      </c>
      <c r="D73" s="392">
        <f t="shared" si="2"/>
        <v>-0.265</v>
      </c>
      <c r="E73" s="397">
        <f t="shared" si="3"/>
        <v>0.281</v>
      </c>
      <c r="F73" s="400">
        <f t="shared" si="4"/>
        <v>-0.030508474576271184</v>
      </c>
      <c r="G73" s="371">
        <f t="shared" si="5"/>
        <v>0.030508474576271184</v>
      </c>
      <c r="H73" s="371">
        <f t="shared" si="6"/>
        <v>-0.06101694915254237</v>
      </c>
      <c r="I73" s="373">
        <f t="shared" si="7"/>
        <v>0.06101694915254237</v>
      </c>
      <c r="J73" s="400">
        <f t="shared" si="8"/>
        <v>0.03950000000000001</v>
      </c>
      <c r="K73" s="392">
        <f t="shared" si="9"/>
        <v>0.3405</v>
      </c>
      <c r="L73" s="392">
        <f t="shared" si="10"/>
        <v>-0.11099999999999999</v>
      </c>
      <c r="M73" s="397">
        <f t="shared" si="11"/>
        <v>0.491</v>
      </c>
      <c r="N73" s="400">
        <f t="shared" si="12"/>
        <v>-0.12000000000000001</v>
      </c>
      <c r="O73" s="392">
        <f t="shared" si="13"/>
        <v>0.14600000000000002</v>
      </c>
      <c r="P73" s="392">
        <f t="shared" si="14"/>
        <v>-0.253</v>
      </c>
      <c r="Q73" s="397">
        <f t="shared" si="15"/>
        <v>0.279</v>
      </c>
      <c r="R73" s="181"/>
      <c r="S73" s="181"/>
      <c r="T73" s="181"/>
      <c r="U73" s="182"/>
    </row>
    <row r="74" spans="1:21" ht="12.75">
      <c r="A74" s="152" t="s">
        <v>194</v>
      </c>
      <c r="B74" s="396">
        <f t="shared" si="0"/>
        <v>-0.0028</v>
      </c>
      <c r="C74" s="371">
        <f t="shared" si="1"/>
        <v>0.0028</v>
      </c>
      <c r="D74" s="371">
        <f t="shared" si="2"/>
        <v>-0.0056</v>
      </c>
      <c r="E74" s="373">
        <f t="shared" si="3"/>
        <v>0.0056</v>
      </c>
      <c r="F74" s="396">
        <f t="shared" si="4"/>
        <v>-0.018983050847457626</v>
      </c>
      <c r="G74" s="371">
        <f t="shared" si="5"/>
        <v>0.018983050847457626</v>
      </c>
      <c r="H74" s="371">
        <f t="shared" si="6"/>
        <v>-0.03796610169491525</v>
      </c>
      <c r="I74" s="373">
        <f t="shared" si="7"/>
        <v>0.03796610169491525</v>
      </c>
      <c r="J74" s="400">
        <f t="shared" si="8"/>
        <v>-0.07</v>
      </c>
      <c r="K74" s="392">
        <f t="shared" si="9"/>
        <v>0.07</v>
      </c>
      <c r="L74" s="392">
        <f t="shared" si="10"/>
        <v>-0.14</v>
      </c>
      <c r="M74" s="397">
        <f t="shared" si="11"/>
        <v>0.14</v>
      </c>
      <c r="N74" s="400">
        <f t="shared" si="12"/>
        <v>-0.03395</v>
      </c>
      <c r="O74" s="392">
        <f t="shared" si="13"/>
        <v>0.03395</v>
      </c>
      <c r="P74" s="392">
        <f t="shared" si="14"/>
        <v>-0.0679</v>
      </c>
      <c r="Q74" s="397">
        <f t="shared" si="15"/>
        <v>0.0679</v>
      </c>
      <c r="R74" s="181"/>
      <c r="S74" s="181"/>
      <c r="T74" s="181"/>
      <c r="U74" s="182"/>
    </row>
    <row r="75" spans="1:21" ht="12.75">
      <c r="A75" s="152" t="s">
        <v>195</v>
      </c>
      <c r="B75" s="400">
        <f t="shared" si="0"/>
        <v>-0.0174</v>
      </c>
      <c r="C75" s="392">
        <f t="shared" si="1"/>
        <v>0.0204</v>
      </c>
      <c r="D75" s="392">
        <f t="shared" si="2"/>
        <v>-0.0363</v>
      </c>
      <c r="E75" s="397">
        <f t="shared" si="3"/>
        <v>0.0393</v>
      </c>
      <c r="F75" s="400">
        <f t="shared" si="4"/>
        <v>-0.007457627118644069</v>
      </c>
      <c r="G75" s="371">
        <f t="shared" si="5"/>
        <v>0.007457627118644069</v>
      </c>
      <c r="H75" s="371">
        <f t="shared" si="6"/>
        <v>-0.014915254237288138</v>
      </c>
      <c r="I75" s="373">
        <f t="shared" si="7"/>
        <v>0.014915254237288138</v>
      </c>
      <c r="J75" s="396">
        <f t="shared" si="8"/>
        <v>-0.0245</v>
      </c>
      <c r="K75" s="371">
        <f t="shared" si="9"/>
        <v>0.0245</v>
      </c>
      <c r="L75" s="371">
        <f t="shared" si="10"/>
        <v>-0.049</v>
      </c>
      <c r="M75" s="373">
        <f t="shared" si="11"/>
        <v>0.049</v>
      </c>
      <c r="N75" s="396">
        <f t="shared" si="12"/>
        <v>-0.0174</v>
      </c>
      <c r="O75" s="371">
        <f t="shared" si="13"/>
        <v>0.0204</v>
      </c>
      <c r="P75" s="371">
        <f t="shared" si="14"/>
        <v>-0.0363</v>
      </c>
      <c r="Q75" s="373">
        <f t="shared" si="15"/>
        <v>0.0393</v>
      </c>
      <c r="R75" s="181"/>
      <c r="S75" s="181"/>
      <c r="T75" s="181"/>
      <c r="U75" s="182"/>
    </row>
    <row r="76" spans="1:21" ht="12.75">
      <c r="A76" s="152" t="s">
        <v>196</v>
      </c>
      <c r="B76" s="400">
        <f t="shared" si="0"/>
        <v>-0.02015</v>
      </c>
      <c r="C76" s="392">
        <f t="shared" si="1"/>
        <v>0.00435</v>
      </c>
      <c r="D76" s="392">
        <f t="shared" si="2"/>
        <v>-0.0324</v>
      </c>
      <c r="E76" s="397">
        <f t="shared" si="3"/>
        <v>0.0166</v>
      </c>
      <c r="F76" s="400">
        <f t="shared" si="4"/>
        <v>-0.01016949152542373</v>
      </c>
      <c r="G76" s="371">
        <f t="shared" si="5"/>
        <v>0.01016949152542373</v>
      </c>
      <c r="H76" s="371">
        <f t="shared" si="6"/>
        <v>-0.02033898305084746</v>
      </c>
      <c r="I76" s="373">
        <f t="shared" si="7"/>
        <v>0.02033898305084746</v>
      </c>
      <c r="J76" s="400">
        <f t="shared" si="8"/>
        <v>-0.01945</v>
      </c>
      <c r="K76" s="392">
        <f t="shared" si="9"/>
        <v>0.021849999999999998</v>
      </c>
      <c r="L76" s="392">
        <f t="shared" si="10"/>
        <v>-0.0401</v>
      </c>
      <c r="M76" s="397">
        <f t="shared" si="11"/>
        <v>0.042499999999999996</v>
      </c>
      <c r="N76" s="400">
        <f t="shared" si="12"/>
        <v>-0.01665</v>
      </c>
      <c r="O76" s="392">
        <f t="shared" si="13"/>
        <v>0.012050000000000002</v>
      </c>
      <c r="P76" s="392">
        <f t="shared" si="14"/>
        <v>-0.031000000000000003</v>
      </c>
      <c r="Q76" s="397">
        <f t="shared" si="15"/>
        <v>0.026400000000000003</v>
      </c>
      <c r="R76" s="181"/>
      <c r="S76" s="181"/>
      <c r="T76" s="181"/>
      <c r="U76" s="182"/>
    </row>
    <row r="77" spans="1:21" ht="13.5" thickBot="1">
      <c r="A77" s="129" t="s">
        <v>197</v>
      </c>
      <c r="B77" s="398">
        <f t="shared" si="0"/>
        <v>-0.026199999999999998</v>
      </c>
      <c r="C77" s="375">
        <f t="shared" si="1"/>
        <v>0.02</v>
      </c>
      <c r="D77" s="375">
        <f t="shared" si="2"/>
        <v>-0.0493</v>
      </c>
      <c r="E77" s="374">
        <f t="shared" si="3"/>
        <v>0.0431</v>
      </c>
      <c r="F77" s="398">
        <f t="shared" si="4"/>
        <v>-0.01016949152542373</v>
      </c>
      <c r="G77" s="375">
        <f t="shared" si="5"/>
        <v>0.01016949152542373</v>
      </c>
      <c r="H77" s="375">
        <f t="shared" si="6"/>
        <v>-0.02033898305084746</v>
      </c>
      <c r="I77" s="374">
        <f t="shared" si="7"/>
        <v>0.02033898305084746</v>
      </c>
      <c r="J77" s="405">
        <f t="shared" si="8"/>
        <v>-0.02255</v>
      </c>
      <c r="K77" s="399">
        <f t="shared" si="9"/>
        <v>0.029949999999999997</v>
      </c>
      <c r="L77" s="399">
        <f t="shared" si="10"/>
        <v>-0.048799999999999996</v>
      </c>
      <c r="M77" s="401">
        <f t="shared" si="11"/>
        <v>0.0562</v>
      </c>
      <c r="N77" s="405">
        <f t="shared" si="12"/>
        <v>-0.0315</v>
      </c>
      <c r="O77" s="399">
        <f t="shared" si="13"/>
        <v>0.0315</v>
      </c>
      <c r="P77" s="399">
        <f t="shared" si="14"/>
        <v>-0.063</v>
      </c>
      <c r="Q77" s="401">
        <f t="shared" si="15"/>
        <v>0.063</v>
      </c>
      <c r="R77" s="183"/>
      <c r="S77" s="183"/>
      <c r="T77" s="183"/>
      <c r="U77" s="184"/>
    </row>
    <row r="78" spans="1:5" ht="13.5" thickBot="1">
      <c r="A78" s="128" t="s">
        <v>265</v>
      </c>
      <c r="B78" s="437">
        <v>0</v>
      </c>
      <c r="C78" s="438">
        <v>0.01</v>
      </c>
      <c r="D78" s="438">
        <v>0</v>
      </c>
      <c r="E78" s="439">
        <v>0.02</v>
      </c>
    </row>
    <row r="79" ht="13.5" thickBot="1"/>
    <row r="80" ht="12.75">
      <c r="A80" s="418" t="s">
        <v>260</v>
      </c>
    </row>
    <row r="81" ht="13.5" thickBot="1">
      <c r="A81" s="419" t="s">
        <v>261</v>
      </c>
    </row>
  </sheetData>
  <mergeCells count="26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2002-10-18T08:56:56Z</cp:lastPrinted>
  <dcterms:created xsi:type="dcterms:W3CDTF">2000-11-02T16:53:37Z</dcterms:created>
  <dcterms:modified xsi:type="dcterms:W3CDTF">2005-01-26T12:17:22Z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625941762</vt:i4>
  </property>
  <property fmtid="{D5CDD505-2E9C-101B-9397-08002B2CF9AE}" pid="3" name="_EmailSubject">
    <vt:lpwstr>Magnetic measurements on Ansaldo 23 &amp; 25</vt:lpwstr>
  </property>
  <property fmtid="{D5CDD505-2E9C-101B-9397-08002B2CF9AE}" pid="4" name="_AuthorEmail">
    <vt:lpwstr>Vittorio.Remondino@cern.ch</vt:lpwstr>
  </property>
  <property fmtid="{D5CDD505-2E9C-101B-9397-08002B2CF9AE}" pid="5" name="_AuthorEmailDisplayName">
    <vt:lpwstr>Vittorio Remondino</vt:lpwstr>
  </property>
  <property fmtid="{D5CDD505-2E9C-101B-9397-08002B2CF9AE}" pid="6" name="_PreviousAdHocReviewCycleID">
    <vt:i4>162442359</vt:i4>
  </property>
  <property fmtid="{D5CDD505-2E9C-101B-9397-08002B2CF9AE}" pid="7" name="_ReviewingToolsShownOnce">
    <vt:lpwstr/>
  </property>
</Properties>
</file>