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5240" windowHeight="5250" tabRatio="933" activeTab="1"/>
  </bookViews>
  <sheets>
    <sheet name="Alarm sheet" sheetId="1" r:id="rId1"/>
    <sheet name="Assembly Data" sheetId="2" r:id="rId2"/>
    <sheet name="Original data" sheetId="3" r:id="rId3"/>
    <sheet name="Summary Data" sheetId="4" r:id="rId4"/>
    <sheet name="C1 module" sheetId="5" r:id="rId5"/>
    <sheet name="C1 direction" sheetId="6" r:id="rId6"/>
    <sheet name="Harmonics" sheetId="7" r:id="rId7"/>
    <sheet name="Harmonics sigma" sheetId="8" r:id="rId8"/>
    <sheet name="Dx Dy" sheetId="9" r:id="rId9"/>
    <sheet name="Work sheet" sheetId="10" r:id="rId10"/>
    <sheet name="Work sheet diff" sheetId="11" r:id="rId11"/>
    <sheet name="Alstom Bound" sheetId="12" r:id="rId12"/>
    <sheet name="Noell Bound" sheetId="13" r:id="rId13"/>
    <sheet name="Ansaldo Bound" sheetId="14" r:id="rId14"/>
    <sheet name="MTF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hagen</author>
  </authors>
  <commentList>
    <comment ref="D189" authorId="0">
      <text>
        <r>
          <rPr>
            <sz val="12"/>
            <rFont val="Arial"/>
            <family val="2"/>
          </rPr>
          <t>7.4s</t>
        </r>
      </text>
    </comment>
    <comment ref="B187" authorId="0">
      <text>
        <r>
          <rPr>
            <sz val="12"/>
            <rFont val="Arial"/>
            <family val="2"/>
          </rPr>
          <t>4.5s</t>
        </r>
      </text>
    </comment>
    <comment ref="V205" authorId="0">
      <text>
        <r>
          <rPr>
            <sz val="12"/>
            <rFont val="Arial"/>
            <family val="2"/>
          </rPr>
          <t>3.6s</t>
        </r>
      </text>
    </comment>
  </commentList>
</comments>
</file>

<file path=xl/sharedStrings.xml><?xml version="1.0" encoding="utf-8"?>
<sst xmlns="http://schemas.openxmlformats.org/spreadsheetml/2006/main" count="1810" uniqueCount="378">
  <si>
    <t>File</t>
  </si>
  <si>
    <t>Multipoles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</si>
  <si>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</si>
  <si>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</si>
  <si>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</si>
  <si>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</si>
  <si>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</si>
  <si>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</si>
  <si>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</si>
  <si>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</si>
  <si>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</si>
  <si>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</si>
  <si>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</si>
  <si>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</si>
  <si>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</si>
  <si>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</si>
  <si>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</si>
  <si>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</si>
  <si>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</si>
  <si>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</si>
  <si>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</si>
  <si>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</si>
  <si>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</si>
  <si>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</si>
  <si>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</si>
  <si>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</si>
  <si>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</si>
  <si>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</si>
  <si>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</si>
  <si>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</si>
  <si>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</si>
  <si>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</si>
  <si>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</si>
  <si>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</si>
  <si>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</si>
  <si>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</si>
  <si>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</si>
  <si>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</si>
  <si>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</si>
  <si>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</si>
  <si>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Measured harmonics- Aperture 2</t>
  </si>
  <si>
    <t>Zero vector</t>
  </si>
  <si>
    <t>normal multipoles</t>
  </si>
  <si>
    <t>skew multipoles</t>
  </si>
  <si>
    <t>average</t>
  </si>
  <si>
    <t>sigma</t>
  </si>
  <si>
    <t>Random harmonics</t>
  </si>
  <si>
    <t>d (mm)</t>
  </si>
  <si>
    <t>sig(n)=d alpha beta^n</t>
  </si>
  <si>
    <t>Scaling law constants</t>
  </si>
  <si>
    <t>alpha</t>
  </si>
  <si>
    <t>beta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</si>
  <si>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</si>
  <si>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</si>
  <si>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</si>
  <si>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</si>
  <si>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</si>
  <si>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</si>
  <si>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</si>
  <si>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</si>
  <si>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</si>
  <si>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</si>
  <si>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</si>
  <si>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</si>
  <si>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</si>
  <si>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</si>
  <si>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</si>
  <si>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</si>
  <si>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</si>
  <si>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</si>
  <si>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</si>
  <si>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</si>
  <si>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</si>
  <si>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</si>
  <si>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</si>
  <si>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</si>
  <si>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</si>
  <si>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</si>
  <si>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</si>
  <si>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</si>
  <si>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</si>
  <si>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</si>
  <si>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</si>
  <si>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</si>
  <si>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</si>
  <si>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</si>
  <si>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</si>
  <si>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</si>
  <si>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</si>
  <si>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</si>
  <si>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</si>
  <si>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</si>
  <si>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</si>
  <si>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</si>
  <si>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</si>
  <si>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Ref. Test Proced.</t>
  </si>
  <si>
    <t>CERN IT 2708/LHC/LHC Rev 1.1 Annex b.18</t>
  </si>
  <si>
    <t>Mole name</t>
  </si>
  <si>
    <t>Analysis tools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</si>
  <si>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</si>
  <si>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</si>
  <si>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</si>
  <si>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</si>
  <si>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</si>
  <si>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</si>
  <si>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</si>
  <si>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</si>
  <si>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</si>
  <si>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</si>
  <si>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Integral field (T.m)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</si>
  <si>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</si>
  <si>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</si>
  <si>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</si>
  <si>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</si>
  <si>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</si>
  <si>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</si>
  <si>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</si>
  <si>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Mag. len. (m)</t>
  </si>
  <si>
    <t>Coil pos. (mm)</t>
  </si>
  <si>
    <t>Tranfs. Function (mT/KA)</t>
  </si>
  <si>
    <t>Transfer funct. (mT/KA)</t>
  </si>
  <si>
    <t>Current (A)</t>
  </si>
  <si>
    <t>C1/i (mT/KA)</t>
  </si>
  <si>
    <t>TF (mT/KA)</t>
  </si>
  <si>
    <t>Signs</t>
  </si>
  <si>
    <t>b even</t>
  </si>
  <si>
    <t>a odd</t>
  </si>
  <si>
    <t>a even</t>
  </si>
  <si>
    <t>Magnet name</t>
  </si>
  <si>
    <t>Shims</t>
  </si>
  <si>
    <t>Straight part</t>
  </si>
  <si>
    <t>Integral</t>
  </si>
  <si>
    <t>Coil pos.</t>
  </si>
  <si>
    <t>TF</t>
  </si>
  <si>
    <t>Mag len</t>
  </si>
  <si>
    <t>Version :</t>
  </si>
  <si>
    <t>cern</t>
  </si>
  <si>
    <t>CTRL-g pour charger les fichers des mesures .txt</t>
  </si>
  <si>
    <t>Date of test Ap 1</t>
  </si>
  <si>
    <t>Date of test Ap 2</t>
  </si>
  <si>
    <t>Average straight</t>
  </si>
  <si>
    <t>Variation straight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</si>
  <si>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</si>
  <si>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</si>
  <si>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</si>
  <si>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</si>
  <si>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</si>
  <si>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</si>
  <si>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</si>
  <si>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</si>
  <si>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</si>
  <si>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</si>
  <si>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</si>
  <si>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</si>
  <si>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</si>
  <si>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</si>
  <si>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</si>
  <si>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</si>
  <si>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</si>
  <si>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</si>
  <si>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</si>
  <si>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</si>
  <si>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</si>
  <si>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</si>
  <si>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</si>
  <si>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</si>
  <si>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</si>
  <si>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</si>
  <si>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</si>
  <si>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</si>
  <si>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</si>
  <si>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</si>
  <si>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</si>
  <si>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</si>
  <si>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</si>
  <si>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</si>
  <si>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</si>
  <si>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</si>
  <si>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</si>
  <si>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</si>
  <si>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</si>
  <si>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</si>
  <si>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</si>
  <si>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</si>
  <si>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</si>
  <si>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</si>
  <si>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</si>
  <si>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</si>
  <si>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</si>
  <si>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</si>
  <si>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</si>
  <si>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</si>
  <si>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</si>
  <si>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</si>
  <si>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</si>
  <si>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</si>
  <si>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</si>
  <si>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</si>
  <si>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</si>
  <si>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</si>
  <si>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</si>
  <si>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</si>
  <si>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Magnetic Length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</si>
  <si>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</si>
  <si>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</si>
  <si>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</si>
  <si>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</si>
  <si>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</si>
  <si>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</si>
  <si>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</si>
  <si>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</si>
  <si>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</si>
  <si>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</si>
  <si>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</si>
  <si>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</si>
  <si>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</si>
  <si>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</si>
  <si>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</si>
  <si>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</si>
  <si>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</si>
  <si>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</si>
  <si>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</si>
  <si>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</si>
  <si>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</si>
  <si>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</si>
  <si>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</si>
  <si>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</si>
  <si>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</si>
  <si>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</si>
  <si>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</si>
  <si>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</si>
  <si>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</si>
  <si>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</si>
  <si>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</si>
  <si>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</si>
  <si>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</si>
  <si>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</si>
  <si>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</si>
  <si>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</si>
  <si>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</si>
  <si>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</si>
  <si>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</si>
  <si>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</si>
  <si>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</si>
  <si>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</si>
  <si>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</si>
  <si>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</si>
  <si>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</si>
  <si>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Aperture 1 - Cold mass</t>
  </si>
  <si>
    <t>Aperture 2 - Cold mass</t>
  </si>
  <si>
    <t>Excitation current (A)</t>
  </si>
  <si>
    <t>dri,rot,nor,cel,fdw</t>
  </si>
  <si>
    <t>50/500</t>
  </si>
  <si>
    <t>Dx (m)</t>
  </si>
  <si>
    <t>Dy (m)</t>
  </si>
  <si>
    <t>Blue: test on cold mass</t>
  </si>
  <si>
    <t>Black: test on cm-collared coil</t>
  </si>
  <si>
    <t>File name for aperture 1</t>
  </si>
  <si>
    <t>File name for aperture 2</t>
  </si>
  <si>
    <t>Coil positioning</t>
  </si>
  <si>
    <t xml:space="preserve"> Aperture 2 - Cold mass</t>
  </si>
  <si>
    <t>Coil length (m)</t>
  </si>
  <si>
    <t>Coil temperature (Celsius)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</si>
  <si>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</si>
  <si>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</si>
  <si>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</si>
  <si>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</si>
  <si>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</si>
  <si>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</si>
  <si>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</si>
  <si>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</si>
  <si>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</si>
  <si>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</si>
  <si>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</si>
  <si>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</si>
  <si>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</si>
  <si>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</si>
  <si>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</si>
  <si>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</si>
  <si>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</si>
  <si>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</si>
  <si>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</si>
  <si>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</si>
  <si>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E. Wildner</t>
  </si>
  <si>
    <t>Cold mass template - version 11.10.2002</t>
  </si>
  <si>
    <t>Remplir les champs jaunes dans Original Data</t>
  </si>
  <si>
    <t>Francais</t>
  </si>
  <si>
    <t>Ouvrir le fichier avec les mesures de la collared coil</t>
  </si>
  <si>
    <t>Tools - Macro - Macros - Collared coil analysis - Run  (pour faire l'analyse - resultats dans Alarm sheet)</t>
  </si>
  <si>
    <t>Sauver le fichier</t>
  </si>
  <si>
    <t>Riempire I campi gialli in Original Data</t>
  </si>
  <si>
    <t>CTRL-g per caricare I file di misura .txt</t>
  </si>
  <si>
    <t>Aprire il file delle misure della collared coil corrispondente</t>
  </si>
  <si>
    <t>Tools - Macro - Macros - Collared coil analysis - Run  (per fare l'analisi - risultati in Alarm sheet)</t>
  </si>
  <si>
    <t>Salvare il file</t>
  </si>
  <si>
    <t>Fill in the yellow fields in Original Data</t>
  </si>
  <si>
    <t>English</t>
  </si>
  <si>
    <t>CTRL-g to load the measurement files .txt</t>
  </si>
  <si>
    <t>Open the file of the collared coil measurement of the same magnet</t>
  </si>
  <si>
    <t>Tools - Macro - Macros - Collared coil analysis - Run  (to perform the analysis - results in Alarm sheet)</t>
  </si>
  <si>
    <t>Save the file</t>
  </si>
  <si>
    <t>Additional lamin. (mm)</t>
  </si>
  <si>
    <t>Last modif on</t>
  </si>
  <si>
    <t>by</t>
  </si>
  <si>
    <t>Modifications:</t>
  </si>
  <si>
    <t>E. Todesco</t>
  </si>
  <si>
    <t>Cell for iron additional iron laminations - check on magnetic length includes additional iron laminations</t>
  </si>
  <si>
    <t>Go back to cold_mass file. Tools - Macro - Macros - Make difference - Run (to make the difference between collared coil and cold mass)</t>
  </si>
  <si>
    <t>Revenir au ficher cold_mass. Tools - Macro - Macros - Make difference - Run (pour faire la difference entre collared coil et cold mass)</t>
  </si>
  <si>
    <t>Tornare sul file cold_mass. Tools - Macro - Macros - Make difference - Run (per fare la differenza tra collared coil e cold mass)</t>
  </si>
  <si>
    <t>Salvare il file con il nome "ufficiale" in Original Data C1</t>
  </si>
  <si>
    <t>Sauver le fichier avec le nom "officiel" dans Original Data C1</t>
  </si>
  <si>
    <t>Save as … with the "official" name in Original Data C1</t>
  </si>
  <si>
    <t>Die gelben Felder in Original Data ausfüllen</t>
  </si>
  <si>
    <t>Ctrl-g um die Messdatei  ( Datei  .txt)  zu laden.</t>
  </si>
  <si>
    <t>Die Datei mit der ”offiziellen” bezeichnung im Original Data C1 speichern mit “Save as…”.</t>
  </si>
  <si>
    <t>Deutsch</t>
  </si>
  <si>
    <t>Öffnen “Collared Coils” Messdatei (gleiche Magnete versteht sich)</t>
  </si>
  <si>
    <t>Zurück zum cold mass Datei. Tools - Macro - Macros - Make difference - Run (Zeigt allen unterschieden in Messdatei zw. cc und cm)</t>
  </si>
  <si>
    <t>Tools - Macro - Macros - Collared coil analysis - Run (Um Maßdaten zu analysieren - Resultaten ins Alarm Sheet)</t>
  </si>
  <si>
    <t>Datei speichern</t>
  </si>
  <si>
    <t>German version of instructions added</t>
  </si>
  <si>
    <t>Italiano</t>
  </si>
  <si>
    <t>C1 (mT)</t>
  </si>
  <si>
    <t>6 (3+,3-)</t>
  </si>
  <si>
    <t>Noell</t>
  </si>
  <si>
    <t>Integer vector</t>
  </si>
  <si>
    <t>Measured harmonics- Aperture 2 (with local feed-down)</t>
  </si>
  <si>
    <t>Measured harmonics- Aperture 1 (with local feed-down)</t>
  </si>
  <si>
    <t>Update of bounds: all heads tested on differences</t>
  </si>
  <si>
    <t>P. Hagen</t>
  </si>
  <si>
    <t>Twist Integral</t>
  </si>
  <si>
    <t>Removal of correction for magnetic length and main field implemented in 12/20/2002</t>
  </si>
  <si>
    <t>Added Twist Integral - I0</t>
  </si>
  <si>
    <t>VB code changes. Macro "All" runs all macros. Cleaned up module names, macro names and shortcuts</t>
  </si>
  <si>
    <t>Compute sigma units for cells with alarm (yellow or red)</t>
  </si>
  <si>
    <t>GetSetData changed to reformat mole name according to CERN AT/MAS convention</t>
  </si>
  <si>
    <t xml:space="preserve">GetSetData changed to extract the dipole type and correctly reformat magnet name and serial number         </t>
  </si>
  <si>
    <t xml:space="preserve">Fields which must be filled-in or check in yellow and with initial value ?           </t>
  </si>
  <si>
    <t>Predefined some fields for convenience (cross section=3, analyser, controller)</t>
  </si>
  <si>
    <t>Using same date format in this table and holding point as in Oracle</t>
  </si>
  <si>
    <t>Changed notation "mbp" with "Heads CS/NCS" in Work Sheet</t>
  </si>
  <si>
    <t>dB/B Heads CS+NCS</t>
  </si>
  <si>
    <t>Fixed issue in GetSetMacro macro that "Original data" must be current sheet before starting macro</t>
  </si>
  <si>
    <t>Changed the way CopyPaste macro determines CC or CM</t>
  </si>
  <si>
    <t>Sufficient to enter only first meas file name in "Original data" P4</t>
  </si>
  <si>
    <t>Copied DIMM specific mole data into "Original Data" for completeness</t>
  </si>
  <si>
    <t>Replace "Exit Sub" with "End" in macros to ensure abort execution when problems</t>
  </si>
  <si>
    <t>Processing of measurement info from web based holding point (leave "Original data" P4 and P5 empty)</t>
  </si>
  <si>
    <t>Changed ModifTitre macro to correctly handle 3 digits magnet numbers</t>
  </si>
  <si>
    <t>Correction of integrals in worksheet, worksheet diff, MTF, and computation of dx dy from multipoles</t>
  </si>
  <si>
    <t>Effective length (m)</t>
  </si>
  <si>
    <t>a1 angle (mrad)</t>
  </si>
  <si>
    <t>Twist (m2 mrad)</t>
  </si>
  <si>
    <t>Twist Integral (I0) (m2 rad)</t>
  </si>
  <si>
    <t>Twist Integral Aperture 1</t>
  </si>
  <si>
    <t>Twist Integral Aperture 2</t>
  </si>
  <si>
    <t>Twist (m2 rad)</t>
  </si>
  <si>
    <t>Detection of suspect meas date, corrected processing of non-nominal shims</t>
  </si>
  <si>
    <t>17-FEB-2004_3115cm1.txt</t>
  </si>
  <si>
    <t>17-FEB-2004_3115cm2.txt</t>
  </si>
  <si>
    <t>HCMBBLA001</t>
  </si>
  <si>
    <t>Krause</t>
  </si>
  <si>
    <t>Dipole 23</t>
  </si>
  <si>
    <t>Soft version</t>
  </si>
  <si>
    <t>DIMM V2.0.8</t>
  </si>
  <si>
    <t>Level Average</t>
  </si>
  <si>
    <t>Level Sigma2</t>
  </si>
  <si>
    <t>Position (mm)</t>
  </si>
  <si>
    <t>Fist move (mm)</t>
  </si>
  <si>
    <t>First move Ap1</t>
  </si>
  <si>
    <t>First move Ap2</t>
  </si>
  <si>
    <t>Dipole 24</t>
  </si>
  <si>
    <t>status ok</t>
  </si>
  <si>
    <t>yellow alarm</t>
  </si>
  <si>
    <t>red alarm</t>
  </si>
  <si>
    <t>Usual red/yellow alarms in variation of main field due to difference in mole position (30 mm pos 1)</t>
  </si>
  <si>
    <t>OK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</si>
</sst>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0.0000"/>
    <numFmt numFmtId="197" formatCode="0.0##"/>
    <numFmt numFmtId="198" formatCode="0.00E+0"/>
    <numFmt numFmtId="199" formatCode="0.0###"/>
    <numFmt numFmtId="200" formatCode="0.0#"/>
    <numFmt numFmtId="201" formatCode="0.000E+00"/>
    <numFmt numFmtId="202" formatCode="0.00000"/>
    <numFmt numFmtId="203" formatCode="00000"/>
    <numFmt numFmtId="204" formatCode="0.0000E+00"/>
    <numFmt numFmtId="205" formatCode="0.0000000000000"/>
    <numFmt numFmtId="206" formatCode="0.0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&quot;L.&quot;\ #,##0;\-&quot;L.&quot;\ #,##0"/>
    <numFmt numFmtId="215" formatCode="&quot;L.&quot;\ #,##0;[Red]\-&quot;L.&quot;\ #,##0"/>
    <numFmt numFmtId="216" formatCode="&quot;L.&quot;\ #,##0.00;\-&quot;L.&quot;\ #,##0.00"/>
    <numFmt numFmtId="217" formatCode="&quot;L.&quot;\ #,##0.00;[Red]\-&quot;L.&quot;\ #,##0.00"/>
    <numFmt numFmtId="218" formatCode="_-&quot;L.&quot;\ * #,##0_-;\-&quot;L.&quot;\ * #,##0_-;_-&quot;L.&quot;\ * &quot;-&quot;_-;_-@_-"/>
    <numFmt numFmtId="219" formatCode="_-&quot;L.&quot;\ * #,##0.00_-;\-&quot;L.&quot;\ * #,##0.00_-;_-&quot;L.&quot;\ * &quot;-&quot;??_-;_-@_-"/>
    <numFmt numFmtId="220" formatCode="m/d"/>
    <numFmt numFmtId="221" formatCode="000\-00\-0000"/>
    <numFmt numFmtId="222" formatCode="####"/>
    <numFmt numFmtId="223" formatCode="mm/dd/yy"/>
    <numFmt numFmtId="224" formatCode="m/d/yy"/>
    <numFmt numFmtId="225" formatCode="dd\-mmm\-yyyy"/>
    <numFmt numFmtId="226" formatCode="[$-409]dddd\,\ mmmm\ dd\,\ yyyy"/>
    <numFmt numFmtId="227" formatCode="[$-409]d\-mmm\-yyyy;@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sz val="17.5"/>
      <name val="Arial"/>
      <family val="0"/>
    </font>
    <font>
      <b/>
      <sz val="13"/>
      <name val="Arial"/>
      <family val="2"/>
    </font>
    <font>
      <sz val="14.7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75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52"/>
      <name val="Arial"/>
      <family val="2"/>
    </font>
    <font>
      <sz val="8"/>
      <color indexed="8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9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194" fontId="2" fillId="0" borderId="5" xfId="0" applyNumberFormat="1" applyFont="1" applyBorder="1" applyAlignment="1">
      <alignment/>
    </xf>
    <xf numFmtId="194" fontId="3" fillId="0" borderId="2" xfId="0" applyNumberFormat="1" applyFont="1" applyBorder="1" applyAlignment="1">
      <alignment/>
    </xf>
    <xf numFmtId="194" fontId="3" fillId="0" borderId="8" xfId="0" applyNumberFormat="1" applyFont="1" applyBorder="1" applyAlignment="1">
      <alignment/>
    </xf>
    <xf numFmtId="194" fontId="3" fillId="0" borderId="9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4" fontId="3" fillId="0" borderId="5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194" fontId="3" fillId="0" borderId="0" xfId="0" applyNumberFormat="1" applyFont="1" applyAlignment="1">
      <alignment/>
    </xf>
    <xf numFmtId="194" fontId="4" fillId="0" borderId="4" xfId="0" applyNumberFormat="1" applyFont="1" applyBorder="1" applyAlignment="1">
      <alignment/>
    </xf>
    <xf numFmtId="194" fontId="2" fillId="0" borderId="9" xfId="0" applyNumberFormat="1" applyFont="1" applyBorder="1" applyAlignment="1">
      <alignment/>
    </xf>
    <xf numFmtId="194" fontId="2" fillId="0" borderId="6" xfId="0" applyNumberFormat="1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94" fontId="2" fillId="0" borderId="0" xfId="0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4" fontId="2" fillId="0" borderId="1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10" xfId="0" applyNumberFormat="1" applyFont="1" applyBorder="1" applyAlignment="1">
      <alignment/>
    </xf>
    <xf numFmtId="194" fontId="2" fillId="0" borderId="5" xfId="0" applyNumberFormat="1" applyFont="1" applyBorder="1" applyAlignment="1">
      <alignment/>
    </xf>
    <xf numFmtId="194" fontId="2" fillId="0" borderId="20" xfId="0" applyNumberFormat="1" applyFont="1" applyBorder="1" applyAlignment="1">
      <alignment/>
    </xf>
    <xf numFmtId="194" fontId="2" fillId="0" borderId="6" xfId="0" applyNumberFormat="1" applyFont="1" applyBorder="1" applyAlignment="1">
      <alignment/>
    </xf>
    <xf numFmtId="194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96" fontId="2" fillId="0" borderId="13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/>
    </xf>
    <xf numFmtId="196" fontId="2" fillId="0" borderId="19" xfId="0" applyNumberFormat="1" applyFont="1" applyBorder="1" applyAlignment="1">
      <alignment/>
    </xf>
    <xf numFmtId="196" fontId="2" fillId="0" borderId="0" xfId="0" applyNumberFormat="1" applyFont="1" applyBorder="1" applyAlignment="1">
      <alignment/>
    </xf>
    <xf numFmtId="196" fontId="2" fillId="0" borderId="10" xfId="0" applyNumberFormat="1" applyFont="1" applyBorder="1" applyAlignment="1">
      <alignment/>
    </xf>
    <xf numFmtId="196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94" fontId="7" fillId="0" borderId="0" xfId="0" applyNumberFormat="1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" fontId="2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0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202" fontId="2" fillId="0" borderId="5" xfId="0" applyNumberFormat="1" applyFont="1" applyBorder="1" applyAlignment="1">
      <alignment/>
    </xf>
    <xf numFmtId="19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5" xfId="0" applyFont="1" applyBorder="1" applyAlignment="1">
      <alignment/>
    </xf>
    <xf numFmtId="11" fontId="0" fillId="0" borderId="0" xfId="0" applyNumberFormat="1" applyAlignment="1">
      <alignment/>
    </xf>
    <xf numFmtId="196" fontId="0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96" fontId="2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 horizontal="center"/>
    </xf>
    <xf numFmtId="19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196" fontId="0" fillId="0" borderId="6" xfId="0" applyNumberFormat="1" applyBorder="1" applyAlignment="1">
      <alignment/>
    </xf>
    <xf numFmtId="194" fontId="0" fillId="0" borderId="7" xfId="0" applyNumberFormat="1" applyFont="1" applyBorder="1" applyAlignment="1">
      <alignment/>
    </xf>
    <xf numFmtId="196" fontId="0" fillId="0" borderId="6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7" xfId="0" applyFont="1" applyBorder="1" applyAlignment="1">
      <alignment/>
    </xf>
    <xf numFmtId="196" fontId="19" fillId="0" borderId="10" xfId="0" applyNumberFormat="1" applyFont="1" applyBorder="1" applyAlignment="1">
      <alignment/>
    </xf>
    <xf numFmtId="196" fontId="19" fillId="0" borderId="5" xfId="0" applyNumberFormat="1" applyFont="1" applyBorder="1" applyAlignment="1">
      <alignment/>
    </xf>
    <xf numFmtId="1" fontId="19" fillId="0" borderId="5" xfId="0" applyNumberFormat="1" applyFont="1" applyBorder="1" applyAlignment="1">
      <alignment horizontal="center"/>
    </xf>
    <xf numFmtId="195" fontId="19" fillId="0" borderId="6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11" fontId="1" fillId="0" borderId="19" xfId="0" applyNumberFormat="1" applyFont="1" applyBorder="1" applyAlignment="1">
      <alignment/>
    </xf>
    <xf numFmtId="211" fontId="1" fillId="0" borderId="10" xfId="0" applyNumberFormat="1" applyFont="1" applyBorder="1" applyAlignment="1">
      <alignment/>
    </xf>
    <xf numFmtId="211" fontId="1" fillId="0" borderId="28" xfId="0" applyNumberFormat="1" applyFont="1" applyBorder="1" applyAlignment="1">
      <alignment/>
    </xf>
    <xf numFmtId="0" fontId="20" fillId="0" borderId="2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2" fillId="0" borderId="29" xfId="0" applyFont="1" applyFill="1" applyBorder="1" applyAlignment="1">
      <alignment/>
    </xf>
    <xf numFmtId="194" fontId="3" fillId="0" borderId="2" xfId="0" applyNumberFormat="1" applyFont="1" applyFill="1" applyBorder="1" applyAlignment="1">
      <alignment/>
    </xf>
    <xf numFmtId="194" fontId="3" fillId="0" borderId="8" xfId="0" applyNumberFormat="1" applyFont="1" applyFill="1" applyBorder="1" applyAlignment="1">
      <alignment/>
    </xf>
    <xf numFmtId="194" fontId="3" fillId="0" borderId="9" xfId="0" applyNumberFormat="1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3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0" fillId="0" borderId="3" xfId="0" applyNumberFormat="1" applyFont="1" applyFill="1" applyBorder="1" applyAlignment="1">
      <alignment/>
    </xf>
    <xf numFmtId="194" fontId="0" fillId="0" borderId="4" xfId="0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96" fontId="0" fillId="0" borderId="9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28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6" xfId="0" applyFont="1" applyBorder="1" applyAlignment="1">
      <alignment/>
    </xf>
    <xf numFmtId="194" fontId="19" fillId="0" borderId="10" xfId="0" applyNumberFormat="1" applyFont="1" applyBorder="1" applyAlignment="1">
      <alignment/>
    </xf>
    <xf numFmtId="194" fontId="19" fillId="0" borderId="5" xfId="0" applyNumberFormat="1" applyFont="1" applyBorder="1" applyAlignment="1">
      <alignment/>
    </xf>
    <xf numFmtId="194" fontId="19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0" fillId="0" borderId="2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9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9" xfId="0" applyFill="1" applyBorder="1" applyAlignment="1">
      <alignment/>
    </xf>
    <xf numFmtId="194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96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94" fontId="0" fillId="0" borderId="7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/>
    </xf>
    <xf numFmtId="211" fontId="21" fillId="0" borderId="0" xfId="0" applyNumberFormat="1" applyFont="1" applyFill="1" applyBorder="1" applyAlignment="1">
      <alignment/>
    </xf>
    <xf numFmtId="211" fontId="23" fillId="0" borderId="0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94" fontId="25" fillId="0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4" xfId="0" applyFont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4" fillId="0" borderId="4" xfId="0" applyFont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9" xfId="0" applyFont="1" applyBorder="1" applyAlignment="1">
      <alignment/>
    </xf>
    <xf numFmtId="194" fontId="25" fillId="0" borderId="19" xfId="0" applyNumberFormat="1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4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194" fontId="25" fillId="0" borderId="2" xfId="0" applyNumberFormat="1" applyFont="1" applyFill="1" applyBorder="1" applyAlignment="1">
      <alignment/>
    </xf>
    <xf numFmtId="194" fontId="25" fillId="0" borderId="8" xfId="0" applyNumberFormat="1" applyFont="1" applyFill="1" applyBorder="1" applyAlignment="1">
      <alignment/>
    </xf>
    <xf numFmtId="194" fontId="25" fillId="0" borderId="0" xfId="0" applyNumberFormat="1" applyFont="1" applyFill="1" applyBorder="1" applyAlignment="1">
      <alignment/>
    </xf>
    <xf numFmtId="194" fontId="25" fillId="0" borderId="10" xfId="0" applyNumberFormat="1" applyFont="1" applyFill="1" applyBorder="1" applyAlignment="1">
      <alignment/>
    </xf>
    <xf numFmtId="194" fontId="25" fillId="0" borderId="5" xfId="0" applyNumberFormat="1" applyFont="1" applyFill="1" applyBorder="1" applyAlignment="1">
      <alignment/>
    </xf>
    <xf numFmtId="0" fontId="24" fillId="0" borderId="2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28" xfId="0" applyFont="1" applyFill="1" applyBorder="1" applyAlignment="1">
      <alignment/>
    </xf>
    <xf numFmtId="211" fontId="2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196" fontId="26" fillId="0" borderId="6" xfId="0" applyNumberFormat="1" applyFont="1" applyFill="1" applyBorder="1" applyAlignment="1">
      <alignment/>
    </xf>
    <xf numFmtId="0" fontId="26" fillId="0" borderId="6" xfId="0" applyFont="1" applyFill="1" applyBorder="1" applyAlignment="1">
      <alignment/>
    </xf>
    <xf numFmtId="196" fontId="26" fillId="0" borderId="10" xfId="0" applyNumberFormat="1" applyFont="1" applyFill="1" applyBorder="1" applyAlignment="1">
      <alignment/>
    </xf>
    <xf numFmtId="0" fontId="26" fillId="0" borderId="28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0" fontId="26" fillId="0" borderId="30" xfId="0" applyFont="1" applyFill="1" applyBorder="1" applyAlignment="1">
      <alignment horizontal="right"/>
    </xf>
    <xf numFmtId="194" fontId="2" fillId="0" borderId="11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22" fillId="0" borderId="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horizontal="right"/>
    </xf>
    <xf numFmtId="194" fontId="2" fillId="0" borderId="19" xfId="0" applyNumberFormat="1" applyFont="1" applyFill="1" applyBorder="1" applyAlignment="1">
      <alignment horizontal="right"/>
    </xf>
    <xf numFmtId="196" fontId="2" fillId="0" borderId="19" xfId="0" applyNumberFormat="1" applyFont="1" applyFill="1" applyBorder="1" applyAlignment="1">
      <alignment/>
    </xf>
    <xf numFmtId="196" fontId="22" fillId="0" borderId="19" xfId="0" applyNumberFormat="1" applyFont="1" applyFill="1" applyBorder="1" applyAlignment="1">
      <alignment/>
    </xf>
    <xf numFmtId="196" fontId="2" fillId="0" borderId="6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94" fontId="2" fillId="0" borderId="19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196" fontId="2" fillId="0" borderId="5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196" fontId="2" fillId="0" borderId="0" xfId="0" applyNumberFormat="1" applyFont="1" applyFill="1" applyBorder="1" applyAlignment="1">
      <alignment horizontal="right"/>
    </xf>
    <xf numFmtId="196" fontId="2" fillId="0" borderId="9" xfId="0" applyNumberFormat="1" applyFont="1" applyFill="1" applyBorder="1" applyAlignment="1">
      <alignment horizontal="right"/>
    </xf>
    <xf numFmtId="196" fontId="2" fillId="0" borderId="7" xfId="0" applyNumberFormat="1" applyFont="1" applyFill="1" applyBorder="1" applyAlignment="1">
      <alignment horizontal="right"/>
    </xf>
    <xf numFmtId="196" fontId="2" fillId="0" borderId="6" xfId="0" applyNumberFormat="1" applyFont="1" applyFill="1" applyBorder="1" applyAlignment="1">
      <alignment horizontal="right"/>
    </xf>
    <xf numFmtId="196" fontId="2" fillId="0" borderId="5" xfId="0" applyNumberFormat="1" applyFont="1" applyFill="1" applyBorder="1" applyAlignment="1">
      <alignment horizontal="right"/>
    </xf>
    <xf numFmtId="196" fontId="2" fillId="0" borderId="8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196" fontId="26" fillId="0" borderId="0" xfId="0" applyNumberFormat="1" applyFont="1" applyFill="1" applyBorder="1" applyAlignment="1">
      <alignment horizontal="right"/>
    </xf>
    <xf numFmtId="196" fontId="2" fillId="0" borderId="2" xfId="0" applyNumberFormat="1" applyFont="1" applyFill="1" applyBorder="1" applyAlignment="1">
      <alignment horizontal="right"/>
    </xf>
    <xf numFmtId="196" fontId="2" fillId="0" borderId="19" xfId="0" applyNumberFormat="1" applyFont="1" applyFill="1" applyBorder="1" applyAlignment="1">
      <alignment horizontal="right"/>
    </xf>
    <xf numFmtId="196" fontId="26" fillId="0" borderId="7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26" fillId="0" borderId="5" xfId="0" applyNumberFormat="1" applyFont="1" applyFill="1" applyBorder="1" applyAlignment="1">
      <alignment horizontal="right"/>
    </xf>
    <xf numFmtId="196" fontId="26" fillId="0" borderId="19" xfId="0" applyNumberFormat="1" applyFont="1" applyFill="1" applyBorder="1" applyAlignment="1">
      <alignment horizontal="right"/>
    </xf>
    <xf numFmtId="196" fontId="26" fillId="0" borderId="6" xfId="0" applyNumberFormat="1" applyFont="1" applyFill="1" applyBorder="1" applyAlignment="1">
      <alignment horizontal="right"/>
    </xf>
    <xf numFmtId="196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1" fontId="2" fillId="0" borderId="8" xfId="0" applyNumberFormat="1" applyFont="1" applyBorder="1" applyAlignment="1">
      <alignment/>
    </xf>
    <xf numFmtId="194" fontId="2" fillId="0" borderId="8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94" fontId="2" fillId="0" borderId="2" xfId="0" applyNumberFormat="1" applyFont="1" applyBorder="1" applyAlignment="1">
      <alignment/>
    </xf>
    <xf numFmtId="194" fontId="2" fillId="0" borderId="8" xfId="0" applyNumberFormat="1" applyFont="1" applyBorder="1" applyAlignment="1">
      <alignment/>
    </xf>
    <xf numFmtId="194" fontId="2" fillId="0" borderId="9" xfId="0" applyNumberFormat="1" applyFont="1" applyBorder="1" applyAlignment="1">
      <alignment/>
    </xf>
    <xf numFmtId="194" fontId="2" fillId="0" borderId="5" xfId="0" applyNumberFormat="1" applyFont="1" applyFill="1" applyBorder="1" applyAlignment="1">
      <alignment/>
    </xf>
    <xf numFmtId="194" fontId="2" fillId="0" borderId="6" xfId="0" applyNumberFormat="1" applyFont="1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/>
    </xf>
    <xf numFmtId="194" fontId="28" fillId="0" borderId="5" xfId="0" applyNumberFormat="1" applyFont="1" applyFill="1" applyBorder="1" applyAlignment="1">
      <alignment/>
    </xf>
    <xf numFmtId="194" fontId="28" fillId="0" borderId="0" xfId="0" applyNumberFormat="1" applyFont="1" applyFill="1" applyBorder="1" applyAlignment="1">
      <alignment/>
    </xf>
    <xf numFmtId="194" fontId="28" fillId="0" borderId="8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1" fillId="0" borderId="12" xfId="0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11" fontId="1" fillId="5" borderId="1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195" fontId="2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>
      <alignment horizontal="left"/>
    </xf>
    <xf numFmtId="0" fontId="20" fillId="0" borderId="11" xfId="0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196" fontId="2" fillId="0" borderId="5" xfId="0" applyNumberFormat="1" applyFont="1" applyFill="1" applyBorder="1" applyAlignment="1">
      <alignment/>
    </xf>
    <xf numFmtId="196" fontId="2" fillId="0" borderId="6" xfId="0" applyNumberFormat="1" applyFont="1" applyFill="1" applyBorder="1" applyAlignment="1">
      <alignment/>
    </xf>
    <xf numFmtId="196" fontId="26" fillId="0" borderId="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94" fontId="2" fillId="0" borderId="28" xfId="0" applyNumberFormat="1" applyFont="1" applyFill="1" applyBorder="1" applyAlignment="1">
      <alignment/>
    </xf>
    <xf numFmtId="194" fontId="2" fillId="0" borderId="30" xfId="0" applyNumberFormat="1" applyFont="1" applyFill="1" applyBorder="1" applyAlignment="1">
      <alignment/>
    </xf>
    <xf numFmtId="194" fontId="2" fillId="0" borderId="29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27" fillId="0" borderId="11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4" fillId="0" borderId="30" xfId="0" applyFont="1" applyFill="1" applyBorder="1" applyAlignment="1">
      <alignment/>
    </xf>
    <xf numFmtId="194" fontId="28" fillId="0" borderId="30" xfId="0" applyNumberFormat="1" applyFont="1" applyFill="1" applyBorder="1" applyAlignment="1">
      <alignment/>
    </xf>
    <xf numFmtId="1" fontId="2" fillId="6" borderId="31" xfId="0" applyNumberFormat="1" applyFont="1" applyFill="1" applyBorder="1" applyAlignment="1">
      <alignment/>
    </xf>
    <xf numFmtId="194" fontId="2" fillId="6" borderId="32" xfId="0" applyNumberFormat="1" applyFont="1" applyFill="1" applyBorder="1" applyAlignment="1">
      <alignment/>
    </xf>
    <xf numFmtId="194" fontId="2" fillId="6" borderId="0" xfId="0" applyNumberFormat="1" applyFont="1" applyFill="1" applyBorder="1" applyAlignment="1">
      <alignment/>
    </xf>
    <xf numFmtId="194" fontId="2" fillId="6" borderId="5" xfId="0" applyNumberFormat="1" applyFont="1" applyFill="1" applyBorder="1" applyAlignment="1">
      <alignment/>
    </xf>
    <xf numFmtId="194" fontId="2" fillId="6" borderId="19" xfId="0" applyNumberFormat="1" applyFont="1" applyFill="1" applyBorder="1" applyAlignment="1">
      <alignment/>
    </xf>
    <xf numFmtId="194" fontId="2" fillId="7" borderId="0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194" fontId="2" fillId="7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94" fontId="2" fillId="0" borderId="7" xfId="0" applyNumberFormat="1" applyFont="1" applyFill="1" applyBorder="1" applyAlignment="1">
      <alignment/>
    </xf>
    <xf numFmtId="196" fontId="2" fillId="0" borderId="7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96" fontId="2" fillId="0" borderId="2" xfId="0" applyNumberFormat="1" applyFont="1" applyFill="1" applyBorder="1" applyAlignment="1">
      <alignment horizontal="right"/>
    </xf>
    <xf numFmtId="196" fontId="2" fillId="0" borderId="8" xfId="0" applyNumberFormat="1" applyFont="1" applyFill="1" applyBorder="1" applyAlignment="1">
      <alignment horizontal="right"/>
    </xf>
    <xf numFmtId="196" fontId="2" fillId="0" borderId="9" xfId="0" applyNumberFormat="1" applyFont="1" applyFill="1" applyBorder="1" applyAlignment="1">
      <alignment horizontal="right"/>
    </xf>
    <xf numFmtId="196" fontId="2" fillId="0" borderId="19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196" fontId="2" fillId="0" borderId="7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2" fillId="0" borderId="5" xfId="0" applyNumberFormat="1" applyFont="1" applyFill="1" applyBorder="1" applyAlignment="1">
      <alignment horizontal="right"/>
    </xf>
    <xf numFmtId="196" fontId="2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202" fontId="19" fillId="0" borderId="6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211" fontId="1" fillId="0" borderId="12" xfId="0" applyNumberFormat="1" applyFont="1" applyFill="1" applyBorder="1" applyAlignment="1">
      <alignment/>
    </xf>
    <xf numFmtId="227" fontId="2" fillId="0" borderId="19" xfId="0" applyNumberFormat="1" applyFont="1" applyBorder="1" applyAlignment="1">
      <alignment horizontal="center"/>
    </xf>
    <xf numFmtId="227" fontId="2" fillId="0" borderId="10" xfId="0" applyNumberFormat="1" applyFont="1" applyBorder="1" applyAlignment="1">
      <alignment horizontal="center"/>
    </xf>
    <xf numFmtId="227" fontId="2" fillId="0" borderId="0" xfId="0" applyNumberFormat="1" applyFont="1" applyBorder="1" applyAlignment="1">
      <alignment horizontal="center"/>
    </xf>
    <xf numFmtId="227" fontId="2" fillId="2" borderId="29" xfId="0" applyNumberFormat="1" applyFont="1" applyFill="1" applyBorder="1" applyAlignment="1">
      <alignment horizontal="center"/>
    </xf>
    <xf numFmtId="14" fontId="2" fillId="2" borderId="29" xfId="0" applyNumberFormat="1" applyFont="1" applyFill="1" applyBorder="1" applyAlignment="1">
      <alignment horizontal="center"/>
    </xf>
    <xf numFmtId="194" fontId="28" fillId="0" borderId="29" xfId="0" applyNumberFormat="1" applyFont="1" applyFill="1" applyBorder="1" applyAlignment="1">
      <alignment/>
    </xf>
    <xf numFmtId="194" fontId="2" fillId="0" borderId="6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196" fontId="0" fillId="0" borderId="7" xfId="0" applyNumberFormat="1" applyFill="1" applyBorder="1" applyAlignment="1">
      <alignment/>
    </xf>
    <xf numFmtId="194" fontId="0" fillId="0" borderId="6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94" fontId="28" fillId="9" borderId="0" xfId="0" applyNumberFormat="1" applyFont="1" applyFill="1" applyBorder="1" applyAlignment="1">
      <alignment/>
    </xf>
    <xf numFmtId="194" fontId="3" fillId="9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194" fontId="28" fillId="2" borderId="5" xfId="0" applyNumberFormat="1" applyFont="1" applyFill="1" applyBorder="1" applyAlignment="1">
      <alignment/>
    </xf>
    <xf numFmtId="194" fontId="3" fillId="2" borderId="9" xfId="0" applyNumberFormat="1" applyFont="1" applyFill="1" applyBorder="1" applyAlignment="1">
      <alignment/>
    </xf>
    <xf numFmtId="194" fontId="3" fillId="2" borderId="2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194" fontId="25" fillId="2" borderId="5" xfId="0" applyNumberFormat="1" applyFont="1" applyFill="1" applyBorder="1" applyAlignment="1">
      <alignment/>
    </xf>
    <xf numFmtId="194" fontId="3" fillId="2" borderId="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25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4" fontId="0" fillId="0" borderId="7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202" fontId="0" fillId="0" borderId="5" xfId="0" applyNumberFormat="1" applyBorder="1" applyAlignment="1">
      <alignment horizontal="center"/>
    </xf>
    <xf numFmtId="202" fontId="0" fillId="0" borderId="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" fontId="0" fillId="2" borderId="0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94" fontId="0" fillId="0" borderId="5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225" fontId="0" fillId="2" borderId="32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9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225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8" xfId="0" applyFont="1" applyBorder="1" applyAlignment="1" quotePrefix="1">
      <alignment horizontal="center"/>
    </xf>
    <xf numFmtId="0" fontId="24" fillId="0" borderId="28" xfId="0" applyFont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HCMBBLA001-3000115 (Noell 115)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5"/>
          <c:w val="0.946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sheet'!$T$3:$T$20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-0.0007682020461950989</c:v>
                </c:pt>
                <c:pt idx="1">
                  <c:v>-2.379428759125002E-05</c:v>
                </c:pt>
                <c:pt idx="2">
                  <c:v>9.691280794732471E-05</c:v>
                </c:pt>
                <c:pt idx="3">
                  <c:v>7.731565596591494E-05</c:v>
                </c:pt>
                <c:pt idx="4">
                  <c:v>0.00011991816027356883</c:v>
                </c:pt>
                <c:pt idx="5">
                  <c:v>0.00012701857765828883</c:v>
                </c:pt>
                <c:pt idx="6">
                  <c:v>0.00014164543747052782</c:v>
                </c:pt>
                <c:pt idx="7">
                  <c:v>8.370603161189649E-05</c:v>
                </c:pt>
                <c:pt idx="8">
                  <c:v>-2.6350437851707653E-06</c:v>
                </c:pt>
                <c:pt idx="9">
                  <c:v>8.058184796277956E-05</c:v>
                </c:pt>
                <c:pt idx="10">
                  <c:v>0.00012645054426729807</c:v>
                </c:pt>
                <c:pt idx="11">
                  <c:v>9.904293316287394E-05</c:v>
                </c:pt>
                <c:pt idx="12">
                  <c:v>5.445231198741851E-05</c:v>
                </c:pt>
                <c:pt idx="13">
                  <c:v>6.90791717996575E-05</c:v>
                </c:pt>
                <c:pt idx="14">
                  <c:v>-5.8302316080394156E-05</c:v>
                </c:pt>
                <c:pt idx="15">
                  <c:v>0.0001042972420275401</c:v>
                </c:pt>
                <c:pt idx="16">
                  <c:v>9.265255751667034E-05</c:v>
                </c:pt>
                <c:pt idx="17">
                  <c:v>-0.000420139586000956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sheet'!$T$3:$T$20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-0.0017082292864172288</c:v>
                </c:pt>
                <c:pt idx="1">
                  <c:v>-5.171191493458238E-05</c:v>
                </c:pt>
                <c:pt idx="2">
                  <c:v>0.00010680921236549956</c:v>
                </c:pt>
                <c:pt idx="3">
                  <c:v>-5.3132355143259424E-05</c:v>
                </c:pt>
                <c:pt idx="4">
                  <c:v>0.0001744221663040335</c:v>
                </c:pt>
                <c:pt idx="5">
                  <c:v>0.00021760354865096865</c:v>
                </c:pt>
                <c:pt idx="6">
                  <c:v>0.00023706357951103207</c:v>
                </c:pt>
                <c:pt idx="7">
                  <c:v>0.00022016034102656512</c:v>
                </c:pt>
                <c:pt idx="8">
                  <c:v>0.00016291660061251712</c:v>
                </c:pt>
                <c:pt idx="9">
                  <c:v>0.00011902499816107692</c:v>
                </c:pt>
                <c:pt idx="10">
                  <c:v>0.00022158078123535319</c:v>
                </c:pt>
                <c:pt idx="11">
                  <c:v>0.00010822965257450967</c:v>
                </c:pt>
                <c:pt idx="12">
                  <c:v>9.643999884167975E-05</c:v>
                </c:pt>
                <c:pt idx="13">
                  <c:v>3.919625842763175E-05</c:v>
                </c:pt>
                <c:pt idx="14">
                  <c:v>0.00012712150735127992</c:v>
                </c:pt>
                <c:pt idx="15">
                  <c:v>0.00010865578463703507</c:v>
                </c:pt>
                <c:pt idx="16">
                  <c:v>0.00015325760719298032</c:v>
                </c:pt>
                <c:pt idx="17">
                  <c:v>-0.00027940848040242106</c:v>
                </c:pt>
              </c:numCache>
            </c:numRef>
          </c:yVal>
          <c:smooth val="0"/>
        </c:ser>
        <c:axId val="4881231"/>
        <c:axId val="43931080"/>
      </c:scatterChart>
      <c:valAx>
        <c:axId val="48812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At val="0"/>
        <c:crossBetween val="midCat"/>
        <c:dispUnits/>
      </c:val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475"/>
          <c:y val="0.290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HCMBBLA001-3000115 (Noell 115)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0.714089</c:v>
                </c:pt>
                <c:pt idx="1">
                  <c:v>-2.105899</c:v>
                </c:pt>
                <c:pt idx="2">
                  <c:v>-0.604133</c:v>
                </c:pt>
                <c:pt idx="3">
                  <c:v>-0.387377</c:v>
                </c:pt>
                <c:pt idx="4">
                  <c:v>0.072825</c:v>
                </c:pt>
                <c:pt idx="5">
                  <c:v>0.384695</c:v>
                </c:pt>
                <c:pt idx="6">
                  <c:v>0.740594</c:v>
                </c:pt>
                <c:pt idx="7">
                  <c:v>1.149761</c:v>
                </c:pt>
                <c:pt idx="8">
                  <c:v>0.373946</c:v>
                </c:pt>
                <c:pt idx="9">
                  <c:v>1.574755</c:v>
                </c:pt>
                <c:pt idx="10">
                  <c:v>1.361211</c:v>
                </c:pt>
                <c:pt idx="11">
                  <c:v>0.922355</c:v>
                </c:pt>
                <c:pt idx="12">
                  <c:v>0.961577</c:v>
                </c:pt>
                <c:pt idx="13">
                  <c:v>0.381805</c:v>
                </c:pt>
                <c:pt idx="14">
                  <c:v>-0.493034</c:v>
                </c:pt>
                <c:pt idx="15">
                  <c:v>-0.299537</c:v>
                </c:pt>
                <c:pt idx="16">
                  <c:v>-0.188915</c:v>
                </c:pt>
                <c:pt idx="17">
                  <c:v>-1.099316</c:v>
                </c:pt>
                <c:pt idx="18">
                  <c:v>-1.3079</c:v>
                </c:pt>
                <c:pt idx="19">
                  <c:v>-3.162167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0.855931</c:v>
                </c:pt>
                <c:pt idx="1">
                  <c:v>-0.823186</c:v>
                </c:pt>
                <c:pt idx="2">
                  <c:v>-0.033851</c:v>
                </c:pt>
                <c:pt idx="3">
                  <c:v>0.212015</c:v>
                </c:pt>
                <c:pt idx="4">
                  <c:v>0.513324</c:v>
                </c:pt>
                <c:pt idx="5">
                  <c:v>0.507222</c:v>
                </c:pt>
                <c:pt idx="6">
                  <c:v>0.89414</c:v>
                </c:pt>
                <c:pt idx="7">
                  <c:v>1.473312</c:v>
                </c:pt>
                <c:pt idx="8">
                  <c:v>1.026977</c:v>
                </c:pt>
                <c:pt idx="9">
                  <c:v>1.816327</c:v>
                </c:pt>
                <c:pt idx="10">
                  <c:v>1.612625</c:v>
                </c:pt>
                <c:pt idx="11">
                  <c:v>1.023005</c:v>
                </c:pt>
                <c:pt idx="12">
                  <c:v>1.131648</c:v>
                </c:pt>
                <c:pt idx="13">
                  <c:v>-0.134427</c:v>
                </c:pt>
                <c:pt idx="14">
                  <c:v>-0.89628</c:v>
                </c:pt>
                <c:pt idx="15">
                  <c:v>-1.399918</c:v>
                </c:pt>
                <c:pt idx="16">
                  <c:v>-1.249736</c:v>
                </c:pt>
                <c:pt idx="17">
                  <c:v>-1.973726</c:v>
                </c:pt>
                <c:pt idx="18">
                  <c:v>-2.122859</c:v>
                </c:pt>
                <c:pt idx="19">
                  <c:v>-3.447761</c:v>
                </c:pt>
              </c:numCache>
            </c:numRef>
          </c:yVal>
          <c:smooth val="0"/>
        </c:ser>
        <c:axId val="59835401"/>
        <c:axId val="1647698"/>
      </c:scatterChart>
      <c:valAx>
        <c:axId val="5983540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crossBetween val="midCat"/>
        <c:dispUnits/>
      </c:val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225"/>
          <c:y val="0.65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HCMBBLA001-3000115 (Noell 115)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-0.380104909745083</c:v>
                </c:pt>
                <c:pt idx="1">
                  <c:v>1.992259138115543</c:v>
                </c:pt>
                <c:pt idx="2">
                  <c:v>0.04113926381497658</c:v>
                </c:pt>
                <c:pt idx="3">
                  <c:v>-0.6830000963817748</c:v>
                </c:pt>
                <c:pt idx="4">
                  <c:v>0.02207313366274851</c:v>
                </c:pt>
                <c:pt idx="5">
                  <c:v>0.8223602617949641</c:v>
                </c:pt>
                <c:pt idx="6">
                  <c:v>-0.003927697344857584</c:v>
                </c:pt>
                <c:pt idx="7">
                  <c:v>0.44650436089026185</c:v>
                </c:pt>
                <c:pt idx="8">
                  <c:v>1.3877787807814457E-17</c:v>
                </c:pt>
                <c:pt idx="9">
                  <c:v>0.6425558077088561</c:v>
                </c:pt>
                <c:pt idx="10">
                  <c:v>0.008439933036787162</c:v>
                </c:pt>
                <c:pt idx="11">
                  <c:v>0.6173190908004526</c:v>
                </c:pt>
                <c:pt idx="12">
                  <c:v>0.02025839309430008</c:v>
                </c:pt>
                <c:pt idx="13">
                  <c:v>0.20574140000000002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-0.6276128823381696</c:v>
                </c:pt>
                <c:pt idx="1">
                  <c:v>1.4218615357307374</c:v>
                </c:pt>
                <c:pt idx="2">
                  <c:v>0.02302829683303016</c:v>
                </c:pt>
                <c:pt idx="3">
                  <c:v>-0.915726959301424</c:v>
                </c:pt>
                <c:pt idx="4">
                  <c:v>0.03589614420370661</c:v>
                </c:pt>
                <c:pt idx="5">
                  <c:v>0.8747856213222084</c:v>
                </c:pt>
                <c:pt idx="6">
                  <c:v>-0.00078512831548486</c:v>
                </c:pt>
                <c:pt idx="7">
                  <c:v>0.43877570623154966</c:v>
                </c:pt>
                <c:pt idx="8">
                  <c:v>0</c:v>
                </c:pt>
                <c:pt idx="9">
                  <c:v>0.6475533571560972</c:v>
                </c:pt>
                <c:pt idx="10">
                  <c:v>-0.039630317436888766</c:v>
                </c:pt>
                <c:pt idx="11">
                  <c:v>0.617718321795264</c:v>
                </c:pt>
                <c:pt idx="12">
                  <c:v>0.014545638387155974</c:v>
                </c:pt>
                <c:pt idx="13">
                  <c:v>0.2017049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-0.3533218837688538</c:v>
                </c:pt>
                <c:pt idx="1">
                  <c:v>0.3068849059110333</c:v>
                </c:pt>
                <c:pt idx="2">
                  <c:v>0.16275201951063017</c:v>
                </c:pt>
                <c:pt idx="3">
                  <c:v>-0.5121894870416436</c:v>
                </c:pt>
                <c:pt idx="4">
                  <c:v>0.07083004341576087</c:v>
                </c:pt>
                <c:pt idx="5">
                  <c:v>0.9999554639546273</c:v>
                </c:pt>
                <c:pt idx="6">
                  <c:v>-0.010700436705145228</c:v>
                </c:pt>
                <c:pt idx="7">
                  <c:v>0.4281890976949709</c:v>
                </c:pt>
                <c:pt idx="8">
                  <c:v>0</c:v>
                </c:pt>
                <c:pt idx="9">
                  <c:v>0.6565159081811</c:v>
                </c:pt>
                <c:pt idx="10">
                  <c:v>-0.05411004214261379</c:v>
                </c:pt>
                <c:pt idx="11">
                  <c:v>0.5889555855562443</c:v>
                </c:pt>
                <c:pt idx="12">
                  <c:v>0.011998321725584907</c:v>
                </c:pt>
                <c:pt idx="13">
                  <c:v>0.1982426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-0.43069291627606177</c:v>
                </c:pt>
                <c:pt idx="1">
                  <c:v>1.6865011579037057</c:v>
                </c:pt>
                <c:pt idx="2">
                  <c:v>0.14562063268908831</c:v>
                </c:pt>
                <c:pt idx="3">
                  <c:v>-0.7879378220014717</c:v>
                </c:pt>
                <c:pt idx="4">
                  <c:v>0.08754626974882479</c:v>
                </c:pt>
                <c:pt idx="5">
                  <c:v>1.0175599636141055</c:v>
                </c:pt>
                <c:pt idx="6">
                  <c:v>-0.029675093037173302</c:v>
                </c:pt>
                <c:pt idx="7">
                  <c:v>0.4487480184835746</c:v>
                </c:pt>
                <c:pt idx="8">
                  <c:v>6.938893903907228E-18</c:v>
                </c:pt>
                <c:pt idx="9">
                  <c:v>0.6472033056975338</c:v>
                </c:pt>
                <c:pt idx="10">
                  <c:v>-0.0014953814791641073</c:v>
                </c:pt>
                <c:pt idx="11">
                  <c:v>0.6073312412280749</c:v>
                </c:pt>
                <c:pt idx="12">
                  <c:v>0.019709124400573402</c:v>
                </c:pt>
                <c:pt idx="13">
                  <c:v>0.1976259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-0.3811904661345875</c:v>
                </c:pt>
                <c:pt idx="1">
                  <c:v>0.16002432222026536</c:v>
                </c:pt>
                <c:pt idx="2">
                  <c:v>-0.0011856972221200093</c:v>
                </c:pt>
                <c:pt idx="3">
                  <c:v>-0.474229572156695</c:v>
                </c:pt>
                <c:pt idx="4">
                  <c:v>0.024475006463198414</c:v>
                </c:pt>
                <c:pt idx="5">
                  <c:v>1.013931629615558</c:v>
                </c:pt>
                <c:pt idx="6">
                  <c:v>0.015462410844411845</c:v>
                </c:pt>
                <c:pt idx="7">
                  <c:v>0.41800013583517953</c:v>
                </c:pt>
                <c:pt idx="8">
                  <c:v>3.469446951953614E-18</c:v>
                </c:pt>
                <c:pt idx="9">
                  <c:v>0.6638020210311383</c:v>
                </c:pt>
                <c:pt idx="10">
                  <c:v>0.006448826989170122</c:v>
                </c:pt>
                <c:pt idx="11">
                  <c:v>0.5888070422634697</c:v>
                </c:pt>
                <c:pt idx="12">
                  <c:v>0.017342494943481338</c:v>
                </c:pt>
                <c:pt idx="13">
                  <c:v>0.17892580000000002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-0.26415310631266664</c:v>
                </c:pt>
                <c:pt idx="1">
                  <c:v>1.1888700509191386</c:v>
                </c:pt>
                <c:pt idx="2">
                  <c:v>0.03129792469733259</c:v>
                </c:pt>
                <c:pt idx="3">
                  <c:v>-0.4798895245724652</c:v>
                </c:pt>
                <c:pt idx="4">
                  <c:v>-0.0372034696112766</c:v>
                </c:pt>
                <c:pt idx="5">
                  <c:v>1.0004497080593582</c:v>
                </c:pt>
                <c:pt idx="6">
                  <c:v>0.02958209928019711</c:v>
                </c:pt>
                <c:pt idx="7">
                  <c:v>0.43391391417649794</c:v>
                </c:pt>
                <c:pt idx="8">
                  <c:v>0</c:v>
                </c:pt>
                <c:pt idx="9">
                  <c:v>0.6556872316886058</c:v>
                </c:pt>
                <c:pt idx="10">
                  <c:v>-0.0048050609824243275</c:v>
                </c:pt>
                <c:pt idx="11">
                  <c:v>0.585078085341298</c:v>
                </c:pt>
                <c:pt idx="12">
                  <c:v>0.01145484414453898</c:v>
                </c:pt>
                <c:pt idx="13">
                  <c:v>0.1753106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-0.6372132325210523</c:v>
                </c:pt>
                <c:pt idx="1">
                  <c:v>0.3990913385542504</c:v>
                </c:pt>
                <c:pt idx="2">
                  <c:v>0.06364760063178296</c:v>
                </c:pt>
                <c:pt idx="3">
                  <c:v>-0.48337810260647684</c:v>
                </c:pt>
                <c:pt idx="4">
                  <c:v>-0.05349535185664125</c:v>
                </c:pt>
                <c:pt idx="5">
                  <c:v>1.055249319034428</c:v>
                </c:pt>
                <c:pt idx="6">
                  <c:v>0.017944265371622536</c:v>
                </c:pt>
                <c:pt idx="7">
                  <c:v>0.4206595288612641</c:v>
                </c:pt>
                <c:pt idx="8">
                  <c:v>1.3877787807814457E-17</c:v>
                </c:pt>
                <c:pt idx="9">
                  <c:v>0.6564357375874016</c:v>
                </c:pt>
                <c:pt idx="10">
                  <c:v>-0.021268138352921618</c:v>
                </c:pt>
                <c:pt idx="11">
                  <c:v>0.5899486946061582</c:v>
                </c:pt>
                <c:pt idx="12">
                  <c:v>0.00405542809939759</c:v>
                </c:pt>
                <c:pt idx="13">
                  <c:v>0.1745394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-0.4473351616263779</c:v>
                </c:pt>
                <c:pt idx="1">
                  <c:v>1.1464579197684426</c:v>
                </c:pt>
                <c:pt idx="2">
                  <c:v>0.07190284308661442</c:v>
                </c:pt>
                <c:pt idx="3">
                  <c:v>-0.570361061354843</c:v>
                </c:pt>
                <c:pt idx="4">
                  <c:v>0.04291522803695263</c:v>
                </c:pt>
                <c:pt idx="5">
                  <c:v>0.9815128436980896</c:v>
                </c:pt>
                <c:pt idx="6">
                  <c:v>-0.004510653412178482</c:v>
                </c:pt>
                <c:pt idx="7">
                  <c:v>0.43847898313840417</c:v>
                </c:pt>
                <c:pt idx="8">
                  <c:v>3.469446951953614E-18</c:v>
                </c:pt>
                <c:pt idx="9">
                  <c:v>0.6626285115641759</c:v>
                </c:pt>
                <c:pt idx="10">
                  <c:v>-0.0016016179125459768</c:v>
                </c:pt>
                <c:pt idx="11">
                  <c:v>0.6067309576666121</c:v>
                </c:pt>
                <c:pt idx="12">
                  <c:v>0.012529321417389473</c:v>
                </c:pt>
                <c:pt idx="13">
                  <c:v>0.17971310000000001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-0.3230918498154415</c:v>
                </c:pt>
                <c:pt idx="1">
                  <c:v>1.0272909339949026</c:v>
                </c:pt>
                <c:pt idx="2">
                  <c:v>0.01842857737609091</c:v>
                </c:pt>
                <c:pt idx="3">
                  <c:v>-0.5007807075083328</c:v>
                </c:pt>
                <c:pt idx="4">
                  <c:v>-0.07229914243718329</c:v>
                </c:pt>
                <c:pt idx="5">
                  <c:v>0.9338940047945886</c:v>
                </c:pt>
                <c:pt idx="6">
                  <c:v>0.0051927324569254005</c:v>
                </c:pt>
                <c:pt idx="7">
                  <c:v>0.42708749309942445</c:v>
                </c:pt>
                <c:pt idx="8">
                  <c:v>0</c:v>
                </c:pt>
                <c:pt idx="9">
                  <c:v>0.6560224387838587</c:v>
                </c:pt>
                <c:pt idx="10">
                  <c:v>-0.01773623249590016</c:v>
                </c:pt>
                <c:pt idx="11">
                  <c:v>0.5907486996270266</c:v>
                </c:pt>
                <c:pt idx="12">
                  <c:v>0.014888991815706144</c:v>
                </c:pt>
                <c:pt idx="13">
                  <c:v>0.1943536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-0.3081214513464954</c:v>
                </c:pt>
                <c:pt idx="1">
                  <c:v>-0.19797809611870842</c:v>
                </c:pt>
                <c:pt idx="2">
                  <c:v>0.04921118306779905</c:v>
                </c:pt>
                <c:pt idx="3">
                  <c:v>-0.2358482417587681</c:v>
                </c:pt>
                <c:pt idx="4">
                  <c:v>-0.1232335710894373</c:v>
                </c:pt>
                <c:pt idx="5">
                  <c:v>1.0239271974298123</c:v>
                </c:pt>
                <c:pt idx="6">
                  <c:v>0.005947158012191124</c:v>
                </c:pt>
                <c:pt idx="7">
                  <c:v>0.4077012656445253</c:v>
                </c:pt>
                <c:pt idx="8">
                  <c:v>-3.469446951953614E-18</c:v>
                </c:pt>
                <c:pt idx="9">
                  <c:v>0.664120156156795</c:v>
                </c:pt>
                <c:pt idx="10">
                  <c:v>-0.02153938840186505</c:v>
                </c:pt>
                <c:pt idx="11">
                  <c:v>0.5837424062475217</c:v>
                </c:pt>
                <c:pt idx="12">
                  <c:v>0.009135967495748663</c:v>
                </c:pt>
                <c:pt idx="13">
                  <c:v>0.1982069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-0.23213112320323975</c:v>
                </c:pt>
                <c:pt idx="1">
                  <c:v>0.6634304226941815</c:v>
                </c:pt>
                <c:pt idx="2">
                  <c:v>0.15576135861634058</c:v>
                </c:pt>
                <c:pt idx="3">
                  <c:v>-0.3179410769286388</c:v>
                </c:pt>
                <c:pt idx="4">
                  <c:v>0.03488239634678364</c:v>
                </c:pt>
                <c:pt idx="5">
                  <c:v>0.9954789517746498</c:v>
                </c:pt>
                <c:pt idx="6">
                  <c:v>-0.01678716654118025</c:v>
                </c:pt>
                <c:pt idx="7">
                  <c:v>0.4074454560221607</c:v>
                </c:pt>
                <c:pt idx="8">
                  <c:v>0</c:v>
                </c:pt>
                <c:pt idx="9">
                  <c:v>0.6516823310873577</c:v>
                </c:pt>
                <c:pt idx="10">
                  <c:v>-0.024375999153554595</c:v>
                </c:pt>
                <c:pt idx="11">
                  <c:v>0.5610550206142594</c:v>
                </c:pt>
                <c:pt idx="12">
                  <c:v>0.017513474762422016</c:v>
                </c:pt>
                <c:pt idx="13">
                  <c:v>0.18770370000000003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-0.4524102605987226</c:v>
                </c:pt>
                <c:pt idx="1">
                  <c:v>0.6315459501336538</c:v>
                </c:pt>
                <c:pt idx="2">
                  <c:v>0.09352927746480004</c:v>
                </c:pt>
                <c:pt idx="3">
                  <c:v>-0.4451277297660214</c:v>
                </c:pt>
                <c:pt idx="4">
                  <c:v>0.05924871263764693</c:v>
                </c:pt>
                <c:pt idx="5">
                  <c:v>0.9506912961223132</c:v>
                </c:pt>
                <c:pt idx="6">
                  <c:v>-0.014747707950068363</c:v>
                </c:pt>
                <c:pt idx="7">
                  <c:v>0.4221329935147287</c:v>
                </c:pt>
                <c:pt idx="8">
                  <c:v>1.734723475976807E-18</c:v>
                </c:pt>
                <c:pt idx="9">
                  <c:v>0.6627614874029241</c:v>
                </c:pt>
                <c:pt idx="10">
                  <c:v>-0.024669625685998536</c:v>
                </c:pt>
                <c:pt idx="11">
                  <c:v>0.6071080432146374</c:v>
                </c:pt>
                <c:pt idx="12">
                  <c:v>0.020719743809679003</c:v>
                </c:pt>
                <c:pt idx="13">
                  <c:v>0.20321039999999999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-0.3817374235411592</c:v>
                </c:pt>
                <c:pt idx="1">
                  <c:v>-0.7399305714387336</c:v>
                </c:pt>
                <c:pt idx="2">
                  <c:v>-0.03291621149357487</c:v>
                </c:pt>
                <c:pt idx="3">
                  <c:v>-0.37584940212012746</c:v>
                </c:pt>
                <c:pt idx="4">
                  <c:v>-0.01047678060367645</c:v>
                </c:pt>
                <c:pt idx="5">
                  <c:v>0.9358329503014442</c:v>
                </c:pt>
                <c:pt idx="6">
                  <c:v>-0.014396468070045635</c:v>
                </c:pt>
                <c:pt idx="7">
                  <c:v>0.4243549275466369</c:v>
                </c:pt>
                <c:pt idx="8">
                  <c:v>0</c:v>
                </c:pt>
                <c:pt idx="9">
                  <c:v>0.6692648237790805</c:v>
                </c:pt>
                <c:pt idx="10">
                  <c:v>-0.005961031476340501</c:v>
                </c:pt>
                <c:pt idx="11">
                  <c:v>0.5617555913796741</c:v>
                </c:pt>
                <c:pt idx="12">
                  <c:v>0.021739498896048613</c:v>
                </c:pt>
                <c:pt idx="13">
                  <c:v>0.1890478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-1.0797297098259295</c:v>
                </c:pt>
                <c:pt idx="1">
                  <c:v>-0.1805967061731133</c:v>
                </c:pt>
                <c:pt idx="2">
                  <c:v>0.0966413525446124</c:v>
                </c:pt>
                <c:pt idx="3">
                  <c:v>-0.36666071967818825</c:v>
                </c:pt>
                <c:pt idx="4">
                  <c:v>-0.0638506842315276</c:v>
                </c:pt>
                <c:pt idx="5">
                  <c:v>0.9401733667403788</c:v>
                </c:pt>
                <c:pt idx="6">
                  <c:v>-0.05359355254209383</c:v>
                </c:pt>
                <c:pt idx="7">
                  <c:v>0.4039042511305913</c:v>
                </c:pt>
                <c:pt idx="8">
                  <c:v>1.734723475976807E-18</c:v>
                </c:pt>
                <c:pt idx="9">
                  <c:v>0.6656449753984786</c:v>
                </c:pt>
                <c:pt idx="10">
                  <c:v>-0.05451361235417057</c:v>
                </c:pt>
                <c:pt idx="11">
                  <c:v>0.6000712763632772</c:v>
                </c:pt>
                <c:pt idx="12">
                  <c:v>0.006622315762363218</c:v>
                </c:pt>
                <c:pt idx="13">
                  <c:v>0.19673510000000002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-0.283887204998707</c:v>
                </c:pt>
                <c:pt idx="1">
                  <c:v>1.1803459123450022</c:v>
                </c:pt>
                <c:pt idx="2">
                  <c:v>0.08846595079807967</c:v>
                </c:pt>
                <c:pt idx="3">
                  <c:v>-0.7367659527994114</c:v>
                </c:pt>
                <c:pt idx="4">
                  <c:v>-0.06382192123293251</c:v>
                </c:pt>
                <c:pt idx="5">
                  <c:v>0.9507285794817533</c:v>
                </c:pt>
                <c:pt idx="6">
                  <c:v>-0.01032145252599493</c:v>
                </c:pt>
                <c:pt idx="7">
                  <c:v>0.4399452037756919</c:v>
                </c:pt>
                <c:pt idx="8">
                  <c:v>0</c:v>
                </c:pt>
                <c:pt idx="9">
                  <c:v>0.6563657453352896</c:v>
                </c:pt>
                <c:pt idx="10">
                  <c:v>-0.024426752981876743</c:v>
                </c:pt>
                <c:pt idx="11">
                  <c:v>0.626740545530873</c:v>
                </c:pt>
                <c:pt idx="12">
                  <c:v>0.007957826081295487</c:v>
                </c:pt>
                <c:pt idx="13">
                  <c:v>0.1991965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-0.5987081750830099</c:v>
                </c:pt>
                <c:pt idx="1">
                  <c:v>2.122722515227061</c:v>
                </c:pt>
                <c:pt idx="2">
                  <c:v>-0.09997158972134398</c:v>
                </c:pt>
                <c:pt idx="3">
                  <c:v>-0.6182884262367809</c:v>
                </c:pt>
                <c:pt idx="4">
                  <c:v>-0.017410825870645158</c:v>
                </c:pt>
                <c:pt idx="5">
                  <c:v>0.9518283864011327</c:v>
                </c:pt>
                <c:pt idx="6">
                  <c:v>-0.0020594572188261523</c:v>
                </c:pt>
                <c:pt idx="7">
                  <c:v>0.4281854259393553</c:v>
                </c:pt>
                <c:pt idx="8">
                  <c:v>-2.7755575615628914E-17</c:v>
                </c:pt>
                <c:pt idx="9">
                  <c:v>0.646983377698053</c:v>
                </c:pt>
                <c:pt idx="10">
                  <c:v>-0.014987914172532157</c:v>
                </c:pt>
                <c:pt idx="11">
                  <c:v>0.5921879771924142</c:v>
                </c:pt>
                <c:pt idx="12">
                  <c:v>0.019183335517841477</c:v>
                </c:pt>
                <c:pt idx="13">
                  <c:v>0.1681941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-0.8132517672339119</c:v>
                </c:pt>
                <c:pt idx="1">
                  <c:v>1.5606074703101491</c:v>
                </c:pt>
                <c:pt idx="2">
                  <c:v>-0.06232652933523875</c:v>
                </c:pt>
                <c:pt idx="3">
                  <c:v>-0.5588778214623005</c:v>
                </c:pt>
                <c:pt idx="4">
                  <c:v>0.016834800359765062</c:v>
                </c:pt>
                <c:pt idx="5">
                  <c:v>0.9822573374541833</c:v>
                </c:pt>
                <c:pt idx="6">
                  <c:v>-0.02454203993866738</c:v>
                </c:pt>
                <c:pt idx="7">
                  <c:v>0.42616609111428133</c:v>
                </c:pt>
                <c:pt idx="8">
                  <c:v>-3.469446951953614E-18</c:v>
                </c:pt>
                <c:pt idx="9">
                  <c:v>0.649357598638475</c:v>
                </c:pt>
                <c:pt idx="10">
                  <c:v>-0.03437536279692343</c:v>
                </c:pt>
                <c:pt idx="11">
                  <c:v>0.6031186247837881</c:v>
                </c:pt>
                <c:pt idx="12">
                  <c:v>0.017395070739514316</c:v>
                </c:pt>
                <c:pt idx="13">
                  <c:v>0.2165609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-0.9478277455071453</c:v>
                </c:pt>
                <c:pt idx="1">
                  <c:v>2.239670960197977</c:v>
                </c:pt>
                <c:pt idx="2">
                  <c:v>-0.009110153221079755</c:v>
                </c:pt>
                <c:pt idx="3">
                  <c:v>-0.5656430452752829</c:v>
                </c:pt>
                <c:pt idx="4">
                  <c:v>-0.047584058175887026</c:v>
                </c:pt>
                <c:pt idx="5">
                  <c:v>0.9648880583366528</c:v>
                </c:pt>
                <c:pt idx="6">
                  <c:v>-0.02027088048263314</c:v>
                </c:pt>
                <c:pt idx="7">
                  <c:v>0.4204313824008017</c:v>
                </c:pt>
                <c:pt idx="8">
                  <c:v>0</c:v>
                </c:pt>
                <c:pt idx="9">
                  <c:v>0.6404442759912983</c:v>
                </c:pt>
                <c:pt idx="10">
                  <c:v>-0.0234893714455451</c:v>
                </c:pt>
                <c:pt idx="11">
                  <c:v>0.6017591636400912</c:v>
                </c:pt>
                <c:pt idx="12">
                  <c:v>0.008898176700484962</c:v>
                </c:pt>
                <c:pt idx="13">
                  <c:v>0.19118739999999998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-0.5929814102261957</c:v>
                </c:pt>
                <c:pt idx="1">
                  <c:v>0.4800401033382749</c:v>
                </c:pt>
                <c:pt idx="2">
                  <c:v>0.009648858112255148</c:v>
                </c:pt>
                <c:pt idx="3">
                  <c:v>0.0011974539781890786</c:v>
                </c:pt>
                <c:pt idx="4">
                  <c:v>0.15607450734196604</c:v>
                </c:pt>
                <c:pt idx="5">
                  <c:v>-0.1347380874286378</c:v>
                </c:pt>
                <c:pt idx="6">
                  <c:v>0.014940312050968478</c:v>
                </c:pt>
                <c:pt idx="7">
                  <c:v>-0.010418507086352884</c:v>
                </c:pt>
                <c:pt idx="8">
                  <c:v>-1.734723475976807E-18</c:v>
                </c:pt>
                <c:pt idx="9">
                  <c:v>-0.07406991455648225</c:v>
                </c:pt>
                <c:pt idx="10">
                  <c:v>0.04990934169134134</c:v>
                </c:pt>
                <c:pt idx="11">
                  <c:v>-0.03213455400681785</c:v>
                </c:pt>
                <c:pt idx="12">
                  <c:v>-0.049599021207273025</c:v>
                </c:pt>
                <c:pt idx="13">
                  <c:v>-0.01840281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-0.14174270525278324</c:v>
                </c:pt>
                <c:pt idx="1">
                  <c:v>0.28215514128712404</c:v>
                </c:pt>
                <c:pt idx="2">
                  <c:v>0.031231211609111083</c:v>
                </c:pt>
                <c:pt idx="3">
                  <c:v>-0.03823656274635753</c:v>
                </c:pt>
                <c:pt idx="4">
                  <c:v>0.07761264246759593</c:v>
                </c:pt>
                <c:pt idx="5">
                  <c:v>-0.041614185057223405</c:v>
                </c:pt>
                <c:pt idx="6">
                  <c:v>0.0205765898603391</c:v>
                </c:pt>
                <c:pt idx="7">
                  <c:v>0.013723159421412435</c:v>
                </c:pt>
                <c:pt idx="8">
                  <c:v>8.673617379884035E-19</c:v>
                </c:pt>
                <c:pt idx="9">
                  <c:v>-0.05089699648547829</c:v>
                </c:pt>
                <c:pt idx="10">
                  <c:v>0.009960033990360625</c:v>
                </c:pt>
                <c:pt idx="11">
                  <c:v>-0.04128645824975015</c:v>
                </c:pt>
                <c:pt idx="12">
                  <c:v>-0.03998379188157233</c:v>
                </c:pt>
                <c:pt idx="13">
                  <c:v>-0.006974558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0.7252865820505853</c:v>
                </c:pt>
                <c:pt idx="1">
                  <c:v>0.30902617259226905</c:v>
                </c:pt>
                <c:pt idx="2">
                  <c:v>-0.30136468870890987</c:v>
                </c:pt>
                <c:pt idx="3">
                  <c:v>0.0952555939562202</c:v>
                </c:pt>
                <c:pt idx="4">
                  <c:v>0.103777488861821</c:v>
                </c:pt>
                <c:pt idx="5">
                  <c:v>0.01309199130860501</c:v>
                </c:pt>
                <c:pt idx="6">
                  <c:v>0.02819164520256008</c:v>
                </c:pt>
                <c:pt idx="7">
                  <c:v>-0.010595407257274316</c:v>
                </c:pt>
                <c:pt idx="8">
                  <c:v>0</c:v>
                </c:pt>
                <c:pt idx="9">
                  <c:v>-0.035818059903274344</c:v>
                </c:pt>
                <c:pt idx="10">
                  <c:v>0.03219203169331526</c:v>
                </c:pt>
                <c:pt idx="11">
                  <c:v>-0.05236763173003336</c:v>
                </c:pt>
                <c:pt idx="12">
                  <c:v>-0.05250860994521988</c:v>
                </c:pt>
                <c:pt idx="13">
                  <c:v>0.015248709999999999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0.532348005051435</c:v>
                </c:pt>
                <c:pt idx="1">
                  <c:v>0.0008492486416394247</c:v>
                </c:pt>
                <c:pt idx="2">
                  <c:v>-0.1591350880967265</c:v>
                </c:pt>
                <c:pt idx="3">
                  <c:v>0.42351578555605857</c:v>
                </c:pt>
                <c:pt idx="4">
                  <c:v>-0.03847010944408701</c:v>
                </c:pt>
                <c:pt idx="5">
                  <c:v>0.06283816142224458</c:v>
                </c:pt>
                <c:pt idx="6">
                  <c:v>0.005766880495671821</c:v>
                </c:pt>
                <c:pt idx="7">
                  <c:v>-0.04295356069190442</c:v>
                </c:pt>
                <c:pt idx="8">
                  <c:v>4.336808689942018E-19</c:v>
                </c:pt>
                <c:pt idx="9">
                  <c:v>-0.024381563890037317</c:v>
                </c:pt>
                <c:pt idx="10">
                  <c:v>0.007145875431474751</c:v>
                </c:pt>
                <c:pt idx="11">
                  <c:v>-0.022208742812874098</c:v>
                </c:pt>
                <c:pt idx="12">
                  <c:v>-0.06128029588326471</c:v>
                </c:pt>
                <c:pt idx="13">
                  <c:v>-0.005300771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0.004332097722491256</c:v>
                </c:pt>
                <c:pt idx="1">
                  <c:v>0.05150539863340954</c:v>
                </c:pt>
                <c:pt idx="2">
                  <c:v>-0.0978898099489815</c:v>
                </c:pt>
                <c:pt idx="3">
                  <c:v>0.25956713222931</c:v>
                </c:pt>
                <c:pt idx="4">
                  <c:v>-0.0862182248099986</c:v>
                </c:pt>
                <c:pt idx="5">
                  <c:v>-0.06299892721821873</c:v>
                </c:pt>
                <c:pt idx="6">
                  <c:v>-0.022970647611077616</c:v>
                </c:pt>
                <c:pt idx="7">
                  <c:v>-0.014809722513196346</c:v>
                </c:pt>
                <c:pt idx="8">
                  <c:v>-3.469446951953614E-18</c:v>
                </c:pt>
                <c:pt idx="9">
                  <c:v>-0.03204731374552624</c:v>
                </c:pt>
                <c:pt idx="10">
                  <c:v>-0.04392404078584548</c:v>
                </c:pt>
                <c:pt idx="11">
                  <c:v>-0.05747103888837114</c:v>
                </c:pt>
                <c:pt idx="12">
                  <c:v>-0.06037142400800134</c:v>
                </c:pt>
                <c:pt idx="13">
                  <c:v>0.0003523356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0.4653150615196031</c:v>
                </c:pt>
                <c:pt idx="1">
                  <c:v>-0.06001031825385371</c:v>
                </c:pt>
                <c:pt idx="2">
                  <c:v>-0.1685366416338691</c:v>
                </c:pt>
                <c:pt idx="3">
                  <c:v>0.03502360227872156</c:v>
                </c:pt>
                <c:pt idx="4">
                  <c:v>-0.08920275695829503</c:v>
                </c:pt>
                <c:pt idx="5">
                  <c:v>-0.10843677823197433</c:v>
                </c:pt>
                <c:pt idx="6">
                  <c:v>0.018013511297341658</c:v>
                </c:pt>
                <c:pt idx="7">
                  <c:v>0.0005921644014140932</c:v>
                </c:pt>
                <c:pt idx="8">
                  <c:v>0</c:v>
                </c:pt>
                <c:pt idx="9">
                  <c:v>-0.03630732546508532</c:v>
                </c:pt>
                <c:pt idx="10">
                  <c:v>-0.055725891085246976</c:v>
                </c:pt>
                <c:pt idx="11">
                  <c:v>-0.05624069213685655</c:v>
                </c:pt>
                <c:pt idx="12">
                  <c:v>-0.03943144627256763</c:v>
                </c:pt>
                <c:pt idx="13">
                  <c:v>-0.01306054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0.0739437897716336</c:v>
                </c:pt>
                <c:pt idx="1">
                  <c:v>0.15200710557831898</c:v>
                </c:pt>
                <c:pt idx="2">
                  <c:v>-0.042288383733647704</c:v>
                </c:pt>
                <c:pt idx="3">
                  <c:v>0.02812224559531786</c:v>
                </c:pt>
                <c:pt idx="4">
                  <c:v>-0.036690539619834955</c:v>
                </c:pt>
                <c:pt idx="5">
                  <c:v>0.003732201070055575</c:v>
                </c:pt>
                <c:pt idx="6">
                  <c:v>-0.014288493641798874</c:v>
                </c:pt>
                <c:pt idx="7">
                  <c:v>0.027922834161100942</c:v>
                </c:pt>
                <c:pt idx="8">
                  <c:v>8.673617379884035E-19</c:v>
                </c:pt>
                <c:pt idx="9">
                  <c:v>-0.02371310498356237</c:v>
                </c:pt>
                <c:pt idx="10">
                  <c:v>-0.02884550794001127</c:v>
                </c:pt>
                <c:pt idx="11">
                  <c:v>-0.029925255343744486</c:v>
                </c:pt>
                <c:pt idx="12">
                  <c:v>-0.05392376300136707</c:v>
                </c:pt>
                <c:pt idx="13">
                  <c:v>-0.0065712340000000004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-0.2979553031905077</c:v>
                </c:pt>
                <c:pt idx="1">
                  <c:v>0.3745086383955018</c:v>
                </c:pt>
                <c:pt idx="2">
                  <c:v>0.2882223072610362</c:v>
                </c:pt>
                <c:pt idx="3">
                  <c:v>0.22179185857772116</c:v>
                </c:pt>
                <c:pt idx="4">
                  <c:v>-0.044400088651913854</c:v>
                </c:pt>
                <c:pt idx="5">
                  <c:v>-0.004239139162428529</c:v>
                </c:pt>
                <c:pt idx="6">
                  <c:v>-0.05972580291031141</c:v>
                </c:pt>
                <c:pt idx="7">
                  <c:v>0.010291961021412813</c:v>
                </c:pt>
                <c:pt idx="8">
                  <c:v>3.469446951953614E-18</c:v>
                </c:pt>
                <c:pt idx="9">
                  <c:v>-0.02660094282089455</c:v>
                </c:pt>
                <c:pt idx="10">
                  <c:v>-0.025082436994964402</c:v>
                </c:pt>
                <c:pt idx="11">
                  <c:v>-0.01814148684377965</c:v>
                </c:pt>
                <c:pt idx="12">
                  <c:v>-0.06593951697952508</c:v>
                </c:pt>
                <c:pt idx="13">
                  <c:v>0.012269410000000001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0.875304966432013</c:v>
                </c:pt>
                <c:pt idx="1">
                  <c:v>-0.011868639405886838</c:v>
                </c:pt>
                <c:pt idx="2">
                  <c:v>-0.056772912371769776</c:v>
                </c:pt>
                <c:pt idx="3">
                  <c:v>0.223182063445526</c:v>
                </c:pt>
                <c:pt idx="4">
                  <c:v>0.039963470371664894</c:v>
                </c:pt>
                <c:pt idx="5">
                  <c:v>0.08441176514544678</c:v>
                </c:pt>
                <c:pt idx="6">
                  <c:v>-0.013589941605157651</c:v>
                </c:pt>
                <c:pt idx="7">
                  <c:v>-0.011896057135239127</c:v>
                </c:pt>
                <c:pt idx="8">
                  <c:v>1.734723475976807E-18</c:v>
                </c:pt>
                <c:pt idx="9">
                  <c:v>-0.0216175382201875</c:v>
                </c:pt>
                <c:pt idx="10">
                  <c:v>0.0038104042387448415</c:v>
                </c:pt>
                <c:pt idx="11">
                  <c:v>-0.005417481395819081</c:v>
                </c:pt>
                <c:pt idx="12">
                  <c:v>-0.05745618827197069</c:v>
                </c:pt>
                <c:pt idx="13">
                  <c:v>0.01587641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-0.8512225185456976</c:v>
                </c:pt>
                <c:pt idx="1">
                  <c:v>0.35604672854824343</c:v>
                </c:pt>
                <c:pt idx="2">
                  <c:v>0.14432098959135353</c:v>
                </c:pt>
                <c:pt idx="3">
                  <c:v>0.19730125901017675</c:v>
                </c:pt>
                <c:pt idx="4">
                  <c:v>0.06190526527036501</c:v>
                </c:pt>
                <c:pt idx="5">
                  <c:v>0.025598107622126793</c:v>
                </c:pt>
                <c:pt idx="6">
                  <c:v>-0.0018663576704242325</c:v>
                </c:pt>
                <c:pt idx="7">
                  <c:v>0.0034250863475915215</c:v>
                </c:pt>
                <c:pt idx="8">
                  <c:v>0</c:v>
                </c:pt>
                <c:pt idx="9">
                  <c:v>-0.018689458932305697</c:v>
                </c:pt>
                <c:pt idx="10">
                  <c:v>-0.07875147266449409</c:v>
                </c:pt>
                <c:pt idx="11">
                  <c:v>-0.018096324396285203</c:v>
                </c:pt>
                <c:pt idx="12">
                  <c:v>-0.04783445371795196</c:v>
                </c:pt>
                <c:pt idx="13">
                  <c:v>0.02515989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-0.34662705891458234</c:v>
                </c:pt>
                <c:pt idx="1">
                  <c:v>-0.0027361147477932488</c:v>
                </c:pt>
                <c:pt idx="2">
                  <c:v>-0.03635265171187608</c:v>
                </c:pt>
                <c:pt idx="3">
                  <c:v>-0.06582986930477522</c:v>
                </c:pt>
                <c:pt idx="4">
                  <c:v>0.036609437733020105</c:v>
                </c:pt>
                <c:pt idx="5">
                  <c:v>-0.07751572423988011</c:v>
                </c:pt>
                <c:pt idx="6">
                  <c:v>0.02590523563770574</c:v>
                </c:pt>
                <c:pt idx="7">
                  <c:v>-0.009999015705825206</c:v>
                </c:pt>
                <c:pt idx="8">
                  <c:v>3.469446951953614E-18</c:v>
                </c:pt>
                <c:pt idx="9">
                  <c:v>-0.039481021800116034</c:v>
                </c:pt>
                <c:pt idx="10">
                  <c:v>-0.04811651187332323</c:v>
                </c:pt>
                <c:pt idx="11">
                  <c:v>-0.025624176467519716</c:v>
                </c:pt>
                <c:pt idx="12">
                  <c:v>-0.04258490873653876</c:v>
                </c:pt>
                <c:pt idx="13">
                  <c:v>0.03251727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-0.4132187310211821</c:v>
                </c:pt>
                <c:pt idx="1">
                  <c:v>-0.055588223453081106</c:v>
                </c:pt>
                <c:pt idx="2">
                  <c:v>0.06281864856889993</c:v>
                </c:pt>
                <c:pt idx="3">
                  <c:v>-0.1257358817167885</c:v>
                </c:pt>
                <c:pt idx="4">
                  <c:v>0.05055999278647529</c:v>
                </c:pt>
                <c:pt idx="5">
                  <c:v>-0.036302995706832215</c:v>
                </c:pt>
                <c:pt idx="6">
                  <c:v>0.026239682890743916</c:v>
                </c:pt>
                <c:pt idx="7">
                  <c:v>-0.0027099164655794553</c:v>
                </c:pt>
                <c:pt idx="8">
                  <c:v>1.734723475976807E-18</c:v>
                </c:pt>
                <c:pt idx="9">
                  <c:v>-0.03790215836594963</c:v>
                </c:pt>
                <c:pt idx="10">
                  <c:v>-0.031860739025058385</c:v>
                </c:pt>
                <c:pt idx="11">
                  <c:v>-0.024663712742852208</c:v>
                </c:pt>
                <c:pt idx="12">
                  <c:v>-0.03874130036080703</c:v>
                </c:pt>
                <c:pt idx="13">
                  <c:v>0.013094459999999999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-0.8854492844392976</c:v>
                </c:pt>
                <c:pt idx="1">
                  <c:v>0.2647571955482837</c:v>
                </c:pt>
                <c:pt idx="2">
                  <c:v>-0.01422486467562826</c:v>
                </c:pt>
                <c:pt idx="3">
                  <c:v>0.1265467107965409</c:v>
                </c:pt>
                <c:pt idx="4">
                  <c:v>0.003925808156779644</c:v>
                </c:pt>
                <c:pt idx="5">
                  <c:v>0.007146495058412153</c:v>
                </c:pt>
                <c:pt idx="6">
                  <c:v>0.015109957679668924</c:v>
                </c:pt>
                <c:pt idx="7">
                  <c:v>-0.016323300011229253</c:v>
                </c:pt>
                <c:pt idx="8">
                  <c:v>3.469446951953614E-18</c:v>
                </c:pt>
                <c:pt idx="9">
                  <c:v>-0.037583190622684545</c:v>
                </c:pt>
                <c:pt idx="10">
                  <c:v>-0.049534736054723125</c:v>
                </c:pt>
                <c:pt idx="11">
                  <c:v>-0.02695769872994646</c:v>
                </c:pt>
                <c:pt idx="12">
                  <c:v>-0.04249118286135979</c:v>
                </c:pt>
                <c:pt idx="13">
                  <c:v>0.035881960000000004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-0.13498528064693394</c:v>
                </c:pt>
                <c:pt idx="1">
                  <c:v>0.18024001977048265</c:v>
                </c:pt>
                <c:pt idx="2">
                  <c:v>-0.5271591428633104</c:v>
                </c:pt>
                <c:pt idx="3">
                  <c:v>0.0815701828996506</c:v>
                </c:pt>
                <c:pt idx="4">
                  <c:v>-0.034474321394527885</c:v>
                </c:pt>
                <c:pt idx="5">
                  <c:v>0.01609927066111841</c:v>
                </c:pt>
                <c:pt idx="6">
                  <c:v>-0.008285067992278418</c:v>
                </c:pt>
                <c:pt idx="7">
                  <c:v>-0.0029026455690865285</c:v>
                </c:pt>
                <c:pt idx="8">
                  <c:v>4.336808689942018E-19</c:v>
                </c:pt>
                <c:pt idx="9">
                  <c:v>-0.04256037546409734</c:v>
                </c:pt>
                <c:pt idx="10">
                  <c:v>-0.034832019006840124</c:v>
                </c:pt>
                <c:pt idx="11">
                  <c:v>-0.01873894698829946</c:v>
                </c:pt>
                <c:pt idx="12">
                  <c:v>-0.06834057603493983</c:v>
                </c:pt>
                <c:pt idx="13">
                  <c:v>-0.001081428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-0.2128335347808008</c:v>
                </c:pt>
                <c:pt idx="1">
                  <c:v>0.13968030639392773</c:v>
                </c:pt>
                <c:pt idx="2">
                  <c:v>-0.2806704499855003</c:v>
                </c:pt>
                <c:pt idx="3">
                  <c:v>-0.05514589152378771</c:v>
                </c:pt>
                <c:pt idx="4">
                  <c:v>0.015649595256978354</c:v>
                </c:pt>
                <c:pt idx="5">
                  <c:v>-0.006752141436341897</c:v>
                </c:pt>
                <c:pt idx="6">
                  <c:v>-0.0048101615859111185</c:v>
                </c:pt>
                <c:pt idx="7">
                  <c:v>0.022241727349064988</c:v>
                </c:pt>
                <c:pt idx="8">
                  <c:v>3.469446951953614E-18</c:v>
                </c:pt>
                <c:pt idx="9">
                  <c:v>-0.04790787040663098</c:v>
                </c:pt>
                <c:pt idx="10">
                  <c:v>-0.0051706899788410594</c:v>
                </c:pt>
                <c:pt idx="11">
                  <c:v>-0.02378532743940133</c:v>
                </c:pt>
                <c:pt idx="12">
                  <c:v>-0.0590352591975335</c:v>
                </c:pt>
                <c:pt idx="13">
                  <c:v>0.02128421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0.6576336243310772</c:v>
                </c:pt>
                <c:pt idx="1">
                  <c:v>0.17319968592747323</c:v>
                </c:pt>
                <c:pt idx="2">
                  <c:v>0.161282536383945</c:v>
                </c:pt>
                <c:pt idx="3">
                  <c:v>-0.14657976625507954</c:v>
                </c:pt>
                <c:pt idx="4">
                  <c:v>0.03644568706908875</c:v>
                </c:pt>
                <c:pt idx="5">
                  <c:v>-0.04061413200567289</c:v>
                </c:pt>
                <c:pt idx="6">
                  <c:v>0.041853851320813304</c:v>
                </c:pt>
                <c:pt idx="7">
                  <c:v>-0.028044439833679696</c:v>
                </c:pt>
                <c:pt idx="8">
                  <c:v>0</c:v>
                </c:pt>
                <c:pt idx="9">
                  <c:v>-0.04732491106971708</c:v>
                </c:pt>
                <c:pt idx="10">
                  <c:v>0.0015499307272859569</c:v>
                </c:pt>
                <c:pt idx="11">
                  <c:v>-0.038886628675311286</c:v>
                </c:pt>
                <c:pt idx="12">
                  <c:v>-0.04032768967320029</c:v>
                </c:pt>
                <c:pt idx="13">
                  <c:v>0.04891392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0.42848980369267753</c:v>
                </c:pt>
                <c:pt idx="1">
                  <c:v>0.5925887711963134</c:v>
                </c:pt>
                <c:pt idx="2">
                  <c:v>-0.11597480783199643</c:v>
                </c:pt>
                <c:pt idx="3">
                  <c:v>-0.09608751856118586</c:v>
                </c:pt>
                <c:pt idx="4">
                  <c:v>0.03842952292451727</c:v>
                </c:pt>
                <c:pt idx="5">
                  <c:v>-0.06109087923131729</c:v>
                </c:pt>
                <c:pt idx="6">
                  <c:v>0.04778252772403932</c:v>
                </c:pt>
                <c:pt idx="7">
                  <c:v>-0.017527019433156255</c:v>
                </c:pt>
                <c:pt idx="8">
                  <c:v>-6.938893903907228E-18</c:v>
                </c:pt>
                <c:pt idx="9">
                  <c:v>-0.05158049592678073</c:v>
                </c:pt>
                <c:pt idx="10">
                  <c:v>-0.015386389763310422</c:v>
                </c:pt>
                <c:pt idx="11">
                  <c:v>-0.03920535873059454</c:v>
                </c:pt>
                <c:pt idx="12">
                  <c:v>-0.04031951438915625</c:v>
                </c:pt>
                <c:pt idx="13">
                  <c:v>-0.005698956999999999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-0.6722712721217786</c:v>
                </c:pt>
                <c:pt idx="1">
                  <c:v>0.2657453668868574</c:v>
                </c:pt>
                <c:pt idx="2">
                  <c:v>0.15824154609699317</c:v>
                </c:pt>
                <c:pt idx="3">
                  <c:v>0.2611211689702668</c:v>
                </c:pt>
                <c:pt idx="4">
                  <c:v>0.04370084346050138</c:v>
                </c:pt>
                <c:pt idx="5">
                  <c:v>-0.010027452459414662</c:v>
                </c:pt>
                <c:pt idx="6">
                  <c:v>0.03614747144523677</c:v>
                </c:pt>
                <c:pt idx="7">
                  <c:v>-0.003985230832060351</c:v>
                </c:pt>
                <c:pt idx="8">
                  <c:v>0</c:v>
                </c:pt>
                <c:pt idx="9">
                  <c:v>-0.042239416736605494</c:v>
                </c:pt>
                <c:pt idx="10">
                  <c:v>-0.023753737643400004</c:v>
                </c:pt>
                <c:pt idx="11">
                  <c:v>-0.009504735175518541</c:v>
                </c:pt>
                <c:pt idx="12">
                  <c:v>-0.04642134795103464</c:v>
                </c:pt>
                <c:pt idx="13">
                  <c:v>-0.009052711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-0.3428453154491993</c:v>
                </c:pt>
                <c:pt idx="1">
                  <c:v>2.044882738979576</c:v>
                </c:pt>
                <c:pt idx="2">
                  <c:v>0.006023081316949716</c:v>
                </c:pt>
                <c:pt idx="3">
                  <c:v>-0.6588157700521712</c:v>
                </c:pt>
                <c:pt idx="4">
                  <c:v>0.06271106265969831</c:v>
                </c:pt>
                <c:pt idx="5">
                  <c:v>0.8309491923311667</c:v>
                </c:pt>
                <c:pt idx="6">
                  <c:v>-0.003261054323823346</c:v>
                </c:pt>
                <c:pt idx="7">
                  <c:v>0.4429255135770036</c:v>
                </c:pt>
                <c:pt idx="8">
                  <c:v>0</c:v>
                </c:pt>
                <c:pt idx="9">
                  <c:v>0.6281365239862302</c:v>
                </c:pt>
                <c:pt idx="10">
                  <c:v>0.019326046773952638</c:v>
                </c:pt>
                <c:pt idx="11">
                  <c:v>0.5929380744197207</c:v>
                </c:pt>
                <c:pt idx="12">
                  <c:v>-0.009542842175027585</c:v>
                </c:pt>
                <c:pt idx="13">
                  <c:v>0.266147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-0.1980980851374216</c:v>
                </c:pt>
                <c:pt idx="1">
                  <c:v>2.0903174397235724</c:v>
                </c:pt>
                <c:pt idx="2">
                  <c:v>0.10669563963186246</c:v>
                </c:pt>
                <c:pt idx="3">
                  <c:v>-0.6638230864606135</c:v>
                </c:pt>
                <c:pt idx="4">
                  <c:v>0.033825182992197354</c:v>
                </c:pt>
                <c:pt idx="5">
                  <c:v>0.9052777545588415</c:v>
                </c:pt>
                <c:pt idx="6">
                  <c:v>0.01795946647085748</c:v>
                </c:pt>
                <c:pt idx="7">
                  <c:v>0.4415359676991452</c:v>
                </c:pt>
                <c:pt idx="8">
                  <c:v>0</c:v>
                </c:pt>
                <c:pt idx="9">
                  <c:v>0.6313867029020522</c:v>
                </c:pt>
                <c:pt idx="10">
                  <c:v>-0.016356339597042066</c:v>
                </c:pt>
                <c:pt idx="11">
                  <c:v>0.591254774883705</c:v>
                </c:pt>
                <c:pt idx="12">
                  <c:v>-0.012142177731245103</c:v>
                </c:pt>
                <c:pt idx="13">
                  <c:v>0.2529425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0.019259696975936522</c:v>
                </c:pt>
                <c:pt idx="1">
                  <c:v>0.843592779325475</c:v>
                </c:pt>
                <c:pt idx="2">
                  <c:v>0.030863214927609416</c:v>
                </c:pt>
                <c:pt idx="3">
                  <c:v>-0.19609245861066193</c:v>
                </c:pt>
                <c:pt idx="4">
                  <c:v>0.016610981314214065</c:v>
                </c:pt>
                <c:pt idx="5">
                  <c:v>1.0830617049285507</c:v>
                </c:pt>
                <c:pt idx="6">
                  <c:v>0.018208586442990164</c:v>
                </c:pt>
                <c:pt idx="7">
                  <c:v>0.43313434968539816</c:v>
                </c:pt>
                <c:pt idx="8">
                  <c:v>-1.734723475976807E-18</c:v>
                </c:pt>
                <c:pt idx="9">
                  <c:v>0.6444575869218677</c:v>
                </c:pt>
                <c:pt idx="10">
                  <c:v>0.005003645824837202</c:v>
                </c:pt>
                <c:pt idx="11">
                  <c:v>0.6014028809628614</c:v>
                </c:pt>
                <c:pt idx="12">
                  <c:v>-0.007873748206388816</c:v>
                </c:pt>
                <c:pt idx="13">
                  <c:v>0.2700329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0.05730734043632551</c:v>
                </c:pt>
                <c:pt idx="1">
                  <c:v>1.753503597158547</c:v>
                </c:pt>
                <c:pt idx="2">
                  <c:v>-0.05944855211507969</c:v>
                </c:pt>
                <c:pt idx="3">
                  <c:v>-0.09422253118090651</c:v>
                </c:pt>
                <c:pt idx="4">
                  <c:v>-0.012359276409123314</c:v>
                </c:pt>
                <c:pt idx="5">
                  <c:v>1.047284701568331</c:v>
                </c:pt>
                <c:pt idx="6">
                  <c:v>-8.884936889871214E-05</c:v>
                </c:pt>
                <c:pt idx="7">
                  <c:v>0.46162930851239214</c:v>
                </c:pt>
                <c:pt idx="8">
                  <c:v>0</c:v>
                </c:pt>
                <c:pt idx="9">
                  <c:v>0.6424887671908701</c:v>
                </c:pt>
                <c:pt idx="10">
                  <c:v>0.02921922472561083</c:v>
                </c:pt>
                <c:pt idx="11">
                  <c:v>0.5742018961365272</c:v>
                </c:pt>
                <c:pt idx="12">
                  <c:v>-0.02857225755593149</c:v>
                </c:pt>
                <c:pt idx="13">
                  <c:v>0.2406203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0.43609807479456403</c:v>
                </c:pt>
                <c:pt idx="1">
                  <c:v>0.3609947329973862</c:v>
                </c:pt>
                <c:pt idx="2">
                  <c:v>-0.14174191527393357</c:v>
                </c:pt>
                <c:pt idx="3">
                  <c:v>-0.0041603994156620494</c:v>
                </c:pt>
                <c:pt idx="4">
                  <c:v>-0.06254946172087915</c:v>
                </c:pt>
                <c:pt idx="5">
                  <c:v>1.1405067622828242</c:v>
                </c:pt>
                <c:pt idx="6">
                  <c:v>0.039311344888084326</c:v>
                </c:pt>
                <c:pt idx="7">
                  <c:v>0.41269601051860944</c:v>
                </c:pt>
                <c:pt idx="8">
                  <c:v>8.673617379884035E-19</c:v>
                </c:pt>
                <c:pt idx="9">
                  <c:v>0.6453965177938569</c:v>
                </c:pt>
                <c:pt idx="10">
                  <c:v>0.020787731728311137</c:v>
                </c:pt>
                <c:pt idx="11">
                  <c:v>0.5863415254441198</c:v>
                </c:pt>
                <c:pt idx="12">
                  <c:v>-0.010320641692791913</c:v>
                </c:pt>
                <c:pt idx="13">
                  <c:v>0.24814989999999998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-0.03805212386892781</c:v>
                </c:pt>
                <c:pt idx="1">
                  <c:v>1.6910247870763584</c:v>
                </c:pt>
                <c:pt idx="2">
                  <c:v>-0.1316009993614017</c:v>
                </c:pt>
                <c:pt idx="3">
                  <c:v>-0.00710858833832859</c:v>
                </c:pt>
                <c:pt idx="4">
                  <c:v>-0.013612956439564486</c:v>
                </c:pt>
                <c:pt idx="5">
                  <c:v>1.0819934853317912</c:v>
                </c:pt>
                <c:pt idx="6">
                  <c:v>0.02639509547522762</c:v>
                </c:pt>
                <c:pt idx="7">
                  <c:v>0.44794948710166127</c:v>
                </c:pt>
                <c:pt idx="8">
                  <c:v>0</c:v>
                </c:pt>
                <c:pt idx="9">
                  <c:v>0.6447032290165093</c:v>
                </c:pt>
                <c:pt idx="10">
                  <c:v>0.030114421692218</c:v>
                </c:pt>
                <c:pt idx="11">
                  <c:v>0.5510315403292754</c:v>
                </c:pt>
                <c:pt idx="12">
                  <c:v>-0.0019198491811827983</c:v>
                </c:pt>
                <c:pt idx="13">
                  <c:v>0.2435398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-0.6442250016227486</c:v>
                </c:pt>
                <c:pt idx="1">
                  <c:v>1.9980380370785888</c:v>
                </c:pt>
                <c:pt idx="2">
                  <c:v>-0.2673542741639962</c:v>
                </c:pt>
                <c:pt idx="3">
                  <c:v>-0.027734779154419947</c:v>
                </c:pt>
                <c:pt idx="4">
                  <c:v>0.019870054247559336</c:v>
                </c:pt>
                <c:pt idx="5">
                  <c:v>1.0923057983154267</c:v>
                </c:pt>
                <c:pt idx="6">
                  <c:v>0.026529681853271</c:v>
                </c:pt>
                <c:pt idx="7">
                  <c:v>0.4351702348271454</c:v>
                </c:pt>
                <c:pt idx="8">
                  <c:v>0</c:v>
                </c:pt>
                <c:pt idx="9">
                  <c:v>0.6429758502450083</c:v>
                </c:pt>
                <c:pt idx="10">
                  <c:v>-0.004964037970472839</c:v>
                </c:pt>
                <c:pt idx="11">
                  <c:v>0.5896636533700947</c:v>
                </c:pt>
                <c:pt idx="12">
                  <c:v>0.005356070001990341</c:v>
                </c:pt>
                <c:pt idx="13">
                  <c:v>0.2098028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-0.24026295941666054</c:v>
                </c:pt>
                <c:pt idx="1">
                  <c:v>2.004561046198462</c:v>
                </c:pt>
                <c:pt idx="2">
                  <c:v>-0.04054494703386671</c:v>
                </c:pt>
                <c:pt idx="3">
                  <c:v>-0.07154188858445737</c:v>
                </c:pt>
                <c:pt idx="4">
                  <c:v>0.026823570169323237</c:v>
                </c:pt>
                <c:pt idx="5">
                  <c:v>1.089876967343822</c:v>
                </c:pt>
                <c:pt idx="6">
                  <c:v>0.009289215216254344</c:v>
                </c:pt>
                <c:pt idx="7">
                  <c:v>0.44272573691590356</c:v>
                </c:pt>
                <c:pt idx="8">
                  <c:v>0</c:v>
                </c:pt>
                <c:pt idx="9">
                  <c:v>0.6424634475146078</c:v>
                </c:pt>
                <c:pt idx="10">
                  <c:v>0.02019466066911263</c:v>
                </c:pt>
                <c:pt idx="11">
                  <c:v>0.5816005888054712</c:v>
                </c:pt>
                <c:pt idx="12">
                  <c:v>-0.00473556669678264</c:v>
                </c:pt>
                <c:pt idx="13">
                  <c:v>0.2713255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-0.16797625276387784</c:v>
                </c:pt>
                <c:pt idx="1">
                  <c:v>1.3246562545667553</c:v>
                </c:pt>
                <c:pt idx="2">
                  <c:v>0.14222481256402045</c:v>
                </c:pt>
                <c:pt idx="3">
                  <c:v>-0.2136916366004587</c:v>
                </c:pt>
                <c:pt idx="4">
                  <c:v>0.031488719810211785</c:v>
                </c:pt>
                <c:pt idx="5">
                  <c:v>1.1337751878346671</c:v>
                </c:pt>
                <c:pt idx="6">
                  <c:v>-0.007172363781136665</c:v>
                </c:pt>
                <c:pt idx="7">
                  <c:v>0.4422008036721139</c:v>
                </c:pt>
                <c:pt idx="8">
                  <c:v>0</c:v>
                </c:pt>
                <c:pt idx="9">
                  <c:v>0.6335406382032225</c:v>
                </c:pt>
                <c:pt idx="10">
                  <c:v>-0.02212585402940284</c:v>
                </c:pt>
                <c:pt idx="11">
                  <c:v>0.5720099613863909</c:v>
                </c:pt>
                <c:pt idx="12">
                  <c:v>-0.018125629933722385</c:v>
                </c:pt>
                <c:pt idx="13">
                  <c:v>0.2255151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0.0008779506344372186</c:v>
                </c:pt>
                <c:pt idx="1">
                  <c:v>0.19435529801095264</c:v>
                </c:pt>
                <c:pt idx="2">
                  <c:v>0.015556544522874294</c:v>
                </c:pt>
                <c:pt idx="3">
                  <c:v>0.032089341365506244</c:v>
                </c:pt>
                <c:pt idx="4">
                  <c:v>-0.05100879187383417</c:v>
                </c:pt>
                <c:pt idx="5">
                  <c:v>1.1837469778805851</c:v>
                </c:pt>
                <c:pt idx="6">
                  <c:v>-0.004132010277922996</c:v>
                </c:pt>
                <c:pt idx="7">
                  <c:v>0.4330338192299214</c:v>
                </c:pt>
                <c:pt idx="8">
                  <c:v>3.469446951953614E-18</c:v>
                </c:pt>
                <c:pt idx="9">
                  <c:v>0.6362110171692712</c:v>
                </c:pt>
                <c:pt idx="10">
                  <c:v>0.1264277809600567</c:v>
                </c:pt>
                <c:pt idx="11">
                  <c:v>0.518637936767796</c:v>
                </c:pt>
                <c:pt idx="12">
                  <c:v>0.02685068733288716</c:v>
                </c:pt>
                <c:pt idx="13">
                  <c:v>0.24180659999999998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-0.20044557360021859</c:v>
                </c:pt>
                <c:pt idx="1">
                  <c:v>-0.25556274551700725</c:v>
                </c:pt>
                <c:pt idx="2">
                  <c:v>-0.2704310895667206</c:v>
                </c:pt>
                <c:pt idx="3">
                  <c:v>0.2578882150667577</c:v>
                </c:pt>
                <c:pt idx="4">
                  <c:v>-0.12781550132983627</c:v>
                </c:pt>
                <c:pt idx="5">
                  <c:v>1.094090431767587</c:v>
                </c:pt>
                <c:pt idx="6">
                  <c:v>0.06329254664339995</c:v>
                </c:pt>
                <c:pt idx="7">
                  <c:v>0.3618194656661173</c:v>
                </c:pt>
                <c:pt idx="8">
                  <c:v>0</c:v>
                </c:pt>
                <c:pt idx="9">
                  <c:v>0.6429035250198506</c:v>
                </c:pt>
                <c:pt idx="10">
                  <c:v>-0.08027285170447335</c:v>
                </c:pt>
                <c:pt idx="11">
                  <c:v>0.6324214012733518</c:v>
                </c:pt>
                <c:pt idx="12">
                  <c:v>-0.061747737237015134</c:v>
                </c:pt>
                <c:pt idx="13">
                  <c:v>0.26297210000000004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0.23696723901911662</c:v>
                </c:pt>
                <c:pt idx="1">
                  <c:v>0.5855320644238663</c:v>
                </c:pt>
                <c:pt idx="2">
                  <c:v>-0.10950224187930122</c:v>
                </c:pt>
                <c:pt idx="3">
                  <c:v>0.0984539577377622</c:v>
                </c:pt>
                <c:pt idx="4">
                  <c:v>0.06728597180110399</c:v>
                </c:pt>
                <c:pt idx="5">
                  <c:v>1.0812574339540475</c:v>
                </c:pt>
                <c:pt idx="6">
                  <c:v>0.007522048625877871</c:v>
                </c:pt>
                <c:pt idx="7">
                  <c:v>0.4180246201462438</c:v>
                </c:pt>
                <c:pt idx="8">
                  <c:v>-1.734723475976807E-18</c:v>
                </c:pt>
                <c:pt idx="9">
                  <c:v>0.6452686397583745</c:v>
                </c:pt>
                <c:pt idx="10">
                  <c:v>-0.024741799617176194</c:v>
                </c:pt>
                <c:pt idx="11">
                  <c:v>0.5751313650404514</c:v>
                </c:pt>
                <c:pt idx="12">
                  <c:v>-0.014717273943546634</c:v>
                </c:pt>
                <c:pt idx="13">
                  <c:v>0.2479578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-0.26396466709166844</c:v>
                </c:pt>
                <c:pt idx="1">
                  <c:v>-0.579490399190597</c:v>
                </c:pt>
                <c:pt idx="2">
                  <c:v>-0.02491178557360204</c:v>
                </c:pt>
                <c:pt idx="3">
                  <c:v>0.019234918044621917</c:v>
                </c:pt>
                <c:pt idx="4">
                  <c:v>0.03845389774020952</c:v>
                </c:pt>
                <c:pt idx="5">
                  <c:v>1.0262506169819658</c:v>
                </c:pt>
                <c:pt idx="6">
                  <c:v>0.008065613288538019</c:v>
                </c:pt>
                <c:pt idx="7">
                  <c:v>0.41194317437717265</c:v>
                </c:pt>
                <c:pt idx="8">
                  <c:v>6.938893903907228E-18</c:v>
                </c:pt>
                <c:pt idx="9">
                  <c:v>0.6494629089888643</c:v>
                </c:pt>
                <c:pt idx="10">
                  <c:v>0.012046769658138442</c:v>
                </c:pt>
                <c:pt idx="11">
                  <c:v>0.545559439994831</c:v>
                </c:pt>
                <c:pt idx="12">
                  <c:v>-0.002610443153488683</c:v>
                </c:pt>
                <c:pt idx="13">
                  <c:v>0.2531887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-0.5145862015312446</c:v>
                </c:pt>
                <c:pt idx="1">
                  <c:v>0.239838053309572</c:v>
                </c:pt>
                <c:pt idx="2">
                  <c:v>-0.20864363113503123</c:v>
                </c:pt>
                <c:pt idx="3">
                  <c:v>-0.06097081553835473</c:v>
                </c:pt>
                <c:pt idx="4">
                  <c:v>-0.003697129555539906</c:v>
                </c:pt>
                <c:pt idx="5">
                  <c:v>1.0191144576273294</c:v>
                </c:pt>
                <c:pt idx="6">
                  <c:v>0.013873535953832568</c:v>
                </c:pt>
                <c:pt idx="7">
                  <c:v>0.42775350191846967</c:v>
                </c:pt>
                <c:pt idx="8">
                  <c:v>3.469446951953614E-18</c:v>
                </c:pt>
                <c:pt idx="9">
                  <c:v>0.6522051797187676</c:v>
                </c:pt>
                <c:pt idx="10">
                  <c:v>0.025128618545157487</c:v>
                </c:pt>
                <c:pt idx="11">
                  <c:v>0.5516078920770259</c:v>
                </c:pt>
                <c:pt idx="12">
                  <c:v>-0.018209309921970916</c:v>
                </c:pt>
                <c:pt idx="13">
                  <c:v>0.2485616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-0.1836942488228437</c:v>
                </c:pt>
                <c:pt idx="1">
                  <c:v>0.8377678647220936</c:v>
                </c:pt>
                <c:pt idx="2">
                  <c:v>0.07252890519334562</c:v>
                </c:pt>
                <c:pt idx="3">
                  <c:v>-0.22886060683914938</c:v>
                </c:pt>
                <c:pt idx="4">
                  <c:v>0.04549739870798544</c:v>
                </c:pt>
                <c:pt idx="5">
                  <c:v>1.138499854335245</c:v>
                </c:pt>
                <c:pt idx="6">
                  <c:v>0.008914497286886659</c:v>
                </c:pt>
                <c:pt idx="7">
                  <c:v>0.4266363463094767</c:v>
                </c:pt>
                <c:pt idx="8">
                  <c:v>-1.734723475976807E-18</c:v>
                </c:pt>
                <c:pt idx="9">
                  <c:v>0.6413844501480505</c:v>
                </c:pt>
                <c:pt idx="10">
                  <c:v>0.015114056394673704</c:v>
                </c:pt>
                <c:pt idx="11">
                  <c:v>0.5793488905782237</c:v>
                </c:pt>
                <c:pt idx="12">
                  <c:v>-0.004436740358671599</c:v>
                </c:pt>
                <c:pt idx="13">
                  <c:v>0.2649647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-0.4575601813927697</c:v>
                </c:pt>
                <c:pt idx="1">
                  <c:v>2.538604129870857</c:v>
                </c:pt>
                <c:pt idx="2">
                  <c:v>-0.0679175766270098</c:v>
                </c:pt>
                <c:pt idx="3">
                  <c:v>-0.3159940930358818</c:v>
                </c:pt>
                <c:pt idx="4">
                  <c:v>0.021300531808975093</c:v>
                </c:pt>
                <c:pt idx="5">
                  <c:v>1.073466775477427</c:v>
                </c:pt>
                <c:pt idx="6">
                  <c:v>0.009072289489175937</c:v>
                </c:pt>
                <c:pt idx="7">
                  <c:v>0.4359877007542373</c:v>
                </c:pt>
                <c:pt idx="8">
                  <c:v>0</c:v>
                </c:pt>
                <c:pt idx="9">
                  <c:v>0.6272245744638902</c:v>
                </c:pt>
                <c:pt idx="10">
                  <c:v>0.02524709072143483</c:v>
                </c:pt>
                <c:pt idx="11">
                  <c:v>0.5659228973280026</c:v>
                </c:pt>
                <c:pt idx="12">
                  <c:v>-0.003227443730766991</c:v>
                </c:pt>
                <c:pt idx="13">
                  <c:v>0.2319166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0.1303313100957775</c:v>
                </c:pt>
                <c:pt idx="1">
                  <c:v>2.287263667172722</c:v>
                </c:pt>
                <c:pt idx="2">
                  <c:v>0.07575509497639646</c:v>
                </c:pt>
                <c:pt idx="3">
                  <c:v>-0.20465727826279748</c:v>
                </c:pt>
                <c:pt idx="4">
                  <c:v>-0.03502107415072487</c:v>
                </c:pt>
                <c:pt idx="5">
                  <c:v>1.078361691840278</c:v>
                </c:pt>
                <c:pt idx="6">
                  <c:v>0.020898225189973158</c:v>
                </c:pt>
                <c:pt idx="7">
                  <c:v>0.43027108329895347</c:v>
                </c:pt>
                <c:pt idx="8">
                  <c:v>0</c:v>
                </c:pt>
                <c:pt idx="9">
                  <c:v>0.6353481819651317</c:v>
                </c:pt>
                <c:pt idx="10">
                  <c:v>-0.00030702058660452003</c:v>
                </c:pt>
                <c:pt idx="11">
                  <c:v>0.5885680608621947</c:v>
                </c:pt>
                <c:pt idx="12">
                  <c:v>-0.006033112305663347</c:v>
                </c:pt>
                <c:pt idx="13">
                  <c:v>0.2861908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-0.005913338361860393</c:v>
                </c:pt>
                <c:pt idx="1">
                  <c:v>3.24063777579224</c:v>
                </c:pt>
                <c:pt idx="2">
                  <c:v>-0.05946402257274396</c:v>
                </c:pt>
                <c:pt idx="3">
                  <c:v>-0.30462125243148325</c:v>
                </c:pt>
                <c:pt idx="4">
                  <c:v>0.007478371503115214</c:v>
                </c:pt>
                <c:pt idx="5">
                  <c:v>1.02304916921503</c:v>
                </c:pt>
                <c:pt idx="6">
                  <c:v>0.015572787763602425</c:v>
                </c:pt>
                <c:pt idx="7">
                  <c:v>0.430809400497611</c:v>
                </c:pt>
                <c:pt idx="8">
                  <c:v>6.938893903907228E-18</c:v>
                </c:pt>
                <c:pt idx="9">
                  <c:v>0.6229467710198188</c:v>
                </c:pt>
                <c:pt idx="10">
                  <c:v>0.008985627891563704</c:v>
                </c:pt>
                <c:pt idx="11">
                  <c:v>0.575904352953023</c:v>
                </c:pt>
                <c:pt idx="12">
                  <c:v>-0.0023718200031780205</c:v>
                </c:pt>
                <c:pt idx="13">
                  <c:v>0.2547572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-1.3576096167452563</c:v>
                </c:pt>
                <c:pt idx="1">
                  <c:v>0.549683745548517</c:v>
                </c:pt>
                <c:pt idx="2">
                  <c:v>-0.5965506937564475</c:v>
                </c:pt>
                <c:pt idx="3">
                  <c:v>0.06954899655797707</c:v>
                </c:pt>
                <c:pt idx="4">
                  <c:v>-0.06791177078531536</c:v>
                </c:pt>
                <c:pt idx="5">
                  <c:v>-0.039141879765470275</c:v>
                </c:pt>
                <c:pt idx="6">
                  <c:v>0.0016537172875940743</c:v>
                </c:pt>
                <c:pt idx="7">
                  <c:v>0.02539034414887103</c:v>
                </c:pt>
                <c:pt idx="8">
                  <c:v>-1.734723475976807E-18</c:v>
                </c:pt>
                <c:pt idx="9">
                  <c:v>-0.020132052543611452</c:v>
                </c:pt>
                <c:pt idx="10">
                  <c:v>0.002360698290713259</c:v>
                </c:pt>
                <c:pt idx="11">
                  <c:v>0.028424867200140463</c:v>
                </c:pt>
                <c:pt idx="12">
                  <c:v>-0.12317842149962682</c:v>
                </c:pt>
                <c:pt idx="13">
                  <c:v>-0.03106965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-1.0224987427067418</c:v>
                </c:pt>
                <c:pt idx="1">
                  <c:v>0.4383841474428211</c:v>
                </c:pt>
                <c:pt idx="2">
                  <c:v>-0.4270017058357422</c:v>
                </c:pt>
                <c:pt idx="3">
                  <c:v>0.014674502948831379</c:v>
                </c:pt>
                <c:pt idx="4">
                  <c:v>-0.0376273435134814</c:v>
                </c:pt>
                <c:pt idx="5">
                  <c:v>0.012564985775101043</c:v>
                </c:pt>
                <c:pt idx="6">
                  <c:v>0.003620513627073561</c:v>
                </c:pt>
                <c:pt idx="7">
                  <c:v>0.028484027177615345</c:v>
                </c:pt>
                <c:pt idx="8">
                  <c:v>-1.734723475976807E-18</c:v>
                </c:pt>
                <c:pt idx="9">
                  <c:v>-0.007701155076413621</c:v>
                </c:pt>
                <c:pt idx="10">
                  <c:v>-0.017090401806343816</c:v>
                </c:pt>
                <c:pt idx="11">
                  <c:v>0.04520483647247073</c:v>
                </c:pt>
                <c:pt idx="12">
                  <c:v>-0.10164766953443824</c:v>
                </c:pt>
                <c:pt idx="13">
                  <c:v>-0.03198346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-0.7230588365183264</c:v>
                </c:pt>
                <c:pt idx="1">
                  <c:v>0.26891894171311037</c:v>
                </c:pt>
                <c:pt idx="2">
                  <c:v>-0.39337672838844984</c:v>
                </c:pt>
                <c:pt idx="3">
                  <c:v>-0.09154824583991862</c:v>
                </c:pt>
                <c:pt idx="4">
                  <c:v>-0.1303401056994887</c:v>
                </c:pt>
                <c:pt idx="5">
                  <c:v>-0.038074473845944895</c:v>
                </c:pt>
                <c:pt idx="6">
                  <c:v>-0.016526585063032444</c:v>
                </c:pt>
                <c:pt idx="7">
                  <c:v>0.01760301358761873</c:v>
                </c:pt>
                <c:pt idx="8">
                  <c:v>-3.469446951953614E-18</c:v>
                </c:pt>
                <c:pt idx="9">
                  <c:v>-0.0002908966315233754</c:v>
                </c:pt>
                <c:pt idx="10">
                  <c:v>-0.051715469659692835</c:v>
                </c:pt>
                <c:pt idx="11">
                  <c:v>0.014693685188536688</c:v>
                </c:pt>
                <c:pt idx="12">
                  <c:v>-0.09534827887427261</c:v>
                </c:pt>
                <c:pt idx="13">
                  <c:v>-0.01432804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-0.9143404575041584</c:v>
                </c:pt>
                <c:pt idx="1">
                  <c:v>0.003745184024837616</c:v>
                </c:pt>
                <c:pt idx="2">
                  <c:v>-0.34423317217633814</c:v>
                </c:pt>
                <c:pt idx="3">
                  <c:v>0.10655276278328338</c:v>
                </c:pt>
                <c:pt idx="4">
                  <c:v>-0.11150907317730469</c:v>
                </c:pt>
                <c:pt idx="5">
                  <c:v>0.05628213029422464</c:v>
                </c:pt>
                <c:pt idx="6">
                  <c:v>0.01893426361206854</c:v>
                </c:pt>
                <c:pt idx="7">
                  <c:v>-0.013740395481146805</c:v>
                </c:pt>
                <c:pt idx="8">
                  <c:v>0</c:v>
                </c:pt>
                <c:pt idx="9">
                  <c:v>0.008150900220932048</c:v>
                </c:pt>
                <c:pt idx="10">
                  <c:v>-0.040450853438611156</c:v>
                </c:pt>
                <c:pt idx="11">
                  <c:v>0.028596730755508074</c:v>
                </c:pt>
                <c:pt idx="12">
                  <c:v>-0.08415448539836734</c:v>
                </c:pt>
                <c:pt idx="13">
                  <c:v>-0.02691139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0.1715700162912182</c:v>
                </c:pt>
                <c:pt idx="1">
                  <c:v>0.38325874078931577</c:v>
                </c:pt>
                <c:pt idx="2">
                  <c:v>-0.37475570347678305</c:v>
                </c:pt>
                <c:pt idx="3">
                  <c:v>0.19011581693524707</c:v>
                </c:pt>
                <c:pt idx="4">
                  <c:v>-0.09341592064449923</c:v>
                </c:pt>
                <c:pt idx="5">
                  <c:v>-0.013934425155316803</c:v>
                </c:pt>
                <c:pt idx="6">
                  <c:v>0.001878540678728603</c:v>
                </c:pt>
                <c:pt idx="7">
                  <c:v>0.015253603040699816</c:v>
                </c:pt>
                <c:pt idx="8">
                  <c:v>0</c:v>
                </c:pt>
                <c:pt idx="9">
                  <c:v>0.007294471068091334</c:v>
                </c:pt>
                <c:pt idx="10">
                  <c:v>-0.020675552125105422</c:v>
                </c:pt>
                <c:pt idx="11">
                  <c:v>0.020434227054911366</c:v>
                </c:pt>
                <c:pt idx="12">
                  <c:v>-0.09615820766400635</c:v>
                </c:pt>
                <c:pt idx="13">
                  <c:v>0.0036163439999999996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-1.074741359446434</c:v>
                </c:pt>
                <c:pt idx="1">
                  <c:v>0.3944912627668825</c:v>
                </c:pt>
                <c:pt idx="2">
                  <c:v>-0.591123704203086</c:v>
                </c:pt>
                <c:pt idx="3">
                  <c:v>0.15174941608006515</c:v>
                </c:pt>
                <c:pt idx="4">
                  <c:v>-0.06835752465037827</c:v>
                </c:pt>
                <c:pt idx="5">
                  <c:v>-0.07286031502321715</c:v>
                </c:pt>
                <c:pt idx="6">
                  <c:v>-0.010400543150247594</c:v>
                </c:pt>
                <c:pt idx="7">
                  <c:v>0.02339479079590205</c:v>
                </c:pt>
                <c:pt idx="8">
                  <c:v>0</c:v>
                </c:pt>
                <c:pt idx="9">
                  <c:v>0.006965502675876788</c:v>
                </c:pt>
                <c:pt idx="10">
                  <c:v>-0.032589997538731846</c:v>
                </c:pt>
                <c:pt idx="11">
                  <c:v>0.01879309462623773</c:v>
                </c:pt>
                <c:pt idx="12">
                  <c:v>-0.1071790497728631</c:v>
                </c:pt>
                <c:pt idx="13">
                  <c:v>-0.009568718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-0.4839268210234926</c:v>
                </c:pt>
                <c:pt idx="1">
                  <c:v>0.8040640244451357</c:v>
                </c:pt>
                <c:pt idx="2">
                  <c:v>-0.7939159526516734</c:v>
                </c:pt>
                <c:pt idx="3">
                  <c:v>0.006685761281839278</c:v>
                </c:pt>
                <c:pt idx="4">
                  <c:v>-0.12260742587666709</c:v>
                </c:pt>
                <c:pt idx="5">
                  <c:v>0.11490779810144824</c:v>
                </c:pt>
                <c:pt idx="6">
                  <c:v>-0.0068592669978261075</c:v>
                </c:pt>
                <c:pt idx="7">
                  <c:v>0.050221648257593496</c:v>
                </c:pt>
                <c:pt idx="8">
                  <c:v>0</c:v>
                </c:pt>
                <c:pt idx="9">
                  <c:v>0.025540882191316526</c:v>
                </c:pt>
                <c:pt idx="10">
                  <c:v>-0.028562668755598583</c:v>
                </c:pt>
                <c:pt idx="11">
                  <c:v>0.07018049916973335</c:v>
                </c:pt>
                <c:pt idx="12">
                  <c:v>-0.08885331542519413</c:v>
                </c:pt>
                <c:pt idx="13">
                  <c:v>0.01904406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-0.5517344973490406</c:v>
                </c:pt>
                <c:pt idx="1">
                  <c:v>0.7223019557611374</c:v>
                </c:pt>
                <c:pt idx="2">
                  <c:v>-0.6318724632165232</c:v>
                </c:pt>
                <c:pt idx="3">
                  <c:v>0.08534750134237586</c:v>
                </c:pt>
                <c:pt idx="4">
                  <c:v>-0.1328409567201066</c:v>
                </c:pt>
                <c:pt idx="5">
                  <c:v>0.11455195384783276</c:v>
                </c:pt>
                <c:pt idx="6">
                  <c:v>-0.019489672910922712</c:v>
                </c:pt>
                <c:pt idx="7">
                  <c:v>0.025268335944527896</c:v>
                </c:pt>
                <c:pt idx="8">
                  <c:v>0</c:v>
                </c:pt>
                <c:pt idx="9">
                  <c:v>0.01244850390154931</c:v>
                </c:pt>
                <c:pt idx="10">
                  <c:v>-0.01579713887279224</c:v>
                </c:pt>
                <c:pt idx="11">
                  <c:v>0.06100718968725264</c:v>
                </c:pt>
                <c:pt idx="12">
                  <c:v>-0.10011215256513607</c:v>
                </c:pt>
                <c:pt idx="13">
                  <c:v>0.0176433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-1.108450232713639</c:v>
                </c:pt>
                <c:pt idx="1">
                  <c:v>0.21560636319822765</c:v>
                </c:pt>
                <c:pt idx="2">
                  <c:v>-0.6301637388796304</c:v>
                </c:pt>
                <c:pt idx="3">
                  <c:v>0.18366865447238326</c:v>
                </c:pt>
                <c:pt idx="4">
                  <c:v>-0.12846340063167355</c:v>
                </c:pt>
                <c:pt idx="5">
                  <c:v>0.1770499197336181</c:v>
                </c:pt>
                <c:pt idx="6">
                  <c:v>-0.02124207941392537</c:v>
                </c:pt>
                <c:pt idx="7">
                  <c:v>-0.011939369960654787</c:v>
                </c:pt>
                <c:pt idx="8">
                  <c:v>0</c:v>
                </c:pt>
                <c:pt idx="9">
                  <c:v>0.01729231416503708</c:v>
                </c:pt>
                <c:pt idx="10">
                  <c:v>-0.030643482915054775</c:v>
                </c:pt>
                <c:pt idx="11">
                  <c:v>0.06459781859304779</c:v>
                </c:pt>
                <c:pt idx="12">
                  <c:v>-0.09532717986916288</c:v>
                </c:pt>
                <c:pt idx="13">
                  <c:v>0.02684061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-1.1528743959382808</c:v>
                </c:pt>
                <c:pt idx="1">
                  <c:v>0.4333794013286733</c:v>
                </c:pt>
                <c:pt idx="2">
                  <c:v>0.06548839415096012</c:v>
                </c:pt>
                <c:pt idx="3">
                  <c:v>0.22179507572589718</c:v>
                </c:pt>
                <c:pt idx="4">
                  <c:v>-0.06704152054676425</c:v>
                </c:pt>
                <c:pt idx="5">
                  <c:v>0.12400746435767877</c:v>
                </c:pt>
                <c:pt idx="6">
                  <c:v>-0.031079207666569016</c:v>
                </c:pt>
                <c:pt idx="7">
                  <c:v>0.05876632302682125</c:v>
                </c:pt>
                <c:pt idx="8">
                  <c:v>6.938893903907228E-18</c:v>
                </c:pt>
                <c:pt idx="9">
                  <c:v>0.028322197832094886</c:v>
                </c:pt>
                <c:pt idx="10">
                  <c:v>-0.03745236303524559</c:v>
                </c:pt>
                <c:pt idx="11">
                  <c:v>0.033551632117836974</c:v>
                </c:pt>
                <c:pt idx="12">
                  <c:v>-0.018658415847219726</c:v>
                </c:pt>
                <c:pt idx="13">
                  <c:v>-0.01609437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-1.2729229648344107</c:v>
                </c:pt>
                <c:pt idx="1">
                  <c:v>-0.16018602295091702</c:v>
                </c:pt>
                <c:pt idx="2">
                  <c:v>-0.19480532258875854</c:v>
                </c:pt>
                <c:pt idx="3">
                  <c:v>0.11156154852882685</c:v>
                </c:pt>
                <c:pt idx="4">
                  <c:v>-0.27768687266994835</c:v>
                </c:pt>
                <c:pt idx="5">
                  <c:v>0.0005901797951563782</c:v>
                </c:pt>
                <c:pt idx="6">
                  <c:v>-0.05603337644633125</c:v>
                </c:pt>
                <c:pt idx="7">
                  <c:v>0.009212039324552643</c:v>
                </c:pt>
                <c:pt idx="8">
                  <c:v>-1.734723475976807E-18</c:v>
                </c:pt>
                <c:pt idx="9">
                  <c:v>-0.019646706672460885</c:v>
                </c:pt>
                <c:pt idx="10">
                  <c:v>0.02324027075156491</c:v>
                </c:pt>
                <c:pt idx="11">
                  <c:v>0.019814653864122133</c:v>
                </c:pt>
                <c:pt idx="12">
                  <c:v>-0.13089289355897366</c:v>
                </c:pt>
                <c:pt idx="13">
                  <c:v>0.05992426000000001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-1.2890196673094638</c:v>
                </c:pt>
                <c:pt idx="1">
                  <c:v>-0.2727368079274588</c:v>
                </c:pt>
                <c:pt idx="2">
                  <c:v>-0.3221925134181172</c:v>
                </c:pt>
                <c:pt idx="3">
                  <c:v>-0.26447836342395903</c:v>
                </c:pt>
                <c:pt idx="4">
                  <c:v>-0.16003938275360782</c:v>
                </c:pt>
                <c:pt idx="5">
                  <c:v>-0.030589076617928247</c:v>
                </c:pt>
                <c:pt idx="6">
                  <c:v>-0.01725768653053236</c:v>
                </c:pt>
                <c:pt idx="7">
                  <c:v>0.01390611258359878</c:v>
                </c:pt>
                <c:pt idx="8">
                  <c:v>8.673617379884035E-19</c:v>
                </c:pt>
                <c:pt idx="9">
                  <c:v>-0.0016748002667740698</c:v>
                </c:pt>
                <c:pt idx="10">
                  <c:v>-0.08192241900108216</c:v>
                </c:pt>
                <c:pt idx="11">
                  <c:v>-0.00325246484998668</c:v>
                </c:pt>
                <c:pt idx="12">
                  <c:v>-0.09784040538625603</c:v>
                </c:pt>
                <c:pt idx="13">
                  <c:v>-0.008514787000000001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-0.341832694392448</c:v>
                </c:pt>
                <c:pt idx="1">
                  <c:v>0.17028390628024181</c:v>
                </c:pt>
                <c:pt idx="2">
                  <c:v>-0.3353119552681239</c:v>
                </c:pt>
                <c:pt idx="3">
                  <c:v>0.1123565254009116</c:v>
                </c:pt>
                <c:pt idx="4">
                  <c:v>-0.02233028019726858</c:v>
                </c:pt>
                <c:pt idx="5">
                  <c:v>0.010417903618951587</c:v>
                </c:pt>
                <c:pt idx="6">
                  <c:v>0.025920412276368373</c:v>
                </c:pt>
                <c:pt idx="7">
                  <c:v>-0.0038257427165671637</c:v>
                </c:pt>
                <c:pt idx="8">
                  <c:v>-1.734723475976807E-18</c:v>
                </c:pt>
                <c:pt idx="9">
                  <c:v>-0.002625677032788519</c:v>
                </c:pt>
                <c:pt idx="10">
                  <c:v>-0.010834348179213579</c:v>
                </c:pt>
                <c:pt idx="11">
                  <c:v>-0.0013491822808258396</c:v>
                </c:pt>
                <c:pt idx="12">
                  <c:v>-0.09352609863169509</c:v>
                </c:pt>
                <c:pt idx="13">
                  <c:v>0.02369159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-1.377667354625743</c:v>
                </c:pt>
                <c:pt idx="1">
                  <c:v>-0.2973992278760881</c:v>
                </c:pt>
                <c:pt idx="2">
                  <c:v>-0.4460515749133237</c:v>
                </c:pt>
                <c:pt idx="3">
                  <c:v>0.05063607219824234</c:v>
                </c:pt>
                <c:pt idx="4">
                  <c:v>-0.03152787334694532</c:v>
                </c:pt>
                <c:pt idx="5">
                  <c:v>-0.018511061731195898</c:v>
                </c:pt>
                <c:pt idx="6">
                  <c:v>-0.03248245456431973</c:v>
                </c:pt>
                <c:pt idx="7">
                  <c:v>-0.005386554397556553</c:v>
                </c:pt>
                <c:pt idx="8">
                  <c:v>0</c:v>
                </c:pt>
                <c:pt idx="9">
                  <c:v>-0.009793716245800495</c:v>
                </c:pt>
                <c:pt idx="10">
                  <c:v>-0.025615534185752905</c:v>
                </c:pt>
                <c:pt idx="11">
                  <c:v>-0.0026955573597936726</c:v>
                </c:pt>
                <c:pt idx="12">
                  <c:v>-0.12783229873811391</c:v>
                </c:pt>
                <c:pt idx="13">
                  <c:v>-0.03426786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-1.1231424829293466</c:v>
                </c:pt>
                <c:pt idx="1">
                  <c:v>0.4433908811563684</c:v>
                </c:pt>
                <c:pt idx="2">
                  <c:v>-0.531493416182328</c:v>
                </c:pt>
                <c:pt idx="3">
                  <c:v>0.25060401441562624</c:v>
                </c:pt>
                <c:pt idx="4">
                  <c:v>-0.05441030144742675</c:v>
                </c:pt>
                <c:pt idx="5">
                  <c:v>-0.047850831367101235</c:v>
                </c:pt>
                <c:pt idx="6">
                  <c:v>0.00022592966874205103</c:v>
                </c:pt>
                <c:pt idx="7">
                  <c:v>0.02967876631186139</c:v>
                </c:pt>
                <c:pt idx="8">
                  <c:v>0</c:v>
                </c:pt>
                <c:pt idx="9">
                  <c:v>-0.012505336620092622</c:v>
                </c:pt>
                <c:pt idx="10">
                  <c:v>-0.053918974384713866</c:v>
                </c:pt>
                <c:pt idx="11">
                  <c:v>0.03315191517065105</c:v>
                </c:pt>
                <c:pt idx="12">
                  <c:v>-0.09583209586063407</c:v>
                </c:pt>
                <c:pt idx="13">
                  <c:v>0.0058243240000000005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-0.6743049242909313</c:v>
                </c:pt>
                <c:pt idx="1">
                  <c:v>0.2916269742856724</c:v>
                </c:pt>
                <c:pt idx="2">
                  <c:v>-0.16711628798319375</c:v>
                </c:pt>
                <c:pt idx="3">
                  <c:v>0.006942140472731059</c:v>
                </c:pt>
                <c:pt idx="4">
                  <c:v>0.028341888171288833</c:v>
                </c:pt>
                <c:pt idx="5">
                  <c:v>0.05283572397737548</c:v>
                </c:pt>
                <c:pt idx="6">
                  <c:v>0.03654954980363939</c:v>
                </c:pt>
                <c:pt idx="7">
                  <c:v>0.02831734627913135</c:v>
                </c:pt>
                <c:pt idx="8">
                  <c:v>-1.734723475976807E-18</c:v>
                </c:pt>
                <c:pt idx="9">
                  <c:v>-0.007968681317066878</c:v>
                </c:pt>
                <c:pt idx="10">
                  <c:v>-0.007931956166366171</c:v>
                </c:pt>
                <c:pt idx="11">
                  <c:v>0.025211779129555224</c:v>
                </c:pt>
                <c:pt idx="12">
                  <c:v>-0.08383123539641416</c:v>
                </c:pt>
                <c:pt idx="13">
                  <c:v>0.03386492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0.03574814372383789</c:v>
                </c:pt>
                <c:pt idx="1">
                  <c:v>0.6938637494283832</c:v>
                </c:pt>
                <c:pt idx="2">
                  <c:v>-0.5997109190299793</c:v>
                </c:pt>
                <c:pt idx="3">
                  <c:v>0.0068171825406891885</c:v>
                </c:pt>
                <c:pt idx="4">
                  <c:v>-0.05737844632388379</c:v>
                </c:pt>
                <c:pt idx="5">
                  <c:v>0.03307883261719007</c:v>
                </c:pt>
                <c:pt idx="6">
                  <c:v>0.014256518141659994</c:v>
                </c:pt>
                <c:pt idx="7">
                  <c:v>0.012989087225115901</c:v>
                </c:pt>
                <c:pt idx="8">
                  <c:v>3.469446951953614E-18</c:v>
                </c:pt>
                <c:pt idx="9">
                  <c:v>-0.011024074642721043</c:v>
                </c:pt>
                <c:pt idx="10">
                  <c:v>-0.034730423601412125</c:v>
                </c:pt>
                <c:pt idx="11">
                  <c:v>0.0230232579723991</c:v>
                </c:pt>
                <c:pt idx="12">
                  <c:v>-0.11313417384753202</c:v>
                </c:pt>
                <c:pt idx="13">
                  <c:v>-0.041926639999999994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-2.005292598260365</c:v>
                </c:pt>
                <c:pt idx="1">
                  <c:v>0.7450712221346422</c:v>
                </c:pt>
                <c:pt idx="2">
                  <c:v>-0.46277178877048</c:v>
                </c:pt>
                <c:pt idx="3">
                  <c:v>0.14425212331511636</c:v>
                </c:pt>
                <c:pt idx="4">
                  <c:v>-0.06204396177281099</c:v>
                </c:pt>
                <c:pt idx="5">
                  <c:v>0.0024456947544332767</c:v>
                </c:pt>
                <c:pt idx="6">
                  <c:v>-0.00319134874011329</c:v>
                </c:pt>
                <c:pt idx="7">
                  <c:v>-0.014442193214830073</c:v>
                </c:pt>
                <c:pt idx="8">
                  <c:v>0</c:v>
                </c:pt>
                <c:pt idx="9">
                  <c:v>-0.010100197196263067</c:v>
                </c:pt>
                <c:pt idx="10">
                  <c:v>-0.03143022308339283</c:v>
                </c:pt>
                <c:pt idx="11">
                  <c:v>0.026615750515249774</c:v>
                </c:pt>
                <c:pt idx="12">
                  <c:v>-0.10420773575442945</c:v>
                </c:pt>
                <c:pt idx="13">
                  <c:v>-0.03016357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829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HCMBBLA001-3000115 (Noell 115)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0.2419849487998762</c:v>
                </c:pt>
                <c:pt idx="1">
                  <c:v>0.8533919082542236</c:v>
                </c:pt>
                <c:pt idx="2">
                  <c:v>0.07246922723642198</c:v>
                </c:pt>
                <c:pt idx="3">
                  <c:v>0.16989221251258574</c:v>
                </c:pt>
                <c:pt idx="4">
                  <c:v>0.05785235309230187</c:v>
                </c:pt>
                <c:pt idx="5">
                  <c:v>0.05542212271688679</c:v>
                </c:pt>
                <c:pt idx="6">
                  <c:v>0.019192624783585622</c:v>
                </c:pt>
                <c:pt idx="7">
                  <c:v>0.012889560205997762</c:v>
                </c:pt>
                <c:pt idx="8">
                  <c:v>8.581287658249758E-18</c:v>
                </c:pt>
                <c:pt idx="9">
                  <c:v>0.008374693518877582</c:v>
                </c:pt>
                <c:pt idx="10">
                  <c:v>0.001826112814553337</c:v>
                </c:pt>
                <c:pt idx="11">
                  <c:v>0.0017458725489875079</c:v>
                </c:pt>
                <c:pt idx="12">
                  <c:v>0.0005374866306124594</c:v>
                </c:pt>
                <c:pt idx="13">
                  <c:v>0.0012604113602463765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0.5506557537369106</c:v>
                </c:pt>
                <c:pt idx="1">
                  <c:v>0.18810842488451263</c:v>
                </c:pt>
                <c:pt idx="2">
                  <c:v>0.19420830546666737</c:v>
                </c:pt>
                <c:pt idx="3">
                  <c:v>0.15884081204916345</c:v>
                </c:pt>
                <c:pt idx="4">
                  <c:v>0.06443804641576205</c:v>
                </c:pt>
                <c:pt idx="5">
                  <c:v>0.055860593551863</c:v>
                </c:pt>
                <c:pt idx="6">
                  <c:v>0.026538486332984938</c:v>
                </c:pt>
                <c:pt idx="7">
                  <c:v>0.017164576836870764</c:v>
                </c:pt>
                <c:pt idx="8">
                  <c:v>2.6105749109551537E-18</c:v>
                </c:pt>
                <c:pt idx="9">
                  <c:v>0.013458903818847224</c:v>
                </c:pt>
                <c:pt idx="10">
                  <c:v>0.0032475837503926504</c:v>
                </c:pt>
                <c:pt idx="11">
                  <c:v>0.0015007586802707564</c:v>
                </c:pt>
                <c:pt idx="12">
                  <c:v>0.0009812443322015</c:v>
                </c:pt>
                <c:pt idx="13">
                  <c:v>0.0018864236057968143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0.26899978206134506</c:v>
                </c:pt>
                <c:pt idx="1">
                  <c:v>1.0546200239604373</c:v>
                </c:pt>
                <c:pt idx="2">
                  <c:v>0.12055878891679904</c:v>
                </c:pt>
                <c:pt idx="3">
                  <c:v>0.2368065380715047</c:v>
                </c:pt>
                <c:pt idx="4">
                  <c:v>0.048650582975748626</c:v>
                </c:pt>
                <c:pt idx="5">
                  <c:v>0.08370919330763119</c:v>
                </c:pt>
                <c:pt idx="6">
                  <c:v>0.016923714668148435</c:v>
                </c:pt>
                <c:pt idx="7">
                  <c:v>0.020932580300545376</c:v>
                </c:pt>
                <c:pt idx="8">
                  <c:v>2.6016127518253263E-18</c:v>
                </c:pt>
                <c:pt idx="9">
                  <c:v>0.00807385984423203</c:v>
                </c:pt>
                <c:pt idx="10">
                  <c:v>0.003952891539063702</c:v>
                </c:pt>
                <c:pt idx="11">
                  <c:v>0.002473109077916028</c:v>
                </c:pt>
                <c:pt idx="12">
                  <c:v>0.001728349883356916</c:v>
                </c:pt>
                <c:pt idx="13">
                  <c:v>0.0018127016673924932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0.5349235780004277</c:v>
                </c:pt>
                <c:pt idx="1">
                  <c:v>0.3361207277197469</c:v>
                </c:pt>
                <c:pt idx="2">
                  <c:v>0.20430525410780823</c:v>
                </c:pt>
                <c:pt idx="3">
                  <c:v>0.12203141874528221</c:v>
                </c:pt>
                <c:pt idx="4">
                  <c:v>0.06682911464868803</c:v>
                </c:pt>
                <c:pt idx="5">
                  <c:v>0.06935945752883559</c:v>
                </c:pt>
                <c:pt idx="6">
                  <c:v>0.02252600195110065</c:v>
                </c:pt>
                <c:pt idx="7">
                  <c:v>0.020620336446708458</c:v>
                </c:pt>
                <c:pt idx="8">
                  <c:v>2.27491721419997E-18</c:v>
                </c:pt>
                <c:pt idx="9">
                  <c:v>0.01429933061124814</c:v>
                </c:pt>
                <c:pt idx="10">
                  <c:v>0.0023059854354902077</c:v>
                </c:pt>
                <c:pt idx="11">
                  <c:v>0.002136872989639196</c:v>
                </c:pt>
                <c:pt idx="12">
                  <c:v>0.0023993598353376695</c:v>
                </c:pt>
                <c:pt idx="13">
                  <c:v>0.0028449109951869333</c:v>
                </c:pt>
              </c:numCache>
            </c:numRef>
          </c:yVal>
          <c:smooth val="0"/>
        </c:ser>
        <c:axId val="60321245"/>
        <c:axId val="6020294"/>
      </c:scatterChart>
      <c:val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0.001"/>
        <c:crossBetween val="midCat"/>
        <c:dispUnits/>
      </c:valAx>
      <c:valAx>
        <c:axId val="6020294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HCMBBLA001-3000115 (Noell 115)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75"/>
          <c:y val="0.11875"/>
          <c:w val="0.74225"/>
          <c:h val="0.760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0.3077194141334693</c:v>
                </c:pt>
                <c:pt idx="1">
                  <c:v>-0.094467914505613</c:v>
                </c:pt>
                <c:pt idx="2">
                  <c:v>-0.10107656227329202</c:v>
                </c:pt>
                <c:pt idx="3">
                  <c:v>-0.025728862402072245</c:v>
                </c:pt>
                <c:pt idx="4">
                  <c:v>-0.04920564254194014</c:v>
                </c:pt>
                <c:pt idx="5">
                  <c:v>-0.015151077628995627</c:v>
                </c:pt>
                <c:pt idx="6">
                  <c:v>-0.02687216466174764</c:v>
                </c:pt>
                <c:pt idx="7">
                  <c:v>-0.040572133625118766</c:v>
                </c:pt>
                <c:pt idx="8">
                  <c:v>0.023506371697460744</c:v>
                </c:pt>
                <c:pt idx="9">
                  <c:v>0.09303933940276742</c:v>
                </c:pt>
                <c:pt idx="10">
                  <c:v>0.05295633550663688</c:v>
                </c:pt>
                <c:pt idx="11">
                  <c:v>0.16421090923454382</c:v>
                </c:pt>
                <c:pt idx="12">
                  <c:v>-0.027918826988987917</c:v>
                </c:pt>
                <c:pt idx="13">
                  <c:v>0.057225327671256696</c:v>
                </c:pt>
                <c:pt idx="14">
                  <c:v>-0.059258351840396226</c:v>
                </c:pt>
                <c:pt idx="15">
                  <c:v>-0.02142406146282835</c:v>
                </c:pt>
                <c:pt idx="16">
                  <c:v>0.12988902850680897</c:v>
                </c:pt>
                <c:pt idx="17">
                  <c:v>-0.09906986368541802</c:v>
                </c:pt>
                <c:pt idx="18">
                  <c:v>-0.09731116980115997</c:v>
                </c:pt>
                <c:pt idx="19">
                  <c:v>0.06606867374648052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0.27990448072653396</c:v>
                </c:pt>
                <c:pt idx="1">
                  <c:v>0.03132355291699311</c:v>
                </c:pt>
                <c:pt idx="2">
                  <c:v>0.020424615836116124</c:v>
                </c:pt>
                <c:pt idx="3">
                  <c:v>-0.07449144623078073</c:v>
                </c:pt>
                <c:pt idx="4">
                  <c:v>-0.02080404555013191</c:v>
                </c:pt>
                <c:pt idx="5">
                  <c:v>0.011269740993991393</c:v>
                </c:pt>
                <c:pt idx="6">
                  <c:v>0.00872693844787332</c:v>
                </c:pt>
                <c:pt idx="7">
                  <c:v>0.07557619287100867</c:v>
                </c:pt>
                <c:pt idx="8">
                  <c:v>-0.08163811308911886</c:v>
                </c:pt>
                <c:pt idx="9">
                  <c:v>0.04056285589423203</c:v>
                </c:pt>
                <c:pt idx="10">
                  <c:v>-0.10096349922164283</c:v>
                </c:pt>
                <c:pt idx="11">
                  <c:v>0.0381330103691204</c:v>
                </c:pt>
                <c:pt idx="12">
                  <c:v>-0.019859234268625698</c:v>
                </c:pt>
                <c:pt idx="13">
                  <c:v>0.024342820966443975</c:v>
                </c:pt>
                <c:pt idx="14">
                  <c:v>0.04959405345515171</c:v>
                </c:pt>
                <c:pt idx="15">
                  <c:v>-0.07258245583933168</c:v>
                </c:pt>
                <c:pt idx="16">
                  <c:v>0.02886898624930235</c:v>
                </c:pt>
                <c:pt idx="17">
                  <c:v>-0.08125662413381514</c:v>
                </c:pt>
                <c:pt idx="18">
                  <c:v>-0.05270938203227227</c:v>
                </c:pt>
                <c:pt idx="19">
                  <c:v>0.007271139227732341</c:v>
                </c:pt>
              </c:numCache>
            </c:numRef>
          </c:val>
          <c:smooth val="0"/>
        </c:ser>
        <c:axId val="26718257"/>
        <c:axId val="39137722"/>
      </c:line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5"/>
          <c:y val="0.22925"/>
          <c:w val="0.379"/>
          <c:h val="0.119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HCMBBLA001-3000115 (Noell 115)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121"/>
          <c:w val="0.67225"/>
          <c:h val="0.7017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0.18088603753596105</c:v>
                </c:pt>
                <c:pt idx="1">
                  <c:v>-0.11142793365751882</c:v>
                </c:pt>
                <c:pt idx="2">
                  <c:v>-0.08698731283914997</c:v>
                </c:pt>
                <c:pt idx="3">
                  <c:v>-0.011093568491492827</c:v>
                </c:pt>
                <c:pt idx="4">
                  <c:v>-0.08418581123715371</c:v>
                </c:pt>
                <c:pt idx="5">
                  <c:v>-0.07409883387092224</c:v>
                </c:pt>
                <c:pt idx="6">
                  <c:v>-0.0756703221886075</c:v>
                </c:pt>
                <c:pt idx="7">
                  <c:v>-0.12682607254513711</c:v>
                </c:pt>
                <c:pt idx="8">
                  <c:v>-0.044910371637400026</c:v>
                </c:pt>
                <c:pt idx="9">
                  <c:v>-0.0007183452452634367</c:v>
                </c:pt>
                <c:pt idx="10">
                  <c:v>0.05784345088808347</c:v>
                </c:pt>
                <c:pt idx="11">
                  <c:v>0.13653516851962827</c:v>
                </c:pt>
                <c:pt idx="12">
                  <c:v>0.02296749018810259</c:v>
                </c:pt>
                <c:pt idx="13">
                  <c:v>0.09985230819716066</c:v>
                </c:pt>
                <c:pt idx="14">
                  <c:v>0.027323453706629346</c:v>
                </c:pt>
                <c:pt idx="15">
                  <c:v>0.05982603816236896</c:v>
                </c:pt>
                <c:pt idx="16">
                  <c:v>0.250760120551026</c:v>
                </c:pt>
                <c:pt idx="17">
                  <c:v>-0.05610040619005345</c:v>
                </c:pt>
                <c:pt idx="18">
                  <c:v>-0.08305329418697888</c:v>
                </c:pt>
                <c:pt idx="19">
                  <c:v>0.0848833886033659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0.29402093142495994</c:v>
                </c:pt>
                <c:pt idx="1">
                  <c:v>0.00013552423387337145</c:v>
                </c:pt>
                <c:pt idx="2">
                  <c:v>-0.015583668034171836</c:v>
                </c:pt>
                <c:pt idx="3">
                  <c:v>0.03143730228655796</c:v>
                </c:pt>
                <c:pt idx="4">
                  <c:v>-0.011721014979725138</c:v>
                </c:pt>
                <c:pt idx="5">
                  <c:v>0.03866833359945842</c:v>
                </c:pt>
                <c:pt idx="6">
                  <c:v>0.035455594999083635</c:v>
                </c:pt>
                <c:pt idx="7">
                  <c:v>-0.01717426068542646</c:v>
                </c:pt>
                <c:pt idx="8">
                  <c:v>0.051361833838859595</c:v>
                </c:pt>
                <c:pt idx="9">
                  <c:v>-0.024087268538817704</c:v>
                </c:pt>
                <c:pt idx="10">
                  <c:v>-0.08439137330620564</c:v>
                </c:pt>
                <c:pt idx="11">
                  <c:v>-0.05102873176802308</c:v>
                </c:pt>
                <c:pt idx="12">
                  <c:v>-0.032653313373809174</c:v>
                </c:pt>
                <c:pt idx="13">
                  <c:v>0.047060058447115985</c:v>
                </c:pt>
                <c:pt idx="14">
                  <c:v>-0.005135506190627496</c:v>
                </c:pt>
                <c:pt idx="15">
                  <c:v>-0.05312594529879244</c:v>
                </c:pt>
                <c:pt idx="16">
                  <c:v>0.00402683047353346</c:v>
                </c:pt>
                <c:pt idx="17">
                  <c:v>-0.08652915666816349</c:v>
                </c:pt>
                <c:pt idx="18">
                  <c:v>-0.035284557533838155</c:v>
                </c:pt>
                <c:pt idx="19">
                  <c:v>0.07344501894526348</c:v>
                </c:pt>
              </c:numCache>
            </c:numRef>
          </c:val>
          <c:smooth val="0"/>
        </c:ser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69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5"/>
          <c:y val="0.554"/>
          <c:w val="0.44425"/>
          <c:h val="0.11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75"/>
          <c:w val="0.393"/>
          <c:h val="0.82375"/>
        </c:manualLayout>
      </c:layout>
      <c:lineChart>
        <c:grouping val="standard"/>
        <c:varyColors val="0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1776"/>
        <c:crosses val="autoZero"/>
        <c:auto val="1"/>
        <c:lblOffset val="100"/>
        <c:noMultiLvlLbl val="0"/>
      </c:catAx>
      <c:valAx>
        <c:axId val="1788177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418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0.1925</cdr:y>
    </cdr:from>
    <cdr:to>
      <cdr:x>0.903</cdr:x>
      <cdr:y>0.2925</cdr:y>
    </cdr:to>
    <cdr:sp>
      <cdr:nvSpPr>
        <cdr:cNvPr id="1" name="TextBox 1"/>
        <cdr:cNvSpPr txBox="1">
          <a:spLocks noChangeArrowheads="1"/>
        </cdr:cNvSpPr>
      </cdr:nvSpPr>
      <cdr:spPr>
        <a:xfrm>
          <a:off x="7820025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0.90075</cdr:x>
      <cdr:y>0.20175</cdr:y>
    </cdr:from>
    <cdr:to>
      <cdr:x>0.933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30480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0.24525</cdr:y>
    </cdr:from>
    <cdr:to>
      <cdr:x>0.933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30480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0.65425</cdr:x>
      <cdr:y>0.13825</cdr:y>
    </cdr:from>
    <cdr:to>
      <cdr:x>0.65525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86475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0.19025</cdr:y>
    </cdr:from>
    <cdr:to>
      <cdr:x>0.7115</cdr:x>
      <cdr:y>0.25625</cdr:y>
    </cdr:to>
    <cdr:sp>
      <cdr:nvSpPr>
        <cdr:cNvPr id="5" name="TextBox 5"/>
        <cdr:cNvSpPr txBox="1">
          <a:spLocks noChangeArrowheads="1"/>
        </cdr:cNvSpPr>
      </cdr:nvSpPr>
      <cdr:spPr>
        <a:xfrm>
          <a:off x="6124575" y="1085850"/>
          <a:ext cx="495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0.26275</cdr:y>
    </cdr:from>
    <cdr:to>
      <cdr:x>0.33225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3620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0.3425</cdr:x>
      <cdr:y>0.2615</cdr:y>
    </cdr:from>
    <cdr:to>
      <cdr:x>0.36325</cdr:x>
      <cdr:y>0.28025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13811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0.00275</cdr:y>
    </cdr:from>
    <cdr:to>
      <cdr:x>0.99875</cdr:x>
      <cdr:y>0.9235</cdr:y>
    </cdr:to>
    <cdr:graphicFrame>
      <cdr:nvGraphicFramePr>
        <cdr:cNvPr id="1" name="Chart 2"/>
        <cdr:cNvGraphicFramePr/>
      </cdr:nvGraphicFramePr>
      <cdr:xfrm>
        <a:off x="4495800" y="9525"/>
        <a:ext cx="5057775" cy="52101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0.00275</cdr:y>
    </cdr:from>
    <cdr:to>
      <cdr:x>0.49725</cdr:x>
      <cdr:y>0.9365</cdr:y>
    </cdr:to>
    <cdr:graphicFrame>
      <cdr:nvGraphicFramePr>
        <cdr:cNvPr id="2" name="Chart 3"/>
        <cdr:cNvGraphicFramePr/>
      </cdr:nvGraphicFramePr>
      <cdr:xfrm>
        <a:off x="9525" y="9525"/>
        <a:ext cx="4743450" cy="52863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0.18275</cdr:x>
      <cdr:y>0.27925</cdr:y>
    </cdr:from>
    <cdr:to>
      <cdr:x>0.19275</cdr:x>
      <cdr:y>0.29625</cdr:y>
    </cdr:to>
    <cdr:sp>
      <cdr:nvSpPr>
        <cdr:cNvPr id="3" name="TextBox 4"/>
        <cdr:cNvSpPr txBox="1">
          <a:spLocks noChangeArrowheads="1"/>
        </cdr:cNvSpPr>
      </cdr:nvSpPr>
      <cdr:spPr>
        <a:xfrm>
          <a:off x="1743075" y="1571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3" max="3" width="14.7109375" style="0" bestFit="1" customWidth="1"/>
    <col min="4" max="4" width="8.421875" style="0" bestFit="1" customWidth="1"/>
    <col min="5" max="5" width="9.421875" style="0" bestFit="1" customWidth="1"/>
    <col min="6" max="6" width="16.00390625" style="0" bestFit="1" customWidth="1"/>
    <col min="7" max="7" width="14.28125" style="0" bestFit="1" customWidth="1"/>
    <col min="8" max="8" width="14.7109375" style="0" bestFit="1" customWidth="1"/>
    <col min="9" max="9" width="8.421875" style="0" bestFit="1" customWidth="1"/>
    <col min="10" max="10" width="9.421875" style="0" bestFit="1" customWidth="1"/>
  </cols>
  <sheetData>
    <row r="1" spans="1:10" ht="13.5" thickBot="1">
      <c r="A1" s="120" t="s">
        <v>77</v>
      </c>
      <c r="B1" s="454" t="str">
        <f>'Original data'!C2&amp;"-"&amp;'Original data'!I2&amp;"_cm.xls"</f>
        <v>HCMBBLA001-3000115_cm.xls</v>
      </c>
      <c r="C1" s="455"/>
      <c r="D1" s="455"/>
      <c r="E1" s="455"/>
      <c r="F1" s="455"/>
      <c r="G1" s="455"/>
      <c r="H1" s="455"/>
      <c r="I1" s="455"/>
      <c r="J1" s="456"/>
    </row>
    <row r="2" spans="1:10" ht="13.5" thickBot="1">
      <c r="A2" s="120" t="s">
        <v>78</v>
      </c>
      <c r="B2" s="446" t="str">
        <f>'Original data'!C2</f>
        <v>HCMBBLA001</v>
      </c>
      <c r="C2" s="447"/>
      <c r="D2" s="447"/>
      <c r="E2" s="448"/>
      <c r="F2" s="120" t="s">
        <v>79</v>
      </c>
      <c r="G2" s="446">
        <f>'Original data'!I2</f>
        <v>3000115</v>
      </c>
      <c r="H2" s="447"/>
      <c r="I2" s="447"/>
      <c r="J2" s="448"/>
    </row>
    <row r="3" spans="1:10" ht="13.5" thickBot="1">
      <c r="A3" s="121" t="s">
        <v>138</v>
      </c>
      <c r="B3" s="449">
        <f>'Original data'!C9</f>
        <v>38034</v>
      </c>
      <c r="C3" s="450"/>
      <c r="D3" s="450"/>
      <c r="E3" s="441"/>
      <c r="F3" s="121" t="s">
        <v>139</v>
      </c>
      <c r="G3" s="449">
        <f>'Original data'!O9</f>
        <v>38034</v>
      </c>
      <c r="H3" s="450"/>
      <c r="I3" s="450"/>
      <c r="J3" s="441"/>
    </row>
    <row r="4" spans="1:10" ht="13.5" thickBot="1">
      <c r="A4" s="107"/>
      <c r="B4" s="477" t="s">
        <v>107</v>
      </c>
      <c r="C4" s="478"/>
      <c r="D4" s="478"/>
      <c r="E4" s="479"/>
      <c r="F4" s="122"/>
      <c r="G4" s="477" t="s">
        <v>108</v>
      </c>
      <c r="H4" s="478"/>
      <c r="I4" s="478"/>
      <c r="J4" s="479"/>
    </row>
    <row r="5" spans="1:10" ht="13.5" thickBot="1">
      <c r="A5" s="123" t="s">
        <v>105</v>
      </c>
      <c r="B5" s="480" t="s">
        <v>373</v>
      </c>
      <c r="C5" s="481"/>
      <c r="D5" s="481"/>
      <c r="E5" s="482"/>
      <c r="F5" s="347" t="s">
        <v>105</v>
      </c>
      <c r="G5" s="480" t="s">
        <v>373</v>
      </c>
      <c r="H5" s="481"/>
      <c r="I5" s="481"/>
      <c r="J5" s="482"/>
    </row>
    <row r="6" spans="1:10" ht="12.75">
      <c r="A6" s="107"/>
      <c r="B6" s="124" t="s">
        <v>140</v>
      </c>
      <c r="C6" s="124" t="s">
        <v>141</v>
      </c>
      <c r="D6" s="124" t="s">
        <v>142</v>
      </c>
      <c r="E6" s="124" t="s">
        <v>143</v>
      </c>
      <c r="F6" s="125"/>
      <c r="G6" s="124" t="s">
        <v>140</v>
      </c>
      <c r="H6" s="124" t="s">
        <v>141</v>
      </c>
      <c r="I6" s="124" t="s">
        <v>142</v>
      </c>
      <c r="J6" s="126" t="s">
        <v>143</v>
      </c>
    </row>
    <row r="7" spans="1:10" ht="13.5" thickBot="1">
      <c r="A7" s="127"/>
      <c r="B7" s="128" t="s">
        <v>144</v>
      </c>
      <c r="C7" s="129" t="s">
        <v>144</v>
      </c>
      <c r="D7" s="129" t="s">
        <v>52</v>
      </c>
      <c r="E7" s="128" t="s">
        <v>75</v>
      </c>
      <c r="F7" s="125"/>
      <c r="G7" s="128" t="s">
        <v>144</v>
      </c>
      <c r="H7" s="129" t="s">
        <v>144</v>
      </c>
      <c r="I7" s="129" t="s">
        <v>52</v>
      </c>
      <c r="J7" s="128" t="s">
        <v>75</v>
      </c>
    </row>
    <row r="8" spans="1:10" ht="12.75">
      <c r="A8" s="107" t="s">
        <v>145</v>
      </c>
      <c r="B8" s="457" t="s">
        <v>373</v>
      </c>
      <c r="C8" s="458" t="s">
        <v>373</v>
      </c>
      <c r="D8" s="458" t="s">
        <v>373</v>
      </c>
      <c r="E8" s="459" t="s">
        <v>373</v>
      </c>
      <c r="F8" s="353" t="s">
        <v>145</v>
      </c>
      <c r="G8" s="457" t="s">
        <v>373</v>
      </c>
      <c r="H8" s="467" t="s">
        <v>375</v>
      </c>
      <c r="I8" s="466" t="s">
        <v>374</v>
      </c>
      <c r="J8" s="470" t="s">
        <v>374</v>
      </c>
    </row>
    <row r="9" spans="1:10" ht="13.5" thickBot="1">
      <c r="A9" s="108" t="s">
        <v>146</v>
      </c>
      <c r="B9" s="349"/>
      <c r="C9" s="460" t="s">
        <v>373</v>
      </c>
      <c r="D9" s="460" t="s">
        <v>373</v>
      </c>
      <c r="E9" s="461" t="s">
        <v>373</v>
      </c>
      <c r="F9" s="130" t="s">
        <v>146</v>
      </c>
      <c r="G9" s="349"/>
      <c r="H9" s="460" t="s">
        <v>373</v>
      </c>
      <c r="I9" s="460" t="s">
        <v>373</v>
      </c>
      <c r="J9" s="461" t="s">
        <v>373</v>
      </c>
    </row>
    <row r="10" spans="1:10" ht="12.75">
      <c r="A10" s="131" t="s">
        <v>3</v>
      </c>
      <c r="B10" s="457" t="s">
        <v>373</v>
      </c>
      <c r="C10" s="458" t="s">
        <v>373</v>
      </c>
      <c r="D10" s="458" t="s">
        <v>373</v>
      </c>
      <c r="E10" s="459" t="s">
        <v>373</v>
      </c>
      <c r="F10" s="131" t="s">
        <v>3</v>
      </c>
      <c r="G10" s="457" t="s">
        <v>373</v>
      </c>
      <c r="H10" s="458" t="s">
        <v>373</v>
      </c>
      <c r="I10" s="458" t="s">
        <v>373</v>
      </c>
      <c r="J10" s="459" t="s">
        <v>373</v>
      </c>
    </row>
    <row r="11" spans="1:10" ht="12.75">
      <c r="A11" s="131" t="s">
        <v>4</v>
      </c>
      <c r="B11" s="462" t="s">
        <v>373</v>
      </c>
      <c r="C11" s="460" t="s">
        <v>373</v>
      </c>
      <c r="D11" s="460" t="s">
        <v>373</v>
      </c>
      <c r="E11" s="461" t="s">
        <v>373</v>
      </c>
      <c r="F11" s="131" t="s">
        <v>4</v>
      </c>
      <c r="G11" s="462" t="s">
        <v>373</v>
      </c>
      <c r="H11" s="460" t="s">
        <v>373</v>
      </c>
      <c r="I11" s="460" t="s">
        <v>373</v>
      </c>
      <c r="J11" s="461" t="s">
        <v>373</v>
      </c>
    </row>
    <row r="12" spans="1:10" ht="12.75">
      <c r="A12" s="131" t="s">
        <v>5</v>
      </c>
      <c r="B12" s="462" t="s">
        <v>373</v>
      </c>
      <c r="C12" s="460" t="s">
        <v>373</v>
      </c>
      <c r="D12" s="460" t="s">
        <v>373</v>
      </c>
      <c r="E12" s="461" t="s">
        <v>373</v>
      </c>
      <c r="F12" s="131" t="s">
        <v>5</v>
      </c>
      <c r="G12" s="462" t="s">
        <v>373</v>
      </c>
      <c r="H12" s="460" t="s">
        <v>373</v>
      </c>
      <c r="I12" s="460" t="s">
        <v>373</v>
      </c>
      <c r="J12" s="461" t="s">
        <v>373</v>
      </c>
    </row>
    <row r="13" spans="1:10" ht="12.75">
      <c r="A13" s="131" t="s">
        <v>6</v>
      </c>
      <c r="B13" s="462" t="s">
        <v>373</v>
      </c>
      <c r="C13" s="460" t="s">
        <v>373</v>
      </c>
      <c r="D13" s="460" t="s">
        <v>373</v>
      </c>
      <c r="E13" s="461" t="s">
        <v>373</v>
      </c>
      <c r="F13" s="131" t="s">
        <v>6</v>
      </c>
      <c r="G13" s="462" t="s">
        <v>373</v>
      </c>
      <c r="H13" s="460" t="s">
        <v>373</v>
      </c>
      <c r="I13" s="460" t="s">
        <v>373</v>
      </c>
      <c r="J13" s="461" t="s">
        <v>373</v>
      </c>
    </row>
    <row r="14" spans="1:10" ht="12.75">
      <c r="A14" s="131" t="s">
        <v>7</v>
      </c>
      <c r="B14" s="462" t="s">
        <v>373</v>
      </c>
      <c r="C14" s="460" t="s">
        <v>373</v>
      </c>
      <c r="D14" s="460" t="s">
        <v>373</v>
      </c>
      <c r="E14" s="461" t="s">
        <v>373</v>
      </c>
      <c r="F14" s="131" t="s">
        <v>7</v>
      </c>
      <c r="G14" s="462" t="s">
        <v>373</v>
      </c>
      <c r="H14" s="460" t="s">
        <v>373</v>
      </c>
      <c r="I14" s="460" t="s">
        <v>373</v>
      </c>
      <c r="J14" s="461" t="s">
        <v>373</v>
      </c>
    </row>
    <row r="15" spans="1:10" ht="12.75">
      <c r="A15" s="131" t="s">
        <v>8</v>
      </c>
      <c r="B15" s="462" t="s">
        <v>373</v>
      </c>
      <c r="C15" s="460" t="s">
        <v>373</v>
      </c>
      <c r="D15" s="460" t="s">
        <v>373</v>
      </c>
      <c r="E15" s="461" t="s">
        <v>373</v>
      </c>
      <c r="F15" s="131" t="s">
        <v>8</v>
      </c>
      <c r="G15" s="462" t="s">
        <v>373</v>
      </c>
      <c r="H15" s="460" t="s">
        <v>373</v>
      </c>
      <c r="I15" s="460" t="s">
        <v>373</v>
      </c>
      <c r="J15" s="461" t="s">
        <v>373</v>
      </c>
    </row>
    <row r="16" spans="1:10" ht="12.75">
      <c r="A16" s="131" t="s">
        <v>9</v>
      </c>
      <c r="B16" s="462" t="s">
        <v>373</v>
      </c>
      <c r="C16" s="460" t="s">
        <v>373</v>
      </c>
      <c r="D16" s="460" t="s">
        <v>373</v>
      </c>
      <c r="E16" s="461" t="s">
        <v>373</v>
      </c>
      <c r="F16" s="131" t="s">
        <v>9</v>
      </c>
      <c r="G16" s="462" t="s">
        <v>373</v>
      </c>
      <c r="H16" s="460" t="s">
        <v>373</v>
      </c>
      <c r="I16" s="460" t="s">
        <v>373</v>
      </c>
      <c r="J16" s="461" t="s">
        <v>373</v>
      </c>
    </row>
    <row r="17" spans="1:10" ht="12.75">
      <c r="A17" s="131" t="s">
        <v>10</v>
      </c>
      <c r="B17" s="462" t="s">
        <v>373</v>
      </c>
      <c r="C17" s="460" t="s">
        <v>373</v>
      </c>
      <c r="D17" s="460" t="s">
        <v>373</v>
      </c>
      <c r="E17" s="461" t="s">
        <v>373</v>
      </c>
      <c r="F17" s="131" t="s">
        <v>10</v>
      </c>
      <c r="G17" s="462" t="s">
        <v>373</v>
      </c>
      <c r="H17" s="460" t="s">
        <v>373</v>
      </c>
      <c r="I17" s="460" t="s">
        <v>373</v>
      </c>
      <c r="J17" s="461" t="s">
        <v>373</v>
      </c>
    </row>
    <row r="18" spans="1:10" ht="13.5" thickBot="1">
      <c r="A18" s="131" t="s">
        <v>11</v>
      </c>
      <c r="B18" s="350"/>
      <c r="C18" s="351"/>
      <c r="D18" s="351"/>
      <c r="E18" s="352"/>
      <c r="F18" s="131" t="s">
        <v>11</v>
      </c>
      <c r="G18" s="350"/>
      <c r="H18" s="351"/>
      <c r="I18" s="351"/>
      <c r="J18" s="352"/>
    </row>
    <row r="19" spans="1:10" ht="12.75">
      <c r="A19" s="131" t="s">
        <v>12</v>
      </c>
      <c r="B19" s="457" t="s">
        <v>373</v>
      </c>
      <c r="C19" s="458" t="s">
        <v>373</v>
      </c>
      <c r="D19" s="458" t="s">
        <v>373</v>
      </c>
      <c r="E19" s="459" t="s">
        <v>373</v>
      </c>
      <c r="F19" s="131" t="s">
        <v>12</v>
      </c>
      <c r="G19" s="462" t="s">
        <v>373</v>
      </c>
      <c r="H19" s="460" t="s">
        <v>373</v>
      </c>
      <c r="I19" s="460" t="s">
        <v>373</v>
      </c>
      <c r="J19" s="461" t="s">
        <v>373</v>
      </c>
    </row>
    <row r="20" spans="1:10" ht="12.75">
      <c r="A20" s="131" t="s">
        <v>13</v>
      </c>
      <c r="B20" s="462" t="s">
        <v>373</v>
      </c>
      <c r="C20" s="460" t="s">
        <v>373</v>
      </c>
      <c r="D20" s="460" t="s">
        <v>373</v>
      </c>
      <c r="E20" s="461" t="s">
        <v>373</v>
      </c>
      <c r="F20" s="131" t="s">
        <v>13</v>
      </c>
      <c r="G20" s="462" t="s">
        <v>373</v>
      </c>
      <c r="H20" s="460" t="s">
        <v>373</v>
      </c>
      <c r="I20" s="460" t="s">
        <v>373</v>
      </c>
      <c r="J20" s="461" t="s">
        <v>373</v>
      </c>
    </row>
    <row r="21" spans="1:10" ht="12.75">
      <c r="A21" s="131" t="s">
        <v>14</v>
      </c>
      <c r="B21" s="462" t="s">
        <v>373</v>
      </c>
      <c r="C21" s="460" t="s">
        <v>373</v>
      </c>
      <c r="D21" s="460" t="s">
        <v>373</v>
      </c>
      <c r="E21" s="461" t="s">
        <v>373</v>
      </c>
      <c r="F21" s="131" t="s">
        <v>14</v>
      </c>
      <c r="G21" s="462" t="s">
        <v>373</v>
      </c>
      <c r="H21" s="460" t="s">
        <v>373</v>
      </c>
      <c r="I21" s="460" t="s">
        <v>373</v>
      </c>
      <c r="J21" s="461" t="s">
        <v>373</v>
      </c>
    </row>
    <row r="22" spans="1:10" ht="12.75">
      <c r="A22" s="131" t="s">
        <v>15</v>
      </c>
      <c r="B22" s="462" t="s">
        <v>373</v>
      </c>
      <c r="C22" s="460" t="s">
        <v>373</v>
      </c>
      <c r="D22" s="460" t="s">
        <v>373</v>
      </c>
      <c r="E22" s="461" t="s">
        <v>373</v>
      </c>
      <c r="F22" s="131" t="s">
        <v>15</v>
      </c>
      <c r="G22" s="462" t="s">
        <v>373</v>
      </c>
      <c r="H22" s="460" t="s">
        <v>373</v>
      </c>
      <c r="I22" s="460" t="s">
        <v>373</v>
      </c>
      <c r="J22" s="461" t="s">
        <v>373</v>
      </c>
    </row>
    <row r="23" spans="1:10" ht="13.5" thickBot="1">
      <c r="A23" s="132" t="s">
        <v>16</v>
      </c>
      <c r="B23" s="463" t="s">
        <v>373</v>
      </c>
      <c r="C23" s="464" t="s">
        <v>373</v>
      </c>
      <c r="D23" s="464" t="s">
        <v>373</v>
      </c>
      <c r="E23" s="465" t="s">
        <v>373</v>
      </c>
      <c r="F23" s="132" t="s">
        <v>16</v>
      </c>
      <c r="G23" s="462" t="s">
        <v>373</v>
      </c>
      <c r="H23" s="460" t="s">
        <v>373</v>
      </c>
      <c r="I23" s="460" t="s">
        <v>373</v>
      </c>
      <c r="J23" s="474" t="s">
        <v>374</v>
      </c>
    </row>
    <row r="24" spans="1:10" ht="12.75">
      <c r="A24" s="131" t="s">
        <v>20</v>
      </c>
      <c r="B24" s="457" t="s">
        <v>373</v>
      </c>
      <c r="C24" s="458" t="s">
        <v>373</v>
      </c>
      <c r="D24" s="458" t="s">
        <v>373</v>
      </c>
      <c r="E24" s="459" t="s">
        <v>373</v>
      </c>
      <c r="F24" s="131" t="s">
        <v>20</v>
      </c>
      <c r="G24" s="457" t="s">
        <v>373</v>
      </c>
      <c r="H24" s="458" t="s">
        <v>373</v>
      </c>
      <c r="I24" s="458" t="s">
        <v>373</v>
      </c>
      <c r="J24" s="459" t="s">
        <v>373</v>
      </c>
    </row>
    <row r="25" spans="1:10" ht="12.75">
      <c r="A25" s="131" t="s">
        <v>21</v>
      </c>
      <c r="B25" s="462" t="s">
        <v>373</v>
      </c>
      <c r="C25" s="460" t="s">
        <v>373</v>
      </c>
      <c r="D25" s="460" t="s">
        <v>373</v>
      </c>
      <c r="E25" s="461" t="s">
        <v>373</v>
      </c>
      <c r="F25" s="131" t="s">
        <v>21</v>
      </c>
      <c r="G25" s="462" t="s">
        <v>373</v>
      </c>
      <c r="H25" s="460" t="s">
        <v>373</v>
      </c>
      <c r="I25" s="460" t="s">
        <v>373</v>
      </c>
      <c r="J25" s="461" t="s">
        <v>373</v>
      </c>
    </row>
    <row r="26" spans="1:10" ht="12.75">
      <c r="A26" s="131" t="s">
        <v>22</v>
      </c>
      <c r="B26" s="462" t="s">
        <v>373</v>
      </c>
      <c r="C26" s="460" t="s">
        <v>373</v>
      </c>
      <c r="D26" s="460" t="s">
        <v>373</v>
      </c>
      <c r="E26" s="461" t="s">
        <v>373</v>
      </c>
      <c r="F26" s="131" t="s">
        <v>22</v>
      </c>
      <c r="G26" s="462" t="s">
        <v>373</v>
      </c>
      <c r="H26" s="460" t="s">
        <v>373</v>
      </c>
      <c r="I26" s="460" t="s">
        <v>373</v>
      </c>
      <c r="J26" s="461" t="s">
        <v>373</v>
      </c>
    </row>
    <row r="27" spans="1:10" ht="12.75">
      <c r="A27" s="131" t="s">
        <v>23</v>
      </c>
      <c r="B27" s="462" t="s">
        <v>373</v>
      </c>
      <c r="C27" s="460" t="s">
        <v>373</v>
      </c>
      <c r="D27" s="460" t="s">
        <v>373</v>
      </c>
      <c r="E27" s="461" t="s">
        <v>373</v>
      </c>
      <c r="F27" s="131" t="s">
        <v>23</v>
      </c>
      <c r="G27" s="462" t="s">
        <v>373</v>
      </c>
      <c r="H27" s="460" t="s">
        <v>373</v>
      </c>
      <c r="I27" s="460" t="s">
        <v>373</v>
      </c>
      <c r="J27" s="461" t="s">
        <v>373</v>
      </c>
    </row>
    <row r="28" spans="1:10" ht="12.75">
      <c r="A28" s="131" t="s">
        <v>24</v>
      </c>
      <c r="B28" s="462" t="s">
        <v>373</v>
      </c>
      <c r="C28" s="460" t="s">
        <v>373</v>
      </c>
      <c r="D28" s="460" t="s">
        <v>373</v>
      </c>
      <c r="E28" s="461" t="s">
        <v>373</v>
      </c>
      <c r="F28" s="131" t="s">
        <v>24</v>
      </c>
      <c r="G28" s="462" t="s">
        <v>373</v>
      </c>
      <c r="H28" s="460" t="s">
        <v>373</v>
      </c>
      <c r="I28" s="460" t="s">
        <v>373</v>
      </c>
      <c r="J28" s="461" t="s">
        <v>373</v>
      </c>
    </row>
    <row r="29" spans="1:10" ht="12.75">
      <c r="A29" s="131" t="s">
        <v>25</v>
      </c>
      <c r="B29" s="462" t="s">
        <v>373</v>
      </c>
      <c r="C29" s="460" t="s">
        <v>373</v>
      </c>
      <c r="D29" s="460" t="s">
        <v>373</v>
      </c>
      <c r="E29" s="461" t="s">
        <v>373</v>
      </c>
      <c r="F29" s="131" t="s">
        <v>25</v>
      </c>
      <c r="G29" s="462" t="s">
        <v>373</v>
      </c>
      <c r="H29" s="460" t="s">
        <v>373</v>
      </c>
      <c r="I29" s="460" t="s">
        <v>373</v>
      </c>
      <c r="J29" s="461" t="s">
        <v>373</v>
      </c>
    </row>
    <row r="30" spans="1:10" ht="12.75">
      <c r="A30" s="131" t="s">
        <v>26</v>
      </c>
      <c r="B30" s="462" t="s">
        <v>373</v>
      </c>
      <c r="C30" s="460" t="s">
        <v>373</v>
      </c>
      <c r="D30" s="460" t="s">
        <v>373</v>
      </c>
      <c r="E30" s="461" t="s">
        <v>373</v>
      </c>
      <c r="F30" s="131" t="s">
        <v>26</v>
      </c>
      <c r="G30" s="462" t="s">
        <v>373</v>
      </c>
      <c r="H30" s="460" t="s">
        <v>373</v>
      </c>
      <c r="I30" s="460" t="s">
        <v>373</v>
      </c>
      <c r="J30" s="461" t="s">
        <v>373</v>
      </c>
    </row>
    <row r="31" spans="1:10" ht="13.5" thickBot="1">
      <c r="A31" s="131" t="s">
        <v>27</v>
      </c>
      <c r="B31" s="463" t="s">
        <v>373</v>
      </c>
      <c r="C31" s="464" t="s">
        <v>373</v>
      </c>
      <c r="D31" s="464" t="s">
        <v>373</v>
      </c>
      <c r="E31" s="465" t="s">
        <v>373</v>
      </c>
      <c r="F31" s="131" t="s">
        <v>27</v>
      </c>
      <c r="G31" s="462" t="s">
        <v>373</v>
      </c>
      <c r="H31" s="460" t="s">
        <v>373</v>
      </c>
      <c r="I31" s="460" t="s">
        <v>373</v>
      </c>
      <c r="J31" s="461" t="s">
        <v>373</v>
      </c>
    </row>
    <row r="32" spans="1:10" ht="12.75">
      <c r="A32" s="131" t="s">
        <v>28</v>
      </c>
      <c r="B32" s="350"/>
      <c r="C32" s="351"/>
      <c r="D32" s="351"/>
      <c r="E32" s="352"/>
      <c r="F32" s="131" t="s">
        <v>28</v>
      </c>
      <c r="G32" s="350"/>
      <c r="H32" s="351"/>
      <c r="I32" s="351"/>
      <c r="J32" s="352"/>
    </row>
    <row r="33" spans="1:10" ht="12.75">
      <c r="A33" s="131" t="s">
        <v>29</v>
      </c>
      <c r="B33" s="462" t="s">
        <v>373</v>
      </c>
      <c r="C33" s="460" t="s">
        <v>373</v>
      </c>
      <c r="D33" s="460" t="s">
        <v>373</v>
      </c>
      <c r="E33" s="461" t="s">
        <v>373</v>
      </c>
      <c r="F33" s="131" t="s">
        <v>29</v>
      </c>
      <c r="G33" s="462" t="s">
        <v>373</v>
      </c>
      <c r="H33" s="460" t="s">
        <v>373</v>
      </c>
      <c r="I33" s="460" t="s">
        <v>373</v>
      </c>
      <c r="J33" s="461" t="s">
        <v>373</v>
      </c>
    </row>
    <row r="34" spans="1:10" ht="12.75">
      <c r="A34" s="131" t="s">
        <v>30</v>
      </c>
      <c r="B34" s="462" t="s">
        <v>373</v>
      </c>
      <c r="C34" s="460" t="s">
        <v>373</v>
      </c>
      <c r="D34" s="460" t="s">
        <v>373</v>
      </c>
      <c r="E34" s="461" t="s">
        <v>373</v>
      </c>
      <c r="F34" s="131" t="s">
        <v>30</v>
      </c>
      <c r="G34" s="462" t="s">
        <v>373</v>
      </c>
      <c r="H34" s="460" t="s">
        <v>373</v>
      </c>
      <c r="I34" s="460" t="s">
        <v>373</v>
      </c>
      <c r="J34" s="461" t="s">
        <v>373</v>
      </c>
    </row>
    <row r="35" spans="1:10" ht="12.75">
      <c r="A35" s="131" t="s">
        <v>31</v>
      </c>
      <c r="B35" s="462" t="s">
        <v>373</v>
      </c>
      <c r="C35" s="460" t="s">
        <v>373</v>
      </c>
      <c r="D35" s="460" t="s">
        <v>373</v>
      </c>
      <c r="E35" s="461" t="s">
        <v>373</v>
      </c>
      <c r="F35" s="131" t="s">
        <v>31</v>
      </c>
      <c r="G35" s="462" t="s">
        <v>373</v>
      </c>
      <c r="H35" s="460" t="s">
        <v>373</v>
      </c>
      <c r="I35" s="460" t="s">
        <v>373</v>
      </c>
      <c r="J35" s="461" t="s">
        <v>373</v>
      </c>
    </row>
    <row r="36" spans="1:10" ht="12.75">
      <c r="A36" s="131" t="s">
        <v>32</v>
      </c>
      <c r="B36" s="462" t="s">
        <v>373</v>
      </c>
      <c r="C36" s="460" t="s">
        <v>373</v>
      </c>
      <c r="D36" s="460" t="s">
        <v>373</v>
      </c>
      <c r="E36" s="461" t="s">
        <v>373</v>
      </c>
      <c r="F36" s="131" t="s">
        <v>32</v>
      </c>
      <c r="G36" s="462" t="s">
        <v>373</v>
      </c>
      <c r="H36" s="460" t="s">
        <v>373</v>
      </c>
      <c r="I36" s="460" t="s">
        <v>373</v>
      </c>
      <c r="J36" s="461" t="s">
        <v>373</v>
      </c>
    </row>
    <row r="37" spans="1:10" ht="13.5" thickBot="1">
      <c r="A37" s="132" t="s">
        <v>33</v>
      </c>
      <c r="B37" s="463" t="s">
        <v>373</v>
      </c>
      <c r="C37" s="464" t="s">
        <v>373</v>
      </c>
      <c r="D37" s="464" t="s">
        <v>373</v>
      </c>
      <c r="E37" s="465" t="s">
        <v>373</v>
      </c>
      <c r="F37" s="132" t="s">
        <v>33</v>
      </c>
      <c r="G37" s="463" t="s">
        <v>373</v>
      </c>
      <c r="H37" s="464" t="s">
        <v>373</v>
      </c>
      <c r="I37" s="464" t="s">
        <v>373</v>
      </c>
      <c r="J37" s="465" t="s">
        <v>373</v>
      </c>
    </row>
    <row r="38" spans="1:10" ht="13.5" thickBot="1">
      <c r="A38" s="133" t="s">
        <v>147</v>
      </c>
      <c r="B38" s="442" t="s">
        <v>373</v>
      </c>
      <c r="C38" s="443"/>
      <c r="D38" s="443"/>
      <c r="E38" s="444"/>
      <c r="F38" s="354" t="s">
        <v>147</v>
      </c>
      <c r="G38" s="442" t="s">
        <v>373</v>
      </c>
      <c r="H38" s="443"/>
      <c r="I38" s="443"/>
      <c r="J38" s="444"/>
    </row>
    <row r="39" spans="1:10" ht="13.5" thickBot="1">
      <c r="A39" s="133" t="s">
        <v>148</v>
      </c>
      <c r="B39" s="445"/>
      <c r="C39" s="437"/>
      <c r="D39" s="437"/>
      <c r="E39" s="437"/>
      <c r="F39" s="437"/>
      <c r="G39" s="437"/>
      <c r="H39" s="437"/>
      <c r="I39" s="437"/>
      <c r="J39" s="438"/>
    </row>
    <row r="40" spans="1:10" ht="13.5" thickBot="1">
      <c r="A40" s="422" t="s">
        <v>331</v>
      </c>
      <c r="B40" s="451" t="s">
        <v>373</v>
      </c>
      <c r="C40" s="452"/>
      <c r="D40" s="452"/>
      <c r="E40" s="453"/>
      <c r="F40" s="422" t="s">
        <v>331</v>
      </c>
      <c r="G40" s="451" t="s">
        <v>373</v>
      </c>
      <c r="H40" s="452"/>
      <c r="I40" s="452"/>
      <c r="J40" s="453"/>
    </row>
  </sheetData>
  <sheetProtection sheet="1" objects="1" scenarios="1"/>
  <mergeCells count="14">
    <mergeCell ref="B40:E40"/>
    <mergeCell ref="G40:J40"/>
    <mergeCell ref="B1:J1"/>
    <mergeCell ref="B2:E2"/>
    <mergeCell ref="G2:J2"/>
    <mergeCell ref="B3:E3"/>
    <mergeCell ref="G3:J3"/>
    <mergeCell ref="B38:E38"/>
    <mergeCell ref="G38:J38"/>
    <mergeCell ref="B39:J39"/>
    <mergeCell ref="B4:E4"/>
    <mergeCell ref="G4:J4"/>
    <mergeCell ref="B5:E5"/>
    <mergeCell ref="G5:J5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11"/>
  <sheetViews>
    <sheetView zoomScale="75" zoomScaleNormal="75" workbookViewId="0" topLeftCell="A1">
      <pane xSplit="14955" topLeftCell="T1" activePane="topLeft" state="split"/>
      <selection pane="topLeft" activeCell="A1" sqref="A1:V1"/>
      <selection pane="topRight" activeCell="T1" sqref="T1"/>
    </sheetView>
  </sheetViews>
  <sheetFormatPr defaultColWidth="9.140625" defaultRowHeight="12.75"/>
  <cols>
    <col min="1" max="5" width="9.421875" style="109" bestFit="1" customWidth="1"/>
    <col min="6" max="6" width="10.28125" style="109" bestFit="1" customWidth="1"/>
    <col min="7" max="8" width="9.421875" style="109" bestFit="1" customWidth="1"/>
    <col min="9" max="10" width="9.421875" style="109" customWidth="1"/>
    <col min="11" max="15" width="9.421875" style="109" bestFit="1" customWidth="1"/>
    <col min="16" max="16" width="10.28125" style="109" bestFit="1" customWidth="1"/>
    <col min="17" max="20" width="9.421875" style="109" bestFit="1" customWidth="1"/>
    <col min="21" max="21" width="9.28125" style="109" bestFit="1" customWidth="1"/>
    <col min="22" max="22" width="9.8515625" style="109" bestFit="1" customWidth="1"/>
    <col min="23" max="23" width="9.421875" style="109" bestFit="1" customWidth="1"/>
    <col min="24" max="24" width="9.28125" style="109" bestFit="1" customWidth="1"/>
    <col min="25" max="25" width="11.140625" style="109" bestFit="1" customWidth="1"/>
    <col min="26" max="26" width="9.421875" style="109" bestFit="1" customWidth="1"/>
    <col min="27" max="28" width="9.28125" style="109" bestFit="1" customWidth="1"/>
    <col min="29" max="29" width="11.140625" style="109" bestFit="1" customWidth="1"/>
    <col min="30" max="30" width="9.8515625" style="109" bestFit="1" customWidth="1"/>
    <col min="31" max="31" width="9.28125" style="109" bestFit="1" customWidth="1"/>
    <col min="32" max="32" width="10.7109375" style="109" customWidth="1"/>
    <col min="33" max="38" width="9.28125" style="109" bestFit="1" customWidth="1"/>
    <col min="39" max="39" width="11.140625" style="109" bestFit="1" customWidth="1"/>
    <col min="40" max="40" width="9.8515625" style="109" bestFit="1" customWidth="1"/>
    <col min="41" max="41" width="9.140625" style="109" customWidth="1"/>
    <col min="42" max="42" width="9.8515625" style="109" bestFit="1" customWidth="1"/>
    <col min="43" max="16384" width="9.140625" style="109" customWidth="1"/>
  </cols>
  <sheetData>
    <row r="1" spans="1:42" ht="15">
      <c r="A1" s="601" t="s">
        <v>130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/>
      <c r="W1" s="602" t="s">
        <v>131</v>
      </c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3"/>
    </row>
    <row r="2" spans="1:42" ht="15">
      <c r="A2" s="604" t="s">
        <v>107</v>
      </c>
      <c r="B2" s="605"/>
      <c r="C2" s="605"/>
      <c r="D2" s="605"/>
      <c r="E2" s="605"/>
      <c r="F2" s="605"/>
      <c r="G2" s="605"/>
      <c r="H2" s="605"/>
      <c r="I2" s="605"/>
      <c r="J2" s="605"/>
      <c r="K2" s="606"/>
      <c r="L2" s="604" t="s">
        <v>108</v>
      </c>
      <c r="M2" s="605"/>
      <c r="N2" s="605"/>
      <c r="O2" s="605"/>
      <c r="P2" s="605"/>
      <c r="Q2" s="605"/>
      <c r="R2" s="605"/>
      <c r="S2" s="605"/>
      <c r="T2" s="605"/>
      <c r="U2" s="605"/>
      <c r="V2" s="606"/>
      <c r="W2" s="604" t="s">
        <v>107</v>
      </c>
      <c r="X2" s="605"/>
      <c r="Y2" s="605"/>
      <c r="Z2" s="605"/>
      <c r="AA2" s="605"/>
      <c r="AB2" s="605"/>
      <c r="AC2" s="605"/>
      <c r="AD2" s="605"/>
      <c r="AE2" s="605"/>
      <c r="AF2" s="606"/>
      <c r="AG2" s="604" t="s">
        <v>108</v>
      </c>
      <c r="AH2" s="605"/>
      <c r="AI2" s="605"/>
      <c r="AJ2" s="605"/>
      <c r="AK2" s="605"/>
      <c r="AL2" s="605"/>
      <c r="AM2" s="605"/>
      <c r="AN2" s="605"/>
      <c r="AO2" s="605"/>
      <c r="AP2" s="606"/>
    </row>
    <row r="3" spans="1:42" ht="15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8</v>
      </c>
      <c r="F3" s="111" t="s">
        <v>19</v>
      </c>
      <c r="G3" s="111" t="s">
        <v>20</v>
      </c>
      <c r="H3" s="111" t="s">
        <v>21</v>
      </c>
      <c r="I3" s="111" t="s">
        <v>22</v>
      </c>
      <c r="J3" s="112" t="s">
        <v>132</v>
      </c>
      <c r="K3" s="113" t="s">
        <v>133</v>
      </c>
      <c r="L3" s="114" t="s">
        <v>3</v>
      </c>
      <c r="M3" s="112" t="s">
        <v>4</v>
      </c>
      <c r="N3" s="112" t="s">
        <v>5</v>
      </c>
      <c r="O3" s="112" t="s">
        <v>6</v>
      </c>
      <c r="P3" s="112" t="s">
        <v>8</v>
      </c>
      <c r="Q3" s="112" t="s">
        <v>19</v>
      </c>
      <c r="R3" s="112" t="s">
        <v>20</v>
      </c>
      <c r="S3" s="112" t="s">
        <v>21</v>
      </c>
      <c r="T3" s="112" t="s">
        <v>22</v>
      </c>
      <c r="U3" s="112" t="s">
        <v>132</v>
      </c>
      <c r="V3" s="113" t="s">
        <v>133</v>
      </c>
      <c r="W3" s="114" t="s">
        <v>3</v>
      </c>
      <c r="X3" s="112" t="s">
        <v>4</v>
      </c>
      <c r="Y3" s="112" t="s">
        <v>5</v>
      </c>
      <c r="Z3" s="112" t="s">
        <v>6</v>
      </c>
      <c r="AA3" s="112" t="s">
        <v>8</v>
      </c>
      <c r="AB3" s="112" t="s">
        <v>19</v>
      </c>
      <c r="AC3" s="112" t="s">
        <v>20</v>
      </c>
      <c r="AD3" s="112" t="s">
        <v>21</v>
      </c>
      <c r="AE3" s="112" t="s">
        <v>22</v>
      </c>
      <c r="AF3" s="115" t="s">
        <v>134</v>
      </c>
      <c r="AG3" s="114" t="s">
        <v>3</v>
      </c>
      <c r="AH3" s="112" t="s">
        <v>4</v>
      </c>
      <c r="AI3" s="112" t="s">
        <v>5</v>
      </c>
      <c r="AJ3" s="112" t="s">
        <v>6</v>
      </c>
      <c r="AK3" s="112" t="s">
        <v>8</v>
      </c>
      <c r="AL3" s="112" t="s">
        <v>19</v>
      </c>
      <c r="AM3" s="112" t="s">
        <v>20</v>
      </c>
      <c r="AN3" s="112" t="s">
        <v>21</v>
      </c>
      <c r="AO3" s="112" t="s">
        <v>22</v>
      </c>
      <c r="AP3" s="115" t="s">
        <v>134</v>
      </c>
    </row>
    <row r="4" spans="1:42" ht="15.75" thickBot="1">
      <c r="A4" s="116">
        <f>'Work sheet'!D6</f>
        <v>-0.4968067372153675</v>
      </c>
      <c r="B4" s="117">
        <f>'Work sheet'!D7</f>
        <v>0.922725508905305</v>
      </c>
      <c r="C4" s="117">
        <f>'Work sheet'!D8</f>
        <v>0.046439783340990026</v>
      </c>
      <c r="D4" s="117">
        <f>'Work sheet'!D9</f>
        <v>-0.5349164304972581</v>
      </c>
      <c r="E4" s="117">
        <f>'Work sheet'!D11</f>
        <v>0.9664169411072359</v>
      </c>
      <c r="F4" s="117">
        <f>'Work sheet'!H5</f>
        <v>0.7981885122597674</v>
      </c>
      <c r="G4" s="117">
        <f>'Work sheet'!H6</f>
        <v>-0.04370184269823575</v>
      </c>
      <c r="H4" s="117">
        <f>'Work sheet'!H7</f>
        <v>0.19400814371541691</v>
      </c>
      <c r="I4" s="117">
        <f>'Work sheet'!H8</f>
        <v>-0.05247796355214565</v>
      </c>
      <c r="J4" s="118">
        <f>'Work sheet'!P35*1000</f>
        <v>19.10898655107961</v>
      </c>
      <c r="K4" s="412">
        <f>'Work sheet'!D5/1000</f>
        <v>0.7041839555555556</v>
      </c>
      <c r="L4" s="116">
        <f>'Work sheet'!L6</f>
        <v>-0.13204346317240465</v>
      </c>
      <c r="M4" s="117">
        <f>'Work sheet'!L7</f>
        <v>1.2889176178721902</v>
      </c>
      <c r="N4" s="117">
        <f>'Work sheet'!L8</f>
        <v>-0.05177298567609047</v>
      </c>
      <c r="O4" s="117">
        <f>'Work sheet'!L9</f>
        <v>-0.1469238195717055</v>
      </c>
      <c r="P4" s="117">
        <f>'Work sheet'!L11</f>
        <v>1.0623816090874953</v>
      </c>
      <c r="Q4" s="117">
        <f>'Work sheet'!P5</f>
        <v>0.8756156392835179</v>
      </c>
      <c r="R4" s="117">
        <f>'Work sheet'!P6</f>
        <v>-0.9036721936985013</v>
      </c>
      <c r="S4" s="117">
        <f>'Work sheet'!P7</f>
        <v>0.3237638023083057</v>
      </c>
      <c r="T4" s="117">
        <f>'Work sheet'!P8</f>
        <v>-0.43205329147711213</v>
      </c>
      <c r="U4" s="118">
        <f>'Work sheet'!Q35*1000</f>
        <v>22.156747132266013</v>
      </c>
      <c r="V4" s="412">
        <f>'Work sheet'!L5/1000</f>
        <v>0.7040071055555558</v>
      </c>
      <c r="W4" s="116">
        <f>'Work sheet'!V68</f>
        <v>0.9480244318741076</v>
      </c>
      <c r="X4" s="117">
        <f>'Work sheet'!V69</f>
        <v>2.1856093491981365</v>
      </c>
      <c r="Y4" s="117">
        <f>'Work sheet'!V70</f>
        <v>0.09969503618396658</v>
      </c>
      <c r="Z4" s="117">
        <f>'Work sheet'!V71</f>
        <v>-0.7403583261575337</v>
      </c>
      <c r="AA4" s="117">
        <f>'Work sheet'!V73</f>
        <v>1.0104086010183109</v>
      </c>
      <c r="AB4" s="117">
        <f>'Work sheet'!V87</f>
        <v>-0.0189914485155254</v>
      </c>
      <c r="AC4" s="117">
        <f>'Work sheet'!V88</f>
        <v>0.22411178299397008</v>
      </c>
      <c r="AD4" s="117">
        <f>'Work sheet'!V89</f>
        <v>0.08503777862668556</v>
      </c>
      <c r="AE4" s="117">
        <f>'Work sheet'!V90</f>
        <v>-0.0008922953596609324</v>
      </c>
      <c r="AF4" s="119">
        <f>'Summary Data'!$B$41*1000</f>
        <v>14355.663</v>
      </c>
      <c r="AG4" s="116">
        <f>'Work sheet'!V108</f>
        <v>-1.4617517136570042</v>
      </c>
      <c r="AH4" s="117">
        <f>'Work sheet'!V109</f>
        <v>2.539736732346162</v>
      </c>
      <c r="AI4" s="117">
        <f>'Work sheet'!V110</f>
        <v>-0.09669445242929266</v>
      </c>
      <c r="AJ4" s="117">
        <f>'Work sheet'!V111</f>
        <v>-0.3877883797683556</v>
      </c>
      <c r="AK4" s="117">
        <f>'Work sheet'!V113</f>
        <v>1.1006171083674698</v>
      </c>
      <c r="AL4" s="117">
        <f>'Work sheet'!V127</f>
        <v>0.008996416331580357</v>
      </c>
      <c r="AM4" s="117">
        <f>'Work sheet'!V128</f>
        <v>-0.7034270692454277</v>
      </c>
      <c r="AN4" s="117">
        <f>'Work sheet'!V129</f>
        <v>0.25614459840674436</v>
      </c>
      <c r="AO4" s="117">
        <f>'Work sheet'!V130</f>
        <v>-0.414489260531738</v>
      </c>
      <c r="AP4" s="119">
        <f>'Summary Data'!$Y$41*1000</f>
        <v>14356.328</v>
      </c>
    </row>
    <row r="5" ht="15.75" thickBot="1"/>
    <row r="6" spans="1:16" ht="15">
      <c r="A6" s="607" t="s">
        <v>129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9"/>
    </row>
    <row r="7" spans="1:16" ht="15">
      <c r="A7" s="610" t="s">
        <v>107</v>
      </c>
      <c r="B7" s="611"/>
      <c r="C7" s="611"/>
      <c r="D7" s="611"/>
      <c r="E7" s="611"/>
      <c r="F7" s="611"/>
      <c r="G7" s="611"/>
      <c r="H7" s="611"/>
      <c r="I7" s="611" t="s">
        <v>108</v>
      </c>
      <c r="J7" s="611"/>
      <c r="K7" s="611"/>
      <c r="L7" s="611"/>
      <c r="M7" s="611"/>
      <c r="N7" s="611"/>
      <c r="O7" s="611"/>
      <c r="P7" s="612"/>
    </row>
    <row r="8" spans="1:16" ht="15">
      <c r="A8" s="610" t="s">
        <v>238</v>
      </c>
      <c r="B8" s="611"/>
      <c r="C8" s="611"/>
      <c r="D8" s="611"/>
      <c r="E8" s="611" t="s">
        <v>239</v>
      </c>
      <c r="F8" s="611"/>
      <c r="G8" s="611"/>
      <c r="H8" s="611"/>
      <c r="I8" s="611" t="s">
        <v>238</v>
      </c>
      <c r="J8" s="611"/>
      <c r="K8" s="611"/>
      <c r="L8" s="611"/>
      <c r="M8" s="611" t="s">
        <v>239</v>
      </c>
      <c r="N8" s="611"/>
      <c r="O8" s="611"/>
      <c r="P8" s="612"/>
    </row>
    <row r="9" spans="1:16" ht="15">
      <c r="A9" s="610" t="s">
        <v>240</v>
      </c>
      <c r="B9" s="611"/>
      <c r="C9" s="611" t="s">
        <v>241</v>
      </c>
      <c r="D9" s="611"/>
      <c r="E9" s="611" t="s">
        <v>240</v>
      </c>
      <c r="F9" s="611"/>
      <c r="G9" s="611" t="s">
        <v>241</v>
      </c>
      <c r="H9" s="611"/>
      <c r="I9" s="611" t="s">
        <v>240</v>
      </c>
      <c r="J9" s="611"/>
      <c r="K9" s="611" t="s">
        <v>241</v>
      </c>
      <c r="L9" s="611"/>
      <c r="M9" s="611" t="s">
        <v>240</v>
      </c>
      <c r="N9" s="611"/>
      <c r="O9" s="611" t="s">
        <v>241</v>
      </c>
      <c r="P9" s="612"/>
    </row>
    <row r="10" spans="1:16" ht="15">
      <c r="A10" s="174" t="s">
        <v>242</v>
      </c>
      <c r="B10" s="175" t="s">
        <v>243</v>
      </c>
      <c r="C10" s="175" t="s">
        <v>242</v>
      </c>
      <c r="D10" s="175" t="s">
        <v>243</v>
      </c>
      <c r="E10" s="175" t="s">
        <v>242</v>
      </c>
      <c r="F10" s="175" t="s">
        <v>243</v>
      </c>
      <c r="G10" s="175" t="s">
        <v>242</v>
      </c>
      <c r="H10" s="175" t="s">
        <v>243</v>
      </c>
      <c r="I10" s="175" t="s">
        <v>242</v>
      </c>
      <c r="J10" s="175" t="s">
        <v>243</v>
      </c>
      <c r="K10" s="175" t="s">
        <v>242</v>
      </c>
      <c r="L10" s="175" t="s">
        <v>243</v>
      </c>
      <c r="M10" s="175" t="s">
        <v>242</v>
      </c>
      <c r="N10" s="175" t="s">
        <v>243</v>
      </c>
      <c r="O10" s="175" t="s">
        <v>242</v>
      </c>
      <c r="P10" s="176" t="s">
        <v>243</v>
      </c>
    </row>
    <row r="11" spans="1:16" ht="15.75" thickBot="1">
      <c r="A11" s="177">
        <f>'Assembly Data'!J11</f>
        <v>0</v>
      </c>
      <c r="B11" s="178">
        <f>'Assembly Data'!K11</f>
        <v>0</v>
      </c>
      <c r="C11" s="178">
        <f>'Assembly Data'!I11</f>
        <v>0</v>
      </c>
      <c r="D11" s="178">
        <f>'Assembly Data'!L11</f>
        <v>0</v>
      </c>
      <c r="E11" s="178">
        <f>'Assembly Data'!J12</f>
        <v>0</v>
      </c>
      <c r="F11" s="178">
        <f>'Assembly Data'!K12</f>
        <v>0</v>
      </c>
      <c r="G11" s="178">
        <f>'Assembly Data'!I12</f>
        <v>0</v>
      </c>
      <c r="H11" s="178">
        <f>'Assembly Data'!L12</f>
        <v>0</v>
      </c>
      <c r="I11" s="178">
        <f>'Assembly Data'!P11</f>
        <v>0</v>
      </c>
      <c r="J11" s="178">
        <f>'Assembly Data'!O11</f>
        <v>0</v>
      </c>
      <c r="K11" s="178">
        <f>'Assembly Data'!Q11</f>
        <v>0</v>
      </c>
      <c r="L11" s="178">
        <f>'Assembly Data'!N11</f>
        <v>0</v>
      </c>
      <c r="M11" s="178">
        <f>'Assembly Data'!P12</f>
        <v>0</v>
      </c>
      <c r="N11" s="178" t="str">
        <f>'Assembly Data'!O12</f>
        <v>English</v>
      </c>
      <c r="O11" s="178">
        <f>'Assembly Data'!Q12</f>
        <v>0</v>
      </c>
      <c r="P11" s="179">
        <f>'Assembly Data'!N12</f>
        <v>0</v>
      </c>
    </row>
  </sheetData>
  <sheetProtection sheet="1" objects="1" scenarios="1"/>
  <mergeCells count="21">
    <mergeCell ref="I9:J9"/>
    <mergeCell ref="K9:L9"/>
    <mergeCell ref="M9:N9"/>
    <mergeCell ref="O9:P9"/>
    <mergeCell ref="A9:B9"/>
    <mergeCell ref="C9:D9"/>
    <mergeCell ref="E9:F9"/>
    <mergeCell ref="G9:H9"/>
    <mergeCell ref="A6:P6"/>
    <mergeCell ref="A7:H7"/>
    <mergeCell ref="I7:P7"/>
    <mergeCell ref="A8:D8"/>
    <mergeCell ref="E8:H8"/>
    <mergeCell ref="I8:L8"/>
    <mergeCell ref="M8:P8"/>
    <mergeCell ref="A1:V1"/>
    <mergeCell ref="W1:AP1"/>
    <mergeCell ref="A2:K2"/>
    <mergeCell ref="L2:V2"/>
    <mergeCell ref="W2:AF2"/>
    <mergeCell ref="AG2:AP2"/>
  </mergeCells>
  <printOptions/>
  <pageMargins left="0.75" right="0.75" top="1" bottom="1" header="0.5" footer="0.5"/>
  <pageSetup fitToHeight="1" fitToWidth="1" horizontalDpi="300" verticalDpi="3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02" customWidth="1"/>
    <col min="2" max="2" width="11.8515625" style="102" customWidth="1"/>
    <col min="3" max="3" width="7.8515625" style="102" customWidth="1"/>
    <col min="4" max="4" width="6.28125" style="102" customWidth="1"/>
    <col min="5" max="5" width="7.00390625" style="102" customWidth="1"/>
    <col min="6" max="6" width="10.140625" style="102" bestFit="1" customWidth="1"/>
    <col min="7" max="7" width="6.28125" style="102" customWidth="1"/>
    <col min="8" max="8" width="6.7109375" style="102" customWidth="1"/>
    <col min="9" max="9" width="8.7109375" style="102" bestFit="1" customWidth="1"/>
    <col min="10" max="10" width="5.28125" style="102" customWidth="1"/>
    <col min="11" max="11" width="6.28125" style="102" customWidth="1"/>
    <col min="12" max="12" width="6.00390625" style="102" customWidth="1"/>
    <col min="13" max="13" width="10.140625" style="102" bestFit="1" customWidth="1"/>
    <col min="14" max="14" width="6.140625" style="102" customWidth="1"/>
    <col min="15" max="15" width="5.7109375" style="102" customWidth="1"/>
    <col min="16" max="16" width="6.00390625" style="102" customWidth="1"/>
    <col min="17" max="17" width="9.8515625" style="102" bestFit="1" customWidth="1"/>
    <col min="18" max="16384" width="9.140625" style="102" customWidth="1"/>
  </cols>
  <sheetData>
    <row r="1" spans="1:11" ht="12" thickBot="1">
      <c r="A1" s="180"/>
      <c r="B1" s="436" t="s">
        <v>128</v>
      </c>
      <c r="C1" s="484"/>
      <c r="E1" s="434"/>
      <c r="F1" s="434"/>
      <c r="G1" s="105"/>
      <c r="H1" s="434"/>
      <c r="I1" s="434"/>
      <c r="J1" s="105"/>
      <c r="K1" s="105"/>
    </row>
    <row r="2" spans="1:11" ht="12" thickBot="1">
      <c r="A2" s="128"/>
      <c r="B2" s="103" t="str">
        <f>'Original data'!C2</f>
        <v>HCMBBLA001</v>
      </c>
      <c r="C2" s="104">
        <f>'Original data'!I2</f>
        <v>3000115</v>
      </c>
      <c r="E2" s="497" t="s">
        <v>301</v>
      </c>
      <c r="F2" s="498"/>
      <c r="G2" s="345">
        <v>0</v>
      </c>
      <c r="H2" s="181"/>
      <c r="I2" s="181"/>
      <c r="J2" s="105"/>
      <c r="K2" s="105"/>
    </row>
    <row r="3" ht="12" thickBot="1"/>
    <row r="4" spans="2:17" ht="13.5" customHeight="1" thickBot="1">
      <c r="B4" s="173" t="s">
        <v>237</v>
      </c>
      <c r="C4" s="499" t="s">
        <v>376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500"/>
    </row>
    <row r="5" spans="2:17" ht="13.5" customHeight="1" thickBot="1">
      <c r="B5" s="103" t="s">
        <v>236</v>
      </c>
      <c r="C5" s="345" t="s">
        <v>377</v>
      </c>
      <c r="D5" s="497" t="s">
        <v>244</v>
      </c>
      <c r="E5" s="498"/>
      <c r="F5" s="426">
        <v>38034</v>
      </c>
      <c r="G5" s="497" t="s">
        <v>245</v>
      </c>
      <c r="H5" s="498"/>
      <c r="I5" s="427" t="s">
        <v>330</v>
      </c>
      <c r="J5" s="497" t="s">
        <v>246</v>
      </c>
      <c r="K5" s="498"/>
      <c r="L5" s="498"/>
      <c r="M5" s="426">
        <v>38035</v>
      </c>
      <c r="N5" s="497" t="s">
        <v>247</v>
      </c>
      <c r="O5" s="498"/>
      <c r="P5" s="498"/>
      <c r="Q5" s="426">
        <v>38035</v>
      </c>
    </row>
    <row r="7" spans="2:17" s="181" customFormat="1" ht="11.25">
      <c r="B7" s="501"/>
      <c r="C7" s="501"/>
      <c r="D7" s="501"/>
      <c r="E7" s="501"/>
      <c r="F7" s="501"/>
      <c r="G7" s="501"/>
      <c r="I7" s="496"/>
      <c r="J7" s="496"/>
      <c r="K7" s="496"/>
      <c r="L7" s="496"/>
      <c r="M7" s="496"/>
      <c r="N7" s="496"/>
      <c r="O7" s="496"/>
      <c r="P7" s="496"/>
      <c r="Q7" s="496"/>
    </row>
    <row r="8" spans="2:17" s="181" customFormat="1" ht="11.25">
      <c r="B8" s="501"/>
      <c r="C8" s="501"/>
      <c r="D8" s="501"/>
      <c r="E8" s="501"/>
      <c r="F8" s="501"/>
      <c r="G8" s="501"/>
      <c r="I8" s="496"/>
      <c r="J8" s="496"/>
      <c r="K8" s="496"/>
      <c r="L8" s="496"/>
      <c r="M8" s="197"/>
      <c r="N8" s="496"/>
      <c r="O8" s="496"/>
      <c r="P8" s="496"/>
      <c r="Q8" s="496"/>
    </row>
    <row r="9" spans="9:17" s="181" customFormat="1" ht="11.25">
      <c r="I9" s="501"/>
      <c r="J9" s="501"/>
      <c r="K9" s="501"/>
      <c r="L9" s="501"/>
      <c r="N9" s="501"/>
      <c r="O9" s="501"/>
      <c r="P9" s="501"/>
      <c r="Q9" s="501"/>
    </row>
    <row r="10" spans="2:7" s="181" customFormat="1" ht="11.25">
      <c r="B10" s="197"/>
      <c r="C10" s="197"/>
      <c r="D10" s="197"/>
      <c r="E10" s="197"/>
      <c r="F10" s="197"/>
      <c r="G10" s="197"/>
    </row>
    <row r="11" spans="2:17" s="181" customFormat="1" ht="12" thickBot="1">
      <c r="B11" s="197"/>
      <c r="C11" s="197"/>
      <c r="D11" s="197"/>
      <c r="E11" s="197"/>
      <c r="F11" s="197"/>
      <c r="G11" s="197"/>
      <c r="I11" s="197"/>
      <c r="J11" s="197"/>
      <c r="K11" s="197"/>
      <c r="L11" s="197"/>
      <c r="N11" s="197"/>
      <c r="O11" s="197"/>
      <c r="P11" s="197"/>
      <c r="Q11" s="197"/>
    </row>
    <row r="12" spans="1:15" ht="11.25">
      <c r="A12" s="342">
        <v>1</v>
      </c>
      <c r="B12" s="436" t="s">
        <v>295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4"/>
      <c r="O12" s="485" t="s">
        <v>296</v>
      </c>
    </row>
    <row r="13" spans="1:15" ht="11.25">
      <c r="A13" s="105">
        <v>2</v>
      </c>
      <c r="B13" s="488" t="s">
        <v>297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5"/>
      <c r="O13" s="486"/>
    </row>
    <row r="14" spans="1:15" ht="11.25">
      <c r="A14" s="105">
        <v>3</v>
      </c>
      <c r="B14" s="489" t="s">
        <v>312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1"/>
      <c r="O14" s="486"/>
    </row>
    <row r="15" spans="1:15" ht="11.25">
      <c r="A15" s="105">
        <v>4</v>
      </c>
      <c r="B15" s="488" t="s">
        <v>298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5"/>
      <c r="O15" s="486"/>
    </row>
    <row r="16" spans="1:15" ht="11.25">
      <c r="A16" s="105">
        <v>5</v>
      </c>
      <c r="B16" s="488" t="s">
        <v>307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5"/>
      <c r="O16" s="486"/>
    </row>
    <row r="17" spans="1:15" ht="11.25">
      <c r="A17" s="105">
        <v>6</v>
      </c>
      <c r="B17" s="488" t="s">
        <v>299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5"/>
      <c r="O17" s="486"/>
    </row>
    <row r="18" spans="1:15" ht="12" thickBot="1">
      <c r="A18" s="105">
        <v>7</v>
      </c>
      <c r="B18" s="495" t="s">
        <v>300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40"/>
      <c r="O18" s="487"/>
    </row>
    <row r="19" ht="12" thickBot="1"/>
    <row r="20" spans="2:14" ht="12" thickBot="1">
      <c r="B20" s="436" t="s">
        <v>284</v>
      </c>
      <c r="C20" s="483"/>
      <c r="D20" s="483"/>
      <c r="E20" s="483"/>
      <c r="F20" s="483"/>
      <c r="G20" s="483"/>
      <c r="H20" s="483"/>
      <c r="I20" s="483"/>
      <c r="J20" s="483"/>
      <c r="K20" s="436" t="s">
        <v>135</v>
      </c>
      <c r="L20" s="483"/>
      <c r="M20" s="502" t="s">
        <v>136</v>
      </c>
      <c r="N20" s="503"/>
    </row>
    <row r="21" spans="1:15" ht="11.25">
      <c r="A21" s="342">
        <v>1</v>
      </c>
      <c r="B21" s="436" t="s">
        <v>285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4"/>
      <c r="O21" s="485" t="s">
        <v>286</v>
      </c>
    </row>
    <row r="22" spans="1:15" ht="11.25">
      <c r="A22" s="105">
        <v>2</v>
      </c>
      <c r="B22" s="488" t="s">
        <v>137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5"/>
      <c r="O22" s="486"/>
    </row>
    <row r="23" spans="1:15" ht="11.25">
      <c r="A23" s="105">
        <v>3</v>
      </c>
      <c r="B23" s="489" t="s">
        <v>311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1"/>
      <c r="O23" s="486"/>
    </row>
    <row r="24" spans="1:15" ht="11.25">
      <c r="A24" s="105">
        <v>4</v>
      </c>
      <c r="B24" s="488" t="s">
        <v>287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5"/>
      <c r="O24" s="486"/>
    </row>
    <row r="25" spans="1:15" ht="11.25">
      <c r="A25" s="105">
        <v>5</v>
      </c>
      <c r="B25" s="488" t="s">
        <v>308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5"/>
      <c r="O25" s="486"/>
    </row>
    <row r="26" spans="1:15" ht="11.25">
      <c r="A26" s="105">
        <v>6</v>
      </c>
      <c r="B26" s="488" t="s">
        <v>288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5"/>
      <c r="O26" s="486"/>
    </row>
    <row r="27" spans="1:15" ht="12" thickBot="1">
      <c r="A27" s="105">
        <v>7</v>
      </c>
      <c r="B27" s="495" t="s">
        <v>289</v>
      </c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40"/>
      <c r="O27" s="487"/>
    </row>
    <row r="28" spans="1:14" ht="12" thickBo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5" ht="11.25" customHeight="1">
      <c r="A29" s="342">
        <v>1</v>
      </c>
      <c r="B29" s="436" t="s">
        <v>290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4"/>
      <c r="O29" s="485" t="s">
        <v>322</v>
      </c>
    </row>
    <row r="30" spans="1:15" ht="11.25">
      <c r="A30" s="105">
        <v>2</v>
      </c>
      <c r="B30" s="488" t="s">
        <v>291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5"/>
      <c r="O30" s="486"/>
    </row>
    <row r="31" spans="1:15" ht="11.25">
      <c r="A31" s="105">
        <v>3</v>
      </c>
      <c r="B31" s="489" t="s">
        <v>310</v>
      </c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1"/>
      <c r="O31" s="486"/>
    </row>
    <row r="32" spans="1:15" ht="11.25">
      <c r="A32" s="105">
        <v>4</v>
      </c>
      <c r="B32" s="492" t="s">
        <v>292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4"/>
      <c r="O32" s="486"/>
    </row>
    <row r="33" spans="1:15" ht="11.25">
      <c r="A33" s="105">
        <v>5</v>
      </c>
      <c r="B33" s="488" t="s">
        <v>309</v>
      </c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  <c r="O33" s="486"/>
    </row>
    <row r="34" spans="1:15" ht="11.25">
      <c r="A34" s="105">
        <v>6</v>
      </c>
      <c r="B34" s="488" t="s">
        <v>293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  <c r="O34" s="486"/>
    </row>
    <row r="35" spans="1:15" ht="12" thickBot="1">
      <c r="A35" s="105">
        <v>7</v>
      </c>
      <c r="B35" s="495" t="s">
        <v>294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40"/>
      <c r="O35" s="487"/>
    </row>
    <row r="36" ht="12" thickBot="1"/>
    <row r="37" spans="1:15" ht="11.25" customHeight="1">
      <c r="A37" s="342">
        <v>1</v>
      </c>
      <c r="B37" s="436" t="s">
        <v>313</v>
      </c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4"/>
      <c r="O37" s="485" t="s">
        <v>316</v>
      </c>
    </row>
    <row r="38" spans="1:15" ht="11.25">
      <c r="A38" s="105">
        <v>2</v>
      </c>
      <c r="B38" s="488" t="s">
        <v>314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5"/>
      <c r="O38" s="486"/>
    </row>
    <row r="39" spans="1:15" ht="11.25">
      <c r="A39" s="105">
        <v>3</v>
      </c>
      <c r="B39" s="489" t="s">
        <v>315</v>
      </c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1"/>
      <c r="O39" s="486"/>
    </row>
    <row r="40" spans="1:15" ht="11.25">
      <c r="A40" s="105">
        <v>4</v>
      </c>
      <c r="B40" s="492" t="s">
        <v>317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4"/>
      <c r="O40" s="486"/>
    </row>
    <row r="41" spans="1:15" ht="11.25">
      <c r="A41" s="105">
        <v>5</v>
      </c>
      <c r="B41" s="504" t="s">
        <v>318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5"/>
      <c r="O41" s="486"/>
    </row>
    <row r="42" spans="1:15" ht="11.25">
      <c r="A42" s="105">
        <v>6</v>
      </c>
      <c r="B42" s="504" t="s">
        <v>319</v>
      </c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5"/>
      <c r="O42" s="486"/>
    </row>
    <row r="43" spans="1:15" ht="12" thickBot="1">
      <c r="A43" s="105">
        <v>7</v>
      </c>
      <c r="B43" s="495" t="s">
        <v>320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40"/>
      <c r="O43" s="487"/>
    </row>
    <row r="44" s="105" customFormat="1" ht="11.25">
      <c r="O44" s="346"/>
    </row>
    <row r="45" s="105" customFormat="1" ht="11.25">
      <c r="O45" s="346"/>
    </row>
    <row r="46" s="105" customFormat="1" ht="12" thickBot="1">
      <c r="O46" s="346"/>
    </row>
    <row r="47" spans="2:17" s="105" customFormat="1" ht="11.25">
      <c r="B47" s="343" t="s">
        <v>302</v>
      </c>
      <c r="C47" s="344" t="s">
        <v>303</v>
      </c>
      <c r="D47" s="483" t="s">
        <v>304</v>
      </c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4"/>
    </row>
    <row r="48" spans="2:17" s="105" customFormat="1" ht="11.25">
      <c r="B48" s="423">
        <v>37549</v>
      </c>
      <c r="C48" s="105" t="s">
        <v>305</v>
      </c>
      <c r="D48" s="434" t="s">
        <v>306</v>
      </c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5"/>
    </row>
    <row r="49" spans="2:17" s="105" customFormat="1" ht="11.25">
      <c r="B49" s="423">
        <v>37573</v>
      </c>
      <c r="C49" s="105" t="s">
        <v>283</v>
      </c>
      <c r="D49" s="434" t="s">
        <v>321</v>
      </c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5"/>
    </row>
    <row r="50" spans="2:17" s="105" customFormat="1" ht="11.25">
      <c r="B50" s="423">
        <v>37895</v>
      </c>
      <c r="C50" s="105" t="s">
        <v>283</v>
      </c>
      <c r="D50" s="434" t="s">
        <v>329</v>
      </c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5"/>
    </row>
    <row r="51" spans="2:17" ht="11.25">
      <c r="B51" s="423">
        <v>37957</v>
      </c>
      <c r="C51" s="105" t="s">
        <v>305</v>
      </c>
      <c r="D51" s="434" t="s">
        <v>332</v>
      </c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5"/>
    </row>
    <row r="52" spans="2:17" ht="11.25">
      <c r="B52" s="423">
        <v>37972</v>
      </c>
      <c r="C52" s="105" t="s">
        <v>330</v>
      </c>
      <c r="D52" s="434" t="s">
        <v>333</v>
      </c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5"/>
    </row>
    <row r="53" spans="2:17" ht="11.25">
      <c r="B53" s="423">
        <v>38006</v>
      </c>
      <c r="C53" s="105" t="s">
        <v>330</v>
      </c>
      <c r="D53" s="434" t="s">
        <v>338</v>
      </c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5"/>
    </row>
    <row r="54" spans="2:17" ht="11.25">
      <c r="B54" s="423">
        <v>38006</v>
      </c>
      <c r="C54" s="105" t="s">
        <v>330</v>
      </c>
      <c r="D54" s="434" t="s">
        <v>339</v>
      </c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5"/>
    </row>
    <row r="55" spans="2:17" ht="11.25">
      <c r="B55" s="423">
        <v>38006</v>
      </c>
      <c r="C55" s="105" t="s">
        <v>330</v>
      </c>
      <c r="D55" s="434" t="s">
        <v>334</v>
      </c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5"/>
    </row>
    <row r="56" spans="2:17" ht="11.25">
      <c r="B56" s="423">
        <v>38006</v>
      </c>
      <c r="C56" s="105" t="s">
        <v>330</v>
      </c>
      <c r="D56" s="434" t="s">
        <v>337</v>
      </c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5"/>
    </row>
    <row r="57" spans="2:17" ht="11.25">
      <c r="B57" s="423">
        <v>38006</v>
      </c>
      <c r="C57" s="105" t="s">
        <v>330</v>
      </c>
      <c r="D57" s="434" t="s">
        <v>336</v>
      </c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5"/>
    </row>
    <row r="58" spans="2:17" ht="11.25">
      <c r="B58" s="423">
        <v>38006</v>
      </c>
      <c r="C58" s="105" t="s">
        <v>330</v>
      </c>
      <c r="D58" s="434" t="s">
        <v>335</v>
      </c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5"/>
    </row>
    <row r="59" spans="2:17" ht="11.25">
      <c r="B59" s="423">
        <v>38006</v>
      </c>
      <c r="C59" s="105" t="s">
        <v>330</v>
      </c>
      <c r="D59" s="434" t="s">
        <v>340</v>
      </c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5"/>
    </row>
    <row r="60" spans="2:17" ht="11.25">
      <c r="B60" s="423">
        <v>38014</v>
      </c>
      <c r="C60" s="105" t="s">
        <v>330</v>
      </c>
      <c r="D60" s="434" t="s">
        <v>341</v>
      </c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5"/>
    </row>
    <row r="61" spans="2:17" ht="11.25">
      <c r="B61" s="423">
        <v>38014</v>
      </c>
      <c r="C61" s="105" t="s">
        <v>330</v>
      </c>
      <c r="D61" s="434" t="s">
        <v>343</v>
      </c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5"/>
    </row>
    <row r="62" spans="2:17" ht="11.25">
      <c r="B62" s="423">
        <v>38014</v>
      </c>
      <c r="C62" s="105" t="s">
        <v>330</v>
      </c>
      <c r="D62" s="434" t="s">
        <v>344</v>
      </c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5"/>
    </row>
    <row r="63" spans="2:17" ht="11.25">
      <c r="B63" s="423">
        <v>38014</v>
      </c>
      <c r="C63" s="105" t="s">
        <v>330</v>
      </c>
      <c r="D63" s="434" t="s">
        <v>345</v>
      </c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5"/>
    </row>
    <row r="64" spans="2:17" ht="11.25">
      <c r="B64" s="423">
        <v>38014</v>
      </c>
      <c r="C64" s="105" t="s">
        <v>330</v>
      </c>
      <c r="D64" s="434" t="s">
        <v>346</v>
      </c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5"/>
    </row>
    <row r="65" spans="2:17" ht="11.25">
      <c r="B65" s="423">
        <v>38014</v>
      </c>
      <c r="C65" s="105" t="s">
        <v>330</v>
      </c>
      <c r="D65" s="434" t="s">
        <v>347</v>
      </c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5"/>
    </row>
    <row r="66" spans="2:17" ht="11.25">
      <c r="B66" s="423">
        <v>38015</v>
      </c>
      <c r="C66" s="105" t="s">
        <v>330</v>
      </c>
      <c r="D66" s="434" t="s">
        <v>348</v>
      </c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5"/>
    </row>
    <row r="67" spans="2:17" ht="11.25">
      <c r="B67" s="423">
        <v>38015</v>
      </c>
      <c r="C67" s="105" t="s">
        <v>330</v>
      </c>
      <c r="D67" s="434" t="s">
        <v>349</v>
      </c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5"/>
    </row>
    <row r="68" spans="2:17" ht="11.25">
      <c r="B68" s="423">
        <v>38020</v>
      </c>
      <c r="C68" s="105" t="s">
        <v>305</v>
      </c>
      <c r="D68" s="434" t="s">
        <v>350</v>
      </c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5"/>
    </row>
    <row r="69" spans="1:18" ht="13.5" customHeight="1" thickBot="1">
      <c r="A69" s="105"/>
      <c r="B69" s="424">
        <v>38029</v>
      </c>
      <c r="C69" s="106" t="s">
        <v>330</v>
      </c>
      <c r="D69" s="439" t="s">
        <v>358</v>
      </c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40"/>
      <c r="R69" s="105"/>
    </row>
    <row r="70" spans="1:18" ht="11.25">
      <c r="A70" s="105"/>
      <c r="B70" s="425"/>
      <c r="C70" s="105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105"/>
    </row>
    <row r="71" spans="1:18" ht="11.25">
      <c r="A71" s="105"/>
      <c r="B71" s="425"/>
      <c r="C71" s="105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105"/>
    </row>
    <row r="72" spans="1:18" ht="11.25">
      <c r="A72" s="105"/>
      <c r="B72" s="425"/>
      <c r="C72" s="105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105"/>
    </row>
    <row r="73" spans="1:18" ht="11.25">
      <c r="A73" s="105"/>
      <c r="B73" s="425"/>
      <c r="C73" s="105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105"/>
    </row>
    <row r="74" spans="1:18" ht="11.25">
      <c r="A74" s="105"/>
      <c r="B74" s="425"/>
      <c r="C74" s="105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105"/>
    </row>
    <row r="75" spans="1:18" ht="11.25">
      <c r="A75" s="105"/>
      <c r="B75" s="425"/>
      <c r="C75" s="105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105"/>
    </row>
    <row r="76" spans="1:18" ht="11.25">
      <c r="A76" s="105"/>
      <c r="B76" s="425"/>
      <c r="C76" s="105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105"/>
    </row>
    <row r="77" spans="1:18" ht="11.25">
      <c r="A77" s="105"/>
      <c r="B77" s="425"/>
      <c r="C77" s="105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105"/>
    </row>
    <row r="78" spans="1:18" ht="11.25">
      <c r="A78" s="105"/>
      <c r="B78" s="425"/>
      <c r="C78" s="105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105"/>
    </row>
    <row r="79" spans="1:18" ht="11.25">
      <c r="A79" s="105"/>
      <c r="B79" s="425"/>
      <c r="C79" s="105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105"/>
    </row>
    <row r="80" spans="1:18" ht="11.25">
      <c r="A80" s="105"/>
      <c r="B80" s="425"/>
      <c r="C80" s="105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105"/>
    </row>
    <row r="81" spans="1:18" ht="11.25">
      <c r="A81" s="105"/>
      <c r="B81" s="425"/>
      <c r="C81" s="105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105"/>
    </row>
    <row r="82" spans="1:18" ht="11.25">
      <c r="A82" s="105"/>
      <c r="B82" s="425"/>
      <c r="C82" s="105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105"/>
    </row>
    <row r="83" spans="1:18" ht="11.25">
      <c r="A83" s="105"/>
      <c r="B83" s="425"/>
      <c r="C83" s="105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105"/>
    </row>
    <row r="84" spans="1:18" ht="11.25">
      <c r="A84" s="105"/>
      <c r="B84" s="425"/>
      <c r="C84" s="105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105"/>
    </row>
    <row r="85" spans="1:18" ht="11.25">
      <c r="A85" s="105"/>
      <c r="B85" s="425"/>
      <c r="C85" s="105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105"/>
    </row>
    <row r="86" spans="1:18" ht="11.25">
      <c r="A86" s="105"/>
      <c r="B86" s="425"/>
      <c r="C86" s="105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105"/>
    </row>
    <row r="87" spans="1:18" ht="11.25">
      <c r="A87" s="105"/>
      <c r="B87" s="425"/>
      <c r="C87" s="105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105"/>
    </row>
    <row r="88" spans="1:18" ht="11.25">
      <c r="A88" s="105"/>
      <c r="B88" s="425"/>
      <c r="C88" s="105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105"/>
    </row>
    <row r="89" spans="1:18" ht="11.25">
      <c r="A89" s="105"/>
      <c r="B89" s="105"/>
      <c r="C89" s="105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105"/>
    </row>
    <row r="90" spans="1:18" ht="11.25">
      <c r="A90" s="105"/>
      <c r="B90" s="105"/>
      <c r="C90" s="105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105"/>
    </row>
  </sheetData>
  <sheetProtection/>
  <mergeCells count="77">
    <mergeCell ref="D68:Q68"/>
    <mergeCell ref="D66:Q66"/>
    <mergeCell ref="D52:Q52"/>
    <mergeCell ref="D53:Q53"/>
    <mergeCell ref="D54:Q54"/>
    <mergeCell ref="D55:Q55"/>
    <mergeCell ref="D56:Q56"/>
    <mergeCell ref="D57:Q57"/>
    <mergeCell ref="D58:Q58"/>
    <mergeCell ref="D49:Q49"/>
    <mergeCell ref="B37:N37"/>
    <mergeCell ref="O37:O43"/>
    <mergeCell ref="B38:N38"/>
    <mergeCell ref="B39:N39"/>
    <mergeCell ref="B40:N40"/>
    <mergeCell ref="B41:N41"/>
    <mergeCell ref="B42:N42"/>
    <mergeCell ref="B43:N43"/>
    <mergeCell ref="D47:Q47"/>
    <mergeCell ref="K9:L9"/>
    <mergeCell ref="B7:G7"/>
    <mergeCell ref="B8:D8"/>
    <mergeCell ref="E8:G8"/>
    <mergeCell ref="P9:Q9"/>
    <mergeCell ref="N9:O9"/>
    <mergeCell ref="B21:N21"/>
    <mergeCell ref="I8:L8"/>
    <mergeCell ref="N8:Q8"/>
    <mergeCell ref="I9:J9"/>
    <mergeCell ref="B20:J20"/>
    <mergeCell ref="K20:L20"/>
    <mergeCell ref="M20:N20"/>
    <mergeCell ref="B12:N12"/>
    <mergeCell ref="B1:C1"/>
    <mergeCell ref="E1:F1"/>
    <mergeCell ref="H1:I1"/>
    <mergeCell ref="I7:Q7"/>
    <mergeCell ref="E2:F2"/>
    <mergeCell ref="D5:E5"/>
    <mergeCell ref="G5:H5"/>
    <mergeCell ref="J5:L5"/>
    <mergeCell ref="N5:P5"/>
    <mergeCell ref="C4:Q4"/>
    <mergeCell ref="O12:O18"/>
    <mergeCell ref="B13:N13"/>
    <mergeCell ref="B14:N14"/>
    <mergeCell ref="B15:N15"/>
    <mergeCell ref="B16:N16"/>
    <mergeCell ref="B17:N17"/>
    <mergeCell ref="B18:N18"/>
    <mergeCell ref="O21:O27"/>
    <mergeCell ref="B25:N25"/>
    <mergeCell ref="B26:N26"/>
    <mergeCell ref="B27:N27"/>
    <mergeCell ref="B22:N22"/>
    <mergeCell ref="B23:N23"/>
    <mergeCell ref="B24:N24"/>
    <mergeCell ref="D50:Q50"/>
    <mergeCell ref="D48:Q48"/>
    <mergeCell ref="B29:N29"/>
    <mergeCell ref="O29:O35"/>
    <mergeCell ref="B30:N30"/>
    <mergeCell ref="B31:N31"/>
    <mergeCell ref="B32:N32"/>
    <mergeCell ref="B33:N33"/>
    <mergeCell ref="B34:N34"/>
    <mergeCell ref="B35:N35"/>
    <mergeCell ref="D69:Q69"/>
    <mergeCell ref="D51:Q51"/>
    <mergeCell ref="D64:Q64"/>
    <mergeCell ref="D65:Q65"/>
    <mergeCell ref="D61:Q61"/>
    <mergeCell ref="D62:Q62"/>
    <mergeCell ref="D63:Q63"/>
    <mergeCell ref="D59:Q59"/>
    <mergeCell ref="D60:Q60"/>
    <mergeCell ref="D67:Q6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9"/>
  <sheetViews>
    <sheetView workbookViewId="0" topLeftCell="A1">
      <selection activeCell="A1" sqref="A1:B1"/>
    </sheetView>
  </sheetViews>
  <sheetFormatPr defaultColWidth="9.140625" defaultRowHeight="12.75"/>
  <cols>
    <col min="1" max="1" width="15.57421875" style="0" customWidth="1"/>
    <col min="2" max="2" width="8.8515625" style="0" customWidth="1"/>
    <col min="3" max="3" width="8.57421875" style="0" bestFit="1" customWidth="1"/>
    <col min="4" max="12" width="8.28125" style="0" bestFit="1" customWidth="1"/>
    <col min="13" max="13" width="9.8515625" style="0" customWidth="1"/>
    <col min="14" max="14" width="9.421875" style="0" customWidth="1"/>
    <col min="15" max="21" width="8.28125" style="0" bestFit="1" customWidth="1"/>
    <col min="22" max="22" width="9.00390625" style="0" bestFit="1" customWidth="1"/>
    <col min="24" max="24" width="15.7109375" style="0" customWidth="1"/>
    <col min="25" max="44" width="8.28125" style="0" bestFit="1" customWidth="1"/>
    <col min="45" max="45" width="8.8515625" style="0" bestFit="1" customWidth="1"/>
  </cols>
  <sheetData>
    <row r="1" spans="1:11" ht="13.5" thickBot="1">
      <c r="A1" s="555" t="s">
        <v>77</v>
      </c>
      <c r="B1" s="549"/>
      <c r="C1" s="558" t="str">
        <f>C2&amp;"-0"&amp;I2&amp;"_cm.xls"</f>
        <v>HCMBBLA001-03000115_cm.xls</v>
      </c>
      <c r="D1" s="558"/>
      <c r="E1" s="558"/>
      <c r="F1" s="558"/>
      <c r="G1" s="558"/>
      <c r="H1" s="558"/>
      <c r="I1" s="558"/>
      <c r="J1" s="558"/>
      <c r="K1" s="559"/>
    </row>
    <row r="2" spans="1:35" ht="12.75">
      <c r="A2" s="533" t="s">
        <v>78</v>
      </c>
      <c r="B2" s="522"/>
      <c r="C2" s="515" t="s">
        <v>361</v>
      </c>
      <c r="D2" s="515"/>
      <c r="E2" s="515"/>
      <c r="F2" s="522" t="s">
        <v>79</v>
      </c>
      <c r="G2" s="522"/>
      <c r="H2" s="522"/>
      <c r="I2" s="515">
        <v>3000115</v>
      </c>
      <c r="J2" s="515"/>
      <c r="K2" s="532"/>
      <c r="L2" s="75"/>
      <c r="N2" s="75"/>
      <c r="O2" s="75"/>
      <c r="P2" s="75"/>
      <c r="Q2" s="75"/>
      <c r="R2" s="75"/>
      <c r="S2" s="75"/>
      <c r="T2" s="98"/>
      <c r="U2" s="99" t="s">
        <v>124</v>
      </c>
      <c r="Z2" s="2"/>
      <c r="AA2" s="237"/>
      <c r="AB2" s="237"/>
      <c r="AC2" s="237"/>
      <c r="AD2" s="237"/>
      <c r="AE2" s="237"/>
      <c r="AF2" s="237"/>
      <c r="AG2" s="237"/>
      <c r="AH2" s="237"/>
      <c r="AI2" s="337"/>
    </row>
    <row r="3" spans="1:35" ht="13.5" thickBot="1">
      <c r="A3" s="533" t="s">
        <v>95</v>
      </c>
      <c r="B3" s="522"/>
      <c r="C3" s="506" t="s">
        <v>96</v>
      </c>
      <c r="D3" s="506"/>
      <c r="E3" s="506"/>
      <c r="F3" s="506"/>
      <c r="G3" s="506"/>
      <c r="H3" s="506"/>
      <c r="I3" s="506"/>
      <c r="J3" s="506"/>
      <c r="K3" s="539"/>
      <c r="L3" s="75"/>
      <c r="M3" s="75"/>
      <c r="N3" s="75"/>
      <c r="O3" s="75"/>
      <c r="P3" s="75"/>
      <c r="Q3" s="75"/>
      <c r="R3" s="75"/>
      <c r="S3" s="75"/>
      <c r="T3" s="91" t="s">
        <v>125</v>
      </c>
      <c r="U3" s="100">
        <v>1</v>
      </c>
      <c r="Z3" s="2"/>
      <c r="AA3" s="2"/>
      <c r="AB3" s="75"/>
      <c r="AC3" s="75"/>
      <c r="AD3" s="75"/>
      <c r="AE3" s="75"/>
      <c r="AF3" s="75"/>
      <c r="AG3" s="75"/>
      <c r="AH3" s="75"/>
      <c r="AI3" s="338"/>
    </row>
    <row r="4" spans="1:35" ht="12.75">
      <c r="A4" s="533" t="s">
        <v>80</v>
      </c>
      <c r="B4" s="522"/>
      <c r="C4" s="506" t="s">
        <v>325</v>
      </c>
      <c r="D4" s="506"/>
      <c r="E4" s="506"/>
      <c r="F4" s="522"/>
      <c r="G4" s="506"/>
      <c r="H4" s="506"/>
      <c r="I4" s="506"/>
      <c r="J4" s="506"/>
      <c r="K4" s="539"/>
      <c r="M4" s="4" t="s">
        <v>257</v>
      </c>
      <c r="N4" s="330"/>
      <c r="O4" s="330"/>
      <c r="P4" s="509" t="s">
        <v>359</v>
      </c>
      <c r="Q4" s="509"/>
      <c r="R4" s="510"/>
      <c r="T4" s="91" t="s">
        <v>126</v>
      </c>
      <c r="U4" s="100">
        <v>1</v>
      </c>
      <c r="Z4" s="2"/>
      <c r="AA4" s="2"/>
      <c r="AB4" s="75"/>
      <c r="AC4" s="75"/>
      <c r="AD4" s="75"/>
      <c r="AE4" s="75"/>
      <c r="AF4" s="75"/>
      <c r="AG4" s="75"/>
      <c r="AH4" s="75"/>
      <c r="AI4" s="338"/>
    </row>
    <row r="5" spans="1:35" ht="13.5" thickBot="1">
      <c r="A5" s="533" t="s">
        <v>85</v>
      </c>
      <c r="B5" s="522"/>
      <c r="C5" s="506" t="s">
        <v>87</v>
      </c>
      <c r="D5" s="506"/>
      <c r="E5" s="506"/>
      <c r="F5" s="522" t="s">
        <v>86</v>
      </c>
      <c r="G5" s="522"/>
      <c r="H5" s="522"/>
      <c r="I5" s="506">
        <v>34</v>
      </c>
      <c r="J5" s="506"/>
      <c r="K5" s="539"/>
      <c r="M5" s="331" t="s">
        <v>258</v>
      </c>
      <c r="N5" s="82"/>
      <c r="O5" s="82"/>
      <c r="P5" s="511" t="s">
        <v>360</v>
      </c>
      <c r="Q5" s="511"/>
      <c r="R5" s="512"/>
      <c r="S5" s="2"/>
      <c r="T5" s="93" t="s">
        <v>127</v>
      </c>
      <c r="U5" s="101">
        <v>1</v>
      </c>
      <c r="Z5" s="2"/>
      <c r="AA5" s="2"/>
      <c r="AB5" s="75"/>
      <c r="AC5" s="75"/>
      <c r="AD5" s="75"/>
      <c r="AE5" s="75"/>
      <c r="AF5" s="75"/>
      <c r="AG5" s="75"/>
      <c r="AH5" s="75"/>
      <c r="AI5" s="338"/>
    </row>
    <row r="6" spans="1:35" ht="13.5" thickBot="1">
      <c r="A6" s="528" t="s">
        <v>81</v>
      </c>
      <c r="B6" s="525"/>
      <c r="C6" s="511" t="s">
        <v>362</v>
      </c>
      <c r="D6" s="511"/>
      <c r="E6" s="511"/>
      <c r="F6" s="525" t="s">
        <v>82</v>
      </c>
      <c r="G6" s="525"/>
      <c r="H6" s="525"/>
      <c r="I6" s="511" t="s">
        <v>330</v>
      </c>
      <c r="J6" s="511"/>
      <c r="K6" s="512"/>
      <c r="Z6" s="2"/>
      <c r="AA6" s="2"/>
      <c r="AB6" s="75"/>
      <c r="AC6" s="75"/>
      <c r="AD6" s="75"/>
      <c r="AE6" s="75"/>
      <c r="AF6" s="75"/>
      <c r="AG6" s="75"/>
      <c r="AH6" s="75"/>
      <c r="AI6" s="338"/>
    </row>
    <row r="7" spans="26:35" ht="13.5" thickBot="1">
      <c r="Z7" s="2"/>
      <c r="AA7" s="2"/>
      <c r="AB7" s="75"/>
      <c r="AC7" s="75"/>
      <c r="AD7" s="75"/>
      <c r="AE7" s="75"/>
      <c r="AF7" s="75"/>
      <c r="AG7" s="75"/>
      <c r="AH7" s="75"/>
      <c r="AI7" s="338"/>
    </row>
    <row r="8" spans="1:35" ht="12.75">
      <c r="A8" s="542" t="s">
        <v>107</v>
      </c>
      <c r="B8" s="543"/>
      <c r="C8" s="543"/>
      <c r="D8" s="543"/>
      <c r="E8" s="543"/>
      <c r="F8" s="543"/>
      <c r="G8" s="543"/>
      <c r="H8" s="543"/>
      <c r="I8" s="543"/>
      <c r="J8" s="543"/>
      <c r="K8" s="544"/>
      <c r="M8" s="542" t="s">
        <v>108</v>
      </c>
      <c r="N8" s="543"/>
      <c r="O8" s="549"/>
      <c r="P8" s="549"/>
      <c r="Q8" s="549"/>
      <c r="R8" s="543"/>
      <c r="S8" s="543"/>
      <c r="T8" s="543"/>
      <c r="U8" s="543"/>
      <c r="V8" s="543"/>
      <c r="W8" s="544"/>
      <c r="Z8" s="2"/>
      <c r="AA8" s="2"/>
      <c r="AB8" s="75"/>
      <c r="AC8" s="75"/>
      <c r="AD8" s="75"/>
      <c r="AE8" s="75"/>
      <c r="AF8" s="75"/>
      <c r="AG8" s="75"/>
      <c r="AH8" s="75"/>
      <c r="AI8" s="338"/>
    </row>
    <row r="9" spans="1:35" ht="12.75">
      <c r="A9" s="533" t="s">
        <v>83</v>
      </c>
      <c r="B9" s="522"/>
      <c r="C9" s="547">
        <v>38034</v>
      </c>
      <c r="D9" s="548"/>
      <c r="E9" s="548"/>
      <c r="F9" s="531" t="s">
        <v>84</v>
      </c>
      <c r="G9" s="531"/>
      <c r="H9" s="531"/>
      <c r="I9" s="536">
        <v>0.2604166666666667</v>
      </c>
      <c r="J9" s="515"/>
      <c r="K9" s="532"/>
      <c r="M9" s="546" t="s">
        <v>83</v>
      </c>
      <c r="N9" s="513"/>
      <c r="O9" s="553">
        <v>38034</v>
      </c>
      <c r="P9" s="554"/>
      <c r="Q9" s="554"/>
      <c r="R9" s="550" t="s">
        <v>84</v>
      </c>
      <c r="S9" s="550"/>
      <c r="T9" s="550"/>
      <c r="U9" s="551">
        <v>0.2604166666666667</v>
      </c>
      <c r="V9" s="548"/>
      <c r="W9" s="552"/>
      <c r="Z9" s="2"/>
      <c r="AA9" s="2"/>
      <c r="AB9" s="75"/>
      <c r="AC9" s="75"/>
      <c r="AD9" s="75"/>
      <c r="AE9" s="75"/>
      <c r="AF9" s="75"/>
      <c r="AG9" s="75"/>
      <c r="AH9" s="75"/>
      <c r="AI9" s="338"/>
    </row>
    <row r="10" spans="1:35" ht="12.75">
      <c r="A10" s="533" t="s">
        <v>97</v>
      </c>
      <c r="B10" s="522"/>
      <c r="C10" s="515" t="s">
        <v>363</v>
      </c>
      <c r="D10" s="515"/>
      <c r="E10" s="515"/>
      <c r="F10" s="516"/>
      <c r="G10" s="516"/>
      <c r="H10" s="516"/>
      <c r="I10" s="517"/>
      <c r="J10" s="518"/>
      <c r="K10" s="519"/>
      <c r="M10" s="533" t="s">
        <v>97</v>
      </c>
      <c r="N10" s="522"/>
      <c r="O10" s="515" t="s">
        <v>372</v>
      </c>
      <c r="P10" s="515"/>
      <c r="Q10" s="515"/>
      <c r="R10" s="516"/>
      <c r="S10" s="516"/>
      <c r="T10" s="516"/>
      <c r="U10" s="517"/>
      <c r="V10" s="518"/>
      <c r="W10" s="519"/>
      <c r="Z10" s="2"/>
      <c r="AA10" s="2"/>
      <c r="AB10" s="75"/>
      <c r="AC10" s="75"/>
      <c r="AD10" s="75"/>
      <c r="AE10" s="75"/>
      <c r="AF10" s="75"/>
      <c r="AG10" s="75"/>
      <c r="AH10" s="75"/>
      <c r="AI10" s="338"/>
    </row>
    <row r="11" spans="1:35" ht="12.75">
      <c r="A11" s="533" t="s">
        <v>261</v>
      </c>
      <c r="B11" s="522"/>
      <c r="C11" s="530">
        <v>0.7499</v>
      </c>
      <c r="D11" s="530"/>
      <c r="E11" s="530"/>
      <c r="F11" s="531" t="s">
        <v>262</v>
      </c>
      <c r="G11" s="531"/>
      <c r="H11" s="531"/>
      <c r="I11" s="515">
        <v>22</v>
      </c>
      <c r="J11" s="515"/>
      <c r="K11" s="532"/>
      <c r="M11" s="533" t="s">
        <v>261</v>
      </c>
      <c r="N11" s="522"/>
      <c r="O11" s="530">
        <v>0.7499</v>
      </c>
      <c r="P11" s="530"/>
      <c r="Q11" s="530"/>
      <c r="R11" s="531" t="s">
        <v>262</v>
      </c>
      <c r="S11" s="531"/>
      <c r="T11" s="531"/>
      <c r="U11" s="515">
        <v>22</v>
      </c>
      <c r="V11" s="515"/>
      <c r="W11" s="532"/>
      <c r="Z11" s="2"/>
      <c r="AA11" s="2"/>
      <c r="AB11" s="75"/>
      <c r="AC11" s="75"/>
      <c r="AD11" s="75"/>
      <c r="AE11" s="75"/>
      <c r="AF11" s="75"/>
      <c r="AG11" s="75"/>
      <c r="AH11" s="75"/>
      <c r="AI11" s="338"/>
    </row>
    <row r="12" spans="1:35" ht="12.75">
      <c r="A12" s="533" t="s">
        <v>250</v>
      </c>
      <c r="B12" s="522"/>
      <c r="C12" s="535">
        <v>10</v>
      </c>
      <c r="D12" s="535"/>
      <c r="E12" s="535"/>
      <c r="F12" s="522" t="s">
        <v>98</v>
      </c>
      <c r="G12" s="522"/>
      <c r="H12" s="522"/>
      <c r="I12" s="530" t="s">
        <v>251</v>
      </c>
      <c r="J12" s="530"/>
      <c r="K12" s="534"/>
      <c r="M12" s="533" t="s">
        <v>250</v>
      </c>
      <c r="N12" s="522"/>
      <c r="O12" s="535">
        <v>10</v>
      </c>
      <c r="P12" s="535"/>
      <c r="Q12" s="535"/>
      <c r="R12" s="522" t="s">
        <v>98</v>
      </c>
      <c r="S12" s="522"/>
      <c r="T12" s="522"/>
      <c r="U12" s="530" t="s">
        <v>251</v>
      </c>
      <c r="V12" s="530"/>
      <c r="W12" s="534"/>
      <c r="Z12" s="2"/>
      <c r="AA12" s="2"/>
      <c r="AB12" s="75"/>
      <c r="AC12" s="75"/>
      <c r="AD12" s="75"/>
      <c r="AE12" s="75"/>
      <c r="AF12" s="75"/>
      <c r="AG12" s="75"/>
      <c r="AH12" s="75"/>
      <c r="AI12" s="338"/>
    </row>
    <row r="13" spans="1:35" ht="12.75">
      <c r="A13" s="533" t="s">
        <v>99</v>
      </c>
      <c r="B13" s="522"/>
      <c r="C13" s="530">
        <v>20</v>
      </c>
      <c r="D13" s="530"/>
      <c r="E13" s="530"/>
      <c r="F13" s="522" t="s">
        <v>100</v>
      </c>
      <c r="G13" s="522"/>
      <c r="H13" s="522"/>
      <c r="I13" s="530" t="s">
        <v>324</v>
      </c>
      <c r="J13" s="530"/>
      <c r="K13" s="534"/>
      <c r="M13" s="533" t="s">
        <v>99</v>
      </c>
      <c r="N13" s="522"/>
      <c r="O13" s="530">
        <v>20</v>
      </c>
      <c r="P13" s="530"/>
      <c r="Q13" s="530"/>
      <c r="R13" s="522" t="s">
        <v>100</v>
      </c>
      <c r="S13" s="522"/>
      <c r="T13" s="522"/>
      <c r="U13" s="530" t="s">
        <v>324</v>
      </c>
      <c r="V13" s="530"/>
      <c r="W13" s="534"/>
      <c r="Z13" s="2"/>
      <c r="AA13" s="2"/>
      <c r="AB13" s="75"/>
      <c r="AC13" s="75"/>
      <c r="AD13" s="75"/>
      <c r="AE13" s="75"/>
      <c r="AF13" s="75"/>
      <c r="AG13" s="75"/>
      <c r="AH13" s="75"/>
      <c r="AI13" s="338"/>
    </row>
    <row r="14" spans="1:35" ht="12.75">
      <c r="A14" s="537" t="s">
        <v>101</v>
      </c>
      <c r="B14" s="538"/>
      <c r="C14" s="520">
        <v>0.48</v>
      </c>
      <c r="D14" s="521"/>
      <c r="E14" s="521"/>
      <c r="F14" s="538" t="s">
        <v>102</v>
      </c>
      <c r="G14" s="538"/>
      <c r="H14" s="538"/>
      <c r="I14" s="521" t="s">
        <v>252</v>
      </c>
      <c r="J14" s="521"/>
      <c r="K14" s="540"/>
      <c r="M14" s="537" t="s">
        <v>101</v>
      </c>
      <c r="N14" s="538"/>
      <c r="O14" s="520">
        <v>0.5</v>
      </c>
      <c r="P14" s="521"/>
      <c r="Q14" s="521"/>
      <c r="R14" s="538" t="s">
        <v>102</v>
      </c>
      <c r="S14" s="538"/>
      <c r="T14" s="538"/>
      <c r="U14" s="521" t="s">
        <v>252</v>
      </c>
      <c r="V14" s="521"/>
      <c r="W14" s="540"/>
      <c r="Z14" s="2"/>
      <c r="AA14" s="2"/>
      <c r="AB14" s="75"/>
      <c r="AC14" s="75"/>
      <c r="AD14" s="75"/>
      <c r="AE14" s="75"/>
      <c r="AF14" s="75"/>
      <c r="AG14" s="75"/>
      <c r="AH14" s="75"/>
      <c r="AI14" s="338"/>
    </row>
    <row r="15" spans="1:23" ht="12.75">
      <c r="A15" s="546" t="s">
        <v>103</v>
      </c>
      <c r="B15" s="513"/>
      <c r="C15" s="514">
        <f>V57</f>
        <v>-9.802537E-05</v>
      </c>
      <c r="D15" s="514"/>
      <c r="E15" s="514"/>
      <c r="F15" s="513" t="s">
        <v>104</v>
      </c>
      <c r="G15" s="513"/>
      <c r="H15" s="513"/>
      <c r="I15" s="514">
        <f>V58</f>
        <v>0.0003091214</v>
      </c>
      <c r="J15" s="514"/>
      <c r="K15" s="541"/>
      <c r="M15" s="546" t="s">
        <v>103</v>
      </c>
      <c r="N15" s="513"/>
      <c r="O15" s="514">
        <f>AS57</f>
        <v>4.130075E-05</v>
      </c>
      <c r="P15" s="514"/>
      <c r="Q15" s="514"/>
      <c r="R15" s="513" t="s">
        <v>104</v>
      </c>
      <c r="S15" s="513"/>
      <c r="T15" s="513"/>
      <c r="U15" s="514">
        <f>AS58</f>
        <v>0.0006379113</v>
      </c>
      <c r="V15" s="514"/>
      <c r="W15" s="514"/>
    </row>
    <row r="16" spans="1:23" ht="12.75">
      <c r="A16" s="533" t="s">
        <v>105</v>
      </c>
      <c r="B16" s="522"/>
      <c r="C16" s="529">
        <f>C59</f>
        <v>14.355663</v>
      </c>
      <c r="D16" s="529"/>
      <c r="E16" s="529"/>
      <c r="F16" s="522" t="s">
        <v>119</v>
      </c>
      <c r="G16" s="522"/>
      <c r="H16" s="522"/>
      <c r="I16" s="523">
        <f>C60</f>
        <v>704.1839555555556</v>
      </c>
      <c r="J16" s="523"/>
      <c r="K16" s="524"/>
      <c r="M16" s="533" t="s">
        <v>105</v>
      </c>
      <c r="N16" s="522"/>
      <c r="O16" s="529">
        <f>Z59</f>
        <v>14.356328</v>
      </c>
      <c r="P16" s="529"/>
      <c r="Q16" s="529"/>
      <c r="R16" s="522" t="s">
        <v>119</v>
      </c>
      <c r="S16" s="522"/>
      <c r="T16" s="522"/>
      <c r="U16" s="523">
        <f>Z60</f>
        <v>704.0071055555555</v>
      </c>
      <c r="V16" s="523"/>
      <c r="W16" s="524"/>
    </row>
    <row r="17" spans="1:23" ht="13.5" thickBot="1">
      <c r="A17" s="528" t="s">
        <v>106</v>
      </c>
      <c r="B17" s="525"/>
      <c r="C17" s="545">
        <f>V21</f>
        <v>-26.717754253</v>
      </c>
      <c r="D17" s="545"/>
      <c r="E17" s="545"/>
      <c r="F17" s="525" t="s">
        <v>109</v>
      </c>
      <c r="G17" s="525"/>
      <c r="H17" s="525"/>
      <c r="I17" s="526">
        <f>V20</f>
        <v>101.048472559</v>
      </c>
      <c r="J17" s="526"/>
      <c r="K17" s="527"/>
      <c r="M17" s="528" t="s">
        <v>106</v>
      </c>
      <c r="N17" s="525"/>
      <c r="O17" s="545">
        <f>AS21</f>
        <v>-17.889111835</v>
      </c>
      <c r="P17" s="545"/>
      <c r="Q17" s="545"/>
      <c r="R17" s="525" t="s">
        <v>109</v>
      </c>
      <c r="S17" s="525"/>
      <c r="T17" s="525"/>
      <c r="U17" s="526">
        <f>AS20</f>
        <v>100.817086916</v>
      </c>
      <c r="V17" s="526"/>
      <c r="W17" s="527"/>
    </row>
    <row r="18" ht="13.5" thickBot="1">
      <c r="C18" s="80" t="s">
        <v>89</v>
      </c>
    </row>
    <row r="19" spans="1:45" ht="13.5" thickBot="1">
      <c r="A19" s="4" t="s">
        <v>0</v>
      </c>
      <c r="B19" s="549" t="s">
        <v>248</v>
      </c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60"/>
      <c r="V19" s="3" t="s">
        <v>36</v>
      </c>
      <c r="X19" s="4" t="s">
        <v>0</v>
      </c>
      <c r="Y19" s="549" t="s">
        <v>260</v>
      </c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60"/>
      <c r="AS19" s="3" t="s">
        <v>36</v>
      </c>
    </row>
    <row r="20" spans="1:45" ht="12.75">
      <c r="A20" s="4" t="s">
        <v>323</v>
      </c>
      <c r="B20" s="15">
        <v>3.907128</v>
      </c>
      <c r="C20" s="16">
        <v>7.03643</v>
      </c>
      <c r="D20" s="16">
        <v>7.041672</v>
      </c>
      <c r="E20" s="16">
        <v>7.042522</v>
      </c>
      <c r="F20" s="16">
        <v>7.042384</v>
      </c>
      <c r="G20" s="16">
        <v>7.042684</v>
      </c>
      <c r="H20" s="16">
        <v>7.042734</v>
      </c>
      <c r="I20" s="16">
        <v>7.042837</v>
      </c>
      <c r="J20" s="16">
        <v>7.042429</v>
      </c>
      <c r="K20" s="16">
        <v>7.041821</v>
      </c>
      <c r="L20" s="16">
        <v>7.042407</v>
      </c>
      <c r="M20" s="16">
        <v>7.04273</v>
      </c>
      <c r="N20" s="16">
        <v>7.042537</v>
      </c>
      <c r="O20" s="16">
        <v>7.042223</v>
      </c>
      <c r="P20" s="16">
        <v>7.042326</v>
      </c>
      <c r="Q20" s="16">
        <v>7.041429</v>
      </c>
      <c r="R20" s="16">
        <v>7.042574</v>
      </c>
      <c r="S20" s="16">
        <v>7.042492</v>
      </c>
      <c r="T20" s="16">
        <v>7.038881</v>
      </c>
      <c r="U20" s="17">
        <v>4.089362</v>
      </c>
      <c r="V20" s="27">
        <v>101.048472559</v>
      </c>
      <c r="W20" s="25"/>
      <c r="X20" s="4" t="s">
        <v>323</v>
      </c>
      <c r="Y20" s="15">
        <v>3.599803</v>
      </c>
      <c r="Z20" s="16">
        <v>7.028045</v>
      </c>
      <c r="AA20" s="16">
        <v>7.039707</v>
      </c>
      <c r="AB20" s="16">
        <v>7.040823</v>
      </c>
      <c r="AC20" s="16">
        <v>7.039697</v>
      </c>
      <c r="AD20" s="16">
        <v>7.041299</v>
      </c>
      <c r="AE20" s="16">
        <v>7.041603</v>
      </c>
      <c r="AF20" s="16">
        <v>7.04174</v>
      </c>
      <c r="AG20" s="16">
        <v>7.041621</v>
      </c>
      <c r="AH20" s="16">
        <v>7.041218</v>
      </c>
      <c r="AI20" s="16">
        <v>7.040909</v>
      </c>
      <c r="AJ20" s="16">
        <v>7.041631</v>
      </c>
      <c r="AK20" s="16">
        <v>7.040833</v>
      </c>
      <c r="AL20" s="16">
        <v>7.04075</v>
      </c>
      <c r="AM20" s="16">
        <v>7.040347</v>
      </c>
      <c r="AN20" s="16">
        <v>7.040966</v>
      </c>
      <c r="AO20" s="16">
        <v>7.040836</v>
      </c>
      <c r="AP20" s="16">
        <v>7.04115</v>
      </c>
      <c r="AQ20" s="16">
        <v>7.038104</v>
      </c>
      <c r="AR20" s="17">
        <v>4.119284</v>
      </c>
      <c r="AS20" s="17">
        <v>100.817086916</v>
      </c>
    </row>
    <row r="21" spans="1:45" ht="13.5" thickBot="1">
      <c r="A21" s="319" t="s">
        <v>39</v>
      </c>
      <c r="B21" s="19">
        <v>0.714089</v>
      </c>
      <c r="C21" s="20">
        <v>-2.105899</v>
      </c>
      <c r="D21" s="20">
        <v>-0.604133</v>
      </c>
      <c r="E21" s="20">
        <v>-0.387377</v>
      </c>
      <c r="F21" s="20">
        <v>0.072825</v>
      </c>
      <c r="G21" s="20">
        <v>0.384695</v>
      </c>
      <c r="H21" s="20">
        <v>0.740594</v>
      </c>
      <c r="I21" s="20">
        <v>1.149761</v>
      </c>
      <c r="J21" s="20">
        <v>0.373946</v>
      </c>
      <c r="K21" s="20">
        <v>1.574755</v>
      </c>
      <c r="L21" s="20">
        <v>1.361211</v>
      </c>
      <c r="M21" s="20">
        <v>0.922355</v>
      </c>
      <c r="N21" s="20">
        <v>0.961577</v>
      </c>
      <c r="O21" s="20">
        <v>0.381805</v>
      </c>
      <c r="P21" s="20">
        <v>-0.493034</v>
      </c>
      <c r="Q21" s="20">
        <v>-0.299537</v>
      </c>
      <c r="R21" s="20">
        <v>-0.188915</v>
      </c>
      <c r="S21" s="20">
        <v>-1.099316</v>
      </c>
      <c r="T21" s="20">
        <v>-1.3079</v>
      </c>
      <c r="U21" s="21">
        <v>-3.162167</v>
      </c>
      <c r="V21" s="28">
        <v>-26.717754253</v>
      </c>
      <c r="W21" s="25"/>
      <c r="X21" s="26" t="s">
        <v>39</v>
      </c>
      <c r="Y21" s="19">
        <v>0.855931</v>
      </c>
      <c r="Z21" s="20">
        <v>-0.823186</v>
      </c>
      <c r="AA21" s="20">
        <v>-0.033851</v>
      </c>
      <c r="AB21" s="20">
        <v>0.212015</v>
      </c>
      <c r="AC21" s="20">
        <v>0.513324</v>
      </c>
      <c r="AD21" s="20">
        <v>0.507222</v>
      </c>
      <c r="AE21" s="20">
        <v>0.89414</v>
      </c>
      <c r="AF21" s="20">
        <v>1.473312</v>
      </c>
      <c r="AG21" s="20">
        <v>1.026977</v>
      </c>
      <c r="AH21" s="20">
        <v>1.816327</v>
      </c>
      <c r="AI21" s="20">
        <v>1.612625</v>
      </c>
      <c r="AJ21" s="20">
        <v>1.023005</v>
      </c>
      <c r="AK21" s="20">
        <v>1.131648</v>
      </c>
      <c r="AL21" s="20">
        <v>-0.134427</v>
      </c>
      <c r="AM21" s="20">
        <v>-0.89628</v>
      </c>
      <c r="AN21" s="20">
        <v>-1.399918</v>
      </c>
      <c r="AO21" s="20">
        <v>-1.249736</v>
      </c>
      <c r="AP21" s="20">
        <v>-1.973726</v>
      </c>
      <c r="AQ21" s="20">
        <v>-2.122859</v>
      </c>
      <c r="AR21" s="21">
        <v>-3.447761</v>
      </c>
      <c r="AS21" s="21">
        <v>-17.889111835</v>
      </c>
    </row>
    <row r="22" spans="1:45" ht="13.5" thickBot="1">
      <c r="A22" s="9" t="s">
        <v>1</v>
      </c>
      <c r="B22" s="10" t="s">
        <v>263</v>
      </c>
      <c r="C22" s="10" t="s">
        <v>264</v>
      </c>
      <c r="D22" s="10" t="s">
        <v>265</v>
      </c>
      <c r="E22" s="10" t="s">
        <v>266</v>
      </c>
      <c r="F22" s="10" t="s">
        <v>267</v>
      </c>
      <c r="G22" s="10" t="s">
        <v>268</v>
      </c>
      <c r="H22" s="10" t="s">
        <v>269</v>
      </c>
      <c r="I22" s="10" t="s">
        <v>270</v>
      </c>
      <c r="J22" s="10" t="s">
        <v>271</v>
      </c>
      <c r="K22" s="10" t="s">
        <v>272</v>
      </c>
      <c r="L22" s="10" t="s">
        <v>273</v>
      </c>
      <c r="M22" s="10" t="s">
        <v>274</v>
      </c>
      <c r="N22" s="10" t="s">
        <v>275</v>
      </c>
      <c r="O22" s="10" t="s">
        <v>276</v>
      </c>
      <c r="P22" s="10" t="s">
        <v>277</v>
      </c>
      <c r="Q22" s="10" t="s">
        <v>278</v>
      </c>
      <c r="R22" s="10" t="s">
        <v>279</v>
      </c>
      <c r="S22" s="10" t="s">
        <v>280</v>
      </c>
      <c r="T22" s="10" t="s">
        <v>281</v>
      </c>
      <c r="U22" s="11" t="s">
        <v>282</v>
      </c>
      <c r="V22" s="32"/>
      <c r="X22" s="9" t="s">
        <v>1</v>
      </c>
      <c r="Y22" s="10" t="s">
        <v>263</v>
      </c>
      <c r="Z22" s="10" t="s">
        <v>264</v>
      </c>
      <c r="AA22" s="10" t="s">
        <v>265</v>
      </c>
      <c r="AB22" s="10" t="s">
        <v>266</v>
      </c>
      <c r="AC22" s="10" t="s">
        <v>267</v>
      </c>
      <c r="AD22" s="10" t="s">
        <v>268</v>
      </c>
      <c r="AE22" s="10" t="s">
        <v>269</v>
      </c>
      <c r="AF22" s="10" t="s">
        <v>270</v>
      </c>
      <c r="AG22" s="10" t="s">
        <v>271</v>
      </c>
      <c r="AH22" s="10" t="s">
        <v>272</v>
      </c>
      <c r="AI22" s="10" t="s">
        <v>273</v>
      </c>
      <c r="AJ22" s="10" t="s">
        <v>274</v>
      </c>
      <c r="AK22" s="10" t="s">
        <v>275</v>
      </c>
      <c r="AL22" s="10" t="s">
        <v>276</v>
      </c>
      <c r="AM22" s="10" t="s">
        <v>277</v>
      </c>
      <c r="AN22" s="10" t="s">
        <v>278</v>
      </c>
      <c r="AO22" s="10" t="s">
        <v>279</v>
      </c>
      <c r="AP22" s="10" t="s">
        <v>280</v>
      </c>
      <c r="AQ22" s="10" t="s">
        <v>281</v>
      </c>
      <c r="AR22" s="11" t="s">
        <v>282</v>
      </c>
      <c r="AS22" s="33"/>
    </row>
    <row r="23" spans="1:46" ht="12.75">
      <c r="A23" s="5" t="s">
        <v>2</v>
      </c>
      <c r="B23" s="320">
        <v>10000</v>
      </c>
      <c r="C23" s="320">
        <v>10000</v>
      </c>
      <c r="D23" s="320">
        <v>10000</v>
      </c>
      <c r="E23" s="320">
        <v>10000</v>
      </c>
      <c r="F23" s="320">
        <v>10000</v>
      </c>
      <c r="G23" s="320">
        <v>10000</v>
      </c>
      <c r="H23" s="320">
        <v>10000</v>
      </c>
      <c r="I23" s="320">
        <v>10000</v>
      </c>
      <c r="J23" s="320">
        <v>10000</v>
      </c>
      <c r="K23" s="320">
        <v>10000</v>
      </c>
      <c r="L23" s="320">
        <v>10000</v>
      </c>
      <c r="M23" s="320">
        <v>10000</v>
      </c>
      <c r="N23" s="320">
        <v>10000</v>
      </c>
      <c r="O23" s="320">
        <v>10000</v>
      </c>
      <c r="P23" s="320">
        <v>10000</v>
      </c>
      <c r="Q23" s="320">
        <v>10000</v>
      </c>
      <c r="R23" s="320">
        <v>10000</v>
      </c>
      <c r="S23" s="320">
        <v>10000</v>
      </c>
      <c r="T23" s="320">
        <v>10000</v>
      </c>
      <c r="U23" s="320">
        <v>10000</v>
      </c>
      <c r="V23" s="24">
        <v>10000</v>
      </c>
      <c r="W23" s="23"/>
      <c r="X23" s="24" t="s">
        <v>2</v>
      </c>
      <c r="Y23" s="320">
        <v>10000</v>
      </c>
      <c r="Z23" s="320">
        <v>10000</v>
      </c>
      <c r="AA23" s="320">
        <v>10000</v>
      </c>
      <c r="AB23" s="320">
        <v>10000</v>
      </c>
      <c r="AC23" s="320">
        <v>10000</v>
      </c>
      <c r="AD23" s="320">
        <v>10000</v>
      </c>
      <c r="AE23" s="320">
        <v>10000</v>
      </c>
      <c r="AF23" s="320">
        <v>10000</v>
      </c>
      <c r="AG23" s="320">
        <v>10000</v>
      </c>
      <c r="AH23" s="320">
        <v>10000</v>
      </c>
      <c r="AI23" s="320">
        <v>10000</v>
      </c>
      <c r="AJ23" s="320">
        <v>10000</v>
      </c>
      <c r="AK23" s="320">
        <v>10000</v>
      </c>
      <c r="AL23" s="320">
        <v>10000</v>
      </c>
      <c r="AM23" s="320">
        <v>10000</v>
      </c>
      <c r="AN23" s="320">
        <v>10000</v>
      </c>
      <c r="AO23" s="320">
        <v>10000</v>
      </c>
      <c r="AP23" s="320">
        <v>10000</v>
      </c>
      <c r="AQ23" s="320">
        <v>10000</v>
      </c>
      <c r="AR23" s="320">
        <v>10000</v>
      </c>
      <c r="AS23" s="24">
        <v>10000</v>
      </c>
      <c r="AT23" s="22"/>
    </row>
    <row r="24" spans="1:45" ht="12.75">
      <c r="A24" s="5" t="s">
        <v>3</v>
      </c>
      <c r="B24" s="12">
        <v>27.7846</v>
      </c>
      <c r="C24" s="12">
        <v>-0.4062142</v>
      </c>
      <c r="D24" s="12">
        <v>-0.6416423</v>
      </c>
      <c r="E24" s="12">
        <v>-0.3548727</v>
      </c>
      <c r="F24" s="12">
        <v>-0.447365</v>
      </c>
      <c r="G24" s="12">
        <v>-0.3828321</v>
      </c>
      <c r="H24" s="12">
        <v>-0.2745022</v>
      </c>
      <c r="I24" s="12">
        <v>-0.6428315</v>
      </c>
      <c r="J24" s="12">
        <v>-0.4556298</v>
      </c>
      <c r="K24" s="12">
        <v>-0.3232125</v>
      </c>
      <c r="L24" s="12">
        <v>-0.3059069</v>
      </c>
      <c r="M24" s="12">
        <v>-0.2214527</v>
      </c>
      <c r="N24" s="12">
        <v>-0.4509163</v>
      </c>
      <c r="O24" s="12">
        <v>-0.3918994</v>
      </c>
      <c r="P24" s="12">
        <v>-1.080203</v>
      </c>
      <c r="Q24" s="12">
        <v>-0.2747412</v>
      </c>
      <c r="R24" s="12">
        <v>-0.5363513</v>
      </c>
      <c r="S24" s="12">
        <v>-0.8174934</v>
      </c>
      <c r="T24" s="12">
        <v>-0.9686271</v>
      </c>
      <c r="U24" s="12">
        <v>21.02913</v>
      </c>
      <c r="V24" s="30">
        <v>0.9746816</v>
      </c>
      <c r="W24" s="1"/>
      <c r="X24" s="6" t="s">
        <v>3</v>
      </c>
      <c r="Y24" s="12">
        <v>-22.56011</v>
      </c>
      <c r="Z24" s="12">
        <v>-0.3676683</v>
      </c>
      <c r="AA24" s="12">
        <v>-0.2240202</v>
      </c>
      <c r="AB24" s="12">
        <v>0.01909082</v>
      </c>
      <c r="AC24" s="12">
        <v>0.04717793</v>
      </c>
      <c r="AD24" s="12">
        <v>0.4349435</v>
      </c>
      <c r="AE24" s="12">
        <v>-0.04381074</v>
      </c>
      <c r="AF24" s="12">
        <v>-0.6609898</v>
      </c>
      <c r="AG24" s="12">
        <v>-0.2278273</v>
      </c>
      <c r="AH24" s="12">
        <v>-0.1543875</v>
      </c>
      <c r="AI24" s="12">
        <v>0.007248274</v>
      </c>
      <c r="AJ24" s="12">
        <v>-0.2047535</v>
      </c>
      <c r="AK24" s="12">
        <v>0.2344133</v>
      </c>
      <c r="AL24" s="12">
        <v>-0.2683358</v>
      </c>
      <c r="AM24" s="12">
        <v>-0.5145822</v>
      </c>
      <c r="AN24" s="12">
        <v>-0.1819933</v>
      </c>
      <c r="AO24" s="12">
        <v>-0.4197576</v>
      </c>
      <c r="AP24" s="12">
        <v>0.1105103</v>
      </c>
      <c r="AQ24" s="12">
        <v>-0.03830167</v>
      </c>
      <c r="AR24" s="12">
        <v>-22.53781</v>
      </c>
      <c r="AS24" s="30">
        <v>-1.423049</v>
      </c>
    </row>
    <row r="25" spans="1:45" ht="12.75">
      <c r="A25" s="5" t="s">
        <v>4</v>
      </c>
      <c r="B25" s="12">
        <v>37.99905</v>
      </c>
      <c r="C25" s="12">
        <v>1.991098</v>
      </c>
      <c r="D25" s="12">
        <v>1.42132</v>
      </c>
      <c r="E25" s="12">
        <v>0.3082594</v>
      </c>
      <c r="F25" s="12">
        <v>1.683746</v>
      </c>
      <c r="G25" s="12">
        <v>0.1606914</v>
      </c>
      <c r="H25" s="12">
        <v>1.189426</v>
      </c>
      <c r="I25" s="12">
        <v>0.3972186</v>
      </c>
      <c r="J25" s="12">
        <v>1.143333</v>
      </c>
      <c r="K25" s="12">
        <v>1.027059</v>
      </c>
      <c r="L25" s="12">
        <v>-0.1952081</v>
      </c>
      <c r="M25" s="12">
        <v>0.6666082</v>
      </c>
      <c r="N25" s="12">
        <v>0.6322891</v>
      </c>
      <c r="O25" s="12">
        <v>-0.7405631</v>
      </c>
      <c r="P25" s="12">
        <v>-0.1806185</v>
      </c>
      <c r="Q25" s="12">
        <v>1.178611</v>
      </c>
      <c r="R25" s="12">
        <v>2.116595</v>
      </c>
      <c r="S25" s="12">
        <v>1.559593</v>
      </c>
      <c r="T25" s="12">
        <v>2.240594</v>
      </c>
      <c r="U25" s="12">
        <v>7.137848</v>
      </c>
      <c r="V25" s="30">
        <v>2.185806</v>
      </c>
      <c r="W25" s="1"/>
      <c r="X25" s="6" t="s">
        <v>4</v>
      </c>
      <c r="Y25" s="12">
        <v>40.35725</v>
      </c>
      <c r="Z25" s="12">
        <v>2.04788</v>
      </c>
      <c r="AA25" s="12">
        <v>2.089686</v>
      </c>
      <c r="AB25" s="12">
        <v>0.8383364</v>
      </c>
      <c r="AC25" s="12">
        <v>1.752739</v>
      </c>
      <c r="AD25" s="12">
        <v>0.3621217</v>
      </c>
      <c r="AE25" s="12">
        <v>1.692562</v>
      </c>
      <c r="AF25" s="12">
        <v>2.010547</v>
      </c>
      <c r="AG25" s="12">
        <v>1.995322</v>
      </c>
      <c r="AH25" s="12">
        <v>1.331384</v>
      </c>
      <c r="AI25" s="12">
        <v>0.1957568</v>
      </c>
      <c r="AJ25" s="12">
        <v>-0.2618665</v>
      </c>
      <c r="AK25" s="12">
        <v>0.5849561</v>
      </c>
      <c r="AL25" s="12">
        <v>-0.5783123</v>
      </c>
      <c r="AM25" s="12">
        <v>0.2459334</v>
      </c>
      <c r="AN25" s="12">
        <v>0.8306997</v>
      </c>
      <c r="AO25" s="12">
        <v>2.537687</v>
      </c>
      <c r="AP25" s="12">
        <v>2.277305</v>
      </c>
      <c r="AQ25" s="12">
        <v>3.237207</v>
      </c>
      <c r="AR25" s="12">
        <v>7.935002</v>
      </c>
      <c r="AS25" s="30">
        <v>2.537974</v>
      </c>
    </row>
    <row r="26" spans="1:45" ht="12.75">
      <c r="A26" s="5" t="s">
        <v>5</v>
      </c>
      <c r="B26" s="12">
        <v>0.7724744</v>
      </c>
      <c r="C26" s="12">
        <v>0.05903783</v>
      </c>
      <c r="D26" s="12">
        <v>0.04162138</v>
      </c>
      <c r="E26" s="12">
        <v>0.1633859</v>
      </c>
      <c r="F26" s="12">
        <v>0.1624302</v>
      </c>
      <c r="G26" s="12">
        <v>0.004692466</v>
      </c>
      <c r="H26" s="12">
        <v>0.03950333</v>
      </c>
      <c r="I26" s="12">
        <v>0.07808894</v>
      </c>
      <c r="J26" s="12">
        <v>0.0752399</v>
      </c>
      <c r="K26" s="12">
        <v>0.01978093</v>
      </c>
      <c r="L26" s="12">
        <v>0.04996712</v>
      </c>
      <c r="M26" s="12">
        <v>0.1448617</v>
      </c>
      <c r="N26" s="12">
        <v>0.09015931</v>
      </c>
      <c r="O26" s="12">
        <v>-0.04314876</v>
      </c>
      <c r="P26" s="12">
        <v>0.09437921</v>
      </c>
      <c r="Q26" s="12">
        <v>0.07740205</v>
      </c>
      <c r="R26" s="12">
        <v>-0.1360251</v>
      </c>
      <c r="S26" s="12">
        <v>-0.05691069</v>
      </c>
      <c r="T26" s="12">
        <v>0.004068791</v>
      </c>
      <c r="U26" s="12">
        <v>0.6977745</v>
      </c>
      <c r="V26" s="30">
        <v>0.08896257</v>
      </c>
      <c r="W26" s="1"/>
      <c r="X26" s="6" t="s">
        <v>5</v>
      </c>
      <c r="Y26" s="12">
        <v>-1.152376</v>
      </c>
      <c r="Z26" s="12">
        <v>0.02015044</v>
      </c>
      <c r="AA26" s="12">
        <v>0.1224046</v>
      </c>
      <c r="AB26" s="12">
        <v>0.0304858</v>
      </c>
      <c r="AC26" s="12">
        <v>-0.0578232</v>
      </c>
      <c r="AD26" s="12">
        <v>-0.1422338</v>
      </c>
      <c r="AE26" s="12">
        <v>-0.1318708</v>
      </c>
      <c r="AF26" s="12">
        <v>-0.2672491</v>
      </c>
      <c r="AG26" s="12">
        <v>-0.03936112</v>
      </c>
      <c r="AH26" s="12">
        <v>0.1358815</v>
      </c>
      <c r="AI26" s="12">
        <v>0.02115885</v>
      </c>
      <c r="AJ26" s="12">
        <v>-0.2613529</v>
      </c>
      <c r="AK26" s="12">
        <v>-0.1113705</v>
      </c>
      <c r="AL26" s="12">
        <v>-0.02528281</v>
      </c>
      <c r="AM26" s="12">
        <v>-0.2083916</v>
      </c>
      <c r="AN26" s="12">
        <v>0.07796849</v>
      </c>
      <c r="AO26" s="12">
        <v>-0.0775662</v>
      </c>
      <c r="AP26" s="12">
        <v>0.08073983</v>
      </c>
      <c r="AQ26" s="12">
        <v>-0.05065529</v>
      </c>
      <c r="AR26" s="12">
        <v>-1.07567</v>
      </c>
      <c r="AS26" s="30">
        <v>-0.1101343</v>
      </c>
    </row>
    <row r="27" spans="1:45" ht="12.75">
      <c r="A27" s="5" t="s">
        <v>6</v>
      </c>
      <c r="B27" s="12">
        <v>-4.889076</v>
      </c>
      <c r="C27" s="12">
        <v>-0.6826686</v>
      </c>
      <c r="D27" s="12">
        <v>-0.9156121</v>
      </c>
      <c r="E27" s="12">
        <v>-0.513469</v>
      </c>
      <c r="F27" s="12">
        <v>-0.7895157</v>
      </c>
      <c r="G27" s="12">
        <v>-0.473399</v>
      </c>
      <c r="H27" s="12">
        <v>-0.4777283</v>
      </c>
      <c r="I27" s="12">
        <v>-0.4798401</v>
      </c>
      <c r="J27" s="12">
        <v>-0.5703223</v>
      </c>
      <c r="K27" s="12">
        <v>-0.5005388</v>
      </c>
      <c r="L27" s="12">
        <v>-0.2367846</v>
      </c>
      <c r="M27" s="12">
        <v>-0.3144433</v>
      </c>
      <c r="N27" s="12">
        <v>-0.4443007</v>
      </c>
      <c r="O27" s="12">
        <v>-0.3754662</v>
      </c>
      <c r="P27" s="12">
        <v>-0.3671552</v>
      </c>
      <c r="Q27" s="12">
        <v>-0.7375745</v>
      </c>
      <c r="R27" s="12">
        <v>-0.6133634</v>
      </c>
      <c r="S27" s="12">
        <v>-0.55856</v>
      </c>
      <c r="T27" s="12">
        <v>-0.5634536</v>
      </c>
      <c r="U27" s="12">
        <v>-3.180133</v>
      </c>
      <c r="V27" s="30">
        <v>-0.7406808</v>
      </c>
      <c r="W27" s="1"/>
      <c r="X27" s="6" t="s">
        <v>6</v>
      </c>
      <c r="Y27" s="12">
        <v>-5.443609</v>
      </c>
      <c r="Z27" s="12">
        <v>-0.6592711</v>
      </c>
      <c r="AA27" s="12">
        <v>-0.6636764</v>
      </c>
      <c r="AB27" s="12">
        <v>-0.1996075</v>
      </c>
      <c r="AC27" s="12">
        <v>-0.09452165</v>
      </c>
      <c r="AD27" s="12">
        <v>-0.003560378</v>
      </c>
      <c r="AE27" s="12">
        <v>-0.006756541</v>
      </c>
      <c r="AF27" s="12">
        <v>-0.02563392</v>
      </c>
      <c r="AG27" s="12">
        <v>-0.07519165</v>
      </c>
      <c r="AH27" s="12">
        <v>-0.2106102</v>
      </c>
      <c r="AI27" s="12">
        <v>0.02853351</v>
      </c>
      <c r="AJ27" s="12">
        <v>0.2577469</v>
      </c>
      <c r="AK27" s="12">
        <v>0.09701337</v>
      </c>
      <c r="AL27" s="12">
        <v>0.02032451</v>
      </c>
      <c r="AM27" s="12">
        <v>-0.0603461</v>
      </c>
      <c r="AN27" s="12">
        <v>-0.2308615</v>
      </c>
      <c r="AO27" s="12">
        <v>-0.3136749</v>
      </c>
      <c r="AP27" s="12">
        <v>-0.204704</v>
      </c>
      <c r="AQ27" s="12">
        <v>-0.3050899</v>
      </c>
      <c r="AR27" s="12">
        <v>-3.368839</v>
      </c>
      <c r="AS27" s="30">
        <v>-0.3876807</v>
      </c>
    </row>
    <row r="28" spans="1:45" ht="12.75">
      <c r="A28" s="5" t="s">
        <v>7</v>
      </c>
      <c r="B28" s="12">
        <v>0.2464992</v>
      </c>
      <c r="C28" s="12">
        <v>-0.0103113</v>
      </c>
      <c r="D28" s="12">
        <v>0.008783598</v>
      </c>
      <c r="E28" s="12">
        <v>0.06677469</v>
      </c>
      <c r="F28" s="12">
        <v>0.05752218</v>
      </c>
      <c r="G28" s="12">
        <v>-0.001193733</v>
      </c>
      <c r="H28" s="12">
        <v>-0.06253682</v>
      </c>
      <c r="I28" s="12">
        <v>-0.100712</v>
      </c>
      <c r="J28" s="12">
        <v>0.02740258</v>
      </c>
      <c r="K28" s="12">
        <v>-0.07181862</v>
      </c>
      <c r="L28" s="12">
        <v>-0.1016022</v>
      </c>
      <c r="M28" s="12">
        <v>0.08150977</v>
      </c>
      <c r="N28" s="12">
        <v>0.0665419</v>
      </c>
      <c r="O28" s="12">
        <v>0.02235924</v>
      </c>
      <c r="P28" s="12">
        <v>-0.05476032</v>
      </c>
      <c r="Q28" s="12">
        <v>-0.0438876</v>
      </c>
      <c r="R28" s="12">
        <v>0.06733259</v>
      </c>
      <c r="S28" s="12">
        <v>-0.004500324</v>
      </c>
      <c r="T28" s="12">
        <v>-0.07604778</v>
      </c>
      <c r="U28" s="12">
        <v>0.06769894</v>
      </c>
      <c r="V28" s="30">
        <v>0.002455188</v>
      </c>
      <c r="W28" s="1"/>
      <c r="X28" s="6" t="s">
        <v>7</v>
      </c>
      <c r="Y28" s="12">
        <v>0.4343245</v>
      </c>
      <c r="Z28" s="12">
        <v>0.03541775</v>
      </c>
      <c r="AA28" s="12">
        <v>0.001438754</v>
      </c>
      <c r="AB28" s="12">
        <v>0.005783018</v>
      </c>
      <c r="AC28" s="12">
        <v>-0.03014143</v>
      </c>
      <c r="AD28" s="12">
        <v>-0.06859209</v>
      </c>
      <c r="AE28" s="12">
        <v>-0.02364915</v>
      </c>
      <c r="AF28" s="12">
        <v>0.00116073</v>
      </c>
      <c r="AG28" s="12">
        <v>0.03913262</v>
      </c>
      <c r="AH28" s="12">
        <v>0.06621146</v>
      </c>
      <c r="AI28" s="12">
        <v>-0.02455308</v>
      </c>
      <c r="AJ28" s="12">
        <v>-0.06398607</v>
      </c>
      <c r="AK28" s="12">
        <v>0.05642074</v>
      </c>
      <c r="AL28" s="12">
        <v>0.05908687</v>
      </c>
      <c r="AM28" s="12">
        <v>-0.02470634</v>
      </c>
      <c r="AN28" s="12">
        <v>0.03566555</v>
      </c>
      <c r="AO28" s="12">
        <v>0.07000777</v>
      </c>
      <c r="AP28" s="12">
        <v>-0.0717706</v>
      </c>
      <c r="AQ28" s="12">
        <v>-0.02759739</v>
      </c>
      <c r="AR28" s="12">
        <v>0.002317367</v>
      </c>
      <c r="AS28" s="30">
        <v>0.01354777</v>
      </c>
    </row>
    <row r="29" spans="1:45" ht="12.75">
      <c r="A29" s="5" t="s">
        <v>8</v>
      </c>
      <c r="B29" s="12">
        <v>2.714778</v>
      </c>
      <c r="C29" s="12">
        <v>0.8236198</v>
      </c>
      <c r="D29" s="12">
        <v>0.8755632</v>
      </c>
      <c r="E29" s="12">
        <v>0.9995662</v>
      </c>
      <c r="F29" s="12">
        <v>1.019239</v>
      </c>
      <c r="G29" s="12">
        <v>1.014132</v>
      </c>
      <c r="H29" s="12">
        <v>0.9996409</v>
      </c>
      <c r="I29" s="12">
        <v>1.055484</v>
      </c>
      <c r="J29" s="12">
        <v>0.982815</v>
      </c>
      <c r="K29" s="12">
        <v>0.9337098</v>
      </c>
      <c r="L29" s="12">
        <v>1.023709</v>
      </c>
      <c r="M29" s="12">
        <v>0.9963201</v>
      </c>
      <c r="N29" s="12">
        <v>0.9508597</v>
      </c>
      <c r="O29" s="12">
        <v>0.9356149</v>
      </c>
      <c r="P29" s="12">
        <v>0.9396091</v>
      </c>
      <c r="Q29" s="12">
        <v>0.9504594</v>
      </c>
      <c r="R29" s="12">
        <v>0.9569284</v>
      </c>
      <c r="S29" s="12">
        <v>0.9841981</v>
      </c>
      <c r="T29" s="12">
        <v>0.9665716</v>
      </c>
      <c r="U29" s="12">
        <v>0.7444137</v>
      </c>
      <c r="V29" s="30">
        <v>1.011036</v>
      </c>
      <c r="W29" s="1"/>
      <c r="X29" s="6" t="s">
        <v>8</v>
      </c>
      <c r="Y29" s="12">
        <v>2.700039</v>
      </c>
      <c r="Z29" s="12">
        <v>0.8317665</v>
      </c>
      <c r="AA29" s="12">
        <v>0.905364</v>
      </c>
      <c r="AB29" s="12">
        <v>1.081939</v>
      </c>
      <c r="AC29" s="12">
        <v>1.047632</v>
      </c>
      <c r="AD29" s="12">
        <v>1.140262</v>
      </c>
      <c r="AE29" s="12">
        <v>1.081797</v>
      </c>
      <c r="AF29" s="12">
        <v>1.091792</v>
      </c>
      <c r="AG29" s="12">
        <v>1.088807</v>
      </c>
      <c r="AH29" s="12">
        <v>1.134473</v>
      </c>
      <c r="AI29" s="12">
        <v>1.181864</v>
      </c>
      <c r="AJ29" s="12">
        <v>1.101036</v>
      </c>
      <c r="AK29" s="12">
        <v>1.081058</v>
      </c>
      <c r="AL29" s="12">
        <v>1.026397</v>
      </c>
      <c r="AM29" s="12">
        <v>1.019519</v>
      </c>
      <c r="AN29" s="12">
        <v>1.138013</v>
      </c>
      <c r="AO29" s="12">
        <v>1.074839</v>
      </c>
      <c r="AP29" s="12">
        <v>1.078204</v>
      </c>
      <c r="AQ29" s="12">
        <v>1.022941</v>
      </c>
      <c r="AR29" s="12">
        <v>0.8949119</v>
      </c>
      <c r="AS29" s="30">
        <v>1.101379</v>
      </c>
    </row>
    <row r="30" spans="1:45" ht="12.75">
      <c r="A30" s="5" t="s">
        <v>9</v>
      </c>
      <c r="B30" s="12">
        <v>0.127309</v>
      </c>
      <c r="C30" s="12">
        <v>-0.02747052</v>
      </c>
      <c r="D30" s="12">
        <v>-0.01870496</v>
      </c>
      <c r="E30" s="12">
        <v>-0.01277612</v>
      </c>
      <c r="F30" s="12">
        <v>-0.0477442</v>
      </c>
      <c r="G30" s="12">
        <v>0.001151689</v>
      </c>
      <c r="H30" s="12">
        <v>0.01410951</v>
      </c>
      <c r="I30" s="12">
        <v>-0.007124657</v>
      </c>
      <c r="J30" s="12">
        <v>-0.01399995</v>
      </c>
      <c r="K30" s="12">
        <v>0.004913678</v>
      </c>
      <c r="L30" s="12">
        <v>0.01707895</v>
      </c>
      <c r="M30" s="12">
        <v>0.009277035</v>
      </c>
      <c r="N30" s="12">
        <v>-0.01023289</v>
      </c>
      <c r="O30" s="12">
        <v>0.00594497</v>
      </c>
      <c r="P30" s="12">
        <v>-0.04840542</v>
      </c>
      <c r="Q30" s="12">
        <v>0.002589483</v>
      </c>
      <c r="R30" s="12">
        <v>0.05002421</v>
      </c>
      <c r="S30" s="12">
        <v>-0.03640476</v>
      </c>
      <c r="T30" s="12">
        <v>-0.03679803</v>
      </c>
      <c r="U30" s="12">
        <v>-0.09984802</v>
      </c>
      <c r="V30" s="30">
        <v>-0.007414837</v>
      </c>
      <c r="W30" s="1"/>
      <c r="X30" s="6" t="s">
        <v>9</v>
      </c>
      <c r="Y30" s="12">
        <v>0.1689304</v>
      </c>
      <c r="Z30" s="12">
        <v>-0.02337541</v>
      </c>
      <c r="AA30" s="12">
        <v>-0.003399366</v>
      </c>
      <c r="AB30" s="12">
        <v>0.01362022</v>
      </c>
      <c r="AC30" s="12">
        <v>-0.0109177</v>
      </c>
      <c r="AD30" s="12">
        <v>0.03628817</v>
      </c>
      <c r="AE30" s="12">
        <v>0.0206331</v>
      </c>
      <c r="AF30" s="12">
        <v>0.01649437</v>
      </c>
      <c r="AG30" s="12">
        <v>0.01511358</v>
      </c>
      <c r="AH30" s="12">
        <v>0.01244616</v>
      </c>
      <c r="AI30" s="12">
        <v>0.009313718</v>
      </c>
      <c r="AJ30" s="12">
        <v>0.09144524</v>
      </c>
      <c r="AK30" s="12">
        <v>0.002160945</v>
      </c>
      <c r="AL30" s="12">
        <v>0.01921113</v>
      </c>
      <c r="AM30" s="12">
        <v>0.002093271</v>
      </c>
      <c r="AN30" s="12">
        <v>0.005658306</v>
      </c>
      <c r="AO30" s="12">
        <v>0.0355104</v>
      </c>
      <c r="AP30" s="12">
        <v>0.001424534</v>
      </c>
      <c r="AQ30" s="12">
        <v>-0.0045257</v>
      </c>
      <c r="AR30" s="12">
        <v>-0.01994846</v>
      </c>
      <c r="AS30" s="30">
        <v>0.01644253</v>
      </c>
    </row>
    <row r="31" spans="1:45" ht="12.75">
      <c r="A31" s="5" t="s">
        <v>10</v>
      </c>
      <c r="B31" s="12">
        <v>0.3664419</v>
      </c>
      <c r="C31" s="12">
        <v>0.4489893</v>
      </c>
      <c r="D31" s="12">
        <v>0.4402966</v>
      </c>
      <c r="E31" s="12">
        <v>0.4280044</v>
      </c>
      <c r="F31" s="12">
        <v>0.4501642</v>
      </c>
      <c r="G31" s="12">
        <v>0.4187692</v>
      </c>
      <c r="H31" s="12">
        <v>0.4347663</v>
      </c>
      <c r="I31" s="12">
        <v>0.4239219</v>
      </c>
      <c r="J31" s="12">
        <v>0.4383125</v>
      </c>
      <c r="K31" s="12">
        <v>0.4269693</v>
      </c>
      <c r="L31" s="12">
        <v>0.4068629</v>
      </c>
      <c r="M31" s="12">
        <v>0.4105259</v>
      </c>
      <c r="N31" s="12">
        <v>0.4220041</v>
      </c>
      <c r="O31" s="12">
        <v>0.4260825</v>
      </c>
      <c r="P31" s="12">
        <v>0.4040498</v>
      </c>
      <c r="Q31" s="12">
        <v>0.4400048</v>
      </c>
      <c r="R31" s="12">
        <v>0.4409105</v>
      </c>
      <c r="S31" s="12">
        <v>0.4254429</v>
      </c>
      <c r="T31" s="12">
        <v>0.4216357</v>
      </c>
      <c r="U31" s="12">
        <v>0.4103333</v>
      </c>
      <c r="V31" s="30">
        <v>0.4258721</v>
      </c>
      <c r="W31" s="1"/>
      <c r="X31" s="6" t="s">
        <v>10</v>
      </c>
      <c r="Y31" s="12">
        <v>0.3402942</v>
      </c>
      <c r="Z31" s="12">
        <v>0.4444422</v>
      </c>
      <c r="AA31" s="12">
        <v>0.4434541</v>
      </c>
      <c r="AB31" s="12">
        <v>0.4321543</v>
      </c>
      <c r="AC31" s="12">
        <v>0.4620218</v>
      </c>
      <c r="AD31" s="12">
        <v>0.4127174</v>
      </c>
      <c r="AE31" s="12">
        <v>0.4480802</v>
      </c>
      <c r="AF31" s="12">
        <v>0.4344046</v>
      </c>
      <c r="AG31" s="12">
        <v>0.4415178</v>
      </c>
      <c r="AH31" s="12">
        <v>0.4435437</v>
      </c>
      <c r="AI31" s="12">
        <v>0.43166</v>
      </c>
      <c r="AJ31" s="12">
        <v>0.3670007</v>
      </c>
      <c r="AK31" s="12">
        <v>0.4181025</v>
      </c>
      <c r="AL31" s="12">
        <v>0.412488</v>
      </c>
      <c r="AM31" s="12">
        <v>0.4279493</v>
      </c>
      <c r="AN31" s="12">
        <v>0.4256884</v>
      </c>
      <c r="AO31" s="12">
        <v>0.4391417</v>
      </c>
      <c r="AP31" s="12">
        <v>0.4309585</v>
      </c>
      <c r="AQ31" s="12">
        <v>0.4321383</v>
      </c>
      <c r="AR31" s="12">
        <v>0.3953089</v>
      </c>
      <c r="AS31" s="30">
        <v>0.426924</v>
      </c>
    </row>
    <row r="32" spans="1:45" ht="12.75">
      <c r="A32" s="5" t="s">
        <v>11</v>
      </c>
      <c r="B32" s="12">
        <v>0.04067692</v>
      </c>
      <c r="C32" s="12">
        <v>-0.04212985</v>
      </c>
      <c r="D32" s="12">
        <v>-0.03362353</v>
      </c>
      <c r="E32" s="12">
        <v>-0.003618703</v>
      </c>
      <c r="F32" s="12">
        <v>-0.03222851</v>
      </c>
      <c r="G32" s="12">
        <v>-0.02821349</v>
      </c>
      <c r="H32" s="12">
        <v>-0.02844239</v>
      </c>
      <c r="I32" s="12">
        <v>-0.04925114</v>
      </c>
      <c r="J32" s="12">
        <v>-0.0167015</v>
      </c>
      <c r="K32" s="12">
        <v>-0.0005830965</v>
      </c>
      <c r="L32" s="12">
        <v>0.0216267</v>
      </c>
      <c r="M32" s="12">
        <v>0.05113428</v>
      </c>
      <c r="N32" s="12">
        <v>0.008223756</v>
      </c>
      <c r="O32" s="12">
        <v>0.04037276</v>
      </c>
      <c r="P32" s="12">
        <v>0.01056851</v>
      </c>
      <c r="Q32" s="12">
        <v>0.02159436</v>
      </c>
      <c r="R32" s="12">
        <v>0.09576601</v>
      </c>
      <c r="S32" s="12">
        <v>-0.02402574</v>
      </c>
      <c r="T32" s="12">
        <v>-0.03216964</v>
      </c>
      <c r="U32" s="12">
        <v>0.03286554</v>
      </c>
      <c r="V32" s="30">
        <v>0</v>
      </c>
      <c r="W32" s="1"/>
      <c r="X32" s="6" t="s">
        <v>11</v>
      </c>
      <c r="Y32" s="12">
        <v>0.07258925</v>
      </c>
      <c r="Z32" s="12">
        <v>-0.03453768</v>
      </c>
      <c r="AA32" s="12">
        <v>-0.03747185</v>
      </c>
      <c r="AB32" s="12">
        <v>-0.009753304</v>
      </c>
      <c r="AC32" s="12">
        <v>-0.01849213</v>
      </c>
      <c r="AD32" s="12">
        <v>-0.005800543</v>
      </c>
      <c r="AE32" s="12">
        <v>-0.01022673</v>
      </c>
      <c r="AF32" s="12">
        <v>-0.01647645</v>
      </c>
      <c r="AG32" s="12">
        <v>0.009466625</v>
      </c>
      <c r="AH32" s="12">
        <v>0.03426715</v>
      </c>
      <c r="AI32" s="12">
        <v>0.02142916</v>
      </c>
      <c r="AJ32" s="12">
        <v>0.06251539</v>
      </c>
      <c r="AK32" s="12">
        <v>-0.01061344</v>
      </c>
      <c r="AL32" s="12">
        <v>0.02190346</v>
      </c>
      <c r="AM32" s="12">
        <v>-0.02245007</v>
      </c>
      <c r="AN32" s="12">
        <v>-0.008608488</v>
      </c>
      <c r="AO32" s="12">
        <v>0.04810415</v>
      </c>
      <c r="AP32" s="12">
        <v>-0.03751424</v>
      </c>
      <c r="AQ32" s="12">
        <v>-0.03595763</v>
      </c>
      <c r="AR32" s="12">
        <v>0.02224155</v>
      </c>
      <c r="AS32" s="30">
        <v>0</v>
      </c>
    </row>
    <row r="33" spans="1:45" ht="12.75">
      <c r="A33" s="5" t="s">
        <v>12</v>
      </c>
      <c r="B33" s="12">
        <v>0.5867312</v>
      </c>
      <c r="C33" s="12">
        <v>0.6428445</v>
      </c>
      <c r="D33" s="12">
        <v>0.6479977</v>
      </c>
      <c r="E33" s="12">
        <v>0.6564643</v>
      </c>
      <c r="F33" s="12">
        <v>0.647411</v>
      </c>
      <c r="G33" s="12">
        <v>0.6639745</v>
      </c>
      <c r="H33" s="12">
        <v>0.6559449</v>
      </c>
      <c r="I33" s="12">
        <v>0.657009</v>
      </c>
      <c r="J33" s="12">
        <v>0.6626959</v>
      </c>
      <c r="K33" s="12">
        <v>0.6560136</v>
      </c>
      <c r="L33" s="12">
        <v>0.6634995</v>
      </c>
      <c r="M33" s="12">
        <v>0.6517004</v>
      </c>
      <c r="N33" s="12">
        <v>0.6626408</v>
      </c>
      <c r="O33" s="12">
        <v>0.6695896</v>
      </c>
      <c r="P33" s="12">
        <v>0.6655565</v>
      </c>
      <c r="Q33" s="12">
        <v>0.656267</v>
      </c>
      <c r="R33" s="12">
        <v>0.6484741</v>
      </c>
      <c r="S33" s="12">
        <v>0.649294</v>
      </c>
      <c r="T33" s="12">
        <v>0.640673</v>
      </c>
      <c r="U33" s="12">
        <v>0.6065732</v>
      </c>
      <c r="V33" s="30">
        <v>0.6519726</v>
      </c>
      <c r="W33" s="1"/>
      <c r="X33" s="6" t="s">
        <v>12</v>
      </c>
      <c r="Y33" s="12">
        <v>0.5557191</v>
      </c>
      <c r="Z33" s="12">
        <v>0.6282402</v>
      </c>
      <c r="AA33" s="12">
        <v>0.6317925</v>
      </c>
      <c r="AB33" s="12">
        <v>0.644064</v>
      </c>
      <c r="AC33" s="12">
        <v>0.6423904</v>
      </c>
      <c r="AD33" s="12">
        <v>0.6453943</v>
      </c>
      <c r="AE33" s="12">
        <v>0.644686</v>
      </c>
      <c r="AF33" s="12">
        <v>0.6430385</v>
      </c>
      <c r="AG33" s="12">
        <v>0.6422607</v>
      </c>
      <c r="AH33" s="12">
        <v>0.6336517</v>
      </c>
      <c r="AI33" s="12">
        <v>0.6362393</v>
      </c>
      <c r="AJ33" s="12">
        <v>0.6427273</v>
      </c>
      <c r="AK33" s="12">
        <v>0.6452182</v>
      </c>
      <c r="AL33" s="12">
        <v>0.6495923</v>
      </c>
      <c r="AM33" s="12">
        <v>0.6522182</v>
      </c>
      <c r="AN33" s="12">
        <v>0.6409793</v>
      </c>
      <c r="AO33" s="12">
        <v>0.6278626</v>
      </c>
      <c r="AP33" s="12">
        <v>0.6352275</v>
      </c>
      <c r="AQ33" s="12">
        <v>0.6229413</v>
      </c>
      <c r="AR33" s="12">
        <v>0.5714782</v>
      </c>
      <c r="AS33" s="30">
        <v>0.6350444</v>
      </c>
    </row>
    <row r="34" spans="1:45" ht="12.75">
      <c r="A34" s="5" t="s">
        <v>13</v>
      </c>
      <c r="B34" s="12">
        <v>0.01209366</v>
      </c>
      <c r="C34" s="12">
        <v>-0.004010376</v>
      </c>
      <c r="D34" s="12">
        <v>-0.007795252</v>
      </c>
      <c r="E34" s="12">
        <v>-0.005758238</v>
      </c>
      <c r="F34" s="12">
        <v>-0.003768069</v>
      </c>
      <c r="G34" s="12">
        <v>-0.002293543</v>
      </c>
      <c r="H34" s="12">
        <v>-0.003474389</v>
      </c>
      <c r="I34" s="12">
        <v>-0.007443627</v>
      </c>
      <c r="J34" s="12">
        <v>-0.002032634</v>
      </c>
      <c r="K34" s="12">
        <v>-0.001813147</v>
      </c>
      <c r="L34" s="12">
        <v>8.574051E-05</v>
      </c>
      <c r="M34" s="12">
        <v>0.002876826</v>
      </c>
      <c r="N34" s="12">
        <v>-0.00154383</v>
      </c>
      <c r="O34" s="12">
        <v>0.003484294</v>
      </c>
      <c r="P34" s="12">
        <v>-0.004301407</v>
      </c>
      <c r="Q34" s="12">
        <v>9.27395E-05</v>
      </c>
      <c r="R34" s="12">
        <v>0.009180056</v>
      </c>
      <c r="S34" s="12">
        <v>-0.006037924</v>
      </c>
      <c r="T34" s="12">
        <v>-0.005885582</v>
      </c>
      <c r="U34" s="12">
        <v>-0.01170241</v>
      </c>
      <c r="V34" s="30">
        <v>-0.002117556</v>
      </c>
      <c r="W34" s="1"/>
      <c r="X34" s="6" t="s">
        <v>13</v>
      </c>
      <c r="Y34" s="12">
        <v>0.02269349</v>
      </c>
      <c r="Z34" s="12">
        <v>-0.002133158</v>
      </c>
      <c r="AA34" s="12">
        <v>-0.00595769</v>
      </c>
      <c r="AB34" s="12">
        <v>-0.000487702</v>
      </c>
      <c r="AC34" s="12">
        <v>0.0009749919</v>
      </c>
      <c r="AD34" s="12">
        <v>0.001433627</v>
      </c>
      <c r="AE34" s="12">
        <v>0.00195172</v>
      </c>
      <c r="AF34" s="12">
        <v>-0.002584227</v>
      </c>
      <c r="AG34" s="12">
        <v>0.003311055</v>
      </c>
      <c r="AH34" s="12">
        <v>0.001393392</v>
      </c>
      <c r="AI34" s="12">
        <v>0.01478345</v>
      </c>
      <c r="AJ34" s="12">
        <v>-0.0007112233</v>
      </c>
      <c r="AK34" s="12">
        <v>-0.003606514</v>
      </c>
      <c r="AL34" s="12">
        <v>0.003425162</v>
      </c>
      <c r="AM34" s="12">
        <v>0.0001765044</v>
      </c>
      <c r="AN34" s="12">
        <v>0.0008261558</v>
      </c>
      <c r="AO34" s="12">
        <v>0.007710297</v>
      </c>
      <c r="AP34" s="12">
        <v>-0.003908189</v>
      </c>
      <c r="AQ34" s="12">
        <v>-0.002904524</v>
      </c>
      <c r="AR34" s="12">
        <v>-0.003786524</v>
      </c>
      <c r="AS34" s="30">
        <v>0.001209074</v>
      </c>
    </row>
    <row r="35" spans="1:45" ht="12.75">
      <c r="A35" s="5" t="s">
        <v>14</v>
      </c>
      <c r="B35" s="12">
        <v>0.07885609</v>
      </c>
      <c r="C35" s="12">
        <v>0.06172064</v>
      </c>
      <c r="D35" s="12">
        <v>0.06172165</v>
      </c>
      <c r="E35" s="12">
        <v>0.05900148</v>
      </c>
      <c r="F35" s="12">
        <v>0.06063847</v>
      </c>
      <c r="G35" s="12">
        <v>0.0590061</v>
      </c>
      <c r="H35" s="12">
        <v>0.05859336</v>
      </c>
      <c r="I35" s="12">
        <v>0.05906008</v>
      </c>
      <c r="J35" s="12">
        <v>0.06088559</v>
      </c>
      <c r="K35" s="12">
        <v>0.05896109</v>
      </c>
      <c r="L35" s="12">
        <v>0.05807429</v>
      </c>
      <c r="M35" s="12">
        <v>0.0563403</v>
      </c>
      <c r="N35" s="12">
        <v>0.0606448</v>
      </c>
      <c r="O35" s="12">
        <v>0.05656557</v>
      </c>
      <c r="P35" s="12">
        <v>0.06000303</v>
      </c>
      <c r="Q35" s="12">
        <v>0.06248864</v>
      </c>
      <c r="R35" s="12">
        <v>0.06025872</v>
      </c>
      <c r="S35" s="12">
        <v>0.05991474</v>
      </c>
      <c r="T35" s="12">
        <v>0.06006555</v>
      </c>
      <c r="U35" s="12">
        <v>0.04221579</v>
      </c>
      <c r="V35" s="30">
        <v>0.05969042</v>
      </c>
      <c r="W35" s="1"/>
      <c r="X35" s="6" t="s">
        <v>14</v>
      </c>
      <c r="Y35" s="12">
        <v>0.08428811</v>
      </c>
      <c r="Z35" s="12">
        <v>0.05977935</v>
      </c>
      <c r="AA35" s="12">
        <v>0.05952587</v>
      </c>
      <c r="AB35" s="12">
        <v>0.05953299</v>
      </c>
      <c r="AC35" s="12">
        <v>0.05742742</v>
      </c>
      <c r="AD35" s="12">
        <v>0.05873066</v>
      </c>
      <c r="AE35" s="12">
        <v>0.05518825</v>
      </c>
      <c r="AF35" s="12">
        <v>0.0594169</v>
      </c>
      <c r="AG35" s="12">
        <v>0.05742638</v>
      </c>
      <c r="AH35" s="12">
        <v>0.05745454</v>
      </c>
      <c r="AI35" s="12">
        <v>0.05170511</v>
      </c>
      <c r="AJ35" s="12">
        <v>0.06322367</v>
      </c>
      <c r="AK35" s="12">
        <v>0.05740258</v>
      </c>
      <c r="AL35" s="12">
        <v>0.05475723</v>
      </c>
      <c r="AM35" s="12">
        <v>0.05573189</v>
      </c>
      <c r="AN35" s="12">
        <v>0.05732886</v>
      </c>
      <c r="AO35" s="12">
        <v>0.05696354</v>
      </c>
      <c r="AP35" s="12">
        <v>0.05829993</v>
      </c>
      <c r="AQ35" s="12">
        <v>0.05731489</v>
      </c>
      <c r="AR35" s="12">
        <v>0.04640998</v>
      </c>
      <c r="AS35" s="30">
        <v>0.05799305</v>
      </c>
    </row>
    <row r="36" spans="1:45" ht="12.75">
      <c r="A36" s="5" t="s">
        <v>15</v>
      </c>
      <c r="B36" s="12">
        <v>-0.007787145</v>
      </c>
      <c r="C36" s="12">
        <v>0.0001380756</v>
      </c>
      <c r="D36" s="12">
        <v>6.674265E-07</v>
      </c>
      <c r="E36" s="12">
        <v>0.0009792419</v>
      </c>
      <c r="F36" s="12">
        <v>0.0005956655</v>
      </c>
      <c r="G36" s="12">
        <v>0.0006412763</v>
      </c>
      <c r="H36" s="12">
        <v>9.114109E-05</v>
      </c>
      <c r="I36" s="12">
        <v>-0.001426728</v>
      </c>
      <c r="J36" s="12">
        <v>0.0005363659</v>
      </c>
      <c r="K36" s="12">
        <v>0.001508895</v>
      </c>
      <c r="L36" s="12">
        <v>0.002032629</v>
      </c>
      <c r="M36" s="12">
        <v>0.003998551</v>
      </c>
      <c r="N36" s="12">
        <v>0.002491547</v>
      </c>
      <c r="O36" s="12">
        <v>0.003589453</v>
      </c>
      <c r="P36" s="12">
        <v>0.001104461</v>
      </c>
      <c r="Q36" s="12">
        <v>0.001870314</v>
      </c>
      <c r="R36" s="12">
        <v>0.005375461</v>
      </c>
      <c r="S36" s="12">
        <v>0.0006983781</v>
      </c>
      <c r="T36" s="12">
        <v>-0.0004441488</v>
      </c>
      <c r="U36" s="12">
        <v>-2.1126E-05</v>
      </c>
      <c r="V36" s="30">
        <v>0.001016447</v>
      </c>
      <c r="W36" s="1"/>
      <c r="X36" s="6" t="s">
        <v>15</v>
      </c>
      <c r="Y36" s="12">
        <v>-0.002524363</v>
      </c>
      <c r="Z36" s="12">
        <v>-0.002944684</v>
      </c>
      <c r="AA36" s="12">
        <v>-0.003265902</v>
      </c>
      <c r="AB36" s="12">
        <v>-0.00144743</v>
      </c>
      <c r="AC36" s="12">
        <v>-0.003878381</v>
      </c>
      <c r="AD36" s="12">
        <v>-0.001345046</v>
      </c>
      <c r="AE36" s="12">
        <v>-0.000724062</v>
      </c>
      <c r="AF36" s="12">
        <v>-0.0002839221</v>
      </c>
      <c r="AG36" s="12">
        <v>0.0001702987</v>
      </c>
      <c r="AH36" s="12">
        <v>-0.0001743123</v>
      </c>
      <c r="AI36" s="12">
        <v>0.003605795</v>
      </c>
      <c r="AJ36" s="12">
        <v>-0.00280672</v>
      </c>
      <c r="AK36" s="12">
        <v>-0.002055757</v>
      </c>
      <c r="AL36" s="12">
        <v>0.0008846569</v>
      </c>
      <c r="AM36" s="12">
        <v>-0.002893979</v>
      </c>
      <c r="AN36" s="12">
        <v>-0.0008763462</v>
      </c>
      <c r="AO36" s="12">
        <v>0.002077496</v>
      </c>
      <c r="AP36" s="12">
        <v>-0.003218816</v>
      </c>
      <c r="AQ36" s="12">
        <v>-0.002409704</v>
      </c>
      <c r="AR36" s="12">
        <v>-0.004412904</v>
      </c>
      <c r="AS36" s="30">
        <v>-0.001332969</v>
      </c>
    </row>
    <row r="37" spans="1:45" ht="12.75">
      <c r="A37" s="5" t="s">
        <v>16</v>
      </c>
      <c r="B37" s="12">
        <v>-0.01521336</v>
      </c>
      <c r="C37" s="12">
        <v>0.02057414</v>
      </c>
      <c r="D37" s="12">
        <v>0.02017049</v>
      </c>
      <c r="E37" s="12">
        <v>0.01982426</v>
      </c>
      <c r="F37" s="12">
        <v>0.01976259</v>
      </c>
      <c r="G37" s="12">
        <v>0.01789258</v>
      </c>
      <c r="H37" s="12">
        <v>0.01753106</v>
      </c>
      <c r="I37" s="12">
        <v>0.01745394</v>
      </c>
      <c r="J37" s="12">
        <v>0.01797131</v>
      </c>
      <c r="K37" s="12">
        <v>0.01943536</v>
      </c>
      <c r="L37" s="12">
        <v>0.01982069</v>
      </c>
      <c r="M37" s="12">
        <v>0.01877037</v>
      </c>
      <c r="N37" s="12">
        <v>0.02032104</v>
      </c>
      <c r="O37" s="12">
        <v>0.01890478</v>
      </c>
      <c r="P37" s="12">
        <v>0.01967351</v>
      </c>
      <c r="Q37" s="12">
        <v>0.01991965</v>
      </c>
      <c r="R37" s="12">
        <v>0.01681941</v>
      </c>
      <c r="S37" s="12">
        <v>0.02165609</v>
      </c>
      <c r="T37" s="12">
        <v>0.01911874</v>
      </c>
      <c r="U37" s="12">
        <v>0.003938848</v>
      </c>
      <c r="V37" s="30">
        <v>0.01774002</v>
      </c>
      <c r="W37" s="1"/>
      <c r="X37" s="6" t="s">
        <v>16</v>
      </c>
      <c r="Y37" s="12">
        <v>-0.01548705</v>
      </c>
      <c r="Z37" s="12">
        <v>0.0266147</v>
      </c>
      <c r="AA37" s="12">
        <v>0.02529425</v>
      </c>
      <c r="AB37" s="12">
        <v>0.02700329</v>
      </c>
      <c r="AC37" s="12">
        <v>0.02406203</v>
      </c>
      <c r="AD37" s="12">
        <v>0.02481499</v>
      </c>
      <c r="AE37" s="12">
        <v>0.02435398</v>
      </c>
      <c r="AF37" s="12">
        <v>0.02098028</v>
      </c>
      <c r="AG37" s="12">
        <v>0.02713255</v>
      </c>
      <c r="AH37" s="12">
        <v>0.02255151</v>
      </c>
      <c r="AI37" s="12">
        <v>0.02418066</v>
      </c>
      <c r="AJ37" s="12">
        <v>0.02629721</v>
      </c>
      <c r="AK37" s="12">
        <v>0.02479578</v>
      </c>
      <c r="AL37" s="12">
        <v>0.02531887</v>
      </c>
      <c r="AM37" s="12">
        <v>0.02485616</v>
      </c>
      <c r="AN37" s="12">
        <v>0.02649647</v>
      </c>
      <c r="AO37" s="12">
        <v>0.02319166</v>
      </c>
      <c r="AP37" s="12">
        <v>0.02861908</v>
      </c>
      <c r="AQ37" s="12">
        <v>0.02547572</v>
      </c>
      <c r="AR37" s="12">
        <v>0.008361386</v>
      </c>
      <c r="AS37" s="30">
        <v>0.02351275</v>
      </c>
    </row>
    <row r="38" spans="1:45" ht="12.75">
      <c r="A38" s="5" t="s">
        <v>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0"/>
      <c r="W38" s="1"/>
      <c r="X38" s="6" t="s">
        <v>17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0"/>
    </row>
    <row r="39" spans="1:45" ht="13.5" thickBot="1">
      <c r="A39" s="8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1"/>
      <c r="W39" s="1"/>
      <c r="X39" s="7" t="s">
        <v>18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31"/>
    </row>
    <row r="40" spans="1:45" ht="12.75">
      <c r="A40" s="73" t="s">
        <v>19</v>
      </c>
      <c r="B40" s="321">
        <v>7.140887</v>
      </c>
      <c r="C40" s="321">
        <v>-21.05902</v>
      </c>
      <c r="D40" s="321">
        <v>-6.041336</v>
      </c>
      <c r="E40" s="321">
        <v>-3.873772</v>
      </c>
      <c r="F40" s="321">
        <v>0.7282546</v>
      </c>
      <c r="G40" s="321">
        <v>3.846947</v>
      </c>
      <c r="H40" s="321">
        <v>7.405943</v>
      </c>
      <c r="I40" s="321">
        <v>11.49762</v>
      </c>
      <c r="J40" s="321">
        <v>3.739456</v>
      </c>
      <c r="K40" s="321">
        <v>15.74756</v>
      </c>
      <c r="L40" s="321">
        <v>13.61212</v>
      </c>
      <c r="M40" s="321">
        <v>9.223556</v>
      </c>
      <c r="N40" s="321">
        <v>9.615768</v>
      </c>
      <c r="O40" s="321">
        <v>3.818054</v>
      </c>
      <c r="P40" s="321">
        <v>-4.930345</v>
      </c>
      <c r="Q40" s="321">
        <v>-2.995368</v>
      </c>
      <c r="R40" s="321">
        <v>-1.889147</v>
      </c>
      <c r="S40" s="321">
        <v>-10.99317</v>
      </c>
      <c r="T40" s="321">
        <v>-13.079</v>
      </c>
      <c r="U40" s="321">
        <v>-31.62177</v>
      </c>
      <c r="V40" s="29">
        <v>0</v>
      </c>
      <c r="W40" s="1"/>
      <c r="X40" s="6" t="s">
        <v>19</v>
      </c>
      <c r="Y40" s="12">
        <v>8.559315</v>
      </c>
      <c r="Z40" s="12">
        <v>-8.23186</v>
      </c>
      <c r="AA40" s="12">
        <v>-0.3385105</v>
      </c>
      <c r="AB40" s="12">
        <v>2.120146</v>
      </c>
      <c r="AC40" s="12">
        <v>5.133243</v>
      </c>
      <c r="AD40" s="12">
        <v>5.072225</v>
      </c>
      <c r="AE40" s="12">
        <v>8.941402</v>
      </c>
      <c r="AF40" s="12">
        <v>14.73313</v>
      </c>
      <c r="AG40" s="12">
        <v>10.26977</v>
      </c>
      <c r="AH40" s="12">
        <v>18.16329</v>
      </c>
      <c r="AI40" s="12">
        <v>16.12626</v>
      </c>
      <c r="AJ40" s="12">
        <v>10.23006</v>
      </c>
      <c r="AK40" s="12">
        <v>11.31649</v>
      </c>
      <c r="AL40" s="12">
        <v>-1.344275</v>
      </c>
      <c r="AM40" s="12">
        <v>-8.962807</v>
      </c>
      <c r="AN40" s="12">
        <v>-13.99919</v>
      </c>
      <c r="AO40" s="12">
        <v>-12.49737</v>
      </c>
      <c r="AP40" s="12">
        <v>-19.73728</v>
      </c>
      <c r="AQ40" s="12">
        <v>-21.22863</v>
      </c>
      <c r="AR40" s="12">
        <v>-34.47775</v>
      </c>
      <c r="AS40" s="29">
        <v>0</v>
      </c>
    </row>
    <row r="41" spans="1:45" ht="12.75">
      <c r="A41" s="5" t="s">
        <v>20</v>
      </c>
      <c r="B41" s="12">
        <v>2.508878</v>
      </c>
      <c r="C41" s="12">
        <v>-0.5992401</v>
      </c>
      <c r="D41" s="12">
        <v>-0.1472293</v>
      </c>
      <c r="E41" s="12">
        <v>0.7260214</v>
      </c>
      <c r="F41" s="12">
        <v>0.5299968</v>
      </c>
      <c r="G41" s="12">
        <v>0.004601671</v>
      </c>
      <c r="H41" s="12">
        <v>0.4707879</v>
      </c>
      <c r="I41" s="12">
        <v>0.07086291</v>
      </c>
      <c r="J41" s="12">
        <v>-0.2930173</v>
      </c>
      <c r="K41" s="12">
        <v>0.8723955</v>
      </c>
      <c r="L41" s="12">
        <v>-0.846856</v>
      </c>
      <c r="M41" s="12">
        <v>-0.3507073</v>
      </c>
      <c r="N41" s="12">
        <v>-0.4157986</v>
      </c>
      <c r="O41" s="12">
        <v>-0.8864466</v>
      </c>
      <c r="P41" s="12">
        <v>-0.1343052</v>
      </c>
      <c r="Q41" s="12">
        <v>-0.2192422</v>
      </c>
      <c r="R41" s="12">
        <v>0.6639418</v>
      </c>
      <c r="S41" s="12">
        <v>0.4086897</v>
      </c>
      <c r="T41" s="12">
        <v>-0.684146</v>
      </c>
      <c r="U41" s="12">
        <v>7.597738</v>
      </c>
      <c r="V41" s="30">
        <v>0.2599969</v>
      </c>
      <c r="W41" s="1"/>
      <c r="X41" s="6" t="s">
        <v>20</v>
      </c>
      <c r="Y41" s="12">
        <v>0.6405328</v>
      </c>
      <c r="Z41" s="12">
        <v>-1.356285</v>
      </c>
      <c r="AA41" s="12">
        <v>-1.022787</v>
      </c>
      <c r="AB41" s="12">
        <v>-0.7312239</v>
      </c>
      <c r="AC41" s="12">
        <v>-0.9186706</v>
      </c>
      <c r="AD41" s="12">
        <v>0.1713657</v>
      </c>
      <c r="AE41" s="12">
        <v>-1.074259</v>
      </c>
      <c r="AF41" s="12">
        <v>-0.4698985</v>
      </c>
      <c r="AG41" s="12">
        <v>-0.5689067</v>
      </c>
      <c r="AH41" s="12">
        <v>-1.099839</v>
      </c>
      <c r="AI41" s="12">
        <v>-1.152498</v>
      </c>
      <c r="AJ41" s="12">
        <v>-1.277332</v>
      </c>
      <c r="AK41" s="12">
        <v>-1.289497</v>
      </c>
      <c r="AL41" s="12">
        <v>-0.3423659</v>
      </c>
      <c r="AM41" s="12">
        <v>-1.374179</v>
      </c>
      <c r="AN41" s="12">
        <v>-1.131356</v>
      </c>
      <c r="AO41" s="12">
        <v>-0.6612949</v>
      </c>
      <c r="AP41" s="12">
        <v>0.005782874</v>
      </c>
      <c r="AQ41" s="12">
        <v>-2.033993</v>
      </c>
      <c r="AR41" s="12">
        <v>5.388204</v>
      </c>
      <c r="AS41" s="30">
        <v>-0.6726738</v>
      </c>
    </row>
    <row r="42" spans="1:45" ht="12.75">
      <c r="A42" s="5" t="s">
        <v>21</v>
      </c>
      <c r="B42" s="12">
        <v>-2.708946</v>
      </c>
      <c r="C42" s="12">
        <v>0.4798501</v>
      </c>
      <c r="D42" s="12">
        <v>0.2814971</v>
      </c>
      <c r="E42" s="12">
        <v>0.3105305</v>
      </c>
      <c r="F42" s="12">
        <v>0.002969988</v>
      </c>
      <c r="G42" s="12">
        <v>0.0529333</v>
      </c>
      <c r="H42" s="12">
        <v>-0.0574508</v>
      </c>
      <c r="I42" s="12">
        <v>0.1526937</v>
      </c>
      <c r="J42" s="12">
        <v>0.3729796</v>
      </c>
      <c r="K42" s="12">
        <v>-0.01194588</v>
      </c>
      <c r="L42" s="12">
        <v>0.3568516</v>
      </c>
      <c r="M42" s="12">
        <v>-0.004876972</v>
      </c>
      <c r="N42" s="12">
        <v>-0.05584207</v>
      </c>
      <c r="O42" s="12">
        <v>0.2641277</v>
      </c>
      <c r="P42" s="12">
        <v>0.1776173</v>
      </c>
      <c r="Q42" s="12">
        <v>0.1360807</v>
      </c>
      <c r="R42" s="12">
        <v>0.1798385</v>
      </c>
      <c r="S42" s="12">
        <v>0.5944808</v>
      </c>
      <c r="T42" s="12">
        <v>0.263407</v>
      </c>
      <c r="U42" s="12">
        <v>-0.5581416</v>
      </c>
      <c r="V42" s="30">
        <v>0.08718439</v>
      </c>
      <c r="W42" s="1"/>
      <c r="X42" s="6" t="s">
        <v>21</v>
      </c>
      <c r="Y42" s="12">
        <v>-1.878987</v>
      </c>
      <c r="Z42" s="12">
        <v>0.5598476</v>
      </c>
      <c r="AA42" s="12">
        <v>0.4465053</v>
      </c>
      <c r="AB42" s="12">
        <v>0.2702859</v>
      </c>
      <c r="AC42" s="12">
        <v>0.006953455</v>
      </c>
      <c r="AD42" s="12">
        <v>0.3839797</v>
      </c>
      <c r="AE42" s="12">
        <v>0.397096</v>
      </c>
      <c r="AF42" s="12">
        <v>0.8061878</v>
      </c>
      <c r="AG42" s="12">
        <v>0.7202558</v>
      </c>
      <c r="AH42" s="12">
        <v>0.2062648</v>
      </c>
      <c r="AI42" s="12">
        <v>0.4336338</v>
      </c>
      <c r="AJ42" s="12">
        <v>-0.167413</v>
      </c>
      <c r="AK42" s="12">
        <v>-0.2707654</v>
      </c>
      <c r="AL42" s="12">
        <v>0.1668056</v>
      </c>
      <c r="AM42" s="12">
        <v>-0.2945438</v>
      </c>
      <c r="AN42" s="12">
        <v>0.4443915</v>
      </c>
      <c r="AO42" s="12">
        <v>0.2873588</v>
      </c>
      <c r="AP42" s="12">
        <v>0.7031268</v>
      </c>
      <c r="AQ42" s="12">
        <v>0.7534822</v>
      </c>
      <c r="AR42" s="12">
        <v>-0.03796907</v>
      </c>
      <c r="AS42" s="30">
        <v>0.2550224</v>
      </c>
    </row>
    <row r="43" spans="1:45" ht="12.75">
      <c r="A43" s="5" t="s">
        <v>22</v>
      </c>
      <c r="B43" s="12">
        <v>-0.1544486</v>
      </c>
      <c r="C43" s="12">
        <v>0.009734423</v>
      </c>
      <c r="D43" s="12">
        <v>0.03541076</v>
      </c>
      <c r="E43" s="12">
        <v>-0.3054121</v>
      </c>
      <c r="F43" s="12">
        <v>-0.1653648</v>
      </c>
      <c r="G43" s="12">
        <v>-0.1067492</v>
      </c>
      <c r="H43" s="12">
        <v>-0.1731633</v>
      </c>
      <c r="I43" s="12">
        <v>-0.04125194</v>
      </c>
      <c r="J43" s="12">
        <v>0.2789781</v>
      </c>
      <c r="K43" s="12">
        <v>-0.05397387</v>
      </c>
      <c r="L43" s="12">
        <v>0.1517498</v>
      </c>
      <c r="M43" s="12">
        <v>-0.03471205</v>
      </c>
      <c r="N43" s="12">
        <v>0.06555076</v>
      </c>
      <c r="O43" s="12">
        <v>-0.01538831</v>
      </c>
      <c r="P43" s="12">
        <v>-0.5261924</v>
      </c>
      <c r="Q43" s="12">
        <v>-0.2722178</v>
      </c>
      <c r="R43" s="12">
        <v>0.152208</v>
      </c>
      <c r="S43" s="12">
        <v>-0.1033337</v>
      </c>
      <c r="T43" s="12">
        <v>0.1578165</v>
      </c>
      <c r="U43" s="12">
        <v>1.458081</v>
      </c>
      <c r="V43" s="30">
        <v>-0.00968993</v>
      </c>
      <c r="W43" s="1"/>
      <c r="X43" s="6" t="s">
        <v>22</v>
      </c>
      <c r="Y43" s="12">
        <v>-0.6571716</v>
      </c>
      <c r="Z43" s="12">
        <v>-0.6029983</v>
      </c>
      <c r="AA43" s="12">
        <v>-0.4305627</v>
      </c>
      <c r="AB43" s="12">
        <v>-0.3893304</v>
      </c>
      <c r="AC43" s="12">
        <v>-0.3450264</v>
      </c>
      <c r="AD43" s="12">
        <v>-0.3754435</v>
      </c>
      <c r="AE43" s="12">
        <v>-0.5920999</v>
      </c>
      <c r="AF43" s="12">
        <v>-0.7944467</v>
      </c>
      <c r="AG43" s="12">
        <v>-0.6299675</v>
      </c>
      <c r="AH43" s="12">
        <v>-0.6281995</v>
      </c>
      <c r="AI43" s="12">
        <v>0.06756253</v>
      </c>
      <c r="AJ43" s="12">
        <v>-0.1887006</v>
      </c>
      <c r="AK43" s="12">
        <v>-0.3209153</v>
      </c>
      <c r="AL43" s="12">
        <v>-0.33368</v>
      </c>
      <c r="AM43" s="12">
        <v>-0.44746</v>
      </c>
      <c r="AN43" s="12">
        <v>-0.5288128</v>
      </c>
      <c r="AO43" s="12">
        <v>-0.1689678</v>
      </c>
      <c r="AP43" s="12">
        <v>-0.5960568</v>
      </c>
      <c r="AQ43" s="12">
        <v>-0.4623539</v>
      </c>
      <c r="AR43" s="12">
        <v>0.1522933</v>
      </c>
      <c r="AS43" s="30">
        <v>-0.4196671</v>
      </c>
    </row>
    <row r="44" spans="1:45" ht="12.75">
      <c r="A44" s="5" t="s">
        <v>23</v>
      </c>
      <c r="B44" s="12">
        <v>2.216097</v>
      </c>
      <c r="C44" s="12">
        <v>-0.004093847</v>
      </c>
      <c r="D44" s="12">
        <v>-0.04017236</v>
      </c>
      <c r="E44" s="12">
        <v>0.09549838</v>
      </c>
      <c r="F44" s="12">
        <v>0.4244207</v>
      </c>
      <c r="G44" s="12">
        <v>0.2610953</v>
      </c>
      <c r="H44" s="12">
        <v>0.03601355</v>
      </c>
      <c r="I44" s="12">
        <v>0.03024625</v>
      </c>
      <c r="J44" s="12">
        <v>0.2225562</v>
      </c>
      <c r="K44" s="12">
        <v>0.2236841</v>
      </c>
      <c r="L44" s="12">
        <v>0.2003661</v>
      </c>
      <c r="M44" s="12">
        <v>-0.06645237</v>
      </c>
      <c r="N44" s="12">
        <v>-0.1261094</v>
      </c>
      <c r="O44" s="12">
        <v>0.1274364</v>
      </c>
      <c r="P44" s="12">
        <v>0.08136341</v>
      </c>
      <c r="Q44" s="12">
        <v>-0.05450102</v>
      </c>
      <c r="R44" s="12">
        <v>-0.1439498</v>
      </c>
      <c r="S44" s="12">
        <v>-0.0961309</v>
      </c>
      <c r="T44" s="12">
        <v>0.2611294</v>
      </c>
      <c r="U44" s="12">
        <v>0.0546602</v>
      </c>
      <c r="V44" s="30">
        <v>0.140769</v>
      </c>
      <c r="W44" s="1"/>
      <c r="X44" s="6" t="s">
        <v>23</v>
      </c>
      <c r="Y44" s="12">
        <v>2.141693</v>
      </c>
      <c r="Z44" s="12">
        <v>0.07146991</v>
      </c>
      <c r="AA44" s="12">
        <v>0.01562073</v>
      </c>
      <c r="AB44" s="12">
        <v>-0.09047599</v>
      </c>
      <c r="AC44" s="12">
        <v>0.1084764</v>
      </c>
      <c r="AD44" s="12">
        <v>0.1902842</v>
      </c>
      <c r="AE44" s="12">
        <v>0.1521972</v>
      </c>
      <c r="AF44" s="12">
        <v>0.007846818</v>
      </c>
      <c r="AG44" s="12">
        <v>0.08327909</v>
      </c>
      <c r="AH44" s="12">
        <v>0.1815465</v>
      </c>
      <c r="AI44" s="12">
        <v>0.2208597</v>
      </c>
      <c r="AJ44" s="12">
        <v>0.09814455</v>
      </c>
      <c r="AK44" s="12">
        <v>-0.263434</v>
      </c>
      <c r="AL44" s="12">
        <v>0.112556</v>
      </c>
      <c r="AM44" s="12">
        <v>0.05050763</v>
      </c>
      <c r="AN44" s="12">
        <v>0.2503669</v>
      </c>
      <c r="AO44" s="12">
        <v>0.009135108</v>
      </c>
      <c r="AP44" s="12">
        <v>0.01113911</v>
      </c>
      <c r="AQ44" s="12">
        <v>0.1470034</v>
      </c>
      <c r="AR44" s="12">
        <v>-0.1079271</v>
      </c>
      <c r="AS44" s="30">
        <v>0.1250749</v>
      </c>
    </row>
    <row r="45" spans="1:45" ht="12.75">
      <c r="A45" s="5" t="s">
        <v>24</v>
      </c>
      <c r="B45" s="12">
        <v>0.6250806</v>
      </c>
      <c r="C45" s="12">
        <v>0.1614409</v>
      </c>
      <c r="D45" s="12">
        <v>0.07408931</v>
      </c>
      <c r="E45" s="12">
        <v>0.1148182</v>
      </c>
      <c r="F45" s="12">
        <v>-0.04455534</v>
      </c>
      <c r="G45" s="12">
        <v>-0.07074241</v>
      </c>
      <c r="H45" s="12">
        <v>-0.07378193</v>
      </c>
      <c r="I45" s="12">
        <v>-0.04330309</v>
      </c>
      <c r="J45" s="12">
        <v>-0.02652648</v>
      </c>
      <c r="K45" s="12">
        <v>0.03200425</v>
      </c>
      <c r="L45" s="12">
        <v>0.03191563</v>
      </c>
      <c r="M45" s="12">
        <v>0.01496199</v>
      </c>
      <c r="N45" s="12">
        <v>0.03930997</v>
      </c>
      <c r="O45" s="12">
        <v>0.01975634</v>
      </c>
      <c r="P45" s="12">
        <v>-0.03602216</v>
      </c>
      <c r="Q45" s="12">
        <v>-0.002323521</v>
      </c>
      <c r="R45" s="12">
        <v>0.03457786</v>
      </c>
      <c r="S45" s="12">
        <v>0.00957045</v>
      </c>
      <c r="T45" s="12">
        <v>0.03197136</v>
      </c>
      <c r="U45" s="12">
        <v>-0.09389248</v>
      </c>
      <c r="V45" s="30">
        <v>0.02922872</v>
      </c>
      <c r="W45" s="1"/>
      <c r="X45" s="6" t="s">
        <v>24</v>
      </c>
      <c r="Y45" s="12">
        <v>0.303158</v>
      </c>
      <c r="Z45" s="12">
        <v>-0.05739193</v>
      </c>
      <c r="AA45" s="12">
        <v>-0.03153833</v>
      </c>
      <c r="AB45" s="12">
        <v>-0.158439</v>
      </c>
      <c r="AC45" s="12">
        <v>-0.1201753</v>
      </c>
      <c r="AD45" s="12">
        <v>-0.08880672</v>
      </c>
      <c r="AE45" s="12">
        <v>-0.06433609</v>
      </c>
      <c r="AF45" s="12">
        <v>-0.09513597</v>
      </c>
      <c r="AG45" s="12">
        <v>-0.16327</v>
      </c>
      <c r="AH45" s="12">
        <v>-0.1064179</v>
      </c>
      <c r="AI45" s="12">
        <v>-0.1068662</v>
      </c>
      <c r="AJ45" s="12">
        <v>-0.2629412</v>
      </c>
      <c r="AK45" s="12">
        <v>-0.1673175</v>
      </c>
      <c r="AL45" s="12">
        <v>-0.01328306</v>
      </c>
      <c r="AM45" s="12">
        <v>-0.01330756</v>
      </c>
      <c r="AN45" s="12">
        <v>-0.08320104</v>
      </c>
      <c r="AO45" s="12">
        <v>0.04184369</v>
      </c>
      <c r="AP45" s="12">
        <v>-0.08945926</v>
      </c>
      <c r="AQ45" s="12">
        <v>-0.08117978</v>
      </c>
      <c r="AR45" s="12">
        <v>0.09859176</v>
      </c>
      <c r="AS45" s="30">
        <v>-0.07585862</v>
      </c>
    </row>
    <row r="46" spans="1:45" ht="12.75">
      <c r="A46" s="5" t="s">
        <v>25</v>
      </c>
      <c r="B46" s="12">
        <v>1.263861</v>
      </c>
      <c r="C46" s="12">
        <v>-0.1354522</v>
      </c>
      <c r="D46" s="12">
        <v>-0.04209477</v>
      </c>
      <c r="E46" s="12">
        <v>0.01276865</v>
      </c>
      <c r="F46" s="12">
        <v>0.06289624</v>
      </c>
      <c r="G46" s="12">
        <v>-0.06252929</v>
      </c>
      <c r="H46" s="12">
        <v>-0.1090187</v>
      </c>
      <c r="I46" s="12">
        <v>0.004797137</v>
      </c>
      <c r="J46" s="12">
        <v>-0.003623004</v>
      </c>
      <c r="K46" s="12">
        <v>0.08436848</v>
      </c>
      <c r="L46" s="12">
        <v>0.02457625</v>
      </c>
      <c r="M46" s="12">
        <v>-0.07685554</v>
      </c>
      <c r="N46" s="12">
        <v>-0.03597889</v>
      </c>
      <c r="O46" s="12">
        <v>0.008242991</v>
      </c>
      <c r="P46" s="12">
        <v>0.016097</v>
      </c>
      <c r="Q46" s="12">
        <v>-0.00718375</v>
      </c>
      <c r="R46" s="12">
        <v>-0.03647137</v>
      </c>
      <c r="S46" s="12">
        <v>-0.06050684</v>
      </c>
      <c r="T46" s="12">
        <v>-0.01049344</v>
      </c>
      <c r="U46" s="12">
        <v>-0.08850122</v>
      </c>
      <c r="V46" s="30">
        <v>0.01481301</v>
      </c>
      <c r="W46" s="1"/>
      <c r="X46" s="6" t="s">
        <v>25</v>
      </c>
      <c r="Y46" s="12">
        <v>1.527827</v>
      </c>
      <c r="Z46" s="12">
        <v>-0.03972072</v>
      </c>
      <c r="AA46" s="12">
        <v>0.01226305</v>
      </c>
      <c r="AB46" s="12">
        <v>-0.03815431</v>
      </c>
      <c r="AC46" s="12">
        <v>0.05607742</v>
      </c>
      <c r="AD46" s="12">
        <v>-0.01379073</v>
      </c>
      <c r="AE46" s="12">
        <v>-0.07268819</v>
      </c>
      <c r="AF46" s="12">
        <v>0.1152932</v>
      </c>
      <c r="AG46" s="12">
        <v>0.1136937</v>
      </c>
      <c r="AH46" s="12">
        <v>0.1767509</v>
      </c>
      <c r="AI46" s="12">
        <v>0.1225261</v>
      </c>
      <c r="AJ46" s="12">
        <v>-0.001256989</v>
      </c>
      <c r="AK46" s="12">
        <v>-0.0303613</v>
      </c>
      <c r="AL46" s="12">
        <v>0.01133051</v>
      </c>
      <c r="AM46" s="12">
        <v>-0.01792391</v>
      </c>
      <c r="AN46" s="12">
        <v>-0.04789097</v>
      </c>
      <c r="AO46" s="12">
        <v>0.05562897</v>
      </c>
      <c r="AP46" s="12">
        <v>0.03315258</v>
      </c>
      <c r="AQ46" s="12">
        <v>0.00307841</v>
      </c>
      <c r="AR46" s="12">
        <v>-0.006486443</v>
      </c>
      <c r="AS46" s="30">
        <v>0.06365433</v>
      </c>
    </row>
    <row r="47" spans="1:45" ht="12.75">
      <c r="A47" s="5" t="s">
        <v>26</v>
      </c>
      <c r="B47" s="12">
        <v>0.04628748</v>
      </c>
      <c r="C47" s="12">
        <v>0.01553067</v>
      </c>
      <c r="D47" s="12">
        <v>0.01676827</v>
      </c>
      <c r="E47" s="12">
        <v>0.03457956</v>
      </c>
      <c r="F47" s="12">
        <v>0.004971889</v>
      </c>
      <c r="G47" s="12">
        <v>-0.01479124</v>
      </c>
      <c r="H47" s="12">
        <v>0.02528732</v>
      </c>
      <c r="I47" s="12">
        <v>-0.01942749</v>
      </c>
      <c r="J47" s="12">
        <v>-0.04932917</v>
      </c>
      <c r="K47" s="12">
        <v>-0.0184257</v>
      </c>
      <c r="L47" s="12">
        <v>-0.01798541</v>
      </c>
      <c r="M47" s="12">
        <v>0.01521</v>
      </c>
      <c r="N47" s="12">
        <v>0.01972249</v>
      </c>
      <c r="O47" s="12">
        <v>0.02386673</v>
      </c>
      <c r="P47" s="12">
        <v>-0.009299732</v>
      </c>
      <c r="Q47" s="12">
        <v>-0.01522119</v>
      </c>
      <c r="R47" s="12">
        <v>0.03931867</v>
      </c>
      <c r="S47" s="12">
        <v>0.03086773</v>
      </c>
      <c r="T47" s="12">
        <v>0.02925936</v>
      </c>
      <c r="U47" s="12">
        <v>0.03617746</v>
      </c>
      <c r="V47" s="30">
        <v>0.00823482</v>
      </c>
      <c r="W47" s="1"/>
      <c r="X47" s="6" t="s">
        <v>26</v>
      </c>
      <c r="Y47" s="12">
        <v>0.01472729</v>
      </c>
      <c r="Z47" s="12">
        <v>0.007129976</v>
      </c>
      <c r="AA47" s="12">
        <v>0.006567713</v>
      </c>
      <c r="AB47" s="12">
        <v>-0.03189811</v>
      </c>
      <c r="AC47" s="12">
        <v>0.01471957</v>
      </c>
      <c r="AD47" s="12">
        <v>0.00395908</v>
      </c>
      <c r="AE47" s="12">
        <v>-0.008855041</v>
      </c>
      <c r="AF47" s="12">
        <v>0.00765564</v>
      </c>
      <c r="AG47" s="12">
        <v>-0.03618111</v>
      </c>
      <c r="AH47" s="12">
        <v>-0.01323142</v>
      </c>
      <c r="AI47" s="12">
        <v>-0.0501782</v>
      </c>
      <c r="AJ47" s="12">
        <v>-0.0485538</v>
      </c>
      <c r="AK47" s="12">
        <v>-0.0213507</v>
      </c>
      <c r="AL47" s="12">
        <v>0.03055774</v>
      </c>
      <c r="AM47" s="12">
        <v>-0.02231122</v>
      </c>
      <c r="AN47" s="12">
        <v>-0.01461974</v>
      </c>
      <c r="AO47" s="12">
        <v>0.0443336</v>
      </c>
      <c r="AP47" s="12">
        <v>-0.002976219</v>
      </c>
      <c r="AQ47" s="12">
        <v>-0.01333914</v>
      </c>
      <c r="AR47" s="12">
        <v>0.02034408</v>
      </c>
      <c r="AS47" s="30">
        <v>-0.006764344</v>
      </c>
    </row>
    <row r="48" spans="1:45" ht="12.75">
      <c r="A48" s="5" t="s">
        <v>27</v>
      </c>
      <c r="B48" s="12">
        <v>-0.2263634</v>
      </c>
      <c r="C48" s="12">
        <v>-0.01071241</v>
      </c>
      <c r="D48" s="12">
        <v>0.01415429</v>
      </c>
      <c r="E48" s="12">
        <v>-0.01072831</v>
      </c>
      <c r="F48" s="12">
        <v>-0.04260842</v>
      </c>
      <c r="G48" s="12">
        <v>-0.01603445</v>
      </c>
      <c r="H48" s="12">
        <v>-0.0005543209</v>
      </c>
      <c r="I48" s="12">
        <v>0.02869932</v>
      </c>
      <c r="J48" s="12">
        <v>0.009345032</v>
      </c>
      <c r="K48" s="12">
        <v>-0.01188509</v>
      </c>
      <c r="L48" s="12">
        <v>0.001430286</v>
      </c>
      <c r="M48" s="12">
        <v>-0.01302785</v>
      </c>
      <c r="N48" s="12">
        <v>-0.003013075</v>
      </c>
      <c r="O48" s="12">
        <v>-0.01445461</v>
      </c>
      <c r="P48" s="12">
        <v>-0.00297037</v>
      </c>
      <c r="Q48" s="12">
        <v>0.02093128</v>
      </c>
      <c r="R48" s="12">
        <v>-0.02856408</v>
      </c>
      <c r="S48" s="12">
        <v>-0.0154949</v>
      </c>
      <c r="T48" s="12">
        <v>-0.002889618</v>
      </c>
      <c r="U48" s="12">
        <v>-0.010915</v>
      </c>
      <c r="V48" s="30">
        <v>-0.01203575</v>
      </c>
      <c r="W48" s="1"/>
      <c r="X48" s="6" t="s">
        <v>27</v>
      </c>
      <c r="Y48" s="12">
        <v>-0.2334767</v>
      </c>
      <c r="Z48" s="12">
        <v>0.02418238</v>
      </c>
      <c r="AA48" s="12">
        <v>0.02764816</v>
      </c>
      <c r="AB48" s="12">
        <v>0.01837204</v>
      </c>
      <c r="AC48" s="12">
        <v>-0.01332568</v>
      </c>
      <c r="AD48" s="12">
        <v>0.0151852</v>
      </c>
      <c r="AE48" s="12">
        <v>0.02330204</v>
      </c>
      <c r="AF48" s="12">
        <v>0.0489614</v>
      </c>
      <c r="AG48" s="12">
        <v>0.02447746</v>
      </c>
      <c r="AH48" s="12">
        <v>-0.01041224</v>
      </c>
      <c r="AI48" s="12">
        <v>0.05658521</v>
      </c>
      <c r="AJ48" s="12">
        <v>0.01156597</v>
      </c>
      <c r="AK48" s="12">
        <v>0.01412875</v>
      </c>
      <c r="AL48" s="12">
        <v>-0.003264291</v>
      </c>
      <c r="AM48" s="12">
        <v>-0.006583595</v>
      </c>
      <c r="AN48" s="12">
        <v>0.03031818</v>
      </c>
      <c r="AO48" s="12">
        <v>0.02974486</v>
      </c>
      <c r="AP48" s="12">
        <v>0.01616368</v>
      </c>
      <c r="AQ48" s="12">
        <v>-0.01247222</v>
      </c>
      <c r="AR48" s="12">
        <v>-0.05096621</v>
      </c>
      <c r="AS48" s="30">
        <v>0.007612946</v>
      </c>
    </row>
    <row r="49" spans="1:45" ht="12.75">
      <c r="A49" s="5" t="s">
        <v>28</v>
      </c>
      <c r="B49" s="12">
        <v>0.1148602</v>
      </c>
      <c r="C49" s="12">
        <v>0.004930903</v>
      </c>
      <c r="D49" s="12">
        <v>-0.003338186</v>
      </c>
      <c r="E49" s="12">
        <v>0.0123744</v>
      </c>
      <c r="F49" s="12">
        <v>-0.003256862</v>
      </c>
      <c r="G49" s="12">
        <v>0.01649696</v>
      </c>
      <c r="H49" s="12">
        <v>0.01529188</v>
      </c>
      <c r="I49" s="12">
        <v>-0.004895236</v>
      </c>
      <c r="J49" s="12">
        <v>0.02072626</v>
      </c>
      <c r="K49" s="12">
        <v>-0.009285922</v>
      </c>
      <c r="L49" s="12">
        <v>-0.03358806</v>
      </c>
      <c r="M49" s="12">
        <v>-0.0227913</v>
      </c>
      <c r="N49" s="12">
        <v>-0.01324045</v>
      </c>
      <c r="O49" s="12">
        <v>0.01632214</v>
      </c>
      <c r="P49" s="12">
        <v>-0.00269546</v>
      </c>
      <c r="Q49" s="12">
        <v>-0.02219884</v>
      </c>
      <c r="R49" s="12">
        <v>-0.005452127</v>
      </c>
      <c r="S49" s="12">
        <v>-0.03136378</v>
      </c>
      <c r="T49" s="12">
        <v>-0.0112506</v>
      </c>
      <c r="U49" s="12">
        <v>0.02322569</v>
      </c>
      <c r="V49" s="30">
        <v>0</v>
      </c>
      <c r="W49" s="1"/>
      <c r="X49" s="6" t="s">
        <v>28</v>
      </c>
      <c r="Y49" s="12">
        <v>0.1222839</v>
      </c>
      <c r="Z49" s="12">
        <v>0.01270132</v>
      </c>
      <c r="AA49" s="12">
        <v>0.008048474</v>
      </c>
      <c r="AB49" s="12">
        <v>-0.02821997</v>
      </c>
      <c r="AC49" s="12">
        <v>-0.008101517</v>
      </c>
      <c r="AD49" s="12">
        <v>0.00421324</v>
      </c>
      <c r="AE49" s="12">
        <v>0.003198399</v>
      </c>
      <c r="AF49" s="12">
        <v>0.02798082</v>
      </c>
      <c r="AG49" s="12">
        <v>-0.03067421</v>
      </c>
      <c r="AH49" s="12">
        <v>0.01606423</v>
      </c>
      <c r="AI49" s="12">
        <v>-0.03694208</v>
      </c>
      <c r="AJ49" s="12">
        <v>0.01255954</v>
      </c>
      <c r="AK49" s="12">
        <v>-0.007513301</v>
      </c>
      <c r="AL49" s="12">
        <v>0.009214939</v>
      </c>
      <c r="AM49" s="12">
        <v>0.01936751</v>
      </c>
      <c r="AN49" s="12">
        <v>-0.02721035</v>
      </c>
      <c r="AO49" s="12">
        <v>0.0100678</v>
      </c>
      <c r="AP49" s="12">
        <v>-0.02975852</v>
      </c>
      <c r="AQ49" s="12">
        <v>-0.01876204</v>
      </c>
      <c r="AR49" s="12">
        <v>0.002156583</v>
      </c>
      <c r="AS49" s="30">
        <v>0</v>
      </c>
    </row>
    <row r="50" spans="1:45" ht="12.75">
      <c r="A50" s="5" t="s">
        <v>29</v>
      </c>
      <c r="B50" s="12">
        <v>0.1257758</v>
      </c>
      <c r="C50" s="12">
        <v>-0.07444645</v>
      </c>
      <c r="D50" s="12">
        <v>-0.05084954</v>
      </c>
      <c r="E50" s="12">
        <v>-0.03596799</v>
      </c>
      <c r="F50" s="12">
        <v>-0.02437048</v>
      </c>
      <c r="G50" s="12">
        <v>-0.03198491</v>
      </c>
      <c r="H50" s="12">
        <v>-0.03620018</v>
      </c>
      <c r="I50" s="12">
        <v>-0.02335279</v>
      </c>
      <c r="J50" s="12">
        <v>-0.02666122</v>
      </c>
      <c r="K50" s="12">
        <v>-0.02158899</v>
      </c>
      <c r="L50" s="12">
        <v>-0.01912175</v>
      </c>
      <c r="M50" s="12">
        <v>-0.0402077</v>
      </c>
      <c r="N50" s="12">
        <v>-0.03793829</v>
      </c>
      <c r="O50" s="12">
        <v>-0.03768854</v>
      </c>
      <c r="P50" s="12">
        <v>-0.0426122</v>
      </c>
      <c r="Q50" s="12">
        <v>-0.0480263</v>
      </c>
      <c r="R50" s="12">
        <v>-0.0473756</v>
      </c>
      <c r="S50" s="12">
        <v>-0.0510591</v>
      </c>
      <c r="T50" s="12">
        <v>-0.04189892</v>
      </c>
      <c r="U50" s="12">
        <v>-0.05968314</v>
      </c>
      <c r="V50" s="30">
        <v>-0.03429169</v>
      </c>
      <c r="W50" s="1"/>
      <c r="X50" s="6" t="s">
        <v>29</v>
      </c>
      <c r="Y50" s="12">
        <v>0.1700717</v>
      </c>
      <c r="Z50" s="12">
        <v>-0.02025586</v>
      </c>
      <c r="AA50" s="12">
        <v>-0.007699972</v>
      </c>
      <c r="AB50" s="12">
        <v>-0.0001286425</v>
      </c>
      <c r="AC50" s="12">
        <v>0.008297011</v>
      </c>
      <c r="AD50" s="12">
        <v>0.007320839</v>
      </c>
      <c r="AE50" s="12">
        <v>0.007027969</v>
      </c>
      <c r="AF50" s="12">
        <v>0.02541172</v>
      </c>
      <c r="AG50" s="12">
        <v>0.01220072</v>
      </c>
      <c r="AH50" s="12">
        <v>0.01726655</v>
      </c>
      <c r="AI50" s="12">
        <v>0.02710554</v>
      </c>
      <c r="AJ50" s="12">
        <v>-0.01923081</v>
      </c>
      <c r="AK50" s="12">
        <v>-0.001465953</v>
      </c>
      <c r="AL50" s="12">
        <v>-0.002577753</v>
      </c>
      <c r="AM50" s="12">
        <v>-0.009764408</v>
      </c>
      <c r="AN50" s="12">
        <v>-0.01242793</v>
      </c>
      <c r="AO50" s="12">
        <v>-0.007779693</v>
      </c>
      <c r="AP50" s="12">
        <v>-0.010366</v>
      </c>
      <c r="AQ50" s="12">
        <v>-0.009653393</v>
      </c>
      <c r="AR50" s="12">
        <v>-0.007403001</v>
      </c>
      <c r="AS50" s="30">
        <v>0.004501171</v>
      </c>
    </row>
    <row r="51" spans="1:45" ht="12.75">
      <c r="A51" s="5" t="s">
        <v>30</v>
      </c>
      <c r="B51" s="12">
        <v>0.01917518</v>
      </c>
      <c r="C51" s="12">
        <v>0.005217497</v>
      </c>
      <c r="D51" s="12">
        <v>0.000553377</v>
      </c>
      <c r="E51" s="12">
        <v>0.004569015</v>
      </c>
      <c r="F51" s="12">
        <v>0.0003211461</v>
      </c>
      <c r="G51" s="12">
        <v>-0.002498415</v>
      </c>
      <c r="H51" s="12">
        <v>-0.003816225</v>
      </c>
      <c r="I51" s="12">
        <v>-0.003382677</v>
      </c>
      <c r="J51" s="12">
        <v>-0.0002503691</v>
      </c>
      <c r="K51" s="12">
        <v>-0.0006211748</v>
      </c>
      <c r="L51" s="12">
        <v>-0.01142481</v>
      </c>
      <c r="M51" s="12">
        <v>-0.007150153</v>
      </c>
      <c r="N51" s="12">
        <v>-0.004626146</v>
      </c>
      <c r="O51" s="12">
        <v>-0.003272671</v>
      </c>
      <c r="P51" s="12">
        <v>-0.003739731</v>
      </c>
      <c r="Q51" s="12">
        <v>-0.002976976</v>
      </c>
      <c r="R51" s="12">
        <v>-0.0004598178</v>
      </c>
      <c r="S51" s="12">
        <v>-0.005050538</v>
      </c>
      <c r="T51" s="12">
        <v>-0.003835514</v>
      </c>
      <c r="U51" s="12">
        <v>-0.006815924</v>
      </c>
      <c r="V51" s="30">
        <v>-0.00186927</v>
      </c>
      <c r="W51" s="1"/>
      <c r="X51" s="6" t="s">
        <v>30</v>
      </c>
      <c r="Y51" s="12">
        <v>0.01837617</v>
      </c>
      <c r="Z51" s="12">
        <v>0.001318127</v>
      </c>
      <c r="AA51" s="12">
        <v>-0.001221964</v>
      </c>
      <c r="AB51" s="12">
        <v>-0.008334094</v>
      </c>
      <c r="AC51" s="12">
        <v>-0.005001283</v>
      </c>
      <c r="AD51" s="12">
        <v>-0.00162324</v>
      </c>
      <c r="AE51" s="12">
        <v>-0.002958687</v>
      </c>
      <c r="AF51" s="12">
        <v>0.0001061876</v>
      </c>
      <c r="AG51" s="12">
        <v>-0.004791487</v>
      </c>
      <c r="AH51" s="12">
        <v>-0.001035447</v>
      </c>
      <c r="AI51" s="12">
        <v>-0.007321136</v>
      </c>
      <c r="AJ51" s="12">
        <v>0.00407933</v>
      </c>
      <c r="AK51" s="12">
        <v>-0.008995412</v>
      </c>
      <c r="AL51" s="12">
        <v>-0.0001627547</v>
      </c>
      <c r="AM51" s="12">
        <v>-0.0006166387</v>
      </c>
      <c r="AN51" s="12">
        <v>-0.008382763</v>
      </c>
      <c r="AO51" s="12">
        <v>0.000534952</v>
      </c>
      <c r="AP51" s="12">
        <v>-0.007060252</v>
      </c>
      <c r="AQ51" s="12">
        <v>-0.005522695</v>
      </c>
      <c r="AR51" s="12">
        <v>0.002922684</v>
      </c>
      <c r="AS51" s="30">
        <v>-0.002403037</v>
      </c>
    </row>
    <row r="52" spans="1:45" ht="12.75">
      <c r="A52" s="5" t="s">
        <v>31</v>
      </c>
      <c r="B52" s="12">
        <v>-0.02338796</v>
      </c>
      <c r="C52" s="12">
        <v>-0.002805395</v>
      </c>
      <c r="D52" s="12">
        <v>-0.003848787</v>
      </c>
      <c r="E52" s="12">
        <v>-0.005172913</v>
      </c>
      <c r="F52" s="12">
        <v>-0.001821792</v>
      </c>
      <c r="G52" s="12">
        <v>-0.005418218</v>
      </c>
      <c r="H52" s="12">
        <v>-0.005427756</v>
      </c>
      <c r="I52" s="12">
        <v>-0.002433525</v>
      </c>
      <c r="J52" s="12">
        <v>-0.001591172</v>
      </c>
      <c r="K52" s="12">
        <v>-0.000566173</v>
      </c>
      <c r="L52" s="12">
        <v>-0.002208025</v>
      </c>
      <c r="M52" s="12">
        <v>-0.003207258</v>
      </c>
      <c r="N52" s="12">
        <v>-0.002605791</v>
      </c>
      <c r="O52" s="12">
        <v>-0.002812574</v>
      </c>
      <c r="P52" s="12">
        <v>-0.002022815</v>
      </c>
      <c r="Q52" s="12">
        <v>-0.002759671</v>
      </c>
      <c r="R52" s="12">
        <v>-0.004441032</v>
      </c>
      <c r="S52" s="12">
        <v>-0.003728701</v>
      </c>
      <c r="T52" s="12">
        <v>-0.0006123099</v>
      </c>
      <c r="U52" s="12">
        <v>-0.001946485</v>
      </c>
      <c r="V52" s="30">
        <v>-0.003532298</v>
      </c>
      <c r="W52" s="1"/>
      <c r="X52" s="6" t="s">
        <v>31</v>
      </c>
      <c r="Y52" s="12">
        <v>-0.01745576</v>
      </c>
      <c r="Z52" s="12">
        <v>0.003594737</v>
      </c>
      <c r="AA52" s="12">
        <v>0.005201685</v>
      </c>
      <c r="AB52" s="12">
        <v>0.001771413</v>
      </c>
      <c r="AC52" s="12">
        <v>0.003249438</v>
      </c>
      <c r="AD52" s="12">
        <v>0.002140625</v>
      </c>
      <c r="AE52" s="12">
        <v>0.002090691</v>
      </c>
      <c r="AF52" s="12">
        <v>0.007238776</v>
      </c>
      <c r="AG52" s="12">
        <v>0.005877955</v>
      </c>
      <c r="AH52" s="12">
        <v>0.005844373</v>
      </c>
      <c r="AI52" s="12">
        <v>0.002916949</v>
      </c>
      <c r="AJ52" s="12">
        <v>0.0004614205</v>
      </c>
      <c r="AK52" s="12">
        <v>-7.690064E-05</v>
      </c>
      <c r="AL52" s="12">
        <v>-0.0005006282</v>
      </c>
      <c r="AM52" s="12">
        <v>0.0001463841</v>
      </c>
      <c r="AN52" s="12">
        <v>0.003546951</v>
      </c>
      <c r="AO52" s="12">
        <v>0.001825118</v>
      </c>
      <c r="AP52" s="12">
        <v>0.003478604</v>
      </c>
      <c r="AQ52" s="12">
        <v>0.003598462</v>
      </c>
      <c r="AR52" s="12">
        <v>-0.001667812</v>
      </c>
      <c r="AS52" s="30">
        <v>0.002225734</v>
      </c>
    </row>
    <row r="53" spans="1:45" ht="12.75">
      <c r="A53" s="5" t="s">
        <v>32</v>
      </c>
      <c r="B53" s="12">
        <v>0.002540533</v>
      </c>
      <c r="C53" s="12">
        <v>-0.004788734</v>
      </c>
      <c r="D53" s="12">
        <v>-0.004207276</v>
      </c>
      <c r="E53" s="12">
        <v>-0.004751551</v>
      </c>
      <c r="F53" s="12">
        <v>-0.00628204</v>
      </c>
      <c r="G53" s="12">
        <v>-0.005469512</v>
      </c>
      <c r="H53" s="12">
        <v>-0.003349871</v>
      </c>
      <c r="I53" s="12">
        <v>-0.005570603</v>
      </c>
      <c r="J53" s="12">
        <v>-0.00587918</v>
      </c>
      <c r="K53" s="12">
        <v>-0.006132089</v>
      </c>
      <c r="L53" s="12">
        <v>-0.006041108</v>
      </c>
      <c r="M53" s="12">
        <v>-0.004681664</v>
      </c>
      <c r="N53" s="12">
        <v>-0.004395815</v>
      </c>
      <c r="O53" s="12">
        <v>-0.003221395</v>
      </c>
      <c r="P53" s="12">
        <v>-0.006919695</v>
      </c>
      <c r="Q53" s="12">
        <v>-0.006670162</v>
      </c>
      <c r="R53" s="12">
        <v>-0.002966879</v>
      </c>
      <c r="S53" s="12">
        <v>-0.00554882</v>
      </c>
      <c r="T53" s="12">
        <v>-0.005135767</v>
      </c>
      <c r="U53" s="12">
        <v>0.002617813</v>
      </c>
      <c r="V53" s="30">
        <v>-0.004655335</v>
      </c>
      <c r="W53" s="1"/>
      <c r="X53" s="6" t="s">
        <v>32</v>
      </c>
      <c r="Y53" s="12">
        <v>0.01309418</v>
      </c>
      <c r="Z53" s="12">
        <v>-0.01138958</v>
      </c>
      <c r="AA53" s="12">
        <v>-0.009473082</v>
      </c>
      <c r="AB53" s="12">
        <v>-0.01116101</v>
      </c>
      <c r="AC53" s="12">
        <v>-0.008718646</v>
      </c>
      <c r="AD53" s="12">
        <v>-0.009390026</v>
      </c>
      <c r="AE53" s="12">
        <v>-0.0105217</v>
      </c>
      <c r="AF53" s="12">
        <v>-0.007643166</v>
      </c>
      <c r="AG53" s="12">
        <v>-0.01180122</v>
      </c>
      <c r="AH53" s="12">
        <v>-0.008573737</v>
      </c>
      <c r="AI53" s="12">
        <v>-0.003946566</v>
      </c>
      <c r="AJ53" s="12">
        <v>-0.01145309</v>
      </c>
      <c r="AK53" s="12">
        <v>-0.01016999</v>
      </c>
      <c r="AL53" s="12">
        <v>-0.008733391</v>
      </c>
      <c r="AM53" s="12">
        <v>-0.01160082</v>
      </c>
      <c r="AN53" s="12">
        <v>-0.01117728</v>
      </c>
      <c r="AO53" s="12">
        <v>-0.00746951</v>
      </c>
      <c r="AP53" s="12">
        <v>-0.01288646</v>
      </c>
      <c r="AQ53" s="12">
        <v>-0.01128489</v>
      </c>
      <c r="AR53" s="12">
        <v>-0.00225111</v>
      </c>
      <c r="AS53" s="30">
        <v>-0.009007593</v>
      </c>
    </row>
    <row r="54" spans="1:45" ht="12.75">
      <c r="A54" s="5" t="s">
        <v>33</v>
      </c>
      <c r="B54" s="12">
        <v>0.009188265</v>
      </c>
      <c r="C54" s="12">
        <v>-0.001840281</v>
      </c>
      <c r="D54" s="12">
        <v>-0.0006974558</v>
      </c>
      <c r="E54" s="12">
        <v>0.001524871</v>
      </c>
      <c r="F54" s="12">
        <v>-0.0005300771</v>
      </c>
      <c r="G54" s="12">
        <v>3.523356E-05</v>
      </c>
      <c r="H54" s="12">
        <v>-0.001306054</v>
      </c>
      <c r="I54" s="12">
        <v>-0.0006571234</v>
      </c>
      <c r="J54" s="12">
        <v>0.001226941</v>
      </c>
      <c r="K54" s="12">
        <v>0.001587641</v>
      </c>
      <c r="L54" s="12">
        <v>0.002515989</v>
      </c>
      <c r="M54" s="12">
        <v>0.003251727</v>
      </c>
      <c r="N54" s="12">
        <v>0.001309446</v>
      </c>
      <c r="O54" s="12">
        <v>0.003588196</v>
      </c>
      <c r="P54" s="12">
        <v>-0.0001081428</v>
      </c>
      <c r="Q54" s="12">
        <v>0.002128421</v>
      </c>
      <c r="R54" s="12">
        <v>0.004891392</v>
      </c>
      <c r="S54" s="12">
        <v>-0.0005698957</v>
      </c>
      <c r="T54" s="12">
        <v>-0.0009052711</v>
      </c>
      <c r="U54" s="12">
        <v>0.003984513</v>
      </c>
      <c r="V54" s="30">
        <v>0.001194656</v>
      </c>
      <c r="W54" s="1"/>
      <c r="X54" s="6" t="s">
        <v>33</v>
      </c>
      <c r="Y54" s="12">
        <v>0.01147356</v>
      </c>
      <c r="Z54" s="12">
        <v>-0.003106965</v>
      </c>
      <c r="AA54" s="12">
        <v>-0.003198346</v>
      </c>
      <c r="AB54" s="12">
        <v>-0.001432804</v>
      </c>
      <c r="AC54" s="12">
        <v>-0.002691139</v>
      </c>
      <c r="AD54" s="12">
        <v>0.0003616344</v>
      </c>
      <c r="AE54" s="12">
        <v>-0.0009568718</v>
      </c>
      <c r="AF54" s="12">
        <v>0.001904406</v>
      </c>
      <c r="AG54" s="12">
        <v>0.00176433</v>
      </c>
      <c r="AH54" s="12">
        <v>0.002684061</v>
      </c>
      <c r="AI54" s="12">
        <v>-0.001609437</v>
      </c>
      <c r="AJ54" s="12">
        <v>0.005992426</v>
      </c>
      <c r="AK54" s="12">
        <v>-0.0008514787</v>
      </c>
      <c r="AL54" s="12">
        <v>0.002369159</v>
      </c>
      <c r="AM54" s="12">
        <v>-0.003426786</v>
      </c>
      <c r="AN54" s="12">
        <v>0.0005824324</v>
      </c>
      <c r="AO54" s="12">
        <v>0.003386492</v>
      </c>
      <c r="AP54" s="12">
        <v>-0.004192664</v>
      </c>
      <c r="AQ54" s="12">
        <v>-0.003016357</v>
      </c>
      <c r="AR54" s="12">
        <v>0.001269763</v>
      </c>
      <c r="AS54" s="30">
        <v>6.17988E-05</v>
      </c>
    </row>
    <row r="55" spans="1:45" ht="12.75">
      <c r="A55" s="5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30"/>
      <c r="W55" s="1"/>
      <c r="X55" s="6" t="s">
        <v>34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30"/>
    </row>
    <row r="56" spans="1:45" ht="13.5" thickBot="1">
      <c r="A56" s="8" t="s">
        <v>35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1"/>
      <c r="W56" s="1"/>
      <c r="X56" s="7" t="s">
        <v>35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31"/>
    </row>
    <row r="57" spans="1:45" ht="12.75">
      <c r="A57" s="322" t="s">
        <v>253</v>
      </c>
      <c r="B57" s="323">
        <v>-0.0001798576</v>
      </c>
      <c r="C57" s="324">
        <v>0.0001114463</v>
      </c>
      <c r="D57" s="324">
        <v>8.701147E-05</v>
      </c>
      <c r="E57" s="324">
        <v>1.108977E-05</v>
      </c>
      <c r="F57" s="324">
        <v>8.419511E-05</v>
      </c>
      <c r="G57" s="324">
        <v>7.411E-05</v>
      </c>
      <c r="H57" s="324">
        <v>7.568719E-05</v>
      </c>
      <c r="I57" s="324">
        <v>0.0001268619</v>
      </c>
      <c r="J57" s="324">
        <v>4.491233E-05</v>
      </c>
      <c r="K57" s="324">
        <v>0</v>
      </c>
      <c r="L57" s="324">
        <v>-5.779538E-05</v>
      </c>
      <c r="M57" s="324">
        <v>-0.0001365036</v>
      </c>
      <c r="N57" s="324">
        <v>-2.296481E-05</v>
      </c>
      <c r="O57" s="324">
        <v>-9.987786E-05</v>
      </c>
      <c r="P57" s="324">
        <v>-2.732136E-05</v>
      </c>
      <c r="Q57" s="324">
        <v>-5.981893E-05</v>
      </c>
      <c r="R57" s="324">
        <v>-0.0002509362</v>
      </c>
      <c r="S57" s="324">
        <v>5.606933E-05</v>
      </c>
      <c r="T57" s="324">
        <v>8.305525E-05</v>
      </c>
      <c r="U57" s="325">
        <v>-8.492948E-05</v>
      </c>
      <c r="V57" s="414">
        <v>-9.802537E-05</v>
      </c>
      <c r="X57" s="322" t="s">
        <v>253</v>
      </c>
      <c r="Y57" s="323">
        <v>-0.0003070161</v>
      </c>
      <c r="Z57" s="324">
        <v>9.44684E-05</v>
      </c>
      <c r="AA57" s="324">
        <v>0.0001011022</v>
      </c>
      <c r="AB57" s="324">
        <v>2.571447E-05</v>
      </c>
      <c r="AC57" s="324">
        <v>4.919922E-05</v>
      </c>
      <c r="AD57" s="324">
        <v>1.51513E-05</v>
      </c>
      <c r="AE57" s="324">
        <v>2.687215E-05</v>
      </c>
      <c r="AF57" s="324">
        <v>4.05707E-05</v>
      </c>
      <c r="AG57" s="324">
        <v>-2.349044E-05</v>
      </c>
      <c r="AH57" s="324">
        <v>-9.304648E-05</v>
      </c>
      <c r="AI57" s="324">
        <v>-5.286792E-05</v>
      </c>
      <c r="AJ57" s="324">
        <v>-0.0001641478</v>
      </c>
      <c r="AK57" s="324">
        <v>2.79146E-05</v>
      </c>
      <c r="AL57" s="324">
        <v>-5.722957E-05</v>
      </c>
      <c r="AM57" s="324">
        <v>5.926149E-05</v>
      </c>
      <c r="AN57" s="324">
        <v>2.141542E-05</v>
      </c>
      <c r="AO57" s="324">
        <v>-0.0001299378</v>
      </c>
      <c r="AP57" s="324">
        <v>9.902555E-05</v>
      </c>
      <c r="AQ57" s="324">
        <v>9.729125E-05</v>
      </c>
      <c r="AR57" s="325">
        <v>-6.605606E-05</v>
      </c>
      <c r="AS57" s="73">
        <v>4.130075E-05</v>
      </c>
    </row>
    <row r="58" spans="1:45" ht="13.5" thickBot="1">
      <c r="A58" s="322" t="s">
        <v>254</v>
      </c>
      <c r="B58" s="326">
        <v>-0.0002942187</v>
      </c>
      <c r="C58" s="327">
        <v>0</v>
      </c>
      <c r="D58" s="328">
        <v>1.559183E-05</v>
      </c>
      <c r="E58" s="328">
        <v>-3.14377E-05</v>
      </c>
      <c r="F58" s="328">
        <v>1.172232E-05</v>
      </c>
      <c r="G58" s="328">
        <v>-3.866536E-05</v>
      </c>
      <c r="H58" s="328">
        <v>-3.54515E-05</v>
      </c>
      <c r="I58" s="328">
        <v>1.721276E-05</v>
      </c>
      <c r="J58" s="328">
        <v>-5.136524E-05</v>
      </c>
      <c r="K58" s="328">
        <v>2.40872E-05</v>
      </c>
      <c r="L58" s="328">
        <v>8.437074E-05</v>
      </c>
      <c r="M58" s="328">
        <v>5.108903E-05</v>
      </c>
      <c r="N58" s="328">
        <v>3.265102E-05</v>
      </c>
      <c r="O58" s="328">
        <v>-4.705678E-05</v>
      </c>
      <c r="P58" s="328">
        <v>0</v>
      </c>
      <c r="Q58" s="328">
        <v>5.312491E-05</v>
      </c>
      <c r="R58" s="328">
        <v>0</v>
      </c>
      <c r="S58" s="328">
        <v>8.654331E-05</v>
      </c>
      <c r="T58" s="328">
        <v>3.530817E-05</v>
      </c>
      <c r="U58" s="329">
        <v>-7.33586E-05</v>
      </c>
      <c r="V58" s="415">
        <v>0.0003091214</v>
      </c>
      <c r="X58" s="322" t="s">
        <v>254</v>
      </c>
      <c r="Y58" s="326">
        <v>-0.0002817941</v>
      </c>
      <c r="Z58" s="327">
        <v>-3.132981E-05</v>
      </c>
      <c r="AA58" s="328">
        <v>-2.04269E-05</v>
      </c>
      <c r="AB58" s="328">
        <v>7.44739E-05</v>
      </c>
      <c r="AC58" s="328">
        <v>2.080714E-05</v>
      </c>
      <c r="AD58" s="328">
        <v>-1.126937E-05</v>
      </c>
      <c r="AE58" s="328">
        <v>0</v>
      </c>
      <c r="AF58" s="328">
        <v>-7.558378E-05</v>
      </c>
      <c r="AG58" s="328">
        <v>8.16319E-05</v>
      </c>
      <c r="AH58" s="328">
        <v>-4.055728E-05</v>
      </c>
      <c r="AI58" s="328">
        <v>0.0001010131</v>
      </c>
      <c r="AJ58" s="328">
        <v>-3.815604E-05</v>
      </c>
      <c r="AK58" s="328">
        <v>1.98627E-05</v>
      </c>
      <c r="AL58" s="328">
        <v>-2.434594E-05</v>
      </c>
      <c r="AM58" s="328">
        <v>-4.959056E-05</v>
      </c>
      <c r="AN58" s="328">
        <v>7.256273E-05</v>
      </c>
      <c r="AO58" s="328">
        <v>-2.889348E-05</v>
      </c>
      <c r="AP58" s="328">
        <v>8.128689E-05</v>
      </c>
      <c r="AQ58" s="328">
        <v>5.273422E-05</v>
      </c>
      <c r="AR58" s="329">
        <v>0</v>
      </c>
      <c r="AS58" s="8">
        <v>0.0006379113</v>
      </c>
    </row>
    <row r="59" spans="1:27" ht="12.75">
      <c r="A59" s="561" t="s">
        <v>88</v>
      </c>
      <c r="B59" s="562"/>
      <c r="C59">
        <v>14.355663</v>
      </c>
      <c r="D59" s="84"/>
      <c r="X59" s="561" t="s">
        <v>88</v>
      </c>
      <c r="Y59" s="562"/>
      <c r="Z59">
        <v>14.356328</v>
      </c>
      <c r="AA59" s="84"/>
    </row>
    <row r="60" spans="1:27" ht="12.75">
      <c r="A60" s="505" t="s">
        <v>120</v>
      </c>
      <c r="B60" s="506"/>
      <c r="C60" s="92">
        <f>AVERAGE(C20:T20)/C62*1000</f>
        <v>704.1839555555556</v>
      </c>
      <c r="D60" s="75"/>
      <c r="X60" s="505" t="s">
        <v>120</v>
      </c>
      <c r="Y60" s="506"/>
      <c r="Z60" s="90">
        <f>AVERAGE(Z20:AQ20)/Z62*1000</f>
        <v>704.0071055555555</v>
      </c>
      <c r="AA60" s="75"/>
    </row>
    <row r="61" spans="1:27" ht="12.75">
      <c r="A61" s="507" t="s">
        <v>115</v>
      </c>
      <c r="B61" s="508"/>
      <c r="C61" s="95">
        <f>'Work sheet'!P35</f>
        <v>0.01910898655107961</v>
      </c>
      <c r="D61" s="89"/>
      <c r="E61" s="1"/>
      <c r="X61" s="507" t="s">
        <v>115</v>
      </c>
      <c r="Y61" s="508"/>
      <c r="Z61" s="95">
        <f>'Work sheet'!Q35</f>
        <v>0.02215674713226601</v>
      </c>
      <c r="AA61" s="2"/>
    </row>
    <row r="62" spans="1:27" ht="13.5" thickBot="1">
      <c r="A62" s="556" t="s">
        <v>121</v>
      </c>
      <c r="B62" s="557"/>
      <c r="C62" s="94">
        <f>C12</f>
        <v>10</v>
      </c>
      <c r="D62" s="83"/>
      <c r="E62" s="83"/>
      <c r="F62" s="83"/>
      <c r="G62" s="83"/>
      <c r="H62" s="83"/>
      <c r="I62" s="83"/>
      <c r="J62" s="83"/>
      <c r="X62" s="556" t="s">
        <v>121</v>
      </c>
      <c r="Y62" s="557"/>
      <c r="Z62" s="96">
        <f>O12</f>
        <v>10</v>
      </c>
      <c r="AA62" s="1"/>
    </row>
    <row r="63" spans="2:10" ht="12.75">
      <c r="B63" s="83"/>
      <c r="C63" s="83"/>
      <c r="D63" s="83"/>
      <c r="E63" s="83"/>
      <c r="F63" s="83"/>
      <c r="G63" s="83"/>
      <c r="H63" s="83"/>
      <c r="I63" s="83"/>
      <c r="J63" s="83"/>
    </row>
    <row r="64" ht="13.5" thickBot="1">
      <c r="I64" s="81"/>
    </row>
    <row r="65" spans="1:26" ht="13.5" thickBot="1">
      <c r="A65" s="420" t="s">
        <v>364</v>
      </c>
      <c r="B65" s="421" t="s">
        <v>365</v>
      </c>
      <c r="C65" s="416"/>
      <c r="X65" s="420" t="s">
        <v>364</v>
      </c>
      <c r="Y65" s="421" t="s">
        <v>365</v>
      </c>
      <c r="Z65" s="416"/>
    </row>
    <row r="66" spans="1:45" ht="13.5" thickBot="1">
      <c r="A66" s="417" t="s">
        <v>366</v>
      </c>
      <c r="B66" s="418">
        <v>0.306043</v>
      </c>
      <c r="C66" s="418">
        <v>0.631805</v>
      </c>
      <c r="D66" s="418">
        <v>-0.493984</v>
      </c>
      <c r="E66" s="418">
        <v>-0.581049</v>
      </c>
      <c r="F66" s="418">
        <v>-0.574325</v>
      </c>
      <c r="G66" s="418">
        <v>-0.518092</v>
      </c>
      <c r="H66" s="418">
        <v>0.58991</v>
      </c>
      <c r="I66" s="418">
        <v>-0.41259</v>
      </c>
      <c r="J66" s="418">
        <v>-0.532544</v>
      </c>
      <c r="K66" s="418">
        <v>0.513529</v>
      </c>
      <c r="L66" s="418">
        <v>0.664009</v>
      </c>
      <c r="M66" s="418">
        <v>0.54887</v>
      </c>
      <c r="N66" s="418">
        <v>0.622188</v>
      </c>
      <c r="O66" s="418">
        <v>0.612924</v>
      </c>
      <c r="P66" s="418">
        <v>0.688084</v>
      </c>
      <c r="Q66" s="418">
        <v>0.644829</v>
      </c>
      <c r="R66" s="418">
        <v>-0.62533</v>
      </c>
      <c r="S66" s="418">
        <v>0.514691</v>
      </c>
      <c r="T66" s="418">
        <v>0.365555</v>
      </c>
      <c r="U66" s="418">
        <v>0.353708</v>
      </c>
      <c r="V66" s="419"/>
      <c r="X66" s="417" t="s">
        <v>366</v>
      </c>
      <c r="Y66" s="418">
        <v>-0.669915</v>
      </c>
      <c r="Z66" s="418">
        <v>-0.472255</v>
      </c>
      <c r="AA66" s="418">
        <v>-0.324141</v>
      </c>
      <c r="AB66" s="418">
        <v>-0.171278</v>
      </c>
      <c r="AC66" s="418">
        <v>-1.353712</v>
      </c>
      <c r="AD66" s="418">
        <v>1.829305</v>
      </c>
      <c r="AE66" s="418">
        <v>-1.610044</v>
      </c>
      <c r="AF66" s="418">
        <v>1.980172</v>
      </c>
      <c r="AG66" s="418">
        <v>1.989065</v>
      </c>
      <c r="AH66" s="418">
        <v>2.806134</v>
      </c>
      <c r="AI66" s="418">
        <v>0.341199</v>
      </c>
      <c r="AJ66" s="418">
        <v>-0.038409</v>
      </c>
      <c r="AK66" s="418">
        <v>0.590787</v>
      </c>
      <c r="AL66" s="418">
        <v>0.539156</v>
      </c>
      <c r="AM66" s="418">
        <v>0.335616</v>
      </c>
      <c r="AN66" s="418">
        <v>0.587554</v>
      </c>
      <c r="AO66" s="418">
        <v>0.553792</v>
      </c>
      <c r="AP66" s="418">
        <v>0.702672</v>
      </c>
      <c r="AQ66" s="418">
        <v>2.067214</v>
      </c>
      <c r="AR66" s="418">
        <v>-0.293522</v>
      </c>
      <c r="AS66" s="419"/>
    </row>
    <row r="67" spans="1:45" ht="13.5" thickBot="1">
      <c r="A67" s="417" t="s">
        <v>367</v>
      </c>
      <c r="B67" s="418">
        <v>0.001636</v>
      </c>
      <c r="C67" s="418">
        <v>0.024199</v>
      </c>
      <c r="D67" s="418">
        <v>0.00959</v>
      </c>
      <c r="E67" s="418">
        <v>0.025367</v>
      </c>
      <c r="F67" s="418">
        <v>0.001537</v>
      </c>
      <c r="G67" s="418">
        <v>0.002339</v>
      </c>
      <c r="H67" s="418">
        <v>0.009547</v>
      </c>
      <c r="I67" s="418">
        <v>0.004016</v>
      </c>
      <c r="J67" s="418">
        <v>0.002001</v>
      </c>
      <c r="K67" s="418">
        <v>0.000114</v>
      </c>
      <c r="L67" s="418">
        <v>0.160911</v>
      </c>
      <c r="M67" s="418">
        <v>0.004577</v>
      </c>
      <c r="N67" s="418">
        <v>0.130537</v>
      </c>
      <c r="O67" s="418">
        <v>0.144757</v>
      </c>
      <c r="P67" s="418">
        <v>0.042871</v>
      </c>
      <c r="Q67" s="418">
        <v>0.212051</v>
      </c>
      <c r="R67" s="418">
        <v>0.556558</v>
      </c>
      <c r="S67" s="418">
        <v>0.140922</v>
      </c>
      <c r="T67" s="418">
        <v>0.000717</v>
      </c>
      <c r="U67" s="418">
        <v>0.143211</v>
      </c>
      <c r="V67" s="419"/>
      <c r="X67" s="417" t="s">
        <v>367</v>
      </c>
      <c r="Y67" s="418">
        <v>0.000865</v>
      </c>
      <c r="Z67" s="418">
        <v>0.010348</v>
      </c>
      <c r="AA67" s="418">
        <v>0.005293</v>
      </c>
      <c r="AB67" s="418">
        <v>0.001686</v>
      </c>
      <c r="AC67" s="418">
        <v>8.84857</v>
      </c>
      <c r="AD67" s="418">
        <v>18.353233</v>
      </c>
      <c r="AE67" s="418">
        <v>9.390627</v>
      </c>
      <c r="AF67" s="418">
        <v>10.67333</v>
      </c>
      <c r="AG67" s="418">
        <v>4.473805</v>
      </c>
      <c r="AH67" s="418">
        <v>8.492726</v>
      </c>
      <c r="AI67" s="418">
        <v>0.002511</v>
      </c>
      <c r="AJ67" s="418">
        <v>31.14449</v>
      </c>
      <c r="AK67" s="418">
        <v>0.09334</v>
      </c>
      <c r="AL67" s="418">
        <v>0.021565</v>
      </c>
      <c r="AM67" s="418">
        <v>0.070603</v>
      </c>
      <c r="AN67" s="418">
        <v>0.000476</v>
      </c>
      <c r="AO67" s="418">
        <v>0.017456</v>
      </c>
      <c r="AP67" s="418">
        <v>0.006041</v>
      </c>
      <c r="AQ67" s="418">
        <v>9.202736</v>
      </c>
      <c r="AR67" s="418">
        <v>38.84944</v>
      </c>
      <c r="AS67" s="419"/>
    </row>
    <row r="68" spans="1:45" ht="13.5" thickBot="1">
      <c r="A68" s="417" t="s">
        <v>368</v>
      </c>
      <c r="B68" s="418">
        <v>0</v>
      </c>
      <c r="C68" s="418">
        <v>750</v>
      </c>
      <c r="D68" s="418">
        <v>1499</v>
      </c>
      <c r="E68" s="418">
        <v>2251</v>
      </c>
      <c r="F68" s="418">
        <v>3000</v>
      </c>
      <c r="G68" s="418">
        <v>3751</v>
      </c>
      <c r="H68" s="418">
        <v>4500</v>
      </c>
      <c r="I68" s="418">
        <v>5251</v>
      </c>
      <c r="J68" s="418">
        <v>6000</v>
      </c>
      <c r="K68" s="418">
        <v>6751</v>
      </c>
      <c r="L68" s="418">
        <v>7501</v>
      </c>
      <c r="M68" s="418">
        <v>8253</v>
      </c>
      <c r="N68" s="418">
        <v>9003</v>
      </c>
      <c r="O68" s="418">
        <v>9753</v>
      </c>
      <c r="P68" s="418">
        <v>10503</v>
      </c>
      <c r="Q68" s="418">
        <v>11253</v>
      </c>
      <c r="R68" s="418">
        <v>12003</v>
      </c>
      <c r="S68" s="418">
        <v>12753</v>
      </c>
      <c r="T68" s="418">
        <v>13504</v>
      </c>
      <c r="U68" s="418">
        <v>14254</v>
      </c>
      <c r="V68" s="419"/>
      <c r="X68" s="417" t="s">
        <v>368</v>
      </c>
      <c r="Y68" s="418">
        <v>0</v>
      </c>
      <c r="Z68" s="418">
        <v>752</v>
      </c>
      <c r="AA68" s="418">
        <v>1506</v>
      </c>
      <c r="AB68" s="418">
        <v>2257</v>
      </c>
      <c r="AC68" s="418">
        <v>3008</v>
      </c>
      <c r="AD68" s="418">
        <v>3760</v>
      </c>
      <c r="AE68" s="418">
        <v>4512</v>
      </c>
      <c r="AF68" s="418">
        <v>5264</v>
      </c>
      <c r="AG68" s="418">
        <v>6014</v>
      </c>
      <c r="AH68" s="418">
        <v>6768</v>
      </c>
      <c r="AI68" s="418">
        <v>7518</v>
      </c>
      <c r="AJ68" s="418">
        <v>8270</v>
      </c>
      <c r="AK68" s="418">
        <v>9022</v>
      </c>
      <c r="AL68" s="418">
        <v>9774</v>
      </c>
      <c r="AM68" s="418">
        <v>10525</v>
      </c>
      <c r="AN68" s="418">
        <v>11277</v>
      </c>
      <c r="AO68" s="418">
        <v>12028</v>
      </c>
      <c r="AP68" s="418">
        <v>12779</v>
      </c>
      <c r="AQ68" s="418">
        <v>13532</v>
      </c>
      <c r="AR68" s="418">
        <v>14284</v>
      </c>
      <c r="AS68" s="419"/>
    </row>
    <row r="69" spans="1:28" ht="13.5" thickBot="1">
      <c r="A69" s="417" t="s">
        <v>369</v>
      </c>
      <c r="B69" s="418" t="s">
        <v>370</v>
      </c>
      <c r="C69" s="418">
        <v>875.493223</v>
      </c>
      <c r="D69" s="418" t="s">
        <v>371</v>
      </c>
      <c r="E69" s="419">
        <v>880.018018</v>
      </c>
      <c r="X69" s="417" t="s">
        <v>369</v>
      </c>
      <c r="Y69" s="418" t="s">
        <v>370</v>
      </c>
      <c r="Z69" s="418"/>
      <c r="AA69" s="418" t="s">
        <v>371</v>
      </c>
      <c r="AB69" s="419"/>
    </row>
  </sheetData>
  <sheetProtection sheet="1" objects="1" scenarios="1"/>
  <mergeCells count="106">
    <mergeCell ref="B19:U19"/>
    <mergeCell ref="Y19:AR19"/>
    <mergeCell ref="A59:B59"/>
    <mergeCell ref="X59:Y59"/>
    <mergeCell ref="A62:B62"/>
    <mergeCell ref="X62:Y62"/>
    <mergeCell ref="C1:K1"/>
    <mergeCell ref="C2:E2"/>
    <mergeCell ref="C4:E4"/>
    <mergeCell ref="I2:K2"/>
    <mergeCell ref="F2:H2"/>
    <mergeCell ref="C3:K3"/>
    <mergeCell ref="F4:H4"/>
    <mergeCell ref="I4:K4"/>
    <mergeCell ref="A1:B1"/>
    <mergeCell ref="A2:B2"/>
    <mergeCell ref="A4:B4"/>
    <mergeCell ref="A3:B3"/>
    <mergeCell ref="C17:E17"/>
    <mergeCell ref="C9:E9"/>
    <mergeCell ref="F9:H9"/>
    <mergeCell ref="M8:W8"/>
    <mergeCell ref="R9:T9"/>
    <mergeCell ref="U9:W9"/>
    <mergeCell ref="O9:Q9"/>
    <mergeCell ref="M9:N9"/>
    <mergeCell ref="R14:T14"/>
    <mergeCell ref="U14:W14"/>
    <mergeCell ref="C6:E6"/>
    <mergeCell ref="F16:H16"/>
    <mergeCell ref="A6:B6"/>
    <mergeCell ref="F12:H12"/>
    <mergeCell ref="F14:H14"/>
    <mergeCell ref="A5:B5"/>
    <mergeCell ref="A13:B13"/>
    <mergeCell ref="A16:B16"/>
    <mergeCell ref="A11:B11"/>
    <mergeCell ref="A15:B15"/>
    <mergeCell ref="A9:B9"/>
    <mergeCell ref="O15:Q15"/>
    <mergeCell ref="M15:N15"/>
    <mergeCell ref="A12:B12"/>
    <mergeCell ref="C13:E13"/>
    <mergeCell ref="C15:E15"/>
    <mergeCell ref="M12:N12"/>
    <mergeCell ref="M17:N17"/>
    <mergeCell ref="O17:Q17"/>
    <mergeCell ref="M16:N16"/>
    <mergeCell ref="O16:Q16"/>
    <mergeCell ref="I6:K6"/>
    <mergeCell ref="I5:K5"/>
    <mergeCell ref="I14:K14"/>
    <mergeCell ref="F17:H17"/>
    <mergeCell ref="F15:H15"/>
    <mergeCell ref="I15:K15"/>
    <mergeCell ref="I12:K12"/>
    <mergeCell ref="F13:H13"/>
    <mergeCell ref="I13:K13"/>
    <mergeCell ref="A8:K8"/>
    <mergeCell ref="C5:E5"/>
    <mergeCell ref="I10:K10"/>
    <mergeCell ref="C14:E14"/>
    <mergeCell ref="C10:E10"/>
    <mergeCell ref="C12:E12"/>
    <mergeCell ref="F10:H10"/>
    <mergeCell ref="C11:E11"/>
    <mergeCell ref="F11:H11"/>
    <mergeCell ref="F5:H5"/>
    <mergeCell ref="F6:H6"/>
    <mergeCell ref="M10:N10"/>
    <mergeCell ref="I9:K9"/>
    <mergeCell ref="A10:B10"/>
    <mergeCell ref="A14:B14"/>
    <mergeCell ref="I11:K11"/>
    <mergeCell ref="M14:N14"/>
    <mergeCell ref="M11:N11"/>
    <mergeCell ref="O11:Q11"/>
    <mergeCell ref="R11:T11"/>
    <mergeCell ref="U11:W11"/>
    <mergeCell ref="M13:N13"/>
    <mergeCell ref="O13:Q13"/>
    <mergeCell ref="R13:T13"/>
    <mergeCell ref="U13:W13"/>
    <mergeCell ref="O12:Q12"/>
    <mergeCell ref="R12:T12"/>
    <mergeCell ref="U12:W12"/>
    <mergeCell ref="A61:B61"/>
    <mergeCell ref="A60:B60"/>
    <mergeCell ref="R16:T16"/>
    <mergeCell ref="U16:W16"/>
    <mergeCell ref="R17:T17"/>
    <mergeCell ref="U17:W17"/>
    <mergeCell ref="I17:K17"/>
    <mergeCell ref="I16:K16"/>
    <mergeCell ref="A17:B17"/>
    <mergeCell ref="C16:E16"/>
    <mergeCell ref="X60:Y60"/>
    <mergeCell ref="X61:Y61"/>
    <mergeCell ref="P4:R4"/>
    <mergeCell ref="P5:R5"/>
    <mergeCell ref="R15:T15"/>
    <mergeCell ref="U15:W15"/>
    <mergeCell ref="O10:Q10"/>
    <mergeCell ref="R10:T10"/>
    <mergeCell ref="U10:W10"/>
    <mergeCell ref="O14:Q14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8"/>
  <sheetViews>
    <sheetView workbookViewId="0" topLeftCell="A1">
      <selection activeCell="A13" sqref="A13"/>
    </sheetView>
  </sheetViews>
  <sheetFormatPr defaultColWidth="9.140625" defaultRowHeight="12.75"/>
  <cols>
    <col min="1" max="1" width="12.421875" style="81" customWidth="1"/>
    <col min="2" max="2" width="9.421875" style="81" customWidth="1"/>
    <col min="3" max="3" width="7.140625" style="81" bestFit="1" customWidth="1"/>
    <col min="4" max="10" width="6.28125" style="81" customWidth="1"/>
    <col min="11" max="21" width="7.00390625" style="81" customWidth="1"/>
    <col min="22" max="22" width="8.8515625" style="81" customWidth="1"/>
    <col min="23" max="23" width="9.140625" style="81" customWidth="1"/>
    <col min="24" max="24" width="13.28125" style="81" customWidth="1"/>
    <col min="25" max="25" width="9.00390625" style="81" customWidth="1"/>
    <col min="26" max="33" width="6.28125" style="81" customWidth="1"/>
    <col min="34" max="44" width="7.00390625" style="81" customWidth="1"/>
    <col min="45" max="45" width="9.57421875" style="81" customWidth="1"/>
    <col min="46" max="16384" width="9.140625" style="81" customWidth="1"/>
  </cols>
  <sheetData>
    <row r="1" spans="1:45" ht="13.5" thickBot="1">
      <c r="A1" s="198" t="s">
        <v>0</v>
      </c>
      <c r="B1" s="563" t="str">
        <f>'Original data'!C2&amp;"-0"&amp;'Original data'!I2</f>
        <v>HCMBBLA001-03000115</v>
      </c>
      <c r="C1" s="563"/>
      <c r="D1" s="563"/>
      <c r="E1" s="563" t="s">
        <v>248</v>
      </c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4"/>
      <c r="V1" s="199" t="s">
        <v>36</v>
      </c>
      <c r="X1" s="198" t="s">
        <v>0</v>
      </c>
      <c r="Y1" s="563" t="str">
        <f>'Original data'!C2&amp;"-"&amp;'Original data'!I2</f>
        <v>HCMBBLA001-3000115</v>
      </c>
      <c r="Z1" s="563"/>
      <c r="AA1" s="563"/>
      <c r="AB1" s="563" t="s">
        <v>249</v>
      </c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4"/>
      <c r="AS1" s="199" t="s">
        <v>36</v>
      </c>
    </row>
    <row r="2" spans="1:45" ht="12.75">
      <c r="A2" s="198" t="s">
        <v>122</v>
      </c>
      <c r="B2" s="150">
        <f>'Original data'!B20/'Original data'!$C62*1000</f>
        <v>390.7128</v>
      </c>
      <c r="C2" s="151">
        <f>'Original data'!C20/'Original data'!$C62*1000</f>
        <v>703.643</v>
      </c>
      <c r="D2" s="151">
        <f>'Original data'!D20/'Original data'!$C62*1000</f>
        <v>704.1672</v>
      </c>
      <c r="E2" s="151">
        <f>'Original data'!E20/'Original data'!$C62*1000</f>
        <v>704.2522</v>
      </c>
      <c r="F2" s="151">
        <f>'Original data'!F20/'Original data'!$C62*1000</f>
        <v>704.2384000000001</v>
      </c>
      <c r="G2" s="151">
        <f>'Original data'!G20/'Original data'!$C62*1000</f>
        <v>704.2684</v>
      </c>
      <c r="H2" s="151">
        <f>'Original data'!H20/'Original data'!$C62*1000</f>
        <v>704.2734</v>
      </c>
      <c r="I2" s="151">
        <f>'Original data'!I20/'Original data'!$C62*1000</f>
        <v>704.2837</v>
      </c>
      <c r="J2" s="151">
        <f>'Original data'!J20/'Original data'!$C62*1000</f>
        <v>704.2429</v>
      </c>
      <c r="K2" s="151">
        <f>'Original data'!K20/'Original data'!$C62*1000</f>
        <v>704.1820999999999</v>
      </c>
      <c r="L2" s="151">
        <f>'Original data'!L20/'Original data'!$C62*1000</f>
        <v>704.2407</v>
      </c>
      <c r="M2" s="151">
        <f>'Original data'!M20/'Original data'!$C62*1000</f>
        <v>704.2729999999999</v>
      </c>
      <c r="N2" s="151">
        <f>'Original data'!N20/'Original data'!$C62*1000</f>
        <v>704.2537</v>
      </c>
      <c r="O2" s="151">
        <f>'Original data'!O20/'Original data'!$C62*1000</f>
        <v>704.2223</v>
      </c>
      <c r="P2" s="151">
        <f>'Original data'!P20/'Original data'!$C62*1000</f>
        <v>704.2325999999999</v>
      </c>
      <c r="Q2" s="151">
        <f>'Original data'!Q20/'Original data'!$C62*1000</f>
        <v>704.1429</v>
      </c>
      <c r="R2" s="151">
        <f>'Original data'!R20/'Original data'!$C62*1000</f>
        <v>704.2574000000001</v>
      </c>
      <c r="S2" s="151">
        <f>'Original data'!S20/'Original data'!$C62*1000</f>
        <v>704.2492</v>
      </c>
      <c r="T2" s="151">
        <f>'Original data'!T20/'Original data'!$C62*1000</f>
        <v>703.8881</v>
      </c>
      <c r="U2" s="152">
        <f>'Original data'!U20/'Original data'!$C62*1000</f>
        <v>408.93620000000004</v>
      </c>
      <c r="V2" s="153">
        <f>'Original data'!V20</f>
        <v>101.048472559</v>
      </c>
      <c r="W2" s="200"/>
      <c r="X2" s="198" t="s">
        <v>122</v>
      </c>
      <c r="Y2" s="473">
        <f>'Original data'!Y20/'Original data'!$Z62*1000</f>
        <v>359.98030000000006</v>
      </c>
      <c r="Z2" s="469">
        <f>'Original data'!Z20/'Original data'!$Z62*1000</f>
        <v>702.8045</v>
      </c>
      <c r="AA2" s="151">
        <f>'Original data'!AA20/'Original data'!$Z62*1000</f>
        <v>703.9707</v>
      </c>
      <c r="AB2" s="151">
        <f>'Original data'!AB20/'Original data'!$Z62*1000</f>
        <v>704.0822999999999</v>
      </c>
      <c r="AC2" s="151">
        <f>'Original data'!AC20/'Original data'!$Z62*1000</f>
        <v>703.9697</v>
      </c>
      <c r="AD2" s="151">
        <f>'Original data'!AD20/'Original data'!$Z62*1000</f>
        <v>704.1299000000001</v>
      </c>
      <c r="AE2" s="151">
        <f>'Original data'!AE20/'Original data'!$Z62*1000</f>
        <v>704.1603000000001</v>
      </c>
      <c r="AF2" s="151">
        <f>'Original data'!AF20/'Original data'!$Z62*1000</f>
        <v>704.174</v>
      </c>
      <c r="AG2" s="151">
        <f>'Original data'!AG20/'Original data'!$Z62*1000</f>
        <v>704.1621</v>
      </c>
      <c r="AH2" s="151">
        <f>'Original data'!AH20/'Original data'!$Z62*1000</f>
        <v>704.1218</v>
      </c>
      <c r="AI2" s="151">
        <f>'Original data'!AI20/'Original data'!$Z62*1000</f>
        <v>704.0908999999999</v>
      </c>
      <c r="AJ2" s="151">
        <f>'Original data'!AJ20/'Original data'!$Z62*1000</f>
        <v>704.1631</v>
      </c>
      <c r="AK2" s="151">
        <f>'Original data'!AK20/'Original data'!$Z62*1000</f>
        <v>704.0833</v>
      </c>
      <c r="AL2" s="151">
        <f>'Original data'!AL20/'Original data'!$Z62*1000</f>
        <v>704.075</v>
      </c>
      <c r="AM2" s="151">
        <f>'Original data'!AM20/'Original data'!$Z62*1000</f>
        <v>704.0347</v>
      </c>
      <c r="AN2" s="151">
        <f>'Original data'!AN20/'Original data'!$Z62*1000</f>
        <v>704.0966</v>
      </c>
      <c r="AO2" s="151">
        <f>'Original data'!AO20/'Original data'!$Z62*1000</f>
        <v>704.0835999999999</v>
      </c>
      <c r="AP2" s="151">
        <f>'Original data'!AP20/'Original data'!$Z62*1000</f>
        <v>704.115</v>
      </c>
      <c r="AQ2" s="151">
        <f>'Original data'!AQ20/'Original data'!$Z62*1000</f>
        <v>703.8104</v>
      </c>
      <c r="AR2" s="472">
        <f>'Original data'!AR20/'Original data'!$Z62*1000</f>
        <v>411.9284</v>
      </c>
      <c r="AS2" s="152">
        <f>'Original data'!AS20</f>
        <v>100.817086916</v>
      </c>
    </row>
    <row r="3" spans="1:45" ht="13.5" thickBot="1">
      <c r="A3" s="201" t="s">
        <v>39</v>
      </c>
      <c r="B3" s="348">
        <f>'Original data'!B21*'Original data'!$U4</f>
        <v>0.714089</v>
      </c>
      <c r="C3" s="154">
        <f>'Original data'!C21*'Original data'!$U4</f>
        <v>-2.105899</v>
      </c>
      <c r="D3" s="154">
        <f>'Original data'!D21*'Original data'!$U4</f>
        <v>-0.604133</v>
      </c>
      <c r="E3" s="154">
        <f>'Original data'!E21*'Original data'!$U4</f>
        <v>-0.387377</v>
      </c>
      <c r="F3" s="154">
        <f>'Original data'!F21*'Original data'!$U4</f>
        <v>0.072825</v>
      </c>
      <c r="G3" s="154">
        <f>'Original data'!G21*'Original data'!$U4</f>
        <v>0.384695</v>
      </c>
      <c r="H3" s="154">
        <f>'Original data'!H21*'Original data'!$U4</f>
        <v>0.740594</v>
      </c>
      <c r="I3" s="154">
        <f>'Original data'!I21*'Original data'!$U4</f>
        <v>1.149761</v>
      </c>
      <c r="J3" s="154">
        <f>'Original data'!J21*'Original data'!$U4</f>
        <v>0.373946</v>
      </c>
      <c r="K3" s="154">
        <f>'Original data'!K21*'Original data'!$U4</f>
        <v>1.574755</v>
      </c>
      <c r="L3" s="154">
        <f>'Original data'!L21*'Original data'!$U4</f>
        <v>1.361211</v>
      </c>
      <c r="M3" s="154">
        <f>'Original data'!M21*'Original data'!$U4</f>
        <v>0.922355</v>
      </c>
      <c r="N3" s="154">
        <f>'Original data'!N21*'Original data'!$U4</f>
        <v>0.961577</v>
      </c>
      <c r="O3" s="154">
        <f>'Original data'!O21*'Original data'!$U4</f>
        <v>0.381805</v>
      </c>
      <c r="P3" s="154">
        <f>'Original data'!P21*'Original data'!$U4</f>
        <v>-0.493034</v>
      </c>
      <c r="Q3" s="154">
        <f>'Original data'!Q21*'Original data'!$U4</f>
        <v>-0.299537</v>
      </c>
      <c r="R3" s="154">
        <f>'Original data'!R21*'Original data'!$U4</f>
        <v>-0.188915</v>
      </c>
      <c r="S3" s="154">
        <f>'Original data'!S21*'Original data'!$U4</f>
        <v>-1.099316</v>
      </c>
      <c r="T3" s="154">
        <f>'Original data'!T21*'Original data'!$U4</f>
        <v>-1.3079</v>
      </c>
      <c r="U3" s="155">
        <f>'Original data'!U21*'Original data'!$U4</f>
        <v>-3.162167</v>
      </c>
      <c r="V3" s="429">
        <f>'Original data'!V21*'Original data'!$U4</f>
        <v>-26.717754253</v>
      </c>
      <c r="W3" s="200"/>
      <c r="X3" s="202" t="str">
        <f>'Original data'!X21</f>
        <v>Angle (mrad)</v>
      </c>
      <c r="Y3" s="348">
        <f>'Original data'!Y21*'Original data'!$U4</f>
        <v>0.855931</v>
      </c>
      <c r="Z3" s="154">
        <f>'Original data'!Z21*'Original data'!$U4</f>
        <v>-0.823186</v>
      </c>
      <c r="AA3" s="154">
        <f>'Original data'!AA21*'Original data'!$U4</f>
        <v>-0.033851</v>
      </c>
      <c r="AB3" s="154">
        <f>'Original data'!AB21*'Original data'!$U4</f>
        <v>0.212015</v>
      </c>
      <c r="AC3" s="154">
        <f>'Original data'!AC21*'Original data'!$U4</f>
        <v>0.513324</v>
      </c>
      <c r="AD3" s="154">
        <f>'Original data'!AD21*'Original data'!$U4</f>
        <v>0.507222</v>
      </c>
      <c r="AE3" s="154">
        <f>'Original data'!AE21*'Original data'!$U4</f>
        <v>0.89414</v>
      </c>
      <c r="AF3" s="154">
        <f>'Original data'!AF21*'Original data'!$U4</f>
        <v>1.473312</v>
      </c>
      <c r="AG3" s="154">
        <f>'Original data'!AG21*'Original data'!$U4</f>
        <v>1.026977</v>
      </c>
      <c r="AH3" s="154">
        <f>'Original data'!AH21*'Original data'!$U4</f>
        <v>1.816327</v>
      </c>
      <c r="AI3" s="154">
        <f>'Original data'!AI21*'Original data'!$U4</f>
        <v>1.612625</v>
      </c>
      <c r="AJ3" s="154">
        <f>'Original data'!AJ21*'Original data'!$U4</f>
        <v>1.023005</v>
      </c>
      <c r="AK3" s="154">
        <f>'Original data'!AK21*'Original data'!$U4</f>
        <v>1.131648</v>
      </c>
      <c r="AL3" s="154">
        <f>'Original data'!AL21*'Original data'!$U4</f>
        <v>-0.134427</v>
      </c>
      <c r="AM3" s="154">
        <f>'Original data'!AM21*'Original data'!$U4</f>
        <v>-0.89628</v>
      </c>
      <c r="AN3" s="154">
        <f>'Original data'!AN21*'Original data'!$U4</f>
        <v>-1.399918</v>
      </c>
      <c r="AO3" s="154">
        <f>'Original data'!AO21*'Original data'!$U4</f>
        <v>-1.249736</v>
      </c>
      <c r="AP3" s="154">
        <f>'Original data'!AP21*'Original data'!$U4</f>
        <v>-1.973726</v>
      </c>
      <c r="AQ3" s="154">
        <f>'Original data'!AQ21*'Original data'!$U4</f>
        <v>-2.122859</v>
      </c>
      <c r="AR3" s="155">
        <f>'Original data'!AR21*'Original data'!$U4</f>
        <v>-3.447761</v>
      </c>
      <c r="AS3" s="155">
        <f>'Original data'!AS21*'Original data'!$U4</f>
        <v>-17.889111835</v>
      </c>
    </row>
    <row r="4" spans="1:45" ht="13.5" thickBot="1">
      <c r="A4" s="203" t="s">
        <v>1</v>
      </c>
      <c r="B4" s="156" t="str">
        <f>'Original data'!B22</f>
        <v>Position 1</v>
      </c>
      <c r="C4" s="156" t="str">
        <f>'Original data'!C22</f>
        <v>Position 2</v>
      </c>
      <c r="D4" s="156" t="str">
        <f>'Original data'!D22</f>
        <v>Position 3</v>
      </c>
      <c r="E4" s="156" t="str">
        <f>'Original data'!E22</f>
        <v>Position 4</v>
      </c>
      <c r="F4" s="156" t="str">
        <f>'Original data'!F22</f>
        <v>Position 5</v>
      </c>
      <c r="G4" s="156" t="str">
        <f>'Original data'!G22</f>
        <v>Position 6</v>
      </c>
      <c r="H4" s="156" t="str">
        <f>'Original data'!H22</f>
        <v>Position 7</v>
      </c>
      <c r="I4" s="156" t="str">
        <f>'Original data'!I22</f>
        <v>Position 8</v>
      </c>
      <c r="J4" s="156" t="str">
        <f>'Original data'!J22</f>
        <v>Position 9</v>
      </c>
      <c r="K4" s="156" t="str">
        <f>'Original data'!K22</f>
        <v>Position 10</v>
      </c>
      <c r="L4" s="156" t="str">
        <f>'Original data'!L22</f>
        <v>Position 11</v>
      </c>
      <c r="M4" s="156" t="str">
        <f>'Original data'!M22</f>
        <v>Position 12</v>
      </c>
      <c r="N4" s="156" t="str">
        <f>'Original data'!N22</f>
        <v>Position 13</v>
      </c>
      <c r="O4" s="156" t="str">
        <f>'Original data'!O22</f>
        <v>Position 14</v>
      </c>
      <c r="P4" s="156" t="str">
        <f>'Original data'!P22</f>
        <v>Position 15</v>
      </c>
      <c r="Q4" s="156" t="str">
        <f>'Original data'!Q22</f>
        <v>Position 16</v>
      </c>
      <c r="R4" s="156" t="str">
        <f>'Original data'!R22</f>
        <v>Position 17</v>
      </c>
      <c r="S4" s="156" t="str">
        <f>'Original data'!S22</f>
        <v>Position 18</v>
      </c>
      <c r="T4" s="156" t="str">
        <f>'Original data'!T22</f>
        <v>Position 19</v>
      </c>
      <c r="U4" s="157" t="str">
        <f>'Original data'!U22</f>
        <v>Position 20</v>
      </c>
      <c r="V4" s="158"/>
      <c r="X4" s="203" t="str">
        <f>'Original data'!X22</f>
        <v>Multipoles</v>
      </c>
      <c r="Y4" s="156" t="str">
        <f>'Original data'!Y22</f>
        <v>Position 1</v>
      </c>
      <c r="Z4" s="156" t="str">
        <f>'Original data'!Z22</f>
        <v>Position 2</v>
      </c>
      <c r="AA4" s="156" t="str">
        <f>'Original data'!AA22</f>
        <v>Position 3</v>
      </c>
      <c r="AB4" s="156" t="str">
        <f>'Original data'!AB22</f>
        <v>Position 4</v>
      </c>
      <c r="AC4" s="156" t="str">
        <f>'Original data'!AC22</f>
        <v>Position 5</v>
      </c>
      <c r="AD4" s="156" t="str">
        <f>'Original data'!AD22</f>
        <v>Position 6</v>
      </c>
      <c r="AE4" s="156" t="str">
        <f>'Original data'!AE22</f>
        <v>Position 7</v>
      </c>
      <c r="AF4" s="156" t="str">
        <f>'Original data'!AF22</f>
        <v>Position 8</v>
      </c>
      <c r="AG4" s="156" t="str">
        <f>'Original data'!AG22</f>
        <v>Position 9</v>
      </c>
      <c r="AH4" s="156" t="str">
        <f>'Original data'!AH22</f>
        <v>Position 10</v>
      </c>
      <c r="AI4" s="156" t="str">
        <f>'Original data'!AI22</f>
        <v>Position 11</v>
      </c>
      <c r="AJ4" s="156" t="str">
        <f>'Original data'!AJ22</f>
        <v>Position 12</v>
      </c>
      <c r="AK4" s="156" t="str">
        <f>'Original data'!AK22</f>
        <v>Position 13</v>
      </c>
      <c r="AL4" s="156" t="str">
        <f>'Original data'!AL22</f>
        <v>Position 14</v>
      </c>
      <c r="AM4" s="156" t="str">
        <f>'Original data'!AM22</f>
        <v>Position 15</v>
      </c>
      <c r="AN4" s="156" t="str">
        <f>'Original data'!AN22</f>
        <v>Position 16</v>
      </c>
      <c r="AO4" s="156" t="str">
        <f>'Original data'!AO22</f>
        <v>Position 17</v>
      </c>
      <c r="AP4" s="156" t="str">
        <f>'Original data'!AP22</f>
        <v>Position 18</v>
      </c>
      <c r="AQ4" s="156" t="str">
        <f>'Original data'!AQ22</f>
        <v>Position 19</v>
      </c>
      <c r="AR4" s="157" t="str">
        <f>'Original data'!AR22</f>
        <v>Position 20</v>
      </c>
      <c r="AS4" s="172"/>
    </row>
    <row r="5" spans="1:46" ht="12.75">
      <c r="A5" s="204" t="s">
        <v>2</v>
      </c>
      <c r="B5" s="159">
        <f>'Original data'!B23</f>
        <v>10000</v>
      </c>
      <c r="C5" s="159">
        <f>'Original data'!C23</f>
        <v>10000</v>
      </c>
      <c r="D5" s="159">
        <f>'Original data'!D23</f>
        <v>10000</v>
      </c>
      <c r="E5" s="159">
        <f>'Original data'!E23</f>
        <v>10000</v>
      </c>
      <c r="F5" s="159">
        <f>'Original data'!F23</f>
        <v>10000</v>
      </c>
      <c r="G5" s="159">
        <f>'Original data'!G23</f>
        <v>10000</v>
      </c>
      <c r="H5" s="159">
        <f>'Original data'!H23</f>
        <v>10000</v>
      </c>
      <c r="I5" s="159">
        <f>'Original data'!I23</f>
        <v>10000</v>
      </c>
      <c r="J5" s="159">
        <f>'Original data'!J23</f>
        <v>10000</v>
      </c>
      <c r="K5" s="159">
        <f>'Original data'!K23</f>
        <v>10000</v>
      </c>
      <c r="L5" s="159">
        <f>'Original data'!L23</f>
        <v>10000</v>
      </c>
      <c r="M5" s="159">
        <f>'Original data'!M23</f>
        <v>10000</v>
      </c>
      <c r="N5" s="159">
        <f>'Original data'!N23</f>
        <v>10000</v>
      </c>
      <c r="O5" s="159">
        <f>'Original data'!O23</f>
        <v>10000</v>
      </c>
      <c r="P5" s="159">
        <f>'Original data'!P23</f>
        <v>10000</v>
      </c>
      <c r="Q5" s="159">
        <f>'Original data'!Q23</f>
        <v>10000</v>
      </c>
      <c r="R5" s="159">
        <f>'Original data'!R23</f>
        <v>10000</v>
      </c>
      <c r="S5" s="159">
        <f>'Original data'!S23</f>
        <v>10000</v>
      </c>
      <c r="T5" s="159">
        <f>'Original data'!T23</f>
        <v>10000</v>
      </c>
      <c r="U5" s="159">
        <f>'Original data'!U23</f>
        <v>10000</v>
      </c>
      <c r="V5" s="160"/>
      <c r="W5" s="205"/>
      <c r="X5" s="160" t="str">
        <f>'Original data'!X23</f>
        <v>b1</v>
      </c>
      <c r="Y5" s="159">
        <f>'Original data'!Y23</f>
        <v>10000</v>
      </c>
      <c r="Z5" s="159">
        <f>'Original data'!Z23</f>
        <v>10000</v>
      </c>
      <c r="AA5" s="159">
        <f>'Original data'!AA23</f>
        <v>10000</v>
      </c>
      <c r="AB5" s="159">
        <f>'Original data'!AB23</f>
        <v>10000</v>
      </c>
      <c r="AC5" s="159">
        <f>'Original data'!AC23</f>
        <v>10000</v>
      </c>
      <c r="AD5" s="159">
        <f>'Original data'!AD23</f>
        <v>10000</v>
      </c>
      <c r="AE5" s="159">
        <f>'Original data'!AE23</f>
        <v>10000</v>
      </c>
      <c r="AF5" s="159">
        <f>'Original data'!AF23</f>
        <v>10000</v>
      </c>
      <c r="AG5" s="159">
        <f>'Original data'!AG23</f>
        <v>10000</v>
      </c>
      <c r="AH5" s="159">
        <f>'Original data'!AH23</f>
        <v>10000</v>
      </c>
      <c r="AI5" s="159">
        <f>'Original data'!AI23</f>
        <v>10000</v>
      </c>
      <c r="AJ5" s="159">
        <f>'Original data'!AJ23</f>
        <v>10000</v>
      </c>
      <c r="AK5" s="159">
        <f>'Original data'!AK23</f>
        <v>10000</v>
      </c>
      <c r="AL5" s="159">
        <f>'Original data'!AL23</f>
        <v>10000</v>
      </c>
      <c r="AM5" s="159">
        <f>'Original data'!AM23</f>
        <v>10000</v>
      </c>
      <c r="AN5" s="159">
        <f>'Original data'!AN23</f>
        <v>10000</v>
      </c>
      <c r="AO5" s="159">
        <f>'Original data'!AO23</f>
        <v>10000</v>
      </c>
      <c r="AP5" s="159">
        <f>'Original data'!AP23</f>
        <v>10000</v>
      </c>
      <c r="AQ5" s="159">
        <f>'Original data'!AQ23</f>
        <v>10000</v>
      </c>
      <c r="AR5" s="159">
        <f>'Original data'!AR23</f>
        <v>10000</v>
      </c>
      <c r="AS5" s="160"/>
      <c r="AT5" s="206"/>
    </row>
    <row r="6" spans="1:45" ht="12.75">
      <c r="A6" s="204" t="s">
        <v>3</v>
      </c>
      <c r="B6" s="161">
        <f>'Original data'!B24*'Original data'!$U$3</f>
        <v>27.7846</v>
      </c>
      <c r="C6" s="161">
        <f>'Original data'!C24*'Original data'!$U$3</f>
        <v>-0.4062142</v>
      </c>
      <c r="D6" s="161">
        <f>'Original data'!D24*'Original data'!$U$3</f>
        <v>-0.6416423</v>
      </c>
      <c r="E6" s="161">
        <f>'Original data'!E24*'Original data'!$U$3</f>
        <v>-0.3548727</v>
      </c>
      <c r="F6" s="161">
        <f>'Original data'!F24*'Original data'!$U$3</f>
        <v>-0.447365</v>
      </c>
      <c r="G6" s="161">
        <f>'Original data'!G24*'Original data'!$U$3</f>
        <v>-0.3828321</v>
      </c>
      <c r="H6" s="161">
        <f>'Original data'!H24*'Original data'!$U$3</f>
        <v>-0.2745022</v>
      </c>
      <c r="I6" s="161">
        <f>'Original data'!I24*'Original data'!$U$3</f>
        <v>-0.6428315</v>
      </c>
      <c r="J6" s="161">
        <f>'Original data'!J24*'Original data'!$U$3</f>
        <v>-0.4556298</v>
      </c>
      <c r="K6" s="161">
        <f>'Original data'!K24*'Original data'!$U$3</f>
        <v>-0.3232125</v>
      </c>
      <c r="L6" s="161">
        <f>'Original data'!L24*'Original data'!$U$3</f>
        <v>-0.3059069</v>
      </c>
      <c r="M6" s="161">
        <f>'Original data'!M24*'Original data'!$U$3</f>
        <v>-0.2214527</v>
      </c>
      <c r="N6" s="161">
        <f>'Original data'!N24*'Original data'!$U$3</f>
        <v>-0.4509163</v>
      </c>
      <c r="O6" s="161">
        <f>'Original data'!O24*'Original data'!$U$3</f>
        <v>-0.3918994</v>
      </c>
      <c r="P6" s="161">
        <f>'Original data'!P24*'Original data'!$U$3</f>
        <v>-1.080203</v>
      </c>
      <c r="Q6" s="161">
        <f>'Original data'!Q24*'Original data'!$U$3</f>
        <v>-0.2747412</v>
      </c>
      <c r="R6" s="161">
        <f>'Original data'!R24*'Original data'!$U$3</f>
        <v>-0.5363513</v>
      </c>
      <c r="S6" s="161">
        <f>'Original data'!S24*'Original data'!$U$3</f>
        <v>-0.8174934</v>
      </c>
      <c r="T6" s="161">
        <f>'Original data'!T24*'Original data'!$U$3</f>
        <v>-0.9686271</v>
      </c>
      <c r="U6" s="161">
        <f>'Original data'!U24*'Original data'!$U$3</f>
        <v>21.02913</v>
      </c>
      <c r="V6" s="162"/>
      <c r="W6" s="207"/>
      <c r="X6" s="208" t="str">
        <f>'Original data'!X24</f>
        <v>b2</v>
      </c>
      <c r="Y6" s="161">
        <f>'Original data'!Y24*'Original data'!$U$3</f>
        <v>-22.56011</v>
      </c>
      <c r="Z6" s="161">
        <f>'Original data'!Z24*'Original data'!$U$3</f>
        <v>-0.3676683</v>
      </c>
      <c r="AA6" s="161">
        <f>'Original data'!AA24*'Original data'!$U$3</f>
        <v>-0.2240202</v>
      </c>
      <c r="AB6" s="161">
        <f>'Original data'!AB24*'Original data'!$U$3</f>
        <v>0.01909082</v>
      </c>
      <c r="AC6" s="161">
        <f>'Original data'!AC24*'Original data'!$U$3</f>
        <v>0.04717793</v>
      </c>
      <c r="AD6" s="161">
        <f>'Original data'!AD24*'Original data'!$U$3</f>
        <v>0.4349435</v>
      </c>
      <c r="AE6" s="161">
        <f>'Original data'!AE24*'Original data'!$U$3</f>
        <v>-0.04381074</v>
      </c>
      <c r="AF6" s="161">
        <f>'Original data'!AF24*'Original data'!$U$3</f>
        <v>-0.6609898</v>
      </c>
      <c r="AG6" s="161">
        <f>'Original data'!AG24*'Original data'!$U$3</f>
        <v>-0.2278273</v>
      </c>
      <c r="AH6" s="161">
        <f>'Original data'!AH24*'Original data'!$U$3</f>
        <v>-0.1543875</v>
      </c>
      <c r="AI6" s="161">
        <f>'Original data'!AI24*'Original data'!$U$3</f>
        <v>0.007248274</v>
      </c>
      <c r="AJ6" s="161">
        <f>'Original data'!AJ24*'Original data'!$U$3</f>
        <v>-0.2047535</v>
      </c>
      <c r="AK6" s="161">
        <f>'Original data'!AK24*'Original data'!$U$3</f>
        <v>0.2344133</v>
      </c>
      <c r="AL6" s="161">
        <f>'Original data'!AL24*'Original data'!$U$3</f>
        <v>-0.2683358</v>
      </c>
      <c r="AM6" s="161">
        <f>'Original data'!AM24*'Original data'!$U$3</f>
        <v>-0.5145822</v>
      </c>
      <c r="AN6" s="161">
        <f>'Original data'!AN24*'Original data'!$U$3</f>
        <v>-0.1819933</v>
      </c>
      <c r="AO6" s="161">
        <f>'Original data'!AO24*'Original data'!$U$3</f>
        <v>-0.4197576</v>
      </c>
      <c r="AP6" s="161">
        <f>'Original data'!AP24*'Original data'!$U$3</f>
        <v>0.1105103</v>
      </c>
      <c r="AQ6" s="161">
        <f>'Original data'!AQ24*'Original data'!$U$3</f>
        <v>-0.03830167</v>
      </c>
      <c r="AR6" s="161">
        <f>'Original data'!AR24*'Original data'!$U$3</f>
        <v>-22.53781</v>
      </c>
      <c r="AS6" s="162"/>
    </row>
    <row r="7" spans="1:45" ht="12.75">
      <c r="A7" s="204" t="s">
        <v>4</v>
      </c>
      <c r="B7" s="161">
        <f>'Original data'!B25</f>
        <v>37.99905</v>
      </c>
      <c r="C7" s="161">
        <f>'Original data'!C25</f>
        <v>1.991098</v>
      </c>
      <c r="D7" s="161">
        <f>'Original data'!D25</f>
        <v>1.42132</v>
      </c>
      <c r="E7" s="161">
        <f>'Original data'!E25</f>
        <v>0.3082594</v>
      </c>
      <c r="F7" s="161">
        <f>'Original data'!F25</f>
        <v>1.683746</v>
      </c>
      <c r="G7" s="161">
        <f>'Original data'!G25</f>
        <v>0.1606914</v>
      </c>
      <c r="H7" s="161">
        <f>'Original data'!H25</f>
        <v>1.189426</v>
      </c>
      <c r="I7" s="161">
        <f>'Original data'!I25</f>
        <v>0.3972186</v>
      </c>
      <c r="J7" s="161">
        <f>'Original data'!J25</f>
        <v>1.143333</v>
      </c>
      <c r="K7" s="161">
        <f>'Original data'!K25</f>
        <v>1.027059</v>
      </c>
      <c r="L7" s="161">
        <f>'Original data'!L25</f>
        <v>-0.1952081</v>
      </c>
      <c r="M7" s="161">
        <f>'Original data'!M25</f>
        <v>0.6666082</v>
      </c>
      <c r="N7" s="161">
        <f>'Original data'!N25</f>
        <v>0.6322891</v>
      </c>
      <c r="O7" s="161">
        <f>'Original data'!O25</f>
        <v>-0.7405631</v>
      </c>
      <c r="P7" s="161">
        <f>'Original data'!P25</f>
        <v>-0.1806185</v>
      </c>
      <c r="Q7" s="161">
        <f>'Original data'!Q25</f>
        <v>1.178611</v>
      </c>
      <c r="R7" s="161">
        <f>'Original data'!R25</f>
        <v>2.116595</v>
      </c>
      <c r="S7" s="161">
        <f>'Original data'!S25</f>
        <v>1.559593</v>
      </c>
      <c r="T7" s="161">
        <f>'Original data'!T25</f>
        <v>2.240594</v>
      </c>
      <c r="U7" s="161">
        <f>'Original data'!U25</f>
        <v>7.137848</v>
      </c>
      <c r="V7" s="162"/>
      <c r="W7" s="207"/>
      <c r="X7" s="208" t="str">
        <f>'Original data'!X25</f>
        <v>b3</v>
      </c>
      <c r="Y7" s="161">
        <f>'Original data'!Y25</f>
        <v>40.35725</v>
      </c>
      <c r="Z7" s="161">
        <f>'Original data'!Z25</f>
        <v>2.04788</v>
      </c>
      <c r="AA7" s="161">
        <f>'Original data'!AA25</f>
        <v>2.089686</v>
      </c>
      <c r="AB7" s="161">
        <f>'Original data'!AB25</f>
        <v>0.8383364</v>
      </c>
      <c r="AC7" s="161">
        <f>'Original data'!AC25</f>
        <v>1.752739</v>
      </c>
      <c r="AD7" s="161">
        <f>'Original data'!AD25</f>
        <v>0.3621217</v>
      </c>
      <c r="AE7" s="161">
        <f>'Original data'!AE25</f>
        <v>1.692562</v>
      </c>
      <c r="AF7" s="161">
        <f>'Original data'!AF25</f>
        <v>2.010547</v>
      </c>
      <c r="AG7" s="161">
        <f>'Original data'!AG25</f>
        <v>1.995322</v>
      </c>
      <c r="AH7" s="161">
        <f>'Original data'!AH25</f>
        <v>1.331384</v>
      </c>
      <c r="AI7" s="161">
        <f>'Original data'!AI25</f>
        <v>0.1957568</v>
      </c>
      <c r="AJ7" s="161">
        <f>'Original data'!AJ25</f>
        <v>-0.2618665</v>
      </c>
      <c r="AK7" s="161">
        <f>'Original data'!AK25</f>
        <v>0.5849561</v>
      </c>
      <c r="AL7" s="161">
        <f>'Original data'!AL25</f>
        <v>-0.5783123</v>
      </c>
      <c r="AM7" s="161">
        <f>'Original data'!AM25</f>
        <v>0.2459334</v>
      </c>
      <c r="AN7" s="161">
        <f>'Original data'!AN25</f>
        <v>0.8306997</v>
      </c>
      <c r="AO7" s="161">
        <f>'Original data'!AO25</f>
        <v>2.537687</v>
      </c>
      <c r="AP7" s="161">
        <f>'Original data'!AP25</f>
        <v>2.277305</v>
      </c>
      <c r="AQ7" s="161">
        <f>'Original data'!AQ25</f>
        <v>3.237207</v>
      </c>
      <c r="AR7" s="161">
        <f>'Original data'!AR25</f>
        <v>7.935002</v>
      </c>
      <c r="AS7" s="162"/>
    </row>
    <row r="8" spans="1:45" ht="12.75">
      <c r="A8" s="204" t="s">
        <v>5</v>
      </c>
      <c r="B8" s="161">
        <f>'Original data'!B26*'Original data'!$U$3</f>
        <v>0.7724744</v>
      </c>
      <c r="C8" s="161">
        <f>'Original data'!C26*'Original data'!$U$3</f>
        <v>0.05903783</v>
      </c>
      <c r="D8" s="161">
        <f>'Original data'!D26*'Original data'!$U$3</f>
        <v>0.04162138</v>
      </c>
      <c r="E8" s="161">
        <f>'Original data'!E26*'Original data'!$U$3</f>
        <v>0.1633859</v>
      </c>
      <c r="F8" s="161">
        <f>'Original data'!F26*'Original data'!$U$3</f>
        <v>0.1624302</v>
      </c>
      <c r="G8" s="161">
        <f>'Original data'!G26*'Original data'!$U$3</f>
        <v>0.004692466</v>
      </c>
      <c r="H8" s="161">
        <f>'Original data'!H26*'Original data'!$U$3</f>
        <v>0.03950333</v>
      </c>
      <c r="I8" s="161">
        <f>'Original data'!I26*'Original data'!$U$3</f>
        <v>0.07808894</v>
      </c>
      <c r="J8" s="161">
        <f>'Original data'!J26*'Original data'!$U$3</f>
        <v>0.0752399</v>
      </c>
      <c r="K8" s="161">
        <f>'Original data'!K26*'Original data'!$U$3</f>
        <v>0.01978093</v>
      </c>
      <c r="L8" s="161">
        <f>'Original data'!L26*'Original data'!$U$3</f>
        <v>0.04996712</v>
      </c>
      <c r="M8" s="161">
        <f>'Original data'!M26*'Original data'!$U$3</f>
        <v>0.1448617</v>
      </c>
      <c r="N8" s="161">
        <f>'Original data'!N26*'Original data'!$U$3</f>
        <v>0.09015931</v>
      </c>
      <c r="O8" s="161">
        <f>'Original data'!O26*'Original data'!$U$3</f>
        <v>-0.04314876</v>
      </c>
      <c r="P8" s="161">
        <f>'Original data'!P26*'Original data'!$U$3</f>
        <v>0.09437921</v>
      </c>
      <c r="Q8" s="161">
        <f>'Original data'!Q26*'Original data'!$U$3</f>
        <v>0.07740205</v>
      </c>
      <c r="R8" s="161">
        <f>'Original data'!R26*'Original data'!$U$3</f>
        <v>-0.1360251</v>
      </c>
      <c r="S8" s="161">
        <f>'Original data'!S26*'Original data'!$U$3</f>
        <v>-0.05691069</v>
      </c>
      <c r="T8" s="161">
        <f>'Original data'!T26*'Original data'!$U$3</f>
        <v>0.004068791</v>
      </c>
      <c r="U8" s="161">
        <f>'Original data'!U26*'Original data'!$U$3</f>
        <v>0.6977745</v>
      </c>
      <c r="V8" s="162"/>
      <c r="W8" s="207"/>
      <c r="X8" s="208" t="str">
        <f>'Original data'!X26</f>
        <v>b4</v>
      </c>
      <c r="Y8" s="161">
        <f>'Original data'!Y26*'Original data'!$U$3</f>
        <v>-1.152376</v>
      </c>
      <c r="Z8" s="161">
        <f>'Original data'!Z26*'Original data'!$U$3</f>
        <v>0.02015044</v>
      </c>
      <c r="AA8" s="161">
        <f>'Original data'!AA26*'Original data'!$U$3</f>
        <v>0.1224046</v>
      </c>
      <c r="AB8" s="161">
        <f>'Original data'!AB26*'Original data'!$U$3</f>
        <v>0.0304858</v>
      </c>
      <c r="AC8" s="161">
        <f>'Original data'!AC26*'Original data'!$U$3</f>
        <v>-0.0578232</v>
      </c>
      <c r="AD8" s="161">
        <f>'Original data'!AD26*'Original data'!$U$3</f>
        <v>-0.1422338</v>
      </c>
      <c r="AE8" s="161">
        <f>'Original data'!AE26*'Original data'!$U$3</f>
        <v>-0.1318708</v>
      </c>
      <c r="AF8" s="161">
        <f>'Original data'!AF26*'Original data'!$U$3</f>
        <v>-0.2672491</v>
      </c>
      <c r="AG8" s="161">
        <f>'Original data'!AG26*'Original data'!$U$3</f>
        <v>-0.03936112</v>
      </c>
      <c r="AH8" s="161">
        <f>'Original data'!AH26*'Original data'!$U$3</f>
        <v>0.1358815</v>
      </c>
      <c r="AI8" s="161">
        <f>'Original data'!AI26*'Original data'!$U$3</f>
        <v>0.02115885</v>
      </c>
      <c r="AJ8" s="161">
        <f>'Original data'!AJ26*'Original data'!$U$3</f>
        <v>-0.2613529</v>
      </c>
      <c r="AK8" s="161">
        <f>'Original data'!AK26*'Original data'!$U$3</f>
        <v>-0.1113705</v>
      </c>
      <c r="AL8" s="161">
        <f>'Original data'!AL26*'Original data'!$U$3</f>
        <v>-0.02528281</v>
      </c>
      <c r="AM8" s="161">
        <f>'Original data'!AM26*'Original data'!$U$3</f>
        <v>-0.2083916</v>
      </c>
      <c r="AN8" s="161">
        <f>'Original data'!AN26*'Original data'!$U$3</f>
        <v>0.07796849</v>
      </c>
      <c r="AO8" s="161">
        <f>'Original data'!AO26*'Original data'!$U$3</f>
        <v>-0.0775662</v>
      </c>
      <c r="AP8" s="161">
        <f>'Original data'!AP26*'Original data'!$U$3</f>
        <v>0.08073983</v>
      </c>
      <c r="AQ8" s="161">
        <f>'Original data'!AQ26*'Original data'!$U$3</f>
        <v>-0.05065529</v>
      </c>
      <c r="AR8" s="161">
        <f>'Original data'!AR26*'Original data'!$U$3</f>
        <v>-1.07567</v>
      </c>
      <c r="AS8" s="162"/>
    </row>
    <row r="9" spans="1:45" ht="12.75">
      <c r="A9" s="204" t="s">
        <v>6</v>
      </c>
      <c r="B9" s="161">
        <f>'Original data'!B27</f>
        <v>-4.889076</v>
      </c>
      <c r="C9" s="161">
        <f>'Original data'!C27</f>
        <v>-0.6826686</v>
      </c>
      <c r="D9" s="161">
        <f>'Original data'!D27</f>
        <v>-0.9156121</v>
      </c>
      <c r="E9" s="161">
        <f>'Original data'!E27</f>
        <v>-0.513469</v>
      </c>
      <c r="F9" s="161">
        <f>'Original data'!F27</f>
        <v>-0.7895157</v>
      </c>
      <c r="G9" s="161">
        <f>'Original data'!G27</f>
        <v>-0.473399</v>
      </c>
      <c r="H9" s="161">
        <f>'Original data'!H27</f>
        <v>-0.4777283</v>
      </c>
      <c r="I9" s="161">
        <f>'Original data'!I27</f>
        <v>-0.4798401</v>
      </c>
      <c r="J9" s="161">
        <f>'Original data'!J27</f>
        <v>-0.5703223</v>
      </c>
      <c r="K9" s="161">
        <f>'Original data'!K27</f>
        <v>-0.5005388</v>
      </c>
      <c r="L9" s="161">
        <f>'Original data'!L27</f>
        <v>-0.2367846</v>
      </c>
      <c r="M9" s="161">
        <f>'Original data'!M27</f>
        <v>-0.3144433</v>
      </c>
      <c r="N9" s="161">
        <f>'Original data'!N27</f>
        <v>-0.4443007</v>
      </c>
      <c r="O9" s="161">
        <f>'Original data'!O27</f>
        <v>-0.3754662</v>
      </c>
      <c r="P9" s="161">
        <f>'Original data'!P27</f>
        <v>-0.3671552</v>
      </c>
      <c r="Q9" s="161">
        <f>'Original data'!Q27</f>
        <v>-0.7375745</v>
      </c>
      <c r="R9" s="161">
        <f>'Original data'!R27</f>
        <v>-0.6133634</v>
      </c>
      <c r="S9" s="161">
        <f>'Original data'!S27</f>
        <v>-0.55856</v>
      </c>
      <c r="T9" s="161">
        <f>'Original data'!T27</f>
        <v>-0.5634536</v>
      </c>
      <c r="U9" s="161">
        <f>'Original data'!U27</f>
        <v>-3.180133</v>
      </c>
      <c r="V9" s="162"/>
      <c r="W9" s="207"/>
      <c r="X9" s="208" t="str">
        <f>'Original data'!X27</f>
        <v>b5</v>
      </c>
      <c r="Y9" s="161">
        <f>'Original data'!Y27</f>
        <v>-5.443609</v>
      </c>
      <c r="Z9" s="161">
        <f>'Original data'!Z27</f>
        <v>-0.6592711</v>
      </c>
      <c r="AA9" s="161">
        <f>'Original data'!AA27</f>
        <v>-0.6636764</v>
      </c>
      <c r="AB9" s="161">
        <f>'Original data'!AB27</f>
        <v>-0.1996075</v>
      </c>
      <c r="AC9" s="161">
        <f>'Original data'!AC27</f>
        <v>-0.09452165</v>
      </c>
      <c r="AD9" s="161">
        <f>'Original data'!AD27</f>
        <v>-0.003560378</v>
      </c>
      <c r="AE9" s="161">
        <f>'Original data'!AE27</f>
        <v>-0.006756541</v>
      </c>
      <c r="AF9" s="161">
        <f>'Original data'!AF27</f>
        <v>-0.02563392</v>
      </c>
      <c r="AG9" s="161">
        <f>'Original data'!AG27</f>
        <v>-0.07519165</v>
      </c>
      <c r="AH9" s="161">
        <f>'Original data'!AH27</f>
        <v>-0.2106102</v>
      </c>
      <c r="AI9" s="161">
        <f>'Original data'!AI27</f>
        <v>0.02853351</v>
      </c>
      <c r="AJ9" s="161">
        <f>'Original data'!AJ27</f>
        <v>0.2577469</v>
      </c>
      <c r="AK9" s="161">
        <f>'Original data'!AK27</f>
        <v>0.09701337</v>
      </c>
      <c r="AL9" s="161">
        <f>'Original data'!AL27</f>
        <v>0.02032451</v>
      </c>
      <c r="AM9" s="161">
        <f>'Original data'!AM27</f>
        <v>-0.0603461</v>
      </c>
      <c r="AN9" s="161">
        <f>'Original data'!AN27</f>
        <v>-0.2308615</v>
      </c>
      <c r="AO9" s="161">
        <f>'Original data'!AO27</f>
        <v>-0.3136749</v>
      </c>
      <c r="AP9" s="161">
        <f>'Original data'!AP27</f>
        <v>-0.204704</v>
      </c>
      <c r="AQ9" s="161">
        <f>'Original data'!AQ27</f>
        <v>-0.3050899</v>
      </c>
      <c r="AR9" s="161">
        <f>'Original data'!AR27</f>
        <v>-3.368839</v>
      </c>
      <c r="AS9" s="162"/>
    </row>
    <row r="10" spans="1:45" ht="12.75">
      <c r="A10" s="204" t="s">
        <v>7</v>
      </c>
      <c r="B10" s="161">
        <f>'Original data'!B28*'Original data'!$U$3</f>
        <v>0.2464992</v>
      </c>
      <c r="C10" s="161">
        <f>'Original data'!C28*'Original data'!$U$3</f>
        <v>-0.0103113</v>
      </c>
      <c r="D10" s="161">
        <f>'Original data'!D28*'Original data'!$U$3</f>
        <v>0.008783598</v>
      </c>
      <c r="E10" s="161">
        <f>'Original data'!E28*'Original data'!$U$3</f>
        <v>0.06677469</v>
      </c>
      <c r="F10" s="161">
        <f>'Original data'!F28*'Original data'!$U$3</f>
        <v>0.05752218</v>
      </c>
      <c r="G10" s="161">
        <f>'Original data'!G28*'Original data'!$U$3</f>
        <v>-0.001193733</v>
      </c>
      <c r="H10" s="161">
        <f>'Original data'!H28*'Original data'!$U$3</f>
        <v>-0.06253682</v>
      </c>
      <c r="I10" s="161">
        <f>'Original data'!I28*'Original data'!$U$3</f>
        <v>-0.100712</v>
      </c>
      <c r="J10" s="161">
        <f>'Original data'!J28*'Original data'!$U$3</f>
        <v>0.02740258</v>
      </c>
      <c r="K10" s="161">
        <f>'Original data'!K28*'Original data'!$U$3</f>
        <v>-0.07181862</v>
      </c>
      <c r="L10" s="161">
        <f>'Original data'!L28*'Original data'!$U$3</f>
        <v>-0.1016022</v>
      </c>
      <c r="M10" s="161">
        <f>'Original data'!M28*'Original data'!$U$3</f>
        <v>0.08150977</v>
      </c>
      <c r="N10" s="161">
        <f>'Original data'!N28*'Original data'!$U$3</f>
        <v>0.0665419</v>
      </c>
      <c r="O10" s="161">
        <f>'Original data'!O28*'Original data'!$U$3</f>
        <v>0.02235924</v>
      </c>
      <c r="P10" s="161">
        <f>'Original data'!P28*'Original data'!$U$3</f>
        <v>-0.05476032</v>
      </c>
      <c r="Q10" s="161">
        <f>'Original data'!Q28*'Original data'!$U$3</f>
        <v>-0.0438876</v>
      </c>
      <c r="R10" s="161">
        <f>'Original data'!R28*'Original data'!$U$3</f>
        <v>0.06733259</v>
      </c>
      <c r="S10" s="161">
        <f>'Original data'!S28*'Original data'!$U$3</f>
        <v>-0.004500324</v>
      </c>
      <c r="T10" s="161">
        <f>'Original data'!T28*'Original data'!$U$3</f>
        <v>-0.07604778</v>
      </c>
      <c r="U10" s="161">
        <f>'Original data'!U28*'Original data'!$U$3</f>
        <v>0.06769894</v>
      </c>
      <c r="V10" s="162"/>
      <c r="W10" s="207"/>
      <c r="X10" s="208" t="str">
        <f>'Original data'!X28</f>
        <v>b6</v>
      </c>
      <c r="Y10" s="161">
        <f>'Original data'!Y28*'Original data'!$U$3</f>
        <v>0.4343245</v>
      </c>
      <c r="Z10" s="161">
        <f>'Original data'!Z28*'Original data'!$U$3</f>
        <v>0.03541775</v>
      </c>
      <c r="AA10" s="161">
        <f>'Original data'!AA28*'Original data'!$U$3</f>
        <v>0.001438754</v>
      </c>
      <c r="AB10" s="161">
        <f>'Original data'!AB28*'Original data'!$U$3</f>
        <v>0.005783018</v>
      </c>
      <c r="AC10" s="161">
        <f>'Original data'!AC28*'Original data'!$U$3</f>
        <v>-0.03014143</v>
      </c>
      <c r="AD10" s="161">
        <f>'Original data'!AD28*'Original data'!$U$3</f>
        <v>-0.06859209</v>
      </c>
      <c r="AE10" s="161">
        <f>'Original data'!AE28*'Original data'!$U$3</f>
        <v>-0.02364915</v>
      </c>
      <c r="AF10" s="161">
        <f>'Original data'!AF28*'Original data'!$U$3</f>
        <v>0.00116073</v>
      </c>
      <c r="AG10" s="161">
        <f>'Original data'!AG28*'Original data'!$U$3</f>
        <v>0.03913262</v>
      </c>
      <c r="AH10" s="161">
        <f>'Original data'!AH28*'Original data'!$U$3</f>
        <v>0.06621146</v>
      </c>
      <c r="AI10" s="161">
        <f>'Original data'!AI28*'Original data'!$U$3</f>
        <v>-0.02455308</v>
      </c>
      <c r="AJ10" s="161">
        <f>'Original data'!AJ28*'Original data'!$U$3</f>
        <v>-0.06398607</v>
      </c>
      <c r="AK10" s="161">
        <f>'Original data'!AK28*'Original data'!$U$3</f>
        <v>0.05642074</v>
      </c>
      <c r="AL10" s="161">
        <f>'Original data'!AL28*'Original data'!$U$3</f>
        <v>0.05908687</v>
      </c>
      <c r="AM10" s="161">
        <f>'Original data'!AM28*'Original data'!$U$3</f>
        <v>-0.02470634</v>
      </c>
      <c r="AN10" s="161">
        <f>'Original data'!AN28*'Original data'!$U$3</f>
        <v>0.03566555</v>
      </c>
      <c r="AO10" s="161">
        <f>'Original data'!AO28*'Original data'!$U$3</f>
        <v>0.07000777</v>
      </c>
      <c r="AP10" s="161">
        <f>'Original data'!AP28*'Original data'!$U$3</f>
        <v>-0.0717706</v>
      </c>
      <c r="AQ10" s="161">
        <f>'Original data'!AQ28*'Original data'!$U$3</f>
        <v>-0.02759739</v>
      </c>
      <c r="AR10" s="161">
        <f>'Original data'!AR28*'Original data'!$U$3</f>
        <v>0.002317367</v>
      </c>
      <c r="AS10" s="162"/>
    </row>
    <row r="11" spans="1:45" ht="12.75">
      <c r="A11" s="204" t="s">
        <v>8</v>
      </c>
      <c r="B11" s="161">
        <f>'Original data'!B29</f>
        <v>2.714778</v>
      </c>
      <c r="C11" s="161">
        <f>'Original data'!C29</f>
        <v>0.8236198</v>
      </c>
      <c r="D11" s="161">
        <f>'Original data'!D29</f>
        <v>0.8755632</v>
      </c>
      <c r="E11" s="161">
        <f>'Original data'!E29</f>
        <v>0.9995662</v>
      </c>
      <c r="F11" s="161">
        <f>'Original data'!F29</f>
        <v>1.019239</v>
      </c>
      <c r="G11" s="161">
        <f>'Original data'!G29</f>
        <v>1.014132</v>
      </c>
      <c r="H11" s="161">
        <f>'Original data'!H29</f>
        <v>0.9996409</v>
      </c>
      <c r="I11" s="161">
        <f>'Original data'!I29</f>
        <v>1.055484</v>
      </c>
      <c r="J11" s="161">
        <f>'Original data'!J29</f>
        <v>0.982815</v>
      </c>
      <c r="K11" s="161">
        <f>'Original data'!K29</f>
        <v>0.9337098</v>
      </c>
      <c r="L11" s="161">
        <f>'Original data'!L29</f>
        <v>1.023709</v>
      </c>
      <c r="M11" s="161">
        <f>'Original data'!M29</f>
        <v>0.9963201</v>
      </c>
      <c r="N11" s="161">
        <f>'Original data'!N29</f>
        <v>0.9508597</v>
      </c>
      <c r="O11" s="161">
        <f>'Original data'!O29</f>
        <v>0.9356149</v>
      </c>
      <c r="P11" s="161">
        <f>'Original data'!P29</f>
        <v>0.9396091</v>
      </c>
      <c r="Q11" s="161">
        <f>'Original data'!Q29</f>
        <v>0.9504594</v>
      </c>
      <c r="R11" s="161">
        <f>'Original data'!R29</f>
        <v>0.9569284</v>
      </c>
      <c r="S11" s="161">
        <f>'Original data'!S29</f>
        <v>0.9841981</v>
      </c>
      <c r="T11" s="161">
        <f>'Original data'!T29</f>
        <v>0.9665716</v>
      </c>
      <c r="U11" s="161">
        <f>'Original data'!U29</f>
        <v>0.7444137</v>
      </c>
      <c r="V11" s="162"/>
      <c r="W11" s="207"/>
      <c r="X11" s="208" t="str">
        <f>'Original data'!X29</f>
        <v>b7</v>
      </c>
      <c r="Y11" s="161">
        <f>'Original data'!Y29</f>
        <v>2.700039</v>
      </c>
      <c r="Z11" s="161">
        <f>'Original data'!Z29</f>
        <v>0.8317665</v>
      </c>
      <c r="AA11" s="161">
        <f>'Original data'!AA29</f>
        <v>0.905364</v>
      </c>
      <c r="AB11" s="161">
        <f>'Original data'!AB29</f>
        <v>1.081939</v>
      </c>
      <c r="AC11" s="161">
        <f>'Original data'!AC29</f>
        <v>1.047632</v>
      </c>
      <c r="AD11" s="161">
        <f>'Original data'!AD29</f>
        <v>1.140262</v>
      </c>
      <c r="AE11" s="161">
        <f>'Original data'!AE29</f>
        <v>1.081797</v>
      </c>
      <c r="AF11" s="161">
        <f>'Original data'!AF29</f>
        <v>1.091792</v>
      </c>
      <c r="AG11" s="161">
        <f>'Original data'!AG29</f>
        <v>1.088807</v>
      </c>
      <c r="AH11" s="161">
        <f>'Original data'!AH29</f>
        <v>1.134473</v>
      </c>
      <c r="AI11" s="161">
        <f>'Original data'!AI29</f>
        <v>1.181864</v>
      </c>
      <c r="AJ11" s="161">
        <f>'Original data'!AJ29</f>
        <v>1.101036</v>
      </c>
      <c r="AK11" s="161">
        <f>'Original data'!AK29</f>
        <v>1.081058</v>
      </c>
      <c r="AL11" s="161">
        <f>'Original data'!AL29</f>
        <v>1.026397</v>
      </c>
      <c r="AM11" s="161">
        <f>'Original data'!AM29</f>
        <v>1.019519</v>
      </c>
      <c r="AN11" s="161">
        <f>'Original data'!AN29</f>
        <v>1.138013</v>
      </c>
      <c r="AO11" s="161">
        <f>'Original data'!AO29</f>
        <v>1.074839</v>
      </c>
      <c r="AP11" s="161">
        <f>'Original data'!AP29</f>
        <v>1.078204</v>
      </c>
      <c r="AQ11" s="161">
        <f>'Original data'!AQ29</f>
        <v>1.022941</v>
      </c>
      <c r="AR11" s="161">
        <f>'Original data'!AR29</f>
        <v>0.8949119</v>
      </c>
      <c r="AS11" s="162"/>
    </row>
    <row r="12" spans="1:45" ht="12.75">
      <c r="A12" s="204" t="s">
        <v>9</v>
      </c>
      <c r="B12" s="161">
        <f>'Original data'!B30*'Original data'!$U$3</f>
        <v>0.127309</v>
      </c>
      <c r="C12" s="161">
        <f>'Original data'!C30*'Original data'!$U$3</f>
        <v>-0.02747052</v>
      </c>
      <c r="D12" s="161">
        <f>'Original data'!D30*'Original data'!$U$3</f>
        <v>-0.01870496</v>
      </c>
      <c r="E12" s="161">
        <f>'Original data'!E30*'Original data'!$U$3</f>
        <v>-0.01277612</v>
      </c>
      <c r="F12" s="161">
        <f>'Original data'!F30*'Original data'!$U$3</f>
        <v>-0.0477442</v>
      </c>
      <c r="G12" s="161">
        <f>'Original data'!G30*'Original data'!$U$3</f>
        <v>0.001151689</v>
      </c>
      <c r="H12" s="161">
        <f>'Original data'!H30*'Original data'!$U$3</f>
        <v>0.01410951</v>
      </c>
      <c r="I12" s="161">
        <f>'Original data'!I30*'Original data'!$U$3</f>
        <v>-0.007124657</v>
      </c>
      <c r="J12" s="161">
        <f>'Original data'!J30*'Original data'!$U$3</f>
        <v>-0.01399995</v>
      </c>
      <c r="K12" s="161">
        <f>'Original data'!K30*'Original data'!$U$3</f>
        <v>0.004913678</v>
      </c>
      <c r="L12" s="161">
        <f>'Original data'!L30*'Original data'!$U$3</f>
        <v>0.01707895</v>
      </c>
      <c r="M12" s="161">
        <f>'Original data'!M30*'Original data'!$U$3</f>
        <v>0.009277035</v>
      </c>
      <c r="N12" s="161">
        <f>'Original data'!N30*'Original data'!$U$3</f>
        <v>-0.01023289</v>
      </c>
      <c r="O12" s="161">
        <f>'Original data'!O30*'Original data'!$U$3</f>
        <v>0.00594497</v>
      </c>
      <c r="P12" s="161">
        <f>'Original data'!P30*'Original data'!$U$3</f>
        <v>-0.04840542</v>
      </c>
      <c r="Q12" s="161">
        <f>'Original data'!Q30*'Original data'!$U$3</f>
        <v>0.002589483</v>
      </c>
      <c r="R12" s="161">
        <f>'Original data'!R30*'Original data'!$U$3</f>
        <v>0.05002421</v>
      </c>
      <c r="S12" s="161">
        <f>'Original data'!S30*'Original data'!$U$3</f>
        <v>-0.03640476</v>
      </c>
      <c r="T12" s="161">
        <f>'Original data'!T30*'Original data'!$U$3</f>
        <v>-0.03679803</v>
      </c>
      <c r="U12" s="161">
        <f>'Original data'!U30*'Original data'!$U$3</f>
        <v>-0.09984802</v>
      </c>
      <c r="V12" s="162"/>
      <c r="W12" s="207"/>
      <c r="X12" s="208" t="str">
        <f>'Original data'!X30</f>
        <v>b8</v>
      </c>
      <c r="Y12" s="161">
        <f>'Original data'!Y30*'Original data'!$U$3</f>
        <v>0.1689304</v>
      </c>
      <c r="Z12" s="161">
        <f>'Original data'!Z30*'Original data'!$U$3</f>
        <v>-0.02337541</v>
      </c>
      <c r="AA12" s="161">
        <f>'Original data'!AA30*'Original data'!$U$3</f>
        <v>-0.003399366</v>
      </c>
      <c r="AB12" s="161">
        <f>'Original data'!AB30*'Original data'!$U$3</f>
        <v>0.01362022</v>
      </c>
      <c r="AC12" s="161">
        <f>'Original data'!AC30*'Original data'!$U$3</f>
        <v>-0.0109177</v>
      </c>
      <c r="AD12" s="161">
        <f>'Original data'!AD30*'Original data'!$U$3</f>
        <v>0.03628817</v>
      </c>
      <c r="AE12" s="161">
        <f>'Original data'!AE30*'Original data'!$U$3</f>
        <v>0.0206331</v>
      </c>
      <c r="AF12" s="161">
        <f>'Original data'!AF30*'Original data'!$U$3</f>
        <v>0.01649437</v>
      </c>
      <c r="AG12" s="161">
        <f>'Original data'!AG30*'Original data'!$U$3</f>
        <v>0.01511358</v>
      </c>
      <c r="AH12" s="161">
        <f>'Original data'!AH30*'Original data'!$U$3</f>
        <v>0.01244616</v>
      </c>
      <c r="AI12" s="161">
        <f>'Original data'!AI30*'Original data'!$U$3</f>
        <v>0.009313718</v>
      </c>
      <c r="AJ12" s="161">
        <f>'Original data'!AJ30*'Original data'!$U$3</f>
        <v>0.09144524</v>
      </c>
      <c r="AK12" s="161">
        <f>'Original data'!AK30*'Original data'!$U$3</f>
        <v>0.002160945</v>
      </c>
      <c r="AL12" s="161">
        <f>'Original data'!AL30*'Original data'!$U$3</f>
        <v>0.01921113</v>
      </c>
      <c r="AM12" s="161">
        <f>'Original data'!AM30*'Original data'!$U$3</f>
        <v>0.002093271</v>
      </c>
      <c r="AN12" s="161">
        <f>'Original data'!AN30*'Original data'!$U$3</f>
        <v>0.005658306</v>
      </c>
      <c r="AO12" s="161">
        <f>'Original data'!AO30*'Original data'!$U$3</f>
        <v>0.0355104</v>
      </c>
      <c r="AP12" s="161">
        <f>'Original data'!AP30*'Original data'!$U$3</f>
        <v>0.001424534</v>
      </c>
      <c r="AQ12" s="161">
        <f>'Original data'!AQ30*'Original data'!$U$3</f>
        <v>-0.0045257</v>
      </c>
      <c r="AR12" s="161">
        <f>'Original data'!AR30*'Original data'!$U$3</f>
        <v>-0.01994846</v>
      </c>
      <c r="AS12" s="162"/>
    </row>
    <row r="13" spans="1:45" ht="12.75">
      <c r="A13" s="204" t="s">
        <v>10</v>
      </c>
      <c r="B13" s="161">
        <f>'Original data'!B31</f>
        <v>0.3664419</v>
      </c>
      <c r="C13" s="161">
        <f>'Original data'!C31</f>
        <v>0.4489893</v>
      </c>
      <c r="D13" s="161">
        <f>'Original data'!D31</f>
        <v>0.4402966</v>
      </c>
      <c r="E13" s="161">
        <f>'Original data'!E31</f>
        <v>0.4280044</v>
      </c>
      <c r="F13" s="161">
        <f>'Original data'!F31</f>
        <v>0.4501642</v>
      </c>
      <c r="G13" s="161">
        <f>'Original data'!G31</f>
        <v>0.4187692</v>
      </c>
      <c r="H13" s="161">
        <f>'Original data'!H31</f>
        <v>0.4347663</v>
      </c>
      <c r="I13" s="161">
        <f>'Original data'!I31</f>
        <v>0.4239219</v>
      </c>
      <c r="J13" s="161">
        <f>'Original data'!J31</f>
        <v>0.4383125</v>
      </c>
      <c r="K13" s="161">
        <f>'Original data'!K31</f>
        <v>0.4269693</v>
      </c>
      <c r="L13" s="161">
        <f>'Original data'!L31</f>
        <v>0.4068629</v>
      </c>
      <c r="M13" s="161">
        <f>'Original data'!M31</f>
        <v>0.4105259</v>
      </c>
      <c r="N13" s="161">
        <f>'Original data'!N31</f>
        <v>0.4220041</v>
      </c>
      <c r="O13" s="161">
        <f>'Original data'!O31</f>
        <v>0.4260825</v>
      </c>
      <c r="P13" s="161">
        <f>'Original data'!P31</f>
        <v>0.4040498</v>
      </c>
      <c r="Q13" s="161">
        <f>'Original data'!Q31</f>
        <v>0.4400048</v>
      </c>
      <c r="R13" s="161">
        <f>'Original data'!R31</f>
        <v>0.4409105</v>
      </c>
      <c r="S13" s="161">
        <f>'Original data'!S31</f>
        <v>0.4254429</v>
      </c>
      <c r="T13" s="161">
        <f>'Original data'!T31</f>
        <v>0.4216357</v>
      </c>
      <c r="U13" s="161">
        <f>'Original data'!U31</f>
        <v>0.4103333</v>
      </c>
      <c r="V13" s="162"/>
      <c r="W13" s="207"/>
      <c r="X13" s="208" t="str">
        <f>'Original data'!X31</f>
        <v>b9</v>
      </c>
      <c r="Y13" s="161">
        <f>'Original data'!Y31</f>
        <v>0.3402942</v>
      </c>
      <c r="Z13" s="161">
        <f>'Original data'!Z31</f>
        <v>0.4444422</v>
      </c>
      <c r="AA13" s="161">
        <f>'Original data'!AA31</f>
        <v>0.4434541</v>
      </c>
      <c r="AB13" s="161">
        <f>'Original data'!AB31</f>
        <v>0.4321543</v>
      </c>
      <c r="AC13" s="161">
        <f>'Original data'!AC31</f>
        <v>0.4620218</v>
      </c>
      <c r="AD13" s="161">
        <f>'Original data'!AD31</f>
        <v>0.4127174</v>
      </c>
      <c r="AE13" s="161">
        <f>'Original data'!AE31</f>
        <v>0.4480802</v>
      </c>
      <c r="AF13" s="161">
        <f>'Original data'!AF31</f>
        <v>0.4344046</v>
      </c>
      <c r="AG13" s="161">
        <f>'Original data'!AG31</f>
        <v>0.4415178</v>
      </c>
      <c r="AH13" s="161">
        <f>'Original data'!AH31</f>
        <v>0.4435437</v>
      </c>
      <c r="AI13" s="161">
        <f>'Original data'!AI31</f>
        <v>0.43166</v>
      </c>
      <c r="AJ13" s="161">
        <f>'Original data'!AJ31</f>
        <v>0.3670007</v>
      </c>
      <c r="AK13" s="161">
        <f>'Original data'!AK31</f>
        <v>0.4181025</v>
      </c>
      <c r="AL13" s="161">
        <f>'Original data'!AL31</f>
        <v>0.412488</v>
      </c>
      <c r="AM13" s="161">
        <f>'Original data'!AM31</f>
        <v>0.4279493</v>
      </c>
      <c r="AN13" s="161">
        <f>'Original data'!AN31</f>
        <v>0.4256884</v>
      </c>
      <c r="AO13" s="161">
        <f>'Original data'!AO31</f>
        <v>0.4391417</v>
      </c>
      <c r="AP13" s="161">
        <f>'Original data'!AP31</f>
        <v>0.4309585</v>
      </c>
      <c r="AQ13" s="161">
        <f>'Original data'!AQ31</f>
        <v>0.4321383</v>
      </c>
      <c r="AR13" s="161">
        <f>'Original data'!AR31</f>
        <v>0.3953089</v>
      </c>
      <c r="AS13" s="162"/>
    </row>
    <row r="14" spans="1:45" ht="12.75">
      <c r="A14" s="204" t="s">
        <v>11</v>
      </c>
      <c r="B14" s="161">
        <f>'Original data'!B32*'Original data'!$U$3</f>
        <v>0.04067692</v>
      </c>
      <c r="C14" s="161">
        <f>'Original data'!C32*'Original data'!$U$3</f>
        <v>-0.04212985</v>
      </c>
      <c r="D14" s="161">
        <f>'Original data'!D32*'Original data'!$U$3</f>
        <v>-0.03362353</v>
      </c>
      <c r="E14" s="161">
        <f>'Original data'!E32*'Original data'!$U$3</f>
        <v>-0.003618703</v>
      </c>
      <c r="F14" s="161">
        <f>'Original data'!F32*'Original data'!$U$3</f>
        <v>-0.03222851</v>
      </c>
      <c r="G14" s="161">
        <f>'Original data'!G32*'Original data'!$U$3</f>
        <v>-0.02821349</v>
      </c>
      <c r="H14" s="161">
        <f>'Original data'!H32*'Original data'!$U$3</f>
        <v>-0.02844239</v>
      </c>
      <c r="I14" s="161">
        <f>'Original data'!I32*'Original data'!$U$3</f>
        <v>-0.04925114</v>
      </c>
      <c r="J14" s="161">
        <f>'Original data'!J32*'Original data'!$U$3</f>
        <v>-0.0167015</v>
      </c>
      <c r="K14" s="161">
        <f>'Original data'!K32*'Original data'!$U$3</f>
        <v>-0.0005830965</v>
      </c>
      <c r="L14" s="161">
        <f>'Original data'!L32*'Original data'!$U$3</f>
        <v>0.0216267</v>
      </c>
      <c r="M14" s="161">
        <f>'Original data'!M32*'Original data'!$U$3</f>
        <v>0.05113428</v>
      </c>
      <c r="N14" s="161">
        <f>'Original data'!N32*'Original data'!$U$3</f>
        <v>0.008223756</v>
      </c>
      <c r="O14" s="161">
        <f>'Original data'!O32*'Original data'!$U$3</f>
        <v>0.04037276</v>
      </c>
      <c r="P14" s="161">
        <f>'Original data'!P32*'Original data'!$U$3</f>
        <v>0.01056851</v>
      </c>
      <c r="Q14" s="161">
        <f>'Original data'!Q32*'Original data'!$U$3</f>
        <v>0.02159436</v>
      </c>
      <c r="R14" s="161">
        <f>'Original data'!R32*'Original data'!$U$3</f>
        <v>0.09576601</v>
      </c>
      <c r="S14" s="161">
        <f>'Original data'!S32*'Original data'!$U$3</f>
        <v>-0.02402574</v>
      </c>
      <c r="T14" s="161">
        <f>'Original data'!T32*'Original data'!$U$3</f>
        <v>-0.03216964</v>
      </c>
      <c r="U14" s="161">
        <f>'Original data'!U32*'Original data'!$U$3</f>
        <v>0.03286554</v>
      </c>
      <c r="V14" s="162"/>
      <c r="W14" s="207"/>
      <c r="X14" s="208" t="str">
        <f>'Original data'!X32</f>
        <v>b10</v>
      </c>
      <c r="Y14" s="161">
        <f>'Original data'!Y32*'Original data'!$U$3</f>
        <v>0.07258925</v>
      </c>
      <c r="Z14" s="161">
        <f>'Original data'!Z32*'Original data'!$U$3</f>
        <v>-0.03453768</v>
      </c>
      <c r="AA14" s="161">
        <f>'Original data'!AA32*'Original data'!$U$3</f>
        <v>-0.03747185</v>
      </c>
      <c r="AB14" s="161">
        <f>'Original data'!AB32*'Original data'!$U$3</f>
        <v>-0.009753304</v>
      </c>
      <c r="AC14" s="161">
        <f>'Original data'!AC32*'Original data'!$U$3</f>
        <v>-0.01849213</v>
      </c>
      <c r="AD14" s="161">
        <f>'Original data'!AD32*'Original data'!$U$3</f>
        <v>-0.005800543</v>
      </c>
      <c r="AE14" s="161">
        <f>'Original data'!AE32*'Original data'!$U$3</f>
        <v>-0.01022673</v>
      </c>
      <c r="AF14" s="161">
        <f>'Original data'!AF32*'Original data'!$U$3</f>
        <v>-0.01647645</v>
      </c>
      <c r="AG14" s="161">
        <f>'Original data'!AG32*'Original data'!$U$3</f>
        <v>0.009466625</v>
      </c>
      <c r="AH14" s="161">
        <f>'Original data'!AH32*'Original data'!$U$3</f>
        <v>0.03426715</v>
      </c>
      <c r="AI14" s="161">
        <f>'Original data'!AI32*'Original data'!$U$3</f>
        <v>0.02142916</v>
      </c>
      <c r="AJ14" s="161">
        <f>'Original data'!AJ32*'Original data'!$U$3</f>
        <v>0.06251539</v>
      </c>
      <c r="AK14" s="161">
        <f>'Original data'!AK32*'Original data'!$U$3</f>
        <v>-0.01061344</v>
      </c>
      <c r="AL14" s="161">
        <f>'Original data'!AL32*'Original data'!$U$3</f>
        <v>0.02190346</v>
      </c>
      <c r="AM14" s="161">
        <f>'Original data'!AM32*'Original data'!$U$3</f>
        <v>-0.02245007</v>
      </c>
      <c r="AN14" s="161">
        <f>'Original data'!AN32*'Original data'!$U$3</f>
        <v>-0.008608488</v>
      </c>
      <c r="AO14" s="161">
        <f>'Original data'!AO32*'Original data'!$U$3</f>
        <v>0.04810415</v>
      </c>
      <c r="AP14" s="161">
        <f>'Original data'!AP32*'Original data'!$U$3</f>
        <v>-0.03751424</v>
      </c>
      <c r="AQ14" s="161">
        <f>'Original data'!AQ32*'Original data'!$U$3</f>
        <v>-0.03595763</v>
      </c>
      <c r="AR14" s="161">
        <f>'Original data'!AR32*'Original data'!$U$3</f>
        <v>0.02224155</v>
      </c>
      <c r="AS14" s="162"/>
    </row>
    <row r="15" spans="1:45" ht="12.75">
      <c r="A15" s="204" t="s">
        <v>12</v>
      </c>
      <c r="B15" s="161">
        <f>'Original data'!B33</f>
        <v>0.5867312</v>
      </c>
      <c r="C15" s="161">
        <f>'Original data'!C33</f>
        <v>0.6428445</v>
      </c>
      <c r="D15" s="161">
        <f>'Original data'!D33</f>
        <v>0.6479977</v>
      </c>
      <c r="E15" s="161">
        <f>'Original data'!E33</f>
        <v>0.6564643</v>
      </c>
      <c r="F15" s="161">
        <f>'Original data'!F33</f>
        <v>0.647411</v>
      </c>
      <c r="G15" s="161">
        <f>'Original data'!G33</f>
        <v>0.6639745</v>
      </c>
      <c r="H15" s="161">
        <f>'Original data'!H33</f>
        <v>0.6559449</v>
      </c>
      <c r="I15" s="161">
        <f>'Original data'!I33</f>
        <v>0.657009</v>
      </c>
      <c r="J15" s="161">
        <f>'Original data'!J33</f>
        <v>0.6626959</v>
      </c>
      <c r="K15" s="161">
        <f>'Original data'!K33</f>
        <v>0.6560136</v>
      </c>
      <c r="L15" s="161">
        <f>'Original data'!L33</f>
        <v>0.6634995</v>
      </c>
      <c r="M15" s="161">
        <f>'Original data'!M33</f>
        <v>0.6517004</v>
      </c>
      <c r="N15" s="161">
        <f>'Original data'!N33</f>
        <v>0.6626408</v>
      </c>
      <c r="O15" s="161">
        <f>'Original data'!O33</f>
        <v>0.6695896</v>
      </c>
      <c r="P15" s="161">
        <f>'Original data'!P33</f>
        <v>0.6655565</v>
      </c>
      <c r="Q15" s="161">
        <f>'Original data'!Q33</f>
        <v>0.656267</v>
      </c>
      <c r="R15" s="161">
        <f>'Original data'!R33</f>
        <v>0.6484741</v>
      </c>
      <c r="S15" s="161">
        <f>'Original data'!S33</f>
        <v>0.649294</v>
      </c>
      <c r="T15" s="161">
        <f>'Original data'!T33</f>
        <v>0.640673</v>
      </c>
      <c r="U15" s="161">
        <f>'Original data'!U33</f>
        <v>0.6065732</v>
      </c>
      <c r="V15" s="162"/>
      <c r="W15" s="207"/>
      <c r="X15" s="208" t="str">
        <f>'Original data'!X33</f>
        <v>b11</v>
      </c>
      <c r="Y15" s="161">
        <f>'Original data'!Y33</f>
        <v>0.5557191</v>
      </c>
      <c r="Z15" s="161">
        <f>'Original data'!Z33</f>
        <v>0.6282402</v>
      </c>
      <c r="AA15" s="161">
        <f>'Original data'!AA33</f>
        <v>0.6317925</v>
      </c>
      <c r="AB15" s="161">
        <f>'Original data'!AB33</f>
        <v>0.644064</v>
      </c>
      <c r="AC15" s="161">
        <f>'Original data'!AC33</f>
        <v>0.6423904</v>
      </c>
      <c r="AD15" s="161">
        <f>'Original data'!AD33</f>
        <v>0.6453943</v>
      </c>
      <c r="AE15" s="161">
        <f>'Original data'!AE33</f>
        <v>0.644686</v>
      </c>
      <c r="AF15" s="161">
        <f>'Original data'!AF33</f>
        <v>0.6430385</v>
      </c>
      <c r="AG15" s="161">
        <f>'Original data'!AG33</f>
        <v>0.6422607</v>
      </c>
      <c r="AH15" s="161">
        <f>'Original data'!AH33</f>
        <v>0.6336517</v>
      </c>
      <c r="AI15" s="161">
        <f>'Original data'!AI33</f>
        <v>0.6362393</v>
      </c>
      <c r="AJ15" s="161">
        <f>'Original data'!AJ33</f>
        <v>0.6427273</v>
      </c>
      <c r="AK15" s="161">
        <f>'Original data'!AK33</f>
        <v>0.6452182</v>
      </c>
      <c r="AL15" s="161">
        <f>'Original data'!AL33</f>
        <v>0.6495923</v>
      </c>
      <c r="AM15" s="161">
        <f>'Original data'!AM33</f>
        <v>0.6522182</v>
      </c>
      <c r="AN15" s="161">
        <f>'Original data'!AN33</f>
        <v>0.6409793</v>
      </c>
      <c r="AO15" s="161">
        <f>'Original data'!AO33</f>
        <v>0.6278626</v>
      </c>
      <c r="AP15" s="161">
        <f>'Original data'!AP33</f>
        <v>0.6352275</v>
      </c>
      <c r="AQ15" s="161">
        <f>'Original data'!AQ33</f>
        <v>0.6229413</v>
      </c>
      <c r="AR15" s="161">
        <f>'Original data'!AR33</f>
        <v>0.5714782</v>
      </c>
      <c r="AS15" s="162"/>
    </row>
    <row r="16" spans="1:45" ht="12.75">
      <c r="A16" s="204" t="s">
        <v>13</v>
      </c>
      <c r="B16" s="161">
        <f>'Original data'!B34*'Original data'!$U$3</f>
        <v>0.01209366</v>
      </c>
      <c r="C16" s="161">
        <f>'Original data'!C34*'Original data'!$U$3</f>
        <v>-0.004010376</v>
      </c>
      <c r="D16" s="161">
        <f>'Original data'!D34*'Original data'!$U$3</f>
        <v>-0.007795252</v>
      </c>
      <c r="E16" s="161">
        <f>'Original data'!E34*'Original data'!$U$3</f>
        <v>-0.005758238</v>
      </c>
      <c r="F16" s="161">
        <f>'Original data'!F34*'Original data'!$U$3</f>
        <v>-0.003768069</v>
      </c>
      <c r="G16" s="161">
        <f>'Original data'!G34*'Original data'!$U$3</f>
        <v>-0.002293543</v>
      </c>
      <c r="H16" s="161">
        <f>'Original data'!H34*'Original data'!$U$3</f>
        <v>-0.003474389</v>
      </c>
      <c r="I16" s="161">
        <f>'Original data'!I34*'Original data'!$U$3</f>
        <v>-0.007443627</v>
      </c>
      <c r="J16" s="161">
        <f>'Original data'!J34*'Original data'!$U$3</f>
        <v>-0.002032634</v>
      </c>
      <c r="K16" s="161">
        <f>'Original data'!K34*'Original data'!$U$3</f>
        <v>-0.001813147</v>
      </c>
      <c r="L16" s="161">
        <f>'Original data'!L34*'Original data'!$U$3</f>
        <v>8.574051E-05</v>
      </c>
      <c r="M16" s="161">
        <f>'Original data'!M34*'Original data'!$U$3</f>
        <v>0.002876826</v>
      </c>
      <c r="N16" s="161">
        <f>'Original data'!N34*'Original data'!$U$3</f>
        <v>-0.00154383</v>
      </c>
      <c r="O16" s="161">
        <f>'Original data'!O34*'Original data'!$U$3</f>
        <v>0.003484294</v>
      </c>
      <c r="P16" s="161">
        <f>'Original data'!P34*'Original data'!$U$3</f>
        <v>-0.004301407</v>
      </c>
      <c r="Q16" s="161">
        <f>'Original data'!Q34*'Original data'!$U$3</f>
        <v>9.27395E-05</v>
      </c>
      <c r="R16" s="161">
        <f>'Original data'!R34*'Original data'!$U$3</f>
        <v>0.009180056</v>
      </c>
      <c r="S16" s="161">
        <f>'Original data'!S34*'Original data'!$U$3</f>
        <v>-0.006037924</v>
      </c>
      <c r="T16" s="161">
        <f>'Original data'!T34*'Original data'!$U$3</f>
        <v>-0.005885582</v>
      </c>
      <c r="U16" s="161">
        <f>'Original data'!U34*'Original data'!$U$3</f>
        <v>-0.01170241</v>
      </c>
      <c r="V16" s="162"/>
      <c r="W16" s="207"/>
      <c r="X16" s="208" t="str">
        <f>'Original data'!X34</f>
        <v>b12</v>
      </c>
      <c r="Y16" s="161">
        <f>'Original data'!Y34*'Original data'!$U$3</f>
        <v>0.02269349</v>
      </c>
      <c r="Z16" s="161">
        <f>'Original data'!Z34*'Original data'!$U$3</f>
        <v>-0.002133158</v>
      </c>
      <c r="AA16" s="161">
        <f>'Original data'!AA34*'Original data'!$U$3</f>
        <v>-0.00595769</v>
      </c>
      <c r="AB16" s="161">
        <f>'Original data'!AB34*'Original data'!$U$3</f>
        <v>-0.000487702</v>
      </c>
      <c r="AC16" s="161">
        <f>'Original data'!AC34*'Original data'!$U$3</f>
        <v>0.0009749919</v>
      </c>
      <c r="AD16" s="161">
        <f>'Original data'!AD34*'Original data'!$U$3</f>
        <v>0.001433627</v>
      </c>
      <c r="AE16" s="161">
        <f>'Original data'!AE34*'Original data'!$U$3</f>
        <v>0.00195172</v>
      </c>
      <c r="AF16" s="161">
        <f>'Original data'!AF34*'Original data'!$U$3</f>
        <v>-0.002584227</v>
      </c>
      <c r="AG16" s="161">
        <f>'Original data'!AG34*'Original data'!$U$3</f>
        <v>0.003311055</v>
      </c>
      <c r="AH16" s="161">
        <f>'Original data'!AH34*'Original data'!$U$3</f>
        <v>0.001393392</v>
      </c>
      <c r="AI16" s="161">
        <f>'Original data'!AI34*'Original data'!$U$3</f>
        <v>0.01478345</v>
      </c>
      <c r="AJ16" s="161">
        <f>'Original data'!AJ34*'Original data'!$U$3</f>
        <v>-0.0007112233</v>
      </c>
      <c r="AK16" s="161">
        <f>'Original data'!AK34*'Original data'!$U$3</f>
        <v>-0.003606514</v>
      </c>
      <c r="AL16" s="161">
        <f>'Original data'!AL34*'Original data'!$U$3</f>
        <v>0.003425162</v>
      </c>
      <c r="AM16" s="161">
        <f>'Original data'!AM34*'Original data'!$U$3</f>
        <v>0.0001765044</v>
      </c>
      <c r="AN16" s="161">
        <f>'Original data'!AN34*'Original data'!$U$3</f>
        <v>0.0008261558</v>
      </c>
      <c r="AO16" s="161">
        <f>'Original data'!AO34*'Original data'!$U$3</f>
        <v>0.007710297</v>
      </c>
      <c r="AP16" s="161">
        <f>'Original data'!AP34*'Original data'!$U$3</f>
        <v>-0.003908189</v>
      </c>
      <c r="AQ16" s="161">
        <f>'Original data'!AQ34*'Original data'!$U$3</f>
        <v>-0.002904524</v>
      </c>
      <c r="AR16" s="161">
        <f>'Original data'!AR34*'Original data'!$U$3</f>
        <v>-0.003786524</v>
      </c>
      <c r="AS16" s="162"/>
    </row>
    <row r="17" spans="1:45" ht="12.75">
      <c r="A17" s="204" t="s">
        <v>14</v>
      </c>
      <c r="B17" s="161">
        <f>'Original data'!B35</f>
        <v>0.07885609</v>
      </c>
      <c r="C17" s="161">
        <f>'Original data'!C35</f>
        <v>0.06172064</v>
      </c>
      <c r="D17" s="161">
        <f>'Original data'!D35</f>
        <v>0.06172165</v>
      </c>
      <c r="E17" s="161">
        <f>'Original data'!E35</f>
        <v>0.05900148</v>
      </c>
      <c r="F17" s="161">
        <f>'Original data'!F35</f>
        <v>0.06063847</v>
      </c>
      <c r="G17" s="161">
        <f>'Original data'!G35</f>
        <v>0.0590061</v>
      </c>
      <c r="H17" s="161">
        <f>'Original data'!H35</f>
        <v>0.05859336</v>
      </c>
      <c r="I17" s="161">
        <f>'Original data'!I35</f>
        <v>0.05906008</v>
      </c>
      <c r="J17" s="161">
        <f>'Original data'!J35</f>
        <v>0.06088559</v>
      </c>
      <c r="K17" s="161">
        <f>'Original data'!K35</f>
        <v>0.05896109</v>
      </c>
      <c r="L17" s="161">
        <f>'Original data'!L35</f>
        <v>0.05807429</v>
      </c>
      <c r="M17" s="161">
        <f>'Original data'!M35</f>
        <v>0.0563403</v>
      </c>
      <c r="N17" s="161">
        <f>'Original data'!N35</f>
        <v>0.0606448</v>
      </c>
      <c r="O17" s="161">
        <f>'Original data'!O35</f>
        <v>0.05656557</v>
      </c>
      <c r="P17" s="161">
        <f>'Original data'!P35</f>
        <v>0.06000303</v>
      </c>
      <c r="Q17" s="161">
        <f>'Original data'!Q35</f>
        <v>0.06248864</v>
      </c>
      <c r="R17" s="161">
        <f>'Original data'!R35</f>
        <v>0.06025872</v>
      </c>
      <c r="S17" s="161">
        <f>'Original data'!S35</f>
        <v>0.05991474</v>
      </c>
      <c r="T17" s="161">
        <f>'Original data'!T35</f>
        <v>0.06006555</v>
      </c>
      <c r="U17" s="161">
        <f>'Original data'!U35</f>
        <v>0.04221579</v>
      </c>
      <c r="V17" s="162"/>
      <c r="W17" s="207"/>
      <c r="X17" s="208" t="str">
        <f>'Original data'!X35</f>
        <v>b13</v>
      </c>
      <c r="Y17" s="161">
        <f>'Original data'!Y35</f>
        <v>0.08428811</v>
      </c>
      <c r="Z17" s="161">
        <f>'Original data'!Z35</f>
        <v>0.05977935</v>
      </c>
      <c r="AA17" s="161">
        <f>'Original data'!AA35</f>
        <v>0.05952587</v>
      </c>
      <c r="AB17" s="161">
        <f>'Original data'!AB35</f>
        <v>0.05953299</v>
      </c>
      <c r="AC17" s="161">
        <f>'Original data'!AC35</f>
        <v>0.05742742</v>
      </c>
      <c r="AD17" s="161">
        <f>'Original data'!AD35</f>
        <v>0.05873066</v>
      </c>
      <c r="AE17" s="161">
        <f>'Original data'!AE35</f>
        <v>0.05518825</v>
      </c>
      <c r="AF17" s="161">
        <f>'Original data'!AF35</f>
        <v>0.0594169</v>
      </c>
      <c r="AG17" s="161">
        <f>'Original data'!AG35</f>
        <v>0.05742638</v>
      </c>
      <c r="AH17" s="161">
        <f>'Original data'!AH35</f>
        <v>0.05745454</v>
      </c>
      <c r="AI17" s="161">
        <f>'Original data'!AI35</f>
        <v>0.05170511</v>
      </c>
      <c r="AJ17" s="161">
        <f>'Original data'!AJ35</f>
        <v>0.06322367</v>
      </c>
      <c r="AK17" s="161">
        <f>'Original data'!AK35</f>
        <v>0.05740258</v>
      </c>
      <c r="AL17" s="161">
        <f>'Original data'!AL35</f>
        <v>0.05475723</v>
      </c>
      <c r="AM17" s="161">
        <f>'Original data'!AM35</f>
        <v>0.05573189</v>
      </c>
      <c r="AN17" s="161">
        <f>'Original data'!AN35</f>
        <v>0.05732886</v>
      </c>
      <c r="AO17" s="161">
        <f>'Original data'!AO35</f>
        <v>0.05696354</v>
      </c>
      <c r="AP17" s="161">
        <f>'Original data'!AP35</f>
        <v>0.05829993</v>
      </c>
      <c r="AQ17" s="161">
        <f>'Original data'!AQ35</f>
        <v>0.05731489</v>
      </c>
      <c r="AR17" s="161">
        <f>'Original data'!AR35</f>
        <v>0.04640998</v>
      </c>
      <c r="AS17" s="162"/>
    </row>
    <row r="18" spans="1:45" ht="12.75">
      <c r="A18" s="204" t="s">
        <v>15</v>
      </c>
      <c r="B18" s="161">
        <f>'Original data'!B36*'Original data'!$U$3</f>
        <v>-0.007787145</v>
      </c>
      <c r="C18" s="161">
        <f>'Original data'!C36*'Original data'!$U$3</f>
        <v>0.0001380756</v>
      </c>
      <c r="D18" s="161">
        <f>'Original data'!D36*'Original data'!$U$3</f>
        <v>6.674265E-07</v>
      </c>
      <c r="E18" s="161">
        <f>'Original data'!E36*'Original data'!$U$3</f>
        <v>0.0009792419</v>
      </c>
      <c r="F18" s="161">
        <f>'Original data'!F36*'Original data'!$U$3</f>
        <v>0.0005956655</v>
      </c>
      <c r="G18" s="161">
        <f>'Original data'!G36*'Original data'!$U$3</f>
        <v>0.0006412763</v>
      </c>
      <c r="H18" s="161">
        <f>'Original data'!H36*'Original data'!$U$3</f>
        <v>9.114109E-05</v>
      </c>
      <c r="I18" s="161">
        <f>'Original data'!I36*'Original data'!$U$3</f>
        <v>-0.001426728</v>
      </c>
      <c r="J18" s="161">
        <f>'Original data'!J36*'Original data'!$U$3</f>
        <v>0.0005363659</v>
      </c>
      <c r="K18" s="161">
        <f>'Original data'!K36*'Original data'!$U$3</f>
        <v>0.001508895</v>
      </c>
      <c r="L18" s="161">
        <f>'Original data'!L36*'Original data'!$U$3</f>
        <v>0.002032629</v>
      </c>
      <c r="M18" s="161">
        <f>'Original data'!M36*'Original data'!$U$3</f>
        <v>0.003998551</v>
      </c>
      <c r="N18" s="161">
        <f>'Original data'!N36*'Original data'!$U$3</f>
        <v>0.002491547</v>
      </c>
      <c r="O18" s="161">
        <f>'Original data'!O36*'Original data'!$U$3</f>
        <v>0.003589453</v>
      </c>
      <c r="P18" s="161">
        <f>'Original data'!P36*'Original data'!$U$3</f>
        <v>0.001104461</v>
      </c>
      <c r="Q18" s="161">
        <f>'Original data'!Q36*'Original data'!$U$3</f>
        <v>0.001870314</v>
      </c>
      <c r="R18" s="161">
        <f>'Original data'!R36*'Original data'!$U$3</f>
        <v>0.005375461</v>
      </c>
      <c r="S18" s="161">
        <f>'Original data'!S36*'Original data'!$U$3</f>
        <v>0.0006983781</v>
      </c>
      <c r="T18" s="161">
        <f>'Original data'!T36*'Original data'!$U$3</f>
        <v>-0.0004441488</v>
      </c>
      <c r="U18" s="161">
        <f>'Original data'!U36*'Original data'!$U$3</f>
        <v>-2.1126E-05</v>
      </c>
      <c r="V18" s="162"/>
      <c r="W18" s="207"/>
      <c r="X18" s="208" t="str">
        <f>'Original data'!X36</f>
        <v>b14</v>
      </c>
      <c r="Y18" s="161">
        <f>'Original data'!Y36*'Original data'!$U$3</f>
        <v>-0.002524363</v>
      </c>
      <c r="Z18" s="161">
        <f>'Original data'!Z36*'Original data'!$U$3</f>
        <v>-0.002944684</v>
      </c>
      <c r="AA18" s="161">
        <f>'Original data'!AA36*'Original data'!$U$3</f>
        <v>-0.003265902</v>
      </c>
      <c r="AB18" s="161">
        <f>'Original data'!AB36*'Original data'!$U$3</f>
        <v>-0.00144743</v>
      </c>
      <c r="AC18" s="161">
        <f>'Original data'!AC36*'Original data'!$U$3</f>
        <v>-0.003878381</v>
      </c>
      <c r="AD18" s="161">
        <f>'Original data'!AD36*'Original data'!$U$3</f>
        <v>-0.001345046</v>
      </c>
      <c r="AE18" s="161">
        <f>'Original data'!AE36*'Original data'!$U$3</f>
        <v>-0.000724062</v>
      </c>
      <c r="AF18" s="161">
        <f>'Original data'!AF36*'Original data'!$U$3</f>
        <v>-0.0002839221</v>
      </c>
      <c r="AG18" s="161">
        <f>'Original data'!AG36*'Original data'!$U$3</f>
        <v>0.0001702987</v>
      </c>
      <c r="AH18" s="161">
        <f>'Original data'!AH36*'Original data'!$U$3</f>
        <v>-0.0001743123</v>
      </c>
      <c r="AI18" s="161">
        <f>'Original data'!AI36*'Original data'!$U$3</f>
        <v>0.003605795</v>
      </c>
      <c r="AJ18" s="161">
        <f>'Original data'!AJ36*'Original data'!$U$3</f>
        <v>-0.00280672</v>
      </c>
      <c r="AK18" s="161">
        <f>'Original data'!AK36*'Original data'!$U$3</f>
        <v>-0.002055757</v>
      </c>
      <c r="AL18" s="161">
        <f>'Original data'!AL36*'Original data'!$U$3</f>
        <v>0.0008846569</v>
      </c>
      <c r="AM18" s="161">
        <f>'Original data'!AM36*'Original data'!$U$3</f>
        <v>-0.002893979</v>
      </c>
      <c r="AN18" s="161">
        <f>'Original data'!AN36*'Original data'!$U$3</f>
        <v>-0.0008763462</v>
      </c>
      <c r="AO18" s="161">
        <f>'Original data'!AO36*'Original data'!$U$3</f>
        <v>0.002077496</v>
      </c>
      <c r="AP18" s="161">
        <f>'Original data'!AP36*'Original data'!$U$3</f>
        <v>-0.003218816</v>
      </c>
      <c r="AQ18" s="161">
        <f>'Original data'!AQ36*'Original data'!$U$3</f>
        <v>-0.002409704</v>
      </c>
      <c r="AR18" s="161">
        <f>'Original data'!AR36*'Original data'!$U$3</f>
        <v>-0.004412904</v>
      </c>
      <c r="AS18" s="162"/>
    </row>
    <row r="19" spans="1:45" ht="12.75">
      <c r="A19" s="204" t="s">
        <v>16</v>
      </c>
      <c r="B19" s="161">
        <f>'Original data'!B37</f>
        <v>-0.01521336</v>
      </c>
      <c r="C19" s="161">
        <f>'Original data'!C37</f>
        <v>0.02057414</v>
      </c>
      <c r="D19" s="161">
        <f>'Original data'!D37</f>
        <v>0.02017049</v>
      </c>
      <c r="E19" s="161">
        <f>'Original data'!E37</f>
        <v>0.01982426</v>
      </c>
      <c r="F19" s="161">
        <f>'Original data'!F37</f>
        <v>0.01976259</v>
      </c>
      <c r="G19" s="161">
        <f>'Original data'!G37</f>
        <v>0.01789258</v>
      </c>
      <c r="H19" s="161">
        <f>'Original data'!H37</f>
        <v>0.01753106</v>
      </c>
      <c r="I19" s="161">
        <f>'Original data'!I37</f>
        <v>0.01745394</v>
      </c>
      <c r="J19" s="161">
        <f>'Original data'!J37</f>
        <v>0.01797131</v>
      </c>
      <c r="K19" s="161">
        <f>'Original data'!K37</f>
        <v>0.01943536</v>
      </c>
      <c r="L19" s="161">
        <f>'Original data'!L37</f>
        <v>0.01982069</v>
      </c>
      <c r="M19" s="161">
        <f>'Original data'!M37</f>
        <v>0.01877037</v>
      </c>
      <c r="N19" s="161">
        <f>'Original data'!N37</f>
        <v>0.02032104</v>
      </c>
      <c r="O19" s="161">
        <f>'Original data'!O37</f>
        <v>0.01890478</v>
      </c>
      <c r="P19" s="161">
        <f>'Original data'!P37</f>
        <v>0.01967351</v>
      </c>
      <c r="Q19" s="161">
        <f>'Original data'!Q37</f>
        <v>0.01991965</v>
      </c>
      <c r="R19" s="161">
        <f>'Original data'!R37</f>
        <v>0.01681941</v>
      </c>
      <c r="S19" s="161">
        <f>'Original data'!S37</f>
        <v>0.02165609</v>
      </c>
      <c r="T19" s="161">
        <f>'Original data'!T37</f>
        <v>0.01911874</v>
      </c>
      <c r="U19" s="161">
        <f>'Original data'!U37</f>
        <v>0.003938848</v>
      </c>
      <c r="V19" s="162"/>
      <c r="W19" s="207"/>
      <c r="X19" s="208" t="str">
        <f>'Original data'!X37</f>
        <v>b15</v>
      </c>
      <c r="Y19" s="161">
        <f>'Original data'!Y37</f>
        <v>-0.01548705</v>
      </c>
      <c r="Z19" s="161">
        <f>'Original data'!Z37</f>
        <v>0.0266147</v>
      </c>
      <c r="AA19" s="161">
        <f>'Original data'!AA37</f>
        <v>0.02529425</v>
      </c>
      <c r="AB19" s="161">
        <f>'Original data'!AB37</f>
        <v>0.02700329</v>
      </c>
      <c r="AC19" s="161">
        <f>'Original data'!AC37</f>
        <v>0.02406203</v>
      </c>
      <c r="AD19" s="161">
        <f>'Original data'!AD37</f>
        <v>0.02481499</v>
      </c>
      <c r="AE19" s="161">
        <f>'Original data'!AE37</f>
        <v>0.02435398</v>
      </c>
      <c r="AF19" s="161">
        <f>'Original data'!AF37</f>
        <v>0.02098028</v>
      </c>
      <c r="AG19" s="161">
        <f>'Original data'!AG37</f>
        <v>0.02713255</v>
      </c>
      <c r="AH19" s="161">
        <f>'Original data'!AH37</f>
        <v>0.02255151</v>
      </c>
      <c r="AI19" s="161">
        <f>'Original data'!AI37</f>
        <v>0.02418066</v>
      </c>
      <c r="AJ19" s="161">
        <f>'Original data'!AJ37</f>
        <v>0.02629721</v>
      </c>
      <c r="AK19" s="161">
        <f>'Original data'!AK37</f>
        <v>0.02479578</v>
      </c>
      <c r="AL19" s="161">
        <f>'Original data'!AL37</f>
        <v>0.02531887</v>
      </c>
      <c r="AM19" s="161">
        <f>'Original data'!AM37</f>
        <v>0.02485616</v>
      </c>
      <c r="AN19" s="161">
        <f>'Original data'!AN37</f>
        <v>0.02649647</v>
      </c>
      <c r="AO19" s="161">
        <f>'Original data'!AO37</f>
        <v>0.02319166</v>
      </c>
      <c r="AP19" s="161">
        <f>'Original data'!AP37</f>
        <v>0.02861908</v>
      </c>
      <c r="AQ19" s="161">
        <f>'Original data'!AQ37</f>
        <v>0.02547572</v>
      </c>
      <c r="AR19" s="476">
        <f>'Original data'!AR37</f>
        <v>0.008361386</v>
      </c>
      <c r="AS19" s="162"/>
    </row>
    <row r="20" spans="1:45" ht="12.75">
      <c r="A20" s="204" t="s">
        <v>17</v>
      </c>
      <c r="B20" s="161">
        <f>'Original data'!B38*'Original data'!$U$3</f>
        <v>0</v>
      </c>
      <c r="C20" s="161">
        <f>'Original data'!C38*'Original data'!$U$3</f>
        <v>0</v>
      </c>
      <c r="D20" s="161">
        <f>'Original data'!D38*'Original data'!$U$3</f>
        <v>0</v>
      </c>
      <c r="E20" s="161">
        <f>'Original data'!E38*'Original data'!$U$3</f>
        <v>0</v>
      </c>
      <c r="F20" s="161">
        <f>'Original data'!F38*'Original data'!$U$3</f>
        <v>0</v>
      </c>
      <c r="G20" s="161">
        <f>'Original data'!G38*'Original data'!$U$3</f>
        <v>0</v>
      </c>
      <c r="H20" s="161">
        <f>'Original data'!H38*'Original data'!$U$3</f>
        <v>0</v>
      </c>
      <c r="I20" s="161">
        <f>'Original data'!I38*'Original data'!$U$3</f>
        <v>0</v>
      </c>
      <c r="J20" s="161">
        <f>'Original data'!J38*'Original data'!$U$3</f>
        <v>0</v>
      </c>
      <c r="K20" s="161">
        <f>'Original data'!K38*'Original data'!$U$3</f>
        <v>0</v>
      </c>
      <c r="L20" s="161">
        <f>'Original data'!L38*'Original data'!$U$3</f>
        <v>0</v>
      </c>
      <c r="M20" s="161">
        <f>'Original data'!M38*'Original data'!$U$3</f>
        <v>0</v>
      </c>
      <c r="N20" s="161">
        <f>'Original data'!N38*'Original data'!$U$3</f>
        <v>0</v>
      </c>
      <c r="O20" s="161">
        <f>'Original data'!O38*'Original data'!$U$3</f>
        <v>0</v>
      </c>
      <c r="P20" s="161">
        <f>'Original data'!P38*'Original data'!$U$3</f>
        <v>0</v>
      </c>
      <c r="Q20" s="161">
        <f>'Original data'!Q38*'Original data'!$U$3</f>
        <v>0</v>
      </c>
      <c r="R20" s="161">
        <f>'Original data'!R38*'Original data'!$U$3</f>
        <v>0</v>
      </c>
      <c r="S20" s="161">
        <f>'Original data'!S38*'Original data'!$U$3</f>
        <v>0</v>
      </c>
      <c r="T20" s="161">
        <f>'Original data'!T38*'Original data'!$U$3</f>
        <v>0</v>
      </c>
      <c r="U20" s="161">
        <f>'Original data'!U38*'Original data'!$U$3</f>
        <v>0</v>
      </c>
      <c r="V20" s="162"/>
      <c r="W20" s="207"/>
      <c r="X20" s="208" t="str">
        <f>'Original data'!X38</f>
        <v>b16</v>
      </c>
      <c r="Y20" s="161">
        <f>'Original data'!Y38*'Original data'!$U$3</f>
        <v>0</v>
      </c>
      <c r="Z20" s="161">
        <f>'Original data'!Z38*'Original data'!$U$3</f>
        <v>0</v>
      </c>
      <c r="AA20" s="161">
        <f>'Original data'!AA38*'Original data'!$U$3</f>
        <v>0</v>
      </c>
      <c r="AB20" s="161">
        <f>'Original data'!AB38*'Original data'!$U$3</f>
        <v>0</v>
      </c>
      <c r="AC20" s="161">
        <f>'Original data'!AC38*'Original data'!$U$3</f>
        <v>0</v>
      </c>
      <c r="AD20" s="161">
        <f>'Original data'!AD38*'Original data'!$U$3</f>
        <v>0</v>
      </c>
      <c r="AE20" s="161">
        <f>'Original data'!AE38*'Original data'!$U$3</f>
        <v>0</v>
      </c>
      <c r="AF20" s="161">
        <f>'Original data'!AF38*'Original data'!$U$3</f>
        <v>0</v>
      </c>
      <c r="AG20" s="161">
        <f>'Original data'!AG38*'Original data'!$U$3</f>
        <v>0</v>
      </c>
      <c r="AH20" s="161">
        <f>'Original data'!AH38*'Original data'!$U$3</f>
        <v>0</v>
      </c>
      <c r="AI20" s="161">
        <f>'Original data'!AI38*'Original data'!$U$3</f>
        <v>0</v>
      </c>
      <c r="AJ20" s="161">
        <f>'Original data'!AJ38*'Original data'!$U$3</f>
        <v>0</v>
      </c>
      <c r="AK20" s="161">
        <f>'Original data'!AK38*'Original data'!$U$3</f>
        <v>0</v>
      </c>
      <c r="AL20" s="161">
        <f>'Original data'!AL38*'Original data'!$U$3</f>
        <v>0</v>
      </c>
      <c r="AM20" s="161">
        <f>'Original data'!AM38*'Original data'!$U$3</f>
        <v>0</v>
      </c>
      <c r="AN20" s="161">
        <f>'Original data'!AN38*'Original data'!$U$3</f>
        <v>0</v>
      </c>
      <c r="AO20" s="161">
        <f>'Original data'!AO38*'Original data'!$U$3</f>
        <v>0</v>
      </c>
      <c r="AP20" s="161">
        <f>'Original data'!AP38*'Original data'!$U$3</f>
        <v>0</v>
      </c>
      <c r="AQ20" s="161">
        <f>'Original data'!AQ38*'Original data'!$U$3</f>
        <v>0</v>
      </c>
      <c r="AR20" s="161">
        <f>'Original data'!AR38*'Original data'!$U$3</f>
        <v>0</v>
      </c>
      <c r="AS20" s="162"/>
    </row>
    <row r="21" spans="1:45" ht="13.5" thickBot="1">
      <c r="A21" s="209" t="s">
        <v>18</v>
      </c>
      <c r="B21" s="161">
        <f>'Original data'!B39</f>
        <v>0</v>
      </c>
      <c r="C21" s="161">
        <f>'Original data'!C39</f>
        <v>0</v>
      </c>
      <c r="D21" s="161">
        <f>'Original data'!D39</f>
        <v>0</v>
      </c>
      <c r="E21" s="161">
        <f>'Original data'!E39</f>
        <v>0</v>
      </c>
      <c r="F21" s="161">
        <f>'Original data'!F39</f>
        <v>0</v>
      </c>
      <c r="G21" s="161">
        <f>'Original data'!G39</f>
        <v>0</v>
      </c>
      <c r="H21" s="161">
        <f>'Original data'!H39</f>
        <v>0</v>
      </c>
      <c r="I21" s="161">
        <f>'Original data'!I39</f>
        <v>0</v>
      </c>
      <c r="J21" s="161">
        <f>'Original data'!J39</f>
        <v>0</v>
      </c>
      <c r="K21" s="161">
        <f>'Original data'!K39</f>
        <v>0</v>
      </c>
      <c r="L21" s="161">
        <f>'Original data'!L39</f>
        <v>0</v>
      </c>
      <c r="M21" s="161">
        <f>'Original data'!M39</f>
        <v>0</v>
      </c>
      <c r="N21" s="161">
        <f>'Original data'!N39</f>
        <v>0</v>
      </c>
      <c r="O21" s="161">
        <f>'Original data'!O39</f>
        <v>0</v>
      </c>
      <c r="P21" s="161">
        <f>'Original data'!P39</f>
        <v>0</v>
      </c>
      <c r="Q21" s="161">
        <f>'Original data'!Q39</f>
        <v>0</v>
      </c>
      <c r="R21" s="161">
        <f>'Original data'!R39</f>
        <v>0</v>
      </c>
      <c r="S21" s="161">
        <f>'Original data'!S39</f>
        <v>0</v>
      </c>
      <c r="T21" s="161">
        <f>'Original data'!T39</f>
        <v>0</v>
      </c>
      <c r="U21" s="161">
        <f>'Original data'!U39</f>
        <v>0</v>
      </c>
      <c r="V21" s="163"/>
      <c r="W21" s="207"/>
      <c r="X21" s="210" t="str">
        <f>'Original data'!X39</f>
        <v>b17</v>
      </c>
      <c r="Y21" s="154">
        <f>'Original data'!Y39</f>
        <v>0</v>
      </c>
      <c r="Z21" s="154">
        <f>'Original data'!Z39</f>
        <v>0</v>
      </c>
      <c r="AA21" s="154">
        <f>'Original data'!AA39</f>
        <v>0</v>
      </c>
      <c r="AB21" s="154">
        <f>'Original data'!AB39</f>
        <v>0</v>
      </c>
      <c r="AC21" s="154">
        <f>'Original data'!AC39</f>
        <v>0</v>
      </c>
      <c r="AD21" s="154">
        <f>'Original data'!AD39</f>
        <v>0</v>
      </c>
      <c r="AE21" s="154">
        <f>'Original data'!AE39</f>
        <v>0</v>
      </c>
      <c r="AF21" s="154">
        <f>'Original data'!AF39</f>
        <v>0</v>
      </c>
      <c r="AG21" s="154">
        <f>'Original data'!AG39</f>
        <v>0</v>
      </c>
      <c r="AH21" s="154">
        <f>'Original data'!AH39</f>
        <v>0</v>
      </c>
      <c r="AI21" s="154">
        <f>'Original data'!AI39</f>
        <v>0</v>
      </c>
      <c r="AJ21" s="154">
        <f>'Original data'!AJ39</f>
        <v>0</v>
      </c>
      <c r="AK21" s="154">
        <f>'Original data'!AK39</f>
        <v>0</v>
      </c>
      <c r="AL21" s="154">
        <f>'Original data'!AL39</f>
        <v>0</v>
      </c>
      <c r="AM21" s="154">
        <f>'Original data'!AM39</f>
        <v>0</v>
      </c>
      <c r="AN21" s="154">
        <f>'Original data'!AN39</f>
        <v>0</v>
      </c>
      <c r="AO21" s="154">
        <f>'Original data'!AO39</f>
        <v>0</v>
      </c>
      <c r="AP21" s="154">
        <f>'Original data'!AP39</f>
        <v>0</v>
      </c>
      <c r="AQ21" s="154">
        <f>'Original data'!AQ39</f>
        <v>0</v>
      </c>
      <c r="AR21" s="154">
        <f>'Original data'!AR39</f>
        <v>0</v>
      </c>
      <c r="AS21" s="163"/>
    </row>
    <row r="22" spans="1:45" ht="12.75">
      <c r="A22" s="211" t="s">
        <v>19</v>
      </c>
      <c r="B22" s="151">
        <f>'Original data'!B40*'Original data'!$U$4</f>
        <v>7.140887</v>
      </c>
      <c r="C22" s="151">
        <f>'Original data'!C40*'Original data'!$U$4</f>
        <v>-21.05902</v>
      </c>
      <c r="D22" s="151">
        <f>'Original data'!D40*'Original data'!$U$4</f>
        <v>-6.041336</v>
      </c>
      <c r="E22" s="151">
        <f>'Original data'!E40*'Original data'!$U$4</f>
        <v>-3.873772</v>
      </c>
      <c r="F22" s="151">
        <f>'Original data'!F40*'Original data'!$U$4</f>
        <v>0.7282546</v>
      </c>
      <c r="G22" s="151">
        <f>'Original data'!G40*'Original data'!$U$4</f>
        <v>3.846947</v>
      </c>
      <c r="H22" s="151">
        <f>'Original data'!H40*'Original data'!$U$4</f>
        <v>7.405943</v>
      </c>
      <c r="I22" s="151">
        <f>'Original data'!I40*'Original data'!$U$4</f>
        <v>11.49762</v>
      </c>
      <c r="J22" s="151">
        <f>'Original data'!J40*'Original data'!$U$4</f>
        <v>3.739456</v>
      </c>
      <c r="K22" s="151">
        <f>'Original data'!K40*'Original data'!$U$4</f>
        <v>15.74756</v>
      </c>
      <c r="L22" s="151">
        <f>'Original data'!L40*'Original data'!$U$4</f>
        <v>13.61212</v>
      </c>
      <c r="M22" s="151">
        <f>'Original data'!M40*'Original data'!$U$4</f>
        <v>9.223556</v>
      </c>
      <c r="N22" s="151">
        <f>'Original data'!N40*'Original data'!$U$4</f>
        <v>9.615768</v>
      </c>
      <c r="O22" s="151">
        <f>'Original data'!O40*'Original data'!$U$4</f>
        <v>3.818054</v>
      </c>
      <c r="P22" s="151">
        <f>'Original data'!P40*'Original data'!$U$4</f>
        <v>-4.930345</v>
      </c>
      <c r="Q22" s="151">
        <f>'Original data'!Q40*'Original data'!$U$4</f>
        <v>-2.995368</v>
      </c>
      <c r="R22" s="151">
        <f>'Original data'!R40*'Original data'!$U$4</f>
        <v>-1.889147</v>
      </c>
      <c r="S22" s="151">
        <f>'Original data'!S40*'Original data'!$U$4</f>
        <v>-10.99317</v>
      </c>
      <c r="T22" s="151">
        <f>'Original data'!T40*'Original data'!$U$4</f>
        <v>-13.079</v>
      </c>
      <c r="U22" s="151">
        <f>'Original data'!U40*'Original data'!$U$4</f>
        <v>-31.62177</v>
      </c>
      <c r="V22" s="164"/>
      <c r="W22" s="207"/>
      <c r="X22" s="208" t="str">
        <f>'Original data'!X40</f>
        <v>a1</v>
      </c>
      <c r="Y22" s="161">
        <f>'Original data'!Y40*'Original data'!$U$4</f>
        <v>8.559315</v>
      </c>
      <c r="Z22" s="161">
        <f>'Original data'!Z40*'Original data'!$U$4</f>
        <v>-8.23186</v>
      </c>
      <c r="AA22" s="161">
        <f>'Original data'!AA40*'Original data'!$U$4</f>
        <v>-0.3385105</v>
      </c>
      <c r="AB22" s="161">
        <f>'Original data'!AB40*'Original data'!$U$4</f>
        <v>2.120146</v>
      </c>
      <c r="AC22" s="161">
        <f>'Original data'!AC40*'Original data'!$U$4</f>
        <v>5.133243</v>
      </c>
      <c r="AD22" s="161">
        <f>'Original data'!AD40*'Original data'!$U$4</f>
        <v>5.072225</v>
      </c>
      <c r="AE22" s="161">
        <f>'Original data'!AE40*'Original data'!$U$4</f>
        <v>8.941402</v>
      </c>
      <c r="AF22" s="161">
        <f>'Original data'!AF40*'Original data'!$U$4</f>
        <v>14.73313</v>
      </c>
      <c r="AG22" s="161">
        <f>'Original data'!AG40*'Original data'!$U$4</f>
        <v>10.26977</v>
      </c>
      <c r="AH22" s="161">
        <f>'Original data'!AH40*'Original data'!$U$4</f>
        <v>18.16329</v>
      </c>
      <c r="AI22" s="161">
        <f>'Original data'!AI40*'Original data'!$U$4</f>
        <v>16.12626</v>
      </c>
      <c r="AJ22" s="161">
        <f>'Original data'!AJ40*'Original data'!$U$4</f>
        <v>10.23006</v>
      </c>
      <c r="AK22" s="161">
        <f>'Original data'!AK40*'Original data'!$U$4</f>
        <v>11.31649</v>
      </c>
      <c r="AL22" s="161">
        <f>'Original data'!AL40*'Original data'!$U$4</f>
        <v>-1.344275</v>
      </c>
      <c r="AM22" s="161">
        <f>'Original data'!AM40*'Original data'!$U$4</f>
        <v>-8.962807</v>
      </c>
      <c r="AN22" s="161">
        <f>'Original data'!AN40*'Original data'!$U$4</f>
        <v>-13.99919</v>
      </c>
      <c r="AO22" s="161">
        <f>'Original data'!AO40*'Original data'!$U$4</f>
        <v>-12.49737</v>
      </c>
      <c r="AP22" s="161">
        <f>'Original data'!AP40*'Original data'!$U$4</f>
        <v>-19.73728</v>
      </c>
      <c r="AQ22" s="161">
        <f>'Original data'!AQ40*'Original data'!$U$4</f>
        <v>-21.22863</v>
      </c>
      <c r="AR22" s="161">
        <f>'Original data'!AR40*'Original data'!$U$4</f>
        <v>-34.47775</v>
      </c>
      <c r="AS22" s="164"/>
    </row>
    <row r="23" spans="1:45" ht="12.75">
      <c r="A23" s="204" t="s">
        <v>20</v>
      </c>
      <c r="B23" s="161">
        <f>'Original data'!B41*'Original data'!$U$5</f>
        <v>2.508878</v>
      </c>
      <c r="C23" s="161">
        <f>'Original data'!C41*'Original data'!$U$5</f>
        <v>-0.5992401</v>
      </c>
      <c r="D23" s="161">
        <f>'Original data'!D41*'Original data'!$U$5</f>
        <v>-0.1472293</v>
      </c>
      <c r="E23" s="161">
        <f>'Original data'!E41*'Original data'!$U$5</f>
        <v>0.7260214</v>
      </c>
      <c r="F23" s="161">
        <f>'Original data'!F41*'Original data'!$U$5</f>
        <v>0.5299968</v>
      </c>
      <c r="G23" s="161">
        <f>'Original data'!G41*'Original data'!$U$5</f>
        <v>0.004601671</v>
      </c>
      <c r="H23" s="161">
        <f>'Original data'!H41*'Original data'!$U$5</f>
        <v>0.4707879</v>
      </c>
      <c r="I23" s="161">
        <f>'Original data'!I41*'Original data'!$U$5</f>
        <v>0.07086291</v>
      </c>
      <c r="J23" s="161">
        <f>'Original data'!J41*'Original data'!$U$5</f>
        <v>-0.2930173</v>
      </c>
      <c r="K23" s="161">
        <f>'Original data'!K41*'Original data'!$U$5</f>
        <v>0.8723955</v>
      </c>
      <c r="L23" s="161">
        <f>'Original data'!L41*'Original data'!$U$5</f>
        <v>-0.846856</v>
      </c>
      <c r="M23" s="161">
        <f>'Original data'!M41*'Original data'!$U$5</f>
        <v>-0.3507073</v>
      </c>
      <c r="N23" s="161">
        <f>'Original data'!N41*'Original data'!$U$5</f>
        <v>-0.4157986</v>
      </c>
      <c r="O23" s="161">
        <f>'Original data'!O41*'Original data'!$U$5</f>
        <v>-0.8864466</v>
      </c>
      <c r="P23" s="161">
        <f>'Original data'!P41*'Original data'!$U$5</f>
        <v>-0.1343052</v>
      </c>
      <c r="Q23" s="161">
        <f>'Original data'!Q41*'Original data'!$U$5</f>
        <v>-0.2192422</v>
      </c>
      <c r="R23" s="161">
        <f>'Original data'!R41*'Original data'!$U$5</f>
        <v>0.6639418</v>
      </c>
      <c r="S23" s="161">
        <f>'Original data'!S41*'Original data'!$U$5</f>
        <v>0.4086897</v>
      </c>
      <c r="T23" s="161">
        <f>'Original data'!T41*'Original data'!$U$5</f>
        <v>-0.684146</v>
      </c>
      <c r="U23" s="161">
        <f>'Original data'!U41*'Original data'!$U$5</f>
        <v>7.597738</v>
      </c>
      <c r="V23" s="162"/>
      <c r="W23" s="207"/>
      <c r="X23" s="208" t="str">
        <f>'Original data'!X41</f>
        <v>a2</v>
      </c>
      <c r="Y23" s="161">
        <f>'Original data'!Y41*'Original data'!$U$5</f>
        <v>0.6405328</v>
      </c>
      <c r="Z23" s="161">
        <f>'Original data'!Z41*'Original data'!$U$5</f>
        <v>-1.356285</v>
      </c>
      <c r="AA23" s="161">
        <f>'Original data'!AA41*'Original data'!$U$5</f>
        <v>-1.022787</v>
      </c>
      <c r="AB23" s="161">
        <f>'Original data'!AB41*'Original data'!$U$5</f>
        <v>-0.7312239</v>
      </c>
      <c r="AC23" s="161">
        <f>'Original data'!AC41*'Original data'!$U$5</f>
        <v>-0.9186706</v>
      </c>
      <c r="AD23" s="161">
        <f>'Original data'!AD41*'Original data'!$U$5</f>
        <v>0.1713657</v>
      </c>
      <c r="AE23" s="161">
        <f>'Original data'!AE41*'Original data'!$U$5</f>
        <v>-1.074259</v>
      </c>
      <c r="AF23" s="161">
        <f>'Original data'!AF41*'Original data'!$U$5</f>
        <v>-0.4698985</v>
      </c>
      <c r="AG23" s="161">
        <f>'Original data'!AG41*'Original data'!$U$5</f>
        <v>-0.5689067</v>
      </c>
      <c r="AH23" s="161">
        <f>'Original data'!AH41*'Original data'!$U$5</f>
        <v>-1.099839</v>
      </c>
      <c r="AI23" s="161">
        <f>'Original data'!AI41*'Original data'!$U$5</f>
        <v>-1.152498</v>
      </c>
      <c r="AJ23" s="161">
        <f>'Original data'!AJ41*'Original data'!$U$5</f>
        <v>-1.277332</v>
      </c>
      <c r="AK23" s="161">
        <f>'Original data'!AK41*'Original data'!$U$5</f>
        <v>-1.289497</v>
      </c>
      <c r="AL23" s="161">
        <f>'Original data'!AL41*'Original data'!$U$5</f>
        <v>-0.3423659</v>
      </c>
      <c r="AM23" s="161">
        <f>'Original data'!AM41*'Original data'!$U$5</f>
        <v>-1.374179</v>
      </c>
      <c r="AN23" s="161">
        <f>'Original data'!AN41*'Original data'!$U$5</f>
        <v>-1.131356</v>
      </c>
      <c r="AO23" s="161">
        <f>'Original data'!AO41*'Original data'!$U$5</f>
        <v>-0.6612949</v>
      </c>
      <c r="AP23" s="161">
        <f>'Original data'!AP41*'Original data'!$U$5</f>
        <v>0.005782874</v>
      </c>
      <c r="AQ23" s="161">
        <f>'Original data'!AQ41*'Original data'!$U$5</f>
        <v>-2.033993</v>
      </c>
      <c r="AR23" s="161">
        <f>'Original data'!AR41*'Original data'!$U$5</f>
        <v>5.388204</v>
      </c>
      <c r="AS23" s="162"/>
    </row>
    <row r="24" spans="1:45" ht="12.75">
      <c r="A24" s="204" t="s">
        <v>21</v>
      </c>
      <c r="B24" s="161">
        <f>'Original data'!B42*'Original data'!$U$4</f>
        <v>-2.708946</v>
      </c>
      <c r="C24" s="161">
        <f>'Original data'!C42*'Original data'!$U$4</f>
        <v>0.4798501</v>
      </c>
      <c r="D24" s="161">
        <f>'Original data'!D42*'Original data'!$U$4</f>
        <v>0.2814971</v>
      </c>
      <c r="E24" s="161">
        <f>'Original data'!E42*'Original data'!$U$4</f>
        <v>0.3105305</v>
      </c>
      <c r="F24" s="161">
        <f>'Original data'!F42*'Original data'!$U$4</f>
        <v>0.002969988</v>
      </c>
      <c r="G24" s="161">
        <f>'Original data'!G42*'Original data'!$U$4</f>
        <v>0.0529333</v>
      </c>
      <c r="H24" s="161">
        <f>'Original data'!H42*'Original data'!$U$4</f>
        <v>-0.0574508</v>
      </c>
      <c r="I24" s="161">
        <f>'Original data'!I42*'Original data'!$U$4</f>
        <v>0.1526937</v>
      </c>
      <c r="J24" s="161">
        <f>'Original data'!J42*'Original data'!$U$4</f>
        <v>0.3729796</v>
      </c>
      <c r="K24" s="161">
        <f>'Original data'!K42*'Original data'!$U$4</f>
        <v>-0.01194588</v>
      </c>
      <c r="L24" s="161">
        <f>'Original data'!L42*'Original data'!$U$4</f>
        <v>0.3568516</v>
      </c>
      <c r="M24" s="161">
        <f>'Original data'!M42*'Original data'!$U$4</f>
        <v>-0.004876972</v>
      </c>
      <c r="N24" s="161">
        <f>'Original data'!N42*'Original data'!$U$4</f>
        <v>-0.05584207</v>
      </c>
      <c r="O24" s="161">
        <f>'Original data'!O42*'Original data'!$U$4</f>
        <v>0.2641277</v>
      </c>
      <c r="P24" s="161">
        <f>'Original data'!P42*'Original data'!$U$4</f>
        <v>0.1776173</v>
      </c>
      <c r="Q24" s="161">
        <f>'Original data'!Q42*'Original data'!$U$4</f>
        <v>0.1360807</v>
      </c>
      <c r="R24" s="161">
        <f>'Original data'!R42*'Original data'!$U$4</f>
        <v>0.1798385</v>
      </c>
      <c r="S24" s="161">
        <f>'Original data'!S42*'Original data'!$U$4</f>
        <v>0.5944808</v>
      </c>
      <c r="T24" s="161">
        <f>'Original data'!T42*'Original data'!$U$4</f>
        <v>0.263407</v>
      </c>
      <c r="U24" s="161">
        <f>'Original data'!U42*'Original data'!$U$4</f>
        <v>-0.5581416</v>
      </c>
      <c r="V24" s="162"/>
      <c r="W24" s="207"/>
      <c r="X24" s="208" t="str">
        <f>'Original data'!X42</f>
        <v>a3</v>
      </c>
      <c r="Y24" s="161">
        <f>'Original data'!Y42*'Original data'!$U$4</f>
        <v>-1.878987</v>
      </c>
      <c r="Z24" s="161">
        <f>'Original data'!Z42*'Original data'!$U$4</f>
        <v>0.5598476</v>
      </c>
      <c r="AA24" s="161">
        <f>'Original data'!AA42*'Original data'!$U$4</f>
        <v>0.4465053</v>
      </c>
      <c r="AB24" s="161">
        <f>'Original data'!AB42*'Original data'!$U$4</f>
        <v>0.2702859</v>
      </c>
      <c r="AC24" s="161">
        <f>'Original data'!AC42*'Original data'!$U$4</f>
        <v>0.006953455</v>
      </c>
      <c r="AD24" s="161">
        <f>'Original data'!AD42*'Original data'!$U$4</f>
        <v>0.3839797</v>
      </c>
      <c r="AE24" s="161">
        <f>'Original data'!AE42*'Original data'!$U$4</f>
        <v>0.397096</v>
      </c>
      <c r="AF24" s="161">
        <f>'Original data'!AF42*'Original data'!$U$4</f>
        <v>0.8061878</v>
      </c>
      <c r="AG24" s="161">
        <f>'Original data'!AG42*'Original data'!$U$4</f>
        <v>0.7202558</v>
      </c>
      <c r="AH24" s="161">
        <f>'Original data'!AH42*'Original data'!$U$4</f>
        <v>0.2062648</v>
      </c>
      <c r="AI24" s="161">
        <f>'Original data'!AI42*'Original data'!$U$4</f>
        <v>0.4336338</v>
      </c>
      <c r="AJ24" s="161">
        <f>'Original data'!AJ42*'Original data'!$U$4</f>
        <v>-0.167413</v>
      </c>
      <c r="AK24" s="161">
        <f>'Original data'!AK42*'Original data'!$U$4</f>
        <v>-0.2707654</v>
      </c>
      <c r="AL24" s="161">
        <f>'Original data'!AL42*'Original data'!$U$4</f>
        <v>0.1668056</v>
      </c>
      <c r="AM24" s="161">
        <f>'Original data'!AM42*'Original data'!$U$4</f>
        <v>-0.2945438</v>
      </c>
      <c r="AN24" s="161">
        <f>'Original data'!AN42*'Original data'!$U$4</f>
        <v>0.4443915</v>
      </c>
      <c r="AO24" s="161">
        <f>'Original data'!AO42*'Original data'!$U$4</f>
        <v>0.2873588</v>
      </c>
      <c r="AP24" s="161">
        <f>'Original data'!AP42*'Original data'!$U$4</f>
        <v>0.7031268</v>
      </c>
      <c r="AQ24" s="161">
        <f>'Original data'!AQ42*'Original data'!$U$4</f>
        <v>0.7534822</v>
      </c>
      <c r="AR24" s="161">
        <f>'Original data'!AR42*'Original data'!$U$4</f>
        <v>-0.03796907</v>
      </c>
      <c r="AS24" s="162"/>
    </row>
    <row r="25" spans="1:45" ht="12.75">
      <c r="A25" s="204" t="s">
        <v>22</v>
      </c>
      <c r="B25" s="161">
        <f>'Original data'!B43*'Original data'!$U$5</f>
        <v>-0.1544486</v>
      </c>
      <c r="C25" s="161">
        <f>'Original data'!C43*'Original data'!$U$5</f>
        <v>0.009734423</v>
      </c>
      <c r="D25" s="161">
        <f>'Original data'!D43*'Original data'!$U$5</f>
        <v>0.03541076</v>
      </c>
      <c r="E25" s="161">
        <f>'Original data'!E43*'Original data'!$U$5</f>
        <v>-0.3054121</v>
      </c>
      <c r="F25" s="161">
        <f>'Original data'!F43*'Original data'!$U$5</f>
        <v>-0.1653648</v>
      </c>
      <c r="G25" s="161">
        <f>'Original data'!G43*'Original data'!$U$5</f>
        <v>-0.1067492</v>
      </c>
      <c r="H25" s="161">
        <f>'Original data'!H43*'Original data'!$U$5</f>
        <v>-0.1731633</v>
      </c>
      <c r="I25" s="161">
        <f>'Original data'!I43*'Original data'!$U$5</f>
        <v>-0.04125194</v>
      </c>
      <c r="J25" s="161">
        <f>'Original data'!J43*'Original data'!$U$5</f>
        <v>0.2789781</v>
      </c>
      <c r="K25" s="161">
        <f>'Original data'!K43*'Original data'!$U$5</f>
        <v>-0.05397387</v>
      </c>
      <c r="L25" s="161">
        <f>'Original data'!L43*'Original data'!$U$5</f>
        <v>0.1517498</v>
      </c>
      <c r="M25" s="161">
        <f>'Original data'!M43*'Original data'!$U$5</f>
        <v>-0.03471205</v>
      </c>
      <c r="N25" s="161">
        <f>'Original data'!N43*'Original data'!$U$5</f>
        <v>0.06555076</v>
      </c>
      <c r="O25" s="161">
        <f>'Original data'!O43*'Original data'!$U$5</f>
        <v>-0.01538831</v>
      </c>
      <c r="P25" s="161">
        <f>'Original data'!P43*'Original data'!$U$5</f>
        <v>-0.5261924</v>
      </c>
      <c r="Q25" s="161">
        <f>'Original data'!Q43*'Original data'!$U$5</f>
        <v>-0.2722178</v>
      </c>
      <c r="R25" s="161">
        <f>'Original data'!R43*'Original data'!$U$5</f>
        <v>0.152208</v>
      </c>
      <c r="S25" s="161">
        <f>'Original data'!S43*'Original data'!$U$5</f>
        <v>-0.1033337</v>
      </c>
      <c r="T25" s="161">
        <f>'Original data'!T43*'Original data'!$U$5</f>
        <v>0.1578165</v>
      </c>
      <c r="U25" s="161">
        <f>'Original data'!U43*'Original data'!$U$5</f>
        <v>1.458081</v>
      </c>
      <c r="V25" s="162"/>
      <c r="W25" s="207"/>
      <c r="X25" s="208" t="str">
        <f>'Original data'!X43</f>
        <v>a4</v>
      </c>
      <c r="Y25" s="161">
        <f>'Original data'!Y43*'Original data'!$U$5</f>
        <v>-0.6571716</v>
      </c>
      <c r="Z25" s="161">
        <f>'Original data'!Z43*'Original data'!$U$5</f>
        <v>-0.6029983</v>
      </c>
      <c r="AA25" s="161">
        <f>'Original data'!AA43*'Original data'!$U$5</f>
        <v>-0.4305627</v>
      </c>
      <c r="AB25" s="161">
        <f>'Original data'!AB43*'Original data'!$U$5</f>
        <v>-0.3893304</v>
      </c>
      <c r="AC25" s="161">
        <f>'Original data'!AC43*'Original data'!$U$5</f>
        <v>-0.3450264</v>
      </c>
      <c r="AD25" s="161">
        <f>'Original data'!AD43*'Original data'!$U$5</f>
        <v>-0.3754435</v>
      </c>
      <c r="AE25" s="161">
        <f>'Original data'!AE43*'Original data'!$U$5</f>
        <v>-0.5920999</v>
      </c>
      <c r="AF25" s="161">
        <f>'Original data'!AF43*'Original data'!$U$5</f>
        <v>-0.7944467</v>
      </c>
      <c r="AG25" s="161">
        <f>'Original data'!AG43*'Original data'!$U$5</f>
        <v>-0.6299675</v>
      </c>
      <c r="AH25" s="161">
        <f>'Original data'!AH43*'Original data'!$U$5</f>
        <v>-0.6281995</v>
      </c>
      <c r="AI25" s="161">
        <f>'Original data'!AI43*'Original data'!$U$5</f>
        <v>0.06756253</v>
      </c>
      <c r="AJ25" s="161">
        <f>'Original data'!AJ43*'Original data'!$U$5</f>
        <v>-0.1887006</v>
      </c>
      <c r="AK25" s="161">
        <f>'Original data'!AK43*'Original data'!$U$5</f>
        <v>-0.3209153</v>
      </c>
      <c r="AL25" s="161">
        <f>'Original data'!AL43*'Original data'!$U$5</f>
        <v>-0.33368</v>
      </c>
      <c r="AM25" s="161">
        <f>'Original data'!AM43*'Original data'!$U$5</f>
        <v>-0.44746</v>
      </c>
      <c r="AN25" s="161">
        <f>'Original data'!AN43*'Original data'!$U$5</f>
        <v>-0.5288128</v>
      </c>
      <c r="AO25" s="161">
        <f>'Original data'!AO43*'Original data'!$U$5</f>
        <v>-0.1689678</v>
      </c>
      <c r="AP25" s="161">
        <f>'Original data'!AP43*'Original data'!$U$5</f>
        <v>-0.5960568</v>
      </c>
      <c r="AQ25" s="161">
        <f>'Original data'!AQ43*'Original data'!$U$5</f>
        <v>-0.4623539</v>
      </c>
      <c r="AR25" s="161">
        <f>'Original data'!AR43*'Original data'!$U$5</f>
        <v>0.1522933</v>
      </c>
      <c r="AS25" s="162"/>
    </row>
    <row r="26" spans="1:45" ht="12.75">
      <c r="A26" s="204" t="s">
        <v>23</v>
      </c>
      <c r="B26" s="161">
        <f>'Original data'!B44*'Original data'!$U$4</f>
        <v>2.216097</v>
      </c>
      <c r="C26" s="161">
        <f>'Original data'!C44*'Original data'!$U$4</f>
        <v>-0.004093847</v>
      </c>
      <c r="D26" s="161">
        <f>'Original data'!D44*'Original data'!$U$4</f>
        <v>-0.04017236</v>
      </c>
      <c r="E26" s="161">
        <f>'Original data'!E44*'Original data'!$U$4</f>
        <v>0.09549838</v>
      </c>
      <c r="F26" s="161">
        <f>'Original data'!F44*'Original data'!$U$4</f>
        <v>0.4244207</v>
      </c>
      <c r="G26" s="161">
        <f>'Original data'!G44*'Original data'!$U$4</f>
        <v>0.2610953</v>
      </c>
      <c r="H26" s="161">
        <f>'Original data'!H44*'Original data'!$U$4</f>
        <v>0.03601355</v>
      </c>
      <c r="I26" s="161">
        <f>'Original data'!I44*'Original data'!$U$4</f>
        <v>0.03024625</v>
      </c>
      <c r="J26" s="161">
        <f>'Original data'!J44*'Original data'!$U$4</f>
        <v>0.2225562</v>
      </c>
      <c r="K26" s="161">
        <f>'Original data'!K44*'Original data'!$U$4</f>
        <v>0.2236841</v>
      </c>
      <c r="L26" s="161">
        <f>'Original data'!L44*'Original data'!$U$4</f>
        <v>0.2003661</v>
      </c>
      <c r="M26" s="161">
        <f>'Original data'!M44*'Original data'!$U$4</f>
        <v>-0.06645237</v>
      </c>
      <c r="N26" s="161">
        <f>'Original data'!N44*'Original data'!$U$4</f>
        <v>-0.1261094</v>
      </c>
      <c r="O26" s="161">
        <f>'Original data'!O44*'Original data'!$U$4</f>
        <v>0.1274364</v>
      </c>
      <c r="P26" s="161">
        <f>'Original data'!P44*'Original data'!$U$4</f>
        <v>0.08136341</v>
      </c>
      <c r="Q26" s="161">
        <f>'Original data'!Q44*'Original data'!$U$4</f>
        <v>-0.05450102</v>
      </c>
      <c r="R26" s="161">
        <f>'Original data'!R44*'Original data'!$U$4</f>
        <v>-0.1439498</v>
      </c>
      <c r="S26" s="161">
        <f>'Original data'!S44*'Original data'!$U$4</f>
        <v>-0.0961309</v>
      </c>
      <c r="T26" s="161">
        <f>'Original data'!T44*'Original data'!$U$4</f>
        <v>0.2611294</v>
      </c>
      <c r="U26" s="161">
        <f>'Original data'!U44*'Original data'!$U$4</f>
        <v>0.0546602</v>
      </c>
      <c r="V26" s="162"/>
      <c r="W26" s="207"/>
      <c r="X26" s="208" t="str">
        <f>'Original data'!X44</f>
        <v>a5</v>
      </c>
      <c r="Y26" s="161">
        <f>'Original data'!Y44*'Original data'!$U$4</f>
        <v>2.141693</v>
      </c>
      <c r="Z26" s="161">
        <f>'Original data'!Z44*'Original data'!$U$4</f>
        <v>0.07146991</v>
      </c>
      <c r="AA26" s="161">
        <f>'Original data'!AA44*'Original data'!$U$4</f>
        <v>0.01562073</v>
      </c>
      <c r="AB26" s="161">
        <f>'Original data'!AB44*'Original data'!$U$4</f>
        <v>-0.09047599</v>
      </c>
      <c r="AC26" s="161">
        <f>'Original data'!AC44*'Original data'!$U$4</f>
        <v>0.1084764</v>
      </c>
      <c r="AD26" s="161">
        <f>'Original data'!AD44*'Original data'!$U$4</f>
        <v>0.1902842</v>
      </c>
      <c r="AE26" s="161">
        <f>'Original data'!AE44*'Original data'!$U$4</f>
        <v>0.1521972</v>
      </c>
      <c r="AF26" s="161">
        <f>'Original data'!AF44*'Original data'!$U$4</f>
        <v>0.007846818</v>
      </c>
      <c r="AG26" s="161">
        <f>'Original data'!AG44*'Original data'!$U$4</f>
        <v>0.08327909</v>
      </c>
      <c r="AH26" s="161">
        <f>'Original data'!AH44*'Original data'!$U$4</f>
        <v>0.1815465</v>
      </c>
      <c r="AI26" s="161">
        <f>'Original data'!AI44*'Original data'!$U$4</f>
        <v>0.2208597</v>
      </c>
      <c r="AJ26" s="161">
        <f>'Original data'!AJ44*'Original data'!$U$4</f>
        <v>0.09814455</v>
      </c>
      <c r="AK26" s="161">
        <f>'Original data'!AK44*'Original data'!$U$4</f>
        <v>-0.263434</v>
      </c>
      <c r="AL26" s="161">
        <f>'Original data'!AL44*'Original data'!$U$4</f>
        <v>0.112556</v>
      </c>
      <c r="AM26" s="161">
        <f>'Original data'!AM44*'Original data'!$U$4</f>
        <v>0.05050763</v>
      </c>
      <c r="AN26" s="161">
        <f>'Original data'!AN44*'Original data'!$U$4</f>
        <v>0.2503669</v>
      </c>
      <c r="AO26" s="161">
        <f>'Original data'!AO44*'Original data'!$U$4</f>
        <v>0.009135108</v>
      </c>
      <c r="AP26" s="161">
        <f>'Original data'!AP44*'Original data'!$U$4</f>
        <v>0.01113911</v>
      </c>
      <c r="AQ26" s="161">
        <f>'Original data'!AQ44*'Original data'!$U$4</f>
        <v>0.1470034</v>
      </c>
      <c r="AR26" s="161">
        <f>'Original data'!AR44*'Original data'!$U$4</f>
        <v>-0.1079271</v>
      </c>
      <c r="AS26" s="162"/>
    </row>
    <row r="27" spans="1:45" ht="12.75">
      <c r="A27" s="204" t="s">
        <v>24</v>
      </c>
      <c r="B27" s="161">
        <f>'Original data'!B45*'Original data'!$U$5</f>
        <v>0.6250806</v>
      </c>
      <c r="C27" s="161">
        <f>'Original data'!C45*'Original data'!$U$5</f>
        <v>0.1614409</v>
      </c>
      <c r="D27" s="161">
        <f>'Original data'!D45*'Original data'!$U$5</f>
        <v>0.07408931</v>
      </c>
      <c r="E27" s="161">
        <f>'Original data'!E45*'Original data'!$U$5</f>
        <v>0.1148182</v>
      </c>
      <c r="F27" s="161">
        <f>'Original data'!F45*'Original data'!$U$5</f>
        <v>-0.04455534</v>
      </c>
      <c r="G27" s="161">
        <f>'Original data'!G45*'Original data'!$U$5</f>
        <v>-0.07074241</v>
      </c>
      <c r="H27" s="161">
        <f>'Original data'!H45*'Original data'!$U$5</f>
        <v>-0.07378193</v>
      </c>
      <c r="I27" s="161">
        <f>'Original data'!I45*'Original data'!$U$5</f>
        <v>-0.04330309</v>
      </c>
      <c r="J27" s="161">
        <f>'Original data'!J45*'Original data'!$U$5</f>
        <v>-0.02652648</v>
      </c>
      <c r="K27" s="161">
        <f>'Original data'!K45*'Original data'!$U$5</f>
        <v>0.03200425</v>
      </c>
      <c r="L27" s="161">
        <f>'Original data'!L45*'Original data'!$U$5</f>
        <v>0.03191563</v>
      </c>
      <c r="M27" s="161">
        <f>'Original data'!M45*'Original data'!$U$5</f>
        <v>0.01496199</v>
      </c>
      <c r="N27" s="161">
        <f>'Original data'!N45*'Original data'!$U$5</f>
        <v>0.03930997</v>
      </c>
      <c r="O27" s="161">
        <f>'Original data'!O45*'Original data'!$U$5</f>
        <v>0.01975634</v>
      </c>
      <c r="P27" s="161">
        <f>'Original data'!P45*'Original data'!$U$5</f>
        <v>-0.03602216</v>
      </c>
      <c r="Q27" s="161">
        <f>'Original data'!Q45*'Original data'!$U$5</f>
        <v>-0.002323521</v>
      </c>
      <c r="R27" s="161">
        <f>'Original data'!R45*'Original data'!$U$5</f>
        <v>0.03457786</v>
      </c>
      <c r="S27" s="161">
        <f>'Original data'!S45*'Original data'!$U$5</f>
        <v>0.00957045</v>
      </c>
      <c r="T27" s="161">
        <f>'Original data'!T45*'Original data'!$U$5</f>
        <v>0.03197136</v>
      </c>
      <c r="U27" s="161">
        <f>'Original data'!U45*'Original data'!$U$5</f>
        <v>-0.09389248</v>
      </c>
      <c r="V27" s="162"/>
      <c r="W27" s="207"/>
      <c r="X27" s="208" t="str">
        <f>'Original data'!X45</f>
        <v>a6</v>
      </c>
      <c r="Y27" s="161">
        <f>'Original data'!Y45*'Original data'!$U$5</f>
        <v>0.303158</v>
      </c>
      <c r="Z27" s="161">
        <f>'Original data'!Z45*'Original data'!$U$5</f>
        <v>-0.05739193</v>
      </c>
      <c r="AA27" s="161">
        <f>'Original data'!AA45*'Original data'!$U$5</f>
        <v>-0.03153833</v>
      </c>
      <c r="AB27" s="161">
        <f>'Original data'!AB45*'Original data'!$U$5</f>
        <v>-0.158439</v>
      </c>
      <c r="AC27" s="161">
        <f>'Original data'!AC45*'Original data'!$U$5</f>
        <v>-0.1201753</v>
      </c>
      <c r="AD27" s="161">
        <f>'Original data'!AD45*'Original data'!$U$5</f>
        <v>-0.08880672</v>
      </c>
      <c r="AE27" s="161">
        <f>'Original data'!AE45*'Original data'!$U$5</f>
        <v>-0.06433609</v>
      </c>
      <c r="AF27" s="161">
        <f>'Original data'!AF45*'Original data'!$U$5</f>
        <v>-0.09513597</v>
      </c>
      <c r="AG27" s="161">
        <f>'Original data'!AG45*'Original data'!$U$5</f>
        <v>-0.16327</v>
      </c>
      <c r="AH27" s="161">
        <f>'Original data'!AH45*'Original data'!$U$5</f>
        <v>-0.1064179</v>
      </c>
      <c r="AI27" s="161">
        <f>'Original data'!AI45*'Original data'!$U$5</f>
        <v>-0.1068662</v>
      </c>
      <c r="AJ27" s="161">
        <f>'Original data'!AJ45*'Original data'!$U$5</f>
        <v>-0.2629412</v>
      </c>
      <c r="AK27" s="161">
        <f>'Original data'!AK45*'Original data'!$U$5</f>
        <v>-0.1673175</v>
      </c>
      <c r="AL27" s="161">
        <f>'Original data'!AL45*'Original data'!$U$5</f>
        <v>-0.01328306</v>
      </c>
      <c r="AM27" s="161">
        <f>'Original data'!AM45*'Original data'!$U$5</f>
        <v>-0.01330756</v>
      </c>
      <c r="AN27" s="161">
        <f>'Original data'!AN45*'Original data'!$U$5</f>
        <v>-0.08320104</v>
      </c>
      <c r="AO27" s="161">
        <f>'Original data'!AO45*'Original data'!$U$5</f>
        <v>0.04184369</v>
      </c>
      <c r="AP27" s="161">
        <f>'Original data'!AP45*'Original data'!$U$5</f>
        <v>-0.08945926</v>
      </c>
      <c r="AQ27" s="161">
        <f>'Original data'!AQ45*'Original data'!$U$5</f>
        <v>-0.08117978</v>
      </c>
      <c r="AR27" s="161">
        <f>'Original data'!AR45*'Original data'!$U$5</f>
        <v>0.09859176</v>
      </c>
      <c r="AS27" s="162"/>
    </row>
    <row r="28" spans="1:45" ht="12.75">
      <c r="A28" s="204" t="s">
        <v>25</v>
      </c>
      <c r="B28" s="161">
        <f>'Original data'!B46*'Original data'!$U$4</f>
        <v>1.263861</v>
      </c>
      <c r="C28" s="161">
        <f>'Original data'!C46*'Original data'!$U$4</f>
        <v>-0.1354522</v>
      </c>
      <c r="D28" s="161">
        <f>'Original data'!D46*'Original data'!$U$4</f>
        <v>-0.04209477</v>
      </c>
      <c r="E28" s="161">
        <f>'Original data'!E46*'Original data'!$U$4</f>
        <v>0.01276865</v>
      </c>
      <c r="F28" s="161">
        <f>'Original data'!F46*'Original data'!$U$4</f>
        <v>0.06289624</v>
      </c>
      <c r="G28" s="161">
        <f>'Original data'!G46*'Original data'!$U$4</f>
        <v>-0.06252929</v>
      </c>
      <c r="H28" s="161">
        <f>'Original data'!H46*'Original data'!$U$4</f>
        <v>-0.1090187</v>
      </c>
      <c r="I28" s="161">
        <f>'Original data'!I46*'Original data'!$U$4</f>
        <v>0.004797137</v>
      </c>
      <c r="J28" s="161">
        <f>'Original data'!J46*'Original data'!$U$4</f>
        <v>-0.003623004</v>
      </c>
      <c r="K28" s="161">
        <f>'Original data'!K46*'Original data'!$U$4</f>
        <v>0.08436848</v>
      </c>
      <c r="L28" s="161">
        <f>'Original data'!L46*'Original data'!$U$4</f>
        <v>0.02457625</v>
      </c>
      <c r="M28" s="161">
        <f>'Original data'!M46*'Original data'!$U$4</f>
        <v>-0.07685554</v>
      </c>
      <c r="N28" s="161">
        <f>'Original data'!N46*'Original data'!$U$4</f>
        <v>-0.03597889</v>
      </c>
      <c r="O28" s="161">
        <f>'Original data'!O46*'Original data'!$U$4</f>
        <v>0.008242991</v>
      </c>
      <c r="P28" s="161">
        <f>'Original data'!P46*'Original data'!$U$4</f>
        <v>0.016097</v>
      </c>
      <c r="Q28" s="161">
        <f>'Original data'!Q46*'Original data'!$U$4</f>
        <v>-0.00718375</v>
      </c>
      <c r="R28" s="161">
        <f>'Original data'!R46*'Original data'!$U$4</f>
        <v>-0.03647137</v>
      </c>
      <c r="S28" s="161">
        <f>'Original data'!S46*'Original data'!$U$4</f>
        <v>-0.06050684</v>
      </c>
      <c r="T28" s="161">
        <f>'Original data'!T46*'Original data'!$U$4</f>
        <v>-0.01049344</v>
      </c>
      <c r="U28" s="161">
        <f>'Original data'!U46*'Original data'!$U$4</f>
        <v>-0.08850122</v>
      </c>
      <c r="V28" s="162"/>
      <c r="W28" s="207"/>
      <c r="X28" s="208" t="str">
        <f>'Original data'!X46</f>
        <v>a7</v>
      </c>
      <c r="Y28" s="161">
        <f>'Original data'!Y46*'Original data'!$U$4</f>
        <v>1.527827</v>
      </c>
      <c r="Z28" s="161">
        <f>'Original data'!Z46*'Original data'!$U$4</f>
        <v>-0.03972072</v>
      </c>
      <c r="AA28" s="161">
        <f>'Original data'!AA46*'Original data'!$U$4</f>
        <v>0.01226305</v>
      </c>
      <c r="AB28" s="161">
        <f>'Original data'!AB46*'Original data'!$U$4</f>
        <v>-0.03815431</v>
      </c>
      <c r="AC28" s="161">
        <f>'Original data'!AC46*'Original data'!$U$4</f>
        <v>0.05607742</v>
      </c>
      <c r="AD28" s="161">
        <f>'Original data'!AD46*'Original data'!$U$4</f>
        <v>-0.01379073</v>
      </c>
      <c r="AE28" s="161">
        <f>'Original data'!AE46*'Original data'!$U$4</f>
        <v>-0.07268819</v>
      </c>
      <c r="AF28" s="161">
        <f>'Original data'!AF46*'Original data'!$U$4</f>
        <v>0.1152932</v>
      </c>
      <c r="AG28" s="161">
        <f>'Original data'!AG46*'Original data'!$U$4</f>
        <v>0.1136937</v>
      </c>
      <c r="AH28" s="161">
        <f>'Original data'!AH46*'Original data'!$U$4</f>
        <v>0.1767509</v>
      </c>
      <c r="AI28" s="161">
        <f>'Original data'!AI46*'Original data'!$U$4</f>
        <v>0.1225261</v>
      </c>
      <c r="AJ28" s="161">
        <f>'Original data'!AJ46*'Original data'!$U$4</f>
        <v>-0.001256989</v>
      </c>
      <c r="AK28" s="161">
        <f>'Original data'!AK46*'Original data'!$U$4</f>
        <v>-0.0303613</v>
      </c>
      <c r="AL28" s="161">
        <f>'Original data'!AL46*'Original data'!$U$4</f>
        <v>0.01133051</v>
      </c>
      <c r="AM28" s="161">
        <f>'Original data'!AM46*'Original data'!$U$4</f>
        <v>-0.01792391</v>
      </c>
      <c r="AN28" s="161">
        <f>'Original data'!AN46*'Original data'!$U$4</f>
        <v>-0.04789097</v>
      </c>
      <c r="AO28" s="161">
        <f>'Original data'!AO46*'Original data'!$U$4</f>
        <v>0.05562897</v>
      </c>
      <c r="AP28" s="161">
        <f>'Original data'!AP46*'Original data'!$U$4</f>
        <v>0.03315258</v>
      </c>
      <c r="AQ28" s="161">
        <f>'Original data'!AQ46*'Original data'!$U$4</f>
        <v>0.00307841</v>
      </c>
      <c r="AR28" s="161">
        <f>'Original data'!AR46*'Original data'!$U$4</f>
        <v>-0.006486443</v>
      </c>
      <c r="AS28" s="162"/>
    </row>
    <row r="29" spans="1:45" ht="12.75">
      <c r="A29" s="204" t="s">
        <v>26</v>
      </c>
      <c r="B29" s="161">
        <f>'Original data'!B47*'Original data'!$U$5</f>
        <v>0.04628748</v>
      </c>
      <c r="C29" s="161">
        <f>'Original data'!C47*'Original data'!$U$5</f>
        <v>0.01553067</v>
      </c>
      <c r="D29" s="161">
        <f>'Original data'!D47*'Original data'!$U$5</f>
        <v>0.01676827</v>
      </c>
      <c r="E29" s="161">
        <f>'Original data'!E47*'Original data'!$U$5</f>
        <v>0.03457956</v>
      </c>
      <c r="F29" s="161">
        <f>'Original data'!F47*'Original data'!$U$5</f>
        <v>0.004971889</v>
      </c>
      <c r="G29" s="161">
        <f>'Original data'!G47*'Original data'!$U$5</f>
        <v>-0.01479124</v>
      </c>
      <c r="H29" s="161">
        <f>'Original data'!H47*'Original data'!$U$5</f>
        <v>0.02528732</v>
      </c>
      <c r="I29" s="161">
        <f>'Original data'!I47*'Original data'!$U$5</f>
        <v>-0.01942749</v>
      </c>
      <c r="J29" s="161">
        <f>'Original data'!J47*'Original data'!$U$5</f>
        <v>-0.04932917</v>
      </c>
      <c r="K29" s="161">
        <f>'Original data'!K47*'Original data'!$U$5</f>
        <v>-0.0184257</v>
      </c>
      <c r="L29" s="161">
        <f>'Original data'!L47*'Original data'!$U$5</f>
        <v>-0.01798541</v>
      </c>
      <c r="M29" s="161">
        <f>'Original data'!M47*'Original data'!$U$5</f>
        <v>0.01521</v>
      </c>
      <c r="N29" s="161">
        <f>'Original data'!N47*'Original data'!$U$5</f>
        <v>0.01972249</v>
      </c>
      <c r="O29" s="161">
        <f>'Original data'!O47*'Original data'!$U$5</f>
        <v>0.02386673</v>
      </c>
      <c r="P29" s="161">
        <f>'Original data'!P47*'Original data'!$U$5</f>
        <v>-0.009299732</v>
      </c>
      <c r="Q29" s="161">
        <f>'Original data'!Q47*'Original data'!$U$5</f>
        <v>-0.01522119</v>
      </c>
      <c r="R29" s="161">
        <f>'Original data'!R47*'Original data'!$U$5</f>
        <v>0.03931867</v>
      </c>
      <c r="S29" s="161">
        <f>'Original data'!S47*'Original data'!$U$5</f>
        <v>0.03086773</v>
      </c>
      <c r="T29" s="161">
        <f>'Original data'!T47*'Original data'!$U$5</f>
        <v>0.02925936</v>
      </c>
      <c r="U29" s="161">
        <f>'Original data'!U47*'Original data'!$U$5</f>
        <v>0.03617746</v>
      </c>
      <c r="V29" s="162"/>
      <c r="W29" s="207"/>
      <c r="X29" s="208" t="str">
        <f>'Original data'!X47</f>
        <v>a8</v>
      </c>
      <c r="Y29" s="161">
        <f>'Original data'!Y47*'Original data'!$U$5</f>
        <v>0.01472729</v>
      </c>
      <c r="Z29" s="161">
        <f>'Original data'!Z47*'Original data'!$U$5</f>
        <v>0.007129976</v>
      </c>
      <c r="AA29" s="161">
        <f>'Original data'!AA47*'Original data'!$U$5</f>
        <v>0.006567713</v>
      </c>
      <c r="AB29" s="161">
        <f>'Original data'!AB47*'Original data'!$U$5</f>
        <v>-0.03189811</v>
      </c>
      <c r="AC29" s="161">
        <f>'Original data'!AC47*'Original data'!$U$5</f>
        <v>0.01471957</v>
      </c>
      <c r="AD29" s="161">
        <f>'Original data'!AD47*'Original data'!$U$5</f>
        <v>0.00395908</v>
      </c>
      <c r="AE29" s="161">
        <f>'Original data'!AE47*'Original data'!$U$5</f>
        <v>-0.008855041</v>
      </c>
      <c r="AF29" s="161">
        <f>'Original data'!AF47*'Original data'!$U$5</f>
        <v>0.00765564</v>
      </c>
      <c r="AG29" s="161">
        <f>'Original data'!AG47*'Original data'!$U$5</f>
        <v>-0.03618111</v>
      </c>
      <c r="AH29" s="161">
        <f>'Original data'!AH47*'Original data'!$U$5</f>
        <v>-0.01323142</v>
      </c>
      <c r="AI29" s="161">
        <f>'Original data'!AI47*'Original data'!$U$5</f>
        <v>-0.0501782</v>
      </c>
      <c r="AJ29" s="161">
        <f>'Original data'!AJ47*'Original data'!$U$5</f>
        <v>-0.0485538</v>
      </c>
      <c r="AK29" s="161">
        <f>'Original data'!AK47*'Original data'!$U$5</f>
        <v>-0.0213507</v>
      </c>
      <c r="AL29" s="161">
        <f>'Original data'!AL47*'Original data'!$U$5</f>
        <v>0.03055774</v>
      </c>
      <c r="AM29" s="161">
        <f>'Original data'!AM47*'Original data'!$U$5</f>
        <v>-0.02231122</v>
      </c>
      <c r="AN29" s="161">
        <f>'Original data'!AN47*'Original data'!$U$5</f>
        <v>-0.01461974</v>
      </c>
      <c r="AO29" s="161">
        <f>'Original data'!AO47*'Original data'!$U$5</f>
        <v>0.0443336</v>
      </c>
      <c r="AP29" s="161">
        <f>'Original data'!AP47*'Original data'!$U$5</f>
        <v>-0.002976219</v>
      </c>
      <c r="AQ29" s="161">
        <f>'Original data'!AQ47*'Original data'!$U$5</f>
        <v>-0.01333914</v>
      </c>
      <c r="AR29" s="161">
        <f>'Original data'!AR47*'Original data'!$U$5</f>
        <v>0.02034408</v>
      </c>
      <c r="AS29" s="162"/>
    </row>
    <row r="30" spans="1:45" ht="12.75">
      <c r="A30" s="204" t="s">
        <v>27</v>
      </c>
      <c r="B30" s="161">
        <f>'Original data'!B48*'Original data'!$U$4</f>
        <v>-0.2263634</v>
      </c>
      <c r="C30" s="161">
        <f>'Original data'!C48*'Original data'!$U$4</f>
        <v>-0.01071241</v>
      </c>
      <c r="D30" s="161">
        <f>'Original data'!D48*'Original data'!$U$4</f>
        <v>0.01415429</v>
      </c>
      <c r="E30" s="161">
        <f>'Original data'!E48*'Original data'!$U$4</f>
        <v>-0.01072831</v>
      </c>
      <c r="F30" s="161">
        <f>'Original data'!F48*'Original data'!$U$4</f>
        <v>-0.04260842</v>
      </c>
      <c r="G30" s="161">
        <f>'Original data'!G48*'Original data'!$U$4</f>
        <v>-0.01603445</v>
      </c>
      <c r="H30" s="161">
        <f>'Original data'!H48*'Original data'!$U$4</f>
        <v>-0.0005543209</v>
      </c>
      <c r="I30" s="161">
        <f>'Original data'!I48*'Original data'!$U$4</f>
        <v>0.02869932</v>
      </c>
      <c r="J30" s="161">
        <f>'Original data'!J48*'Original data'!$U$4</f>
        <v>0.009345032</v>
      </c>
      <c r="K30" s="161">
        <f>'Original data'!K48*'Original data'!$U$4</f>
        <v>-0.01188509</v>
      </c>
      <c r="L30" s="161">
        <f>'Original data'!L48*'Original data'!$U$4</f>
        <v>0.001430286</v>
      </c>
      <c r="M30" s="161">
        <f>'Original data'!M48*'Original data'!$U$4</f>
        <v>-0.01302785</v>
      </c>
      <c r="N30" s="161">
        <f>'Original data'!N48*'Original data'!$U$4</f>
        <v>-0.003013075</v>
      </c>
      <c r="O30" s="161">
        <f>'Original data'!O48*'Original data'!$U$4</f>
        <v>-0.01445461</v>
      </c>
      <c r="P30" s="161">
        <f>'Original data'!P48*'Original data'!$U$4</f>
        <v>-0.00297037</v>
      </c>
      <c r="Q30" s="161">
        <f>'Original data'!Q48*'Original data'!$U$4</f>
        <v>0.02093128</v>
      </c>
      <c r="R30" s="161">
        <f>'Original data'!R48*'Original data'!$U$4</f>
        <v>-0.02856408</v>
      </c>
      <c r="S30" s="161">
        <f>'Original data'!S48*'Original data'!$U$4</f>
        <v>-0.0154949</v>
      </c>
      <c r="T30" s="161">
        <f>'Original data'!T48*'Original data'!$U$4</f>
        <v>-0.002889618</v>
      </c>
      <c r="U30" s="161">
        <f>'Original data'!U48*'Original data'!$U$4</f>
        <v>-0.010915</v>
      </c>
      <c r="V30" s="162"/>
      <c r="W30" s="207"/>
      <c r="X30" s="208" t="str">
        <f>'Original data'!X48</f>
        <v>a9</v>
      </c>
      <c r="Y30" s="161">
        <f>'Original data'!Y48*'Original data'!$U$4</f>
        <v>-0.2334767</v>
      </c>
      <c r="Z30" s="161">
        <f>'Original data'!Z48*'Original data'!$U$4</f>
        <v>0.02418238</v>
      </c>
      <c r="AA30" s="161">
        <f>'Original data'!AA48*'Original data'!$U$4</f>
        <v>0.02764816</v>
      </c>
      <c r="AB30" s="161">
        <f>'Original data'!AB48*'Original data'!$U$4</f>
        <v>0.01837204</v>
      </c>
      <c r="AC30" s="161">
        <f>'Original data'!AC48*'Original data'!$U$4</f>
        <v>-0.01332568</v>
      </c>
      <c r="AD30" s="161">
        <f>'Original data'!AD48*'Original data'!$U$4</f>
        <v>0.0151852</v>
      </c>
      <c r="AE30" s="161">
        <f>'Original data'!AE48*'Original data'!$U$4</f>
        <v>0.02330204</v>
      </c>
      <c r="AF30" s="161">
        <f>'Original data'!AF48*'Original data'!$U$4</f>
        <v>0.0489614</v>
      </c>
      <c r="AG30" s="161">
        <f>'Original data'!AG48*'Original data'!$U$4</f>
        <v>0.02447746</v>
      </c>
      <c r="AH30" s="161">
        <f>'Original data'!AH48*'Original data'!$U$4</f>
        <v>-0.01041224</v>
      </c>
      <c r="AI30" s="161">
        <f>'Original data'!AI48*'Original data'!$U$4</f>
        <v>0.05658521</v>
      </c>
      <c r="AJ30" s="161">
        <f>'Original data'!AJ48*'Original data'!$U$4</f>
        <v>0.01156597</v>
      </c>
      <c r="AK30" s="161">
        <f>'Original data'!AK48*'Original data'!$U$4</f>
        <v>0.01412875</v>
      </c>
      <c r="AL30" s="161">
        <f>'Original data'!AL48*'Original data'!$U$4</f>
        <v>-0.003264291</v>
      </c>
      <c r="AM30" s="161">
        <f>'Original data'!AM48*'Original data'!$U$4</f>
        <v>-0.006583595</v>
      </c>
      <c r="AN30" s="161">
        <f>'Original data'!AN48*'Original data'!$U$4</f>
        <v>0.03031818</v>
      </c>
      <c r="AO30" s="161">
        <f>'Original data'!AO48*'Original data'!$U$4</f>
        <v>0.02974486</v>
      </c>
      <c r="AP30" s="161">
        <f>'Original data'!AP48*'Original data'!$U$4</f>
        <v>0.01616368</v>
      </c>
      <c r="AQ30" s="161">
        <f>'Original data'!AQ48*'Original data'!$U$4</f>
        <v>-0.01247222</v>
      </c>
      <c r="AR30" s="161">
        <f>'Original data'!AR48*'Original data'!$U$4</f>
        <v>-0.05096621</v>
      </c>
      <c r="AS30" s="162"/>
    </row>
    <row r="31" spans="1:45" ht="12.75">
      <c r="A31" s="204" t="s">
        <v>28</v>
      </c>
      <c r="B31" s="161">
        <f>'Original data'!B49*'Original data'!$U$5</f>
        <v>0.1148602</v>
      </c>
      <c r="C31" s="161">
        <f>'Original data'!C49*'Original data'!$U$5</f>
        <v>0.004930903</v>
      </c>
      <c r="D31" s="161">
        <f>'Original data'!D49*'Original data'!$U$5</f>
        <v>-0.003338186</v>
      </c>
      <c r="E31" s="161">
        <f>'Original data'!E49*'Original data'!$U$5</f>
        <v>0.0123744</v>
      </c>
      <c r="F31" s="161">
        <f>'Original data'!F49*'Original data'!$U$5</f>
        <v>-0.003256862</v>
      </c>
      <c r="G31" s="161">
        <f>'Original data'!G49*'Original data'!$U$5</f>
        <v>0.01649696</v>
      </c>
      <c r="H31" s="161">
        <f>'Original data'!H49*'Original data'!$U$5</f>
        <v>0.01529188</v>
      </c>
      <c r="I31" s="161">
        <f>'Original data'!I49*'Original data'!$U$5</f>
        <v>-0.004895236</v>
      </c>
      <c r="J31" s="161">
        <f>'Original data'!J49*'Original data'!$U$5</f>
        <v>0.02072626</v>
      </c>
      <c r="K31" s="161">
        <f>'Original data'!K49*'Original data'!$U$5</f>
        <v>-0.009285922</v>
      </c>
      <c r="L31" s="161">
        <f>'Original data'!L49*'Original data'!$U$5</f>
        <v>-0.03358806</v>
      </c>
      <c r="M31" s="161">
        <f>'Original data'!M49*'Original data'!$U$5</f>
        <v>-0.0227913</v>
      </c>
      <c r="N31" s="161">
        <f>'Original data'!N49*'Original data'!$U$5</f>
        <v>-0.01324045</v>
      </c>
      <c r="O31" s="161">
        <f>'Original data'!O49*'Original data'!$U$5</f>
        <v>0.01632214</v>
      </c>
      <c r="P31" s="161">
        <f>'Original data'!P49*'Original data'!$U$5</f>
        <v>-0.00269546</v>
      </c>
      <c r="Q31" s="161">
        <f>'Original data'!Q49*'Original data'!$U$5</f>
        <v>-0.02219884</v>
      </c>
      <c r="R31" s="161">
        <f>'Original data'!R49*'Original data'!$U$5</f>
        <v>-0.005452127</v>
      </c>
      <c r="S31" s="161">
        <f>'Original data'!S49*'Original data'!$U$5</f>
        <v>-0.03136378</v>
      </c>
      <c r="T31" s="161">
        <f>'Original data'!T49*'Original data'!$U$5</f>
        <v>-0.0112506</v>
      </c>
      <c r="U31" s="161">
        <f>'Original data'!U49*'Original data'!$U$5</f>
        <v>0.02322569</v>
      </c>
      <c r="V31" s="162"/>
      <c r="W31" s="207"/>
      <c r="X31" s="208" t="str">
        <f>'Original data'!X49</f>
        <v>a10</v>
      </c>
      <c r="Y31" s="161">
        <f>'Original data'!Y49*'Original data'!$U$5</f>
        <v>0.1222839</v>
      </c>
      <c r="Z31" s="161">
        <f>'Original data'!Z49*'Original data'!$U$5</f>
        <v>0.01270132</v>
      </c>
      <c r="AA31" s="161">
        <f>'Original data'!AA49*'Original data'!$U$5</f>
        <v>0.008048474</v>
      </c>
      <c r="AB31" s="161">
        <f>'Original data'!AB49*'Original data'!$U$5</f>
        <v>-0.02821997</v>
      </c>
      <c r="AC31" s="161">
        <f>'Original data'!AC49*'Original data'!$U$5</f>
        <v>-0.008101517</v>
      </c>
      <c r="AD31" s="161">
        <f>'Original data'!AD49*'Original data'!$U$5</f>
        <v>0.00421324</v>
      </c>
      <c r="AE31" s="161">
        <f>'Original data'!AE49*'Original data'!$U$5</f>
        <v>0.003198399</v>
      </c>
      <c r="AF31" s="161">
        <f>'Original data'!AF49*'Original data'!$U$5</f>
        <v>0.02798082</v>
      </c>
      <c r="AG31" s="161">
        <f>'Original data'!AG49*'Original data'!$U$5</f>
        <v>-0.03067421</v>
      </c>
      <c r="AH31" s="161">
        <f>'Original data'!AH49*'Original data'!$U$5</f>
        <v>0.01606423</v>
      </c>
      <c r="AI31" s="161">
        <f>'Original data'!AI49*'Original data'!$U$5</f>
        <v>-0.03694208</v>
      </c>
      <c r="AJ31" s="161">
        <f>'Original data'!AJ49*'Original data'!$U$5</f>
        <v>0.01255954</v>
      </c>
      <c r="AK31" s="161">
        <f>'Original data'!AK49*'Original data'!$U$5</f>
        <v>-0.007513301</v>
      </c>
      <c r="AL31" s="161">
        <f>'Original data'!AL49*'Original data'!$U$5</f>
        <v>0.009214939</v>
      </c>
      <c r="AM31" s="161">
        <f>'Original data'!AM49*'Original data'!$U$5</f>
        <v>0.01936751</v>
      </c>
      <c r="AN31" s="161">
        <f>'Original data'!AN49*'Original data'!$U$5</f>
        <v>-0.02721035</v>
      </c>
      <c r="AO31" s="161">
        <f>'Original data'!AO49*'Original data'!$U$5</f>
        <v>0.0100678</v>
      </c>
      <c r="AP31" s="161">
        <f>'Original data'!AP49*'Original data'!$U$5</f>
        <v>-0.02975852</v>
      </c>
      <c r="AQ31" s="161">
        <f>'Original data'!AQ49*'Original data'!$U$5</f>
        <v>-0.01876204</v>
      </c>
      <c r="AR31" s="161">
        <f>'Original data'!AR49*'Original data'!$U$5</f>
        <v>0.002156583</v>
      </c>
      <c r="AS31" s="162"/>
    </row>
    <row r="32" spans="1:45" ht="12.75">
      <c r="A32" s="204" t="s">
        <v>29</v>
      </c>
      <c r="B32" s="161">
        <f>'Original data'!B50*'Original data'!$U$4</f>
        <v>0.1257758</v>
      </c>
      <c r="C32" s="161">
        <f>'Original data'!C50*'Original data'!$U$4</f>
        <v>-0.07444645</v>
      </c>
      <c r="D32" s="161">
        <f>'Original data'!D50*'Original data'!$U$4</f>
        <v>-0.05084954</v>
      </c>
      <c r="E32" s="161">
        <f>'Original data'!E50*'Original data'!$U$4</f>
        <v>-0.03596799</v>
      </c>
      <c r="F32" s="161">
        <f>'Original data'!F50*'Original data'!$U$4</f>
        <v>-0.02437048</v>
      </c>
      <c r="G32" s="161">
        <f>'Original data'!G50*'Original data'!$U$4</f>
        <v>-0.03198491</v>
      </c>
      <c r="H32" s="161">
        <f>'Original data'!H50*'Original data'!$U$4</f>
        <v>-0.03620018</v>
      </c>
      <c r="I32" s="161">
        <f>'Original data'!I50*'Original data'!$U$4</f>
        <v>-0.02335279</v>
      </c>
      <c r="J32" s="161">
        <f>'Original data'!J50*'Original data'!$U$4</f>
        <v>-0.02666122</v>
      </c>
      <c r="K32" s="161">
        <f>'Original data'!K50*'Original data'!$U$4</f>
        <v>-0.02158899</v>
      </c>
      <c r="L32" s="161">
        <f>'Original data'!L50*'Original data'!$U$4</f>
        <v>-0.01912175</v>
      </c>
      <c r="M32" s="161">
        <f>'Original data'!M50*'Original data'!$U$4</f>
        <v>-0.0402077</v>
      </c>
      <c r="N32" s="161">
        <f>'Original data'!N50*'Original data'!$U$4</f>
        <v>-0.03793829</v>
      </c>
      <c r="O32" s="161">
        <f>'Original data'!O50*'Original data'!$U$4</f>
        <v>-0.03768854</v>
      </c>
      <c r="P32" s="161">
        <f>'Original data'!P50*'Original data'!$U$4</f>
        <v>-0.0426122</v>
      </c>
      <c r="Q32" s="161">
        <f>'Original data'!Q50*'Original data'!$U$4</f>
        <v>-0.0480263</v>
      </c>
      <c r="R32" s="161">
        <f>'Original data'!R50*'Original data'!$U$4</f>
        <v>-0.0473756</v>
      </c>
      <c r="S32" s="161">
        <f>'Original data'!S50*'Original data'!$U$4</f>
        <v>-0.0510591</v>
      </c>
      <c r="T32" s="161">
        <f>'Original data'!T50*'Original data'!$U$4</f>
        <v>-0.04189892</v>
      </c>
      <c r="U32" s="161">
        <f>'Original data'!U50*'Original data'!$U$4</f>
        <v>-0.05968314</v>
      </c>
      <c r="V32" s="162"/>
      <c r="W32" s="207"/>
      <c r="X32" s="208" t="str">
        <f>'Original data'!X50</f>
        <v>a11</v>
      </c>
      <c r="Y32" s="161">
        <f>'Original data'!Y50*'Original data'!$U$4</f>
        <v>0.1700717</v>
      </c>
      <c r="Z32" s="161">
        <f>'Original data'!Z50*'Original data'!$U$4</f>
        <v>-0.02025586</v>
      </c>
      <c r="AA32" s="161">
        <f>'Original data'!AA50*'Original data'!$U$4</f>
        <v>-0.007699972</v>
      </c>
      <c r="AB32" s="161">
        <f>'Original data'!AB50*'Original data'!$U$4</f>
        <v>-0.0001286425</v>
      </c>
      <c r="AC32" s="161">
        <f>'Original data'!AC50*'Original data'!$U$4</f>
        <v>0.008297011</v>
      </c>
      <c r="AD32" s="161">
        <f>'Original data'!AD50*'Original data'!$U$4</f>
        <v>0.007320839</v>
      </c>
      <c r="AE32" s="161">
        <f>'Original data'!AE50*'Original data'!$U$4</f>
        <v>0.007027969</v>
      </c>
      <c r="AF32" s="161">
        <f>'Original data'!AF50*'Original data'!$U$4</f>
        <v>0.02541172</v>
      </c>
      <c r="AG32" s="161">
        <f>'Original data'!AG50*'Original data'!$U$4</f>
        <v>0.01220072</v>
      </c>
      <c r="AH32" s="161">
        <f>'Original data'!AH50*'Original data'!$U$4</f>
        <v>0.01726655</v>
      </c>
      <c r="AI32" s="161">
        <f>'Original data'!AI50*'Original data'!$U$4</f>
        <v>0.02710554</v>
      </c>
      <c r="AJ32" s="161">
        <f>'Original data'!AJ50*'Original data'!$U$4</f>
        <v>-0.01923081</v>
      </c>
      <c r="AK32" s="161">
        <f>'Original data'!AK50*'Original data'!$U$4</f>
        <v>-0.001465953</v>
      </c>
      <c r="AL32" s="161">
        <f>'Original data'!AL50*'Original data'!$U$4</f>
        <v>-0.002577753</v>
      </c>
      <c r="AM32" s="161">
        <f>'Original data'!AM50*'Original data'!$U$4</f>
        <v>-0.009764408</v>
      </c>
      <c r="AN32" s="161">
        <f>'Original data'!AN50*'Original data'!$U$4</f>
        <v>-0.01242793</v>
      </c>
      <c r="AO32" s="161">
        <f>'Original data'!AO50*'Original data'!$U$4</f>
        <v>-0.007779693</v>
      </c>
      <c r="AP32" s="161">
        <f>'Original data'!AP50*'Original data'!$U$4</f>
        <v>-0.010366</v>
      </c>
      <c r="AQ32" s="161">
        <f>'Original data'!AQ50*'Original data'!$U$4</f>
        <v>-0.009653393</v>
      </c>
      <c r="AR32" s="161">
        <f>'Original data'!AR50*'Original data'!$U$4</f>
        <v>-0.007403001</v>
      </c>
      <c r="AS32" s="162"/>
    </row>
    <row r="33" spans="1:45" ht="12.75">
      <c r="A33" s="204" t="s">
        <v>30</v>
      </c>
      <c r="B33" s="161">
        <f>'Original data'!B51*'Original data'!$U$5</f>
        <v>0.01917518</v>
      </c>
      <c r="C33" s="161">
        <f>'Original data'!C51*'Original data'!$U$5</f>
        <v>0.005217497</v>
      </c>
      <c r="D33" s="161">
        <f>'Original data'!D51*'Original data'!$U$5</f>
        <v>0.000553377</v>
      </c>
      <c r="E33" s="161">
        <f>'Original data'!E51*'Original data'!$U$5</f>
        <v>0.004569015</v>
      </c>
      <c r="F33" s="161">
        <f>'Original data'!F51*'Original data'!$U$5</f>
        <v>0.0003211461</v>
      </c>
      <c r="G33" s="161">
        <f>'Original data'!G51*'Original data'!$U$5</f>
        <v>-0.002498415</v>
      </c>
      <c r="H33" s="161">
        <f>'Original data'!H51*'Original data'!$U$5</f>
        <v>-0.003816225</v>
      </c>
      <c r="I33" s="161">
        <f>'Original data'!I51*'Original data'!$U$5</f>
        <v>-0.003382677</v>
      </c>
      <c r="J33" s="161">
        <f>'Original data'!J51*'Original data'!$U$5</f>
        <v>-0.0002503691</v>
      </c>
      <c r="K33" s="161">
        <f>'Original data'!K51*'Original data'!$U$5</f>
        <v>-0.0006211748</v>
      </c>
      <c r="L33" s="161">
        <f>'Original data'!L51*'Original data'!$U$5</f>
        <v>-0.01142481</v>
      </c>
      <c r="M33" s="161">
        <f>'Original data'!M51*'Original data'!$U$5</f>
        <v>-0.007150153</v>
      </c>
      <c r="N33" s="161">
        <f>'Original data'!N51*'Original data'!$U$5</f>
        <v>-0.004626146</v>
      </c>
      <c r="O33" s="161">
        <f>'Original data'!O51*'Original data'!$U$5</f>
        <v>-0.003272671</v>
      </c>
      <c r="P33" s="161">
        <f>'Original data'!P51*'Original data'!$U$5</f>
        <v>-0.003739731</v>
      </c>
      <c r="Q33" s="161">
        <f>'Original data'!Q51*'Original data'!$U$5</f>
        <v>-0.002976976</v>
      </c>
      <c r="R33" s="161">
        <f>'Original data'!R51*'Original data'!$U$5</f>
        <v>-0.0004598178</v>
      </c>
      <c r="S33" s="161">
        <f>'Original data'!S51*'Original data'!$U$5</f>
        <v>-0.005050538</v>
      </c>
      <c r="T33" s="161">
        <f>'Original data'!T51*'Original data'!$U$5</f>
        <v>-0.003835514</v>
      </c>
      <c r="U33" s="161">
        <f>'Original data'!U51*'Original data'!$U$5</f>
        <v>-0.006815924</v>
      </c>
      <c r="V33" s="162"/>
      <c r="W33" s="207"/>
      <c r="X33" s="208" t="str">
        <f>'Original data'!X51</f>
        <v>a12</v>
      </c>
      <c r="Y33" s="161">
        <f>'Original data'!Y51*'Original data'!$U$5</f>
        <v>0.01837617</v>
      </c>
      <c r="Z33" s="161">
        <f>'Original data'!Z51*'Original data'!$U$5</f>
        <v>0.001318127</v>
      </c>
      <c r="AA33" s="161">
        <f>'Original data'!AA51*'Original data'!$U$5</f>
        <v>-0.001221964</v>
      </c>
      <c r="AB33" s="161">
        <f>'Original data'!AB51*'Original data'!$U$5</f>
        <v>-0.008334094</v>
      </c>
      <c r="AC33" s="161">
        <f>'Original data'!AC51*'Original data'!$U$5</f>
        <v>-0.005001283</v>
      </c>
      <c r="AD33" s="161">
        <f>'Original data'!AD51*'Original data'!$U$5</f>
        <v>-0.00162324</v>
      </c>
      <c r="AE33" s="161">
        <f>'Original data'!AE51*'Original data'!$U$5</f>
        <v>-0.002958687</v>
      </c>
      <c r="AF33" s="161">
        <f>'Original data'!AF51*'Original data'!$U$5</f>
        <v>0.0001061876</v>
      </c>
      <c r="AG33" s="161">
        <f>'Original data'!AG51*'Original data'!$U$5</f>
        <v>-0.004791487</v>
      </c>
      <c r="AH33" s="161">
        <f>'Original data'!AH51*'Original data'!$U$5</f>
        <v>-0.001035447</v>
      </c>
      <c r="AI33" s="161">
        <f>'Original data'!AI51*'Original data'!$U$5</f>
        <v>-0.007321136</v>
      </c>
      <c r="AJ33" s="161">
        <f>'Original data'!AJ51*'Original data'!$U$5</f>
        <v>0.00407933</v>
      </c>
      <c r="AK33" s="161">
        <f>'Original data'!AK51*'Original data'!$U$5</f>
        <v>-0.008995412</v>
      </c>
      <c r="AL33" s="161">
        <f>'Original data'!AL51*'Original data'!$U$5</f>
        <v>-0.0001627547</v>
      </c>
      <c r="AM33" s="161">
        <f>'Original data'!AM51*'Original data'!$U$5</f>
        <v>-0.0006166387</v>
      </c>
      <c r="AN33" s="161">
        <f>'Original data'!AN51*'Original data'!$U$5</f>
        <v>-0.008382763</v>
      </c>
      <c r="AO33" s="161">
        <f>'Original data'!AO51*'Original data'!$U$5</f>
        <v>0.000534952</v>
      </c>
      <c r="AP33" s="161">
        <f>'Original data'!AP51*'Original data'!$U$5</f>
        <v>-0.007060252</v>
      </c>
      <c r="AQ33" s="161">
        <f>'Original data'!AQ51*'Original data'!$U$5</f>
        <v>-0.005522695</v>
      </c>
      <c r="AR33" s="161">
        <f>'Original data'!AR51*'Original data'!$U$5</f>
        <v>0.002922684</v>
      </c>
      <c r="AS33" s="162"/>
    </row>
    <row r="34" spans="1:45" ht="12.75">
      <c r="A34" s="204" t="s">
        <v>31</v>
      </c>
      <c r="B34" s="161">
        <f>'Original data'!B52*'Original data'!$U$4</f>
        <v>-0.02338796</v>
      </c>
      <c r="C34" s="161">
        <f>'Original data'!C52*'Original data'!$U$4</f>
        <v>-0.002805395</v>
      </c>
      <c r="D34" s="161">
        <f>'Original data'!D52*'Original data'!$U$4</f>
        <v>-0.003848787</v>
      </c>
      <c r="E34" s="161">
        <f>'Original data'!E52*'Original data'!$U$4</f>
        <v>-0.005172913</v>
      </c>
      <c r="F34" s="161">
        <f>'Original data'!F52*'Original data'!$U$4</f>
        <v>-0.001821792</v>
      </c>
      <c r="G34" s="161">
        <f>'Original data'!G52*'Original data'!$U$4</f>
        <v>-0.005418218</v>
      </c>
      <c r="H34" s="161">
        <f>'Original data'!H52*'Original data'!$U$4</f>
        <v>-0.005427756</v>
      </c>
      <c r="I34" s="161">
        <f>'Original data'!I52*'Original data'!$U$4</f>
        <v>-0.002433525</v>
      </c>
      <c r="J34" s="161">
        <f>'Original data'!J52*'Original data'!$U$4</f>
        <v>-0.001591172</v>
      </c>
      <c r="K34" s="161">
        <f>'Original data'!K52*'Original data'!$U$4</f>
        <v>-0.000566173</v>
      </c>
      <c r="L34" s="161">
        <f>'Original data'!L52*'Original data'!$U$4</f>
        <v>-0.002208025</v>
      </c>
      <c r="M34" s="161">
        <f>'Original data'!M52*'Original data'!$U$4</f>
        <v>-0.003207258</v>
      </c>
      <c r="N34" s="161">
        <f>'Original data'!N52*'Original data'!$U$4</f>
        <v>-0.002605791</v>
      </c>
      <c r="O34" s="161">
        <f>'Original data'!O52*'Original data'!$U$4</f>
        <v>-0.002812574</v>
      </c>
      <c r="P34" s="161">
        <f>'Original data'!P52*'Original data'!$U$4</f>
        <v>-0.002022815</v>
      </c>
      <c r="Q34" s="161">
        <f>'Original data'!Q52*'Original data'!$U$4</f>
        <v>-0.002759671</v>
      </c>
      <c r="R34" s="161">
        <f>'Original data'!R52*'Original data'!$U$4</f>
        <v>-0.004441032</v>
      </c>
      <c r="S34" s="161">
        <f>'Original data'!S52*'Original data'!$U$4</f>
        <v>-0.003728701</v>
      </c>
      <c r="T34" s="161">
        <f>'Original data'!T52*'Original data'!$U$4</f>
        <v>-0.0006123099</v>
      </c>
      <c r="U34" s="161">
        <f>'Original data'!U52*'Original data'!$U$4</f>
        <v>-0.001946485</v>
      </c>
      <c r="V34" s="162"/>
      <c r="W34" s="207"/>
      <c r="X34" s="208" t="str">
        <f>'Original data'!X52</f>
        <v>a13</v>
      </c>
      <c r="Y34" s="161">
        <f>'Original data'!Y52*'Original data'!$U$4</f>
        <v>-0.01745576</v>
      </c>
      <c r="Z34" s="161">
        <f>'Original data'!Z52*'Original data'!$U$4</f>
        <v>0.003594737</v>
      </c>
      <c r="AA34" s="161">
        <f>'Original data'!AA52*'Original data'!$U$4</f>
        <v>0.005201685</v>
      </c>
      <c r="AB34" s="161">
        <f>'Original data'!AB52*'Original data'!$U$4</f>
        <v>0.001771413</v>
      </c>
      <c r="AC34" s="161">
        <f>'Original data'!AC52*'Original data'!$U$4</f>
        <v>0.003249438</v>
      </c>
      <c r="AD34" s="161">
        <f>'Original data'!AD52*'Original data'!$U$4</f>
        <v>0.002140625</v>
      </c>
      <c r="AE34" s="161">
        <f>'Original data'!AE52*'Original data'!$U$4</f>
        <v>0.002090691</v>
      </c>
      <c r="AF34" s="161">
        <f>'Original data'!AF52*'Original data'!$U$4</f>
        <v>0.007238776</v>
      </c>
      <c r="AG34" s="161">
        <f>'Original data'!AG52*'Original data'!$U$4</f>
        <v>0.005877955</v>
      </c>
      <c r="AH34" s="161">
        <f>'Original data'!AH52*'Original data'!$U$4</f>
        <v>0.005844373</v>
      </c>
      <c r="AI34" s="161">
        <f>'Original data'!AI52*'Original data'!$U$4</f>
        <v>0.002916949</v>
      </c>
      <c r="AJ34" s="161">
        <f>'Original data'!AJ52*'Original data'!$U$4</f>
        <v>0.0004614205</v>
      </c>
      <c r="AK34" s="161">
        <f>'Original data'!AK52*'Original data'!$U$4</f>
        <v>-7.690064E-05</v>
      </c>
      <c r="AL34" s="161">
        <f>'Original data'!AL52*'Original data'!$U$4</f>
        <v>-0.0005006282</v>
      </c>
      <c r="AM34" s="161">
        <f>'Original data'!AM52*'Original data'!$U$4</f>
        <v>0.0001463841</v>
      </c>
      <c r="AN34" s="161">
        <f>'Original data'!AN52*'Original data'!$U$4</f>
        <v>0.003546951</v>
      </c>
      <c r="AO34" s="161">
        <f>'Original data'!AO52*'Original data'!$U$4</f>
        <v>0.001825118</v>
      </c>
      <c r="AP34" s="161">
        <f>'Original data'!AP52*'Original data'!$U$4</f>
        <v>0.003478604</v>
      </c>
      <c r="AQ34" s="161">
        <f>'Original data'!AQ52*'Original data'!$U$4</f>
        <v>0.003598462</v>
      </c>
      <c r="AR34" s="161">
        <f>'Original data'!AR52*'Original data'!$U$4</f>
        <v>-0.001667812</v>
      </c>
      <c r="AS34" s="162"/>
    </row>
    <row r="35" spans="1:45" ht="12.75">
      <c r="A35" s="204" t="s">
        <v>32</v>
      </c>
      <c r="B35" s="161">
        <f>'Original data'!B53*'Original data'!$U$5</f>
        <v>0.002540533</v>
      </c>
      <c r="C35" s="161">
        <f>'Original data'!C53*'Original data'!$U$5</f>
        <v>-0.004788734</v>
      </c>
      <c r="D35" s="161">
        <f>'Original data'!D53*'Original data'!$U$5</f>
        <v>-0.004207276</v>
      </c>
      <c r="E35" s="161">
        <f>'Original data'!E53*'Original data'!$U$5</f>
        <v>-0.004751551</v>
      </c>
      <c r="F35" s="161">
        <f>'Original data'!F53*'Original data'!$U$5</f>
        <v>-0.00628204</v>
      </c>
      <c r="G35" s="161">
        <f>'Original data'!G53*'Original data'!$U$5</f>
        <v>-0.005469512</v>
      </c>
      <c r="H35" s="161">
        <f>'Original data'!H53*'Original data'!$U$5</f>
        <v>-0.003349871</v>
      </c>
      <c r="I35" s="161">
        <f>'Original data'!I53*'Original data'!$U$5</f>
        <v>-0.005570603</v>
      </c>
      <c r="J35" s="161">
        <f>'Original data'!J53*'Original data'!$U$5</f>
        <v>-0.00587918</v>
      </c>
      <c r="K35" s="161">
        <f>'Original data'!K53*'Original data'!$U$5</f>
        <v>-0.006132089</v>
      </c>
      <c r="L35" s="161">
        <f>'Original data'!L53*'Original data'!$U$5</f>
        <v>-0.006041108</v>
      </c>
      <c r="M35" s="161">
        <f>'Original data'!M53*'Original data'!$U$5</f>
        <v>-0.004681664</v>
      </c>
      <c r="N35" s="161">
        <f>'Original data'!N53*'Original data'!$U$5</f>
        <v>-0.004395815</v>
      </c>
      <c r="O35" s="161">
        <f>'Original data'!O53*'Original data'!$U$5</f>
        <v>-0.003221395</v>
      </c>
      <c r="P35" s="161">
        <f>'Original data'!P53*'Original data'!$U$5</f>
        <v>-0.006919695</v>
      </c>
      <c r="Q35" s="161">
        <f>'Original data'!Q53*'Original data'!$U$5</f>
        <v>-0.006670162</v>
      </c>
      <c r="R35" s="161">
        <f>'Original data'!R53*'Original data'!$U$5</f>
        <v>-0.002966879</v>
      </c>
      <c r="S35" s="161">
        <f>'Original data'!S53*'Original data'!$U$5</f>
        <v>-0.00554882</v>
      </c>
      <c r="T35" s="161">
        <f>'Original data'!T53*'Original data'!$U$5</f>
        <v>-0.005135767</v>
      </c>
      <c r="U35" s="161">
        <f>'Original data'!U53*'Original data'!$U$5</f>
        <v>0.002617813</v>
      </c>
      <c r="V35" s="162"/>
      <c r="W35" s="207"/>
      <c r="X35" s="208" t="str">
        <f>'Original data'!X53</f>
        <v>a14</v>
      </c>
      <c r="Y35" s="161">
        <f>'Original data'!Y53*'Original data'!$U$5</f>
        <v>0.01309418</v>
      </c>
      <c r="Z35" s="161">
        <f>'Original data'!Z53*'Original data'!$U$5</f>
        <v>-0.01138958</v>
      </c>
      <c r="AA35" s="161">
        <f>'Original data'!AA53*'Original data'!$U$5</f>
        <v>-0.009473082</v>
      </c>
      <c r="AB35" s="161">
        <f>'Original data'!AB53*'Original data'!$U$5</f>
        <v>-0.01116101</v>
      </c>
      <c r="AC35" s="161">
        <f>'Original data'!AC53*'Original data'!$U$5</f>
        <v>-0.008718646</v>
      </c>
      <c r="AD35" s="161">
        <f>'Original data'!AD53*'Original data'!$U$5</f>
        <v>-0.009390026</v>
      </c>
      <c r="AE35" s="161">
        <f>'Original data'!AE53*'Original data'!$U$5</f>
        <v>-0.0105217</v>
      </c>
      <c r="AF35" s="161">
        <f>'Original data'!AF53*'Original data'!$U$5</f>
        <v>-0.007643166</v>
      </c>
      <c r="AG35" s="161">
        <f>'Original data'!AG53*'Original data'!$U$5</f>
        <v>-0.01180122</v>
      </c>
      <c r="AH35" s="161">
        <f>'Original data'!AH53*'Original data'!$U$5</f>
        <v>-0.008573737</v>
      </c>
      <c r="AI35" s="161">
        <f>'Original data'!AI53*'Original data'!$U$5</f>
        <v>-0.003946566</v>
      </c>
      <c r="AJ35" s="161">
        <f>'Original data'!AJ53*'Original data'!$U$5</f>
        <v>-0.01145309</v>
      </c>
      <c r="AK35" s="161">
        <f>'Original data'!AK53*'Original data'!$U$5</f>
        <v>-0.01016999</v>
      </c>
      <c r="AL35" s="161">
        <f>'Original data'!AL53*'Original data'!$U$5</f>
        <v>-0.008733391</v>
      </c>
      <c r="AM35" s="161">
        <f>'Original data'!AM53*'Original data'!$U$5</f>
        <v>-0.01160082</v>
      </c>
      <c r="AN35" s="161">
        <f>'Original data'!AN53*'Original data'!$U$5</f>
        <v>-0.01117728</v>
      </c>
      <c r="AO35" s="161">
        <f>'Original data'!AO53*'Original data'!$U$5</f>
        <v>-0.00746951</v>
      </c>
      <c r="AP35" s="161">
        <f>'Original data'!AP53*'Original data'!$U$5</f>
        <v>-0.01288646</v>
      </c>
      <c r="AQ35" s="161">
        <f>'Original data'!AQ53*'Original data'!$U$5</f>
        <v>-0.01128489</v>
      </c>
      <c r="AR35" s="161">
        <f>'Original data'!AR53*'Original data'!$U$5</f>
        <v>-0.00225111</v>
      </c>
      <c r="AS35" s="162"/>
    </row>
    <row r="36" spans="1:45" ht="12.75">
      <c r="A36" s="204" t="s">
        <v>33</v>
      </c>
      <c r="B36" s="161">
        <f>'Original data'!B54*'Original data'!$U$4</f>
        <v>0.009188265</v>
      </c>
      <c r="C36" s="161">
        <f>'Original data'!C54*'Original data'!$U$4</f>
        <v>-0.001840281</v>
      </c>
      <c r="D36" s="161">
        <f>'Original data'!D54*'Original data'!$U$4</f>
        <v>-0.0006974558</v>
      </c>
      <c r="E36" s="161">
        <f>'Original data'!E54*'Original data'!$U$4</f>
        <v>0.001524871</v>
      </c>
      <c r="F36" s="161">
        <f>'Original data'!F54*'Original data'!$U$4</f>
        <v>-0.0005300771</v>
      </c>
      <c r="G36" s="161">
        <f>'Original data'!G54*'Original data'!$U$4</f>
        <v>3.523356E-05</v>
      </c>
      <c r="H36" s="161">
        <f>'Original data'!H54*'Original data'!$U$4</f>
        <v>-0.001306054</v>
      </c>
      <c r="I36" s="161">
        <f>'Original data'!I54*'Original data'!$U$4</f>
        <v>-0.0006571234</v>
      </c>
      <c r="J36" s="161">
        <f>'Original data'!J54*'Original data'!$U$4</f>
        <v>0.001226941</v>
      </c>
      <c r="K36" s="161">
        <f>'Original data'!K54*'Original data'!$U$4</f>
        <v>0.001587641</v>
      </c>
      <c r="L36" s="161">
        <f>'Original data'!L54*'Original data'!$U$4</f>
        <v>0.002515989</v>
      </c>
      <c r="M36" s="161">
        <f>'Original data'!M54*'Original data'!$U$4</f>
        <v>0.003251727</v>
      </c>
      <c r="N36" s="161">
        <f>'Original data'!N54*'Original data'!$U$4</f>
        <v>0.001309446</v>
      </c>
      <c r="O36" s="161">
        <f>'Original data'!O54*'Original data'!$U$4</f>
        <v>0.003588196</v>
      </c>
      <c r="P36" s="161">
        <f>'Original data'!P54*'Original data'!$U$4</f>
        <v>-0.0001081428</v>
      </c>
      <c r="Q36" s="161">
        <f>'Original data'!Q54*'Original data'!$U$4</f>
        <v>0.002128421</v>
      </c>
      <c r="R36" s="161">
        <f>'Original data'!R54*'Original data'!$U$4</f>
        <v>0.004891392</v>
      </c>
      <c r="S36" s="161">
        <f>'Original data'!S54*'Original data'!$U$4</f>
        <v>-0.0005698957</v>
      </c>
      <c r="T36" s="161">
        <f>'Original data'!T54*'Original data'!$U$4</f>
        <v>-0.0009052711</v>
      </c>
      <c r="U36" s="161">
        <f>'Original data'!U54*'Original data'!$U$4</f>
        <v>0.003984513</v>
      </c>
      <c r="V36" s="162"/>
      <c r="W36" s="207"/>
      <c r="X36" s="208" t="str">
        <f>'Original data'!X54</f>
        <v>a15</v>
      </c>
      <c r="Y36" s="161">
        <f>'Original data'!Y54*'Original data'!$U$4</f>
        <v>0.01147356</v>
      </c>
      <c r="Z36" s="161">
        <f>'Original data'!Z54*'Original data'!$U$4</f>
        <v>-0.003106965</v>
      </c>
      <c r="AA36" s="161">
        <f>'Original data'!AA54*'Original data'!$U$4</f>
        <v>-0.003198346</v>
      </c>
      <c r="AB36" s="161">
        <f>'Original data'!AB54*'Original data'!$U$4</f>
        <v>-0.001432804</v>
      </c>
      <c r="AC36" s="161">
        <f>'Original data'!AC54*'Original data'!$U$4</f>
        <v>-0.002691139</v>
      </c>
      <c r="AD36" s="161">
        <f>'Original data'!AD54*'Original data'!$U$4</f>
        <v>0.0003616344</v>
      </c>
      <c r="AE36" s="161">
        <f>'Original data'!AE54*'Original data'!$U$4</f>
        <v>-0.0009568718</v>
      </c>
      <c r="AF36" s="161">
        <f>'Original data'!AF54*'Original data'!$U$4</f>
        <v>0.001904406</v>
      </c>
      <c r="AG36" s="161">
        <f>'Original data'!AG54*'Original data'!$U$4</f>
        <v>0.00176433</v>
      </c>
      <c r="AH36" s="161">
        <f>'Original data'!AH54*'Original data'!$U$4</f>
        <v>0.002684061</v>
      </c>
      <c r="AI36" s="161">
        <f>'Original data'!AI54*'Original data'!$U$4</f>
        <v>-0.001609437</v>
      </c>
      <c r="AJ36" s="161">
        <f>'Original data'!AJ54*'Original data'!$U$4</f>
        <v>0.005992426</v>
      </c>
      <c r="AK36" s="161">
        <f>'Original data'!AK54*'Original data'!$U$4</f>
        <v>-0.0008514787</v>
      </c>
      <c r="AL36" s="161">
        <f>'Original data'!AL54*'Original data'!$U$4</f>
        <v>0.002369159</v>
      </c>
      <c r="AM36" s="161">
        <f>'Original data'!AM54*'Original data'!$U$4</f>
        <v>-0.003426786</v>
      </c>
      <c r="AN36" s="161">
        <f>'Original data'!AN54*'Original data'!$U$4</f>
        <v>0.0005824324</v>
      </c>
      <c r="AO36" s="161">
        <f>'Original data'!AO54*'Original data'!$U$4</f>
        <v>0.003386492</v>
      </c>
      <c r="AP36" s="161">
        <f>'Original data'!AP54*'Original data'!$U$4</f>
        <v>-0.004192664</v>
      </c>
      <c r="AQ36" s="161">
        <f>'Original data'!AQ54*'Original data'!$U$4</f>
        <v>-0.003016357</v>
      </c>
      <c r="AR36" s="161">
        <f>'Original data'!AR54*'Original data'!$U$4</f>
        <v>0.001269763</v>
      </c>
      <c r="AS36" s="162"/>
    </row>
    <row r="37" spans="1:45" ht="12.75">
      <c r="A37" s="204" t="s">
        <v>34</v>
      </c>
      <c r="B37" s="161">
        <f>'Original data'!B55*'Original data'!$U$5</f>
        <v>0</v>
      </c>
      <c r="C37" s="161">
        <f>'Original data'!C55*'Original data'!$U$5</f>
        <v>0</v>
      </c>
      <c r="D37" s="161">
        <f>'Original data'!D55*'Original data'!$U$5</f>
        <v>0</v>
      </c>
      <c r="E37" s="161">
        <f>'Original data'!E55*'Original data'!$U$5</f>
        <v>0</v>
      </c>
      <c r="F37" s="161">
        <f>'Original data'!F55*'Original data'!$U$5</f>
        <v>0</v>
      </c>
      <c r="G37" s="161">
        <f>'Original data'!G55*'Original data'!$U$5</f>
        <v>0</v>
      </c>
      <c r="H37" s="161">
        <f>'Original data'!H55*'Original data'!$U$5</f>
        <v>0</v>
      </c>
      <c r="I37" s="161">
        <f>'Original data'!I55*'Original data'!$U$5</f>
        <v>0</v>
      </c>
      <c r="J37" s="161">
        <f>'Original data'!J55*'Original data'!$U$5</f>
        <v>0</v>
      </c>
      <c r="K37" s="161">
        <f>'Original data'!K55*'Original data'!$U$5</f>
        <v>0</v>
      </c>
      <c r="L37" s="161">
        <f>'Original data'!L55*'Original data'!$U$5</f>
        <v>0</v>
      </c>
      <c r="M37" s="161">
        <f>'Original data'!M55*'Original data'!$U$5</f>
        <v>0</v>
      </c>
      <c r="N37" s="161">
        <f>'Original data'!N55*'Original data'!$U$5</f>
        <v>0</v>
      </c>
      <c r="O37" s="161">
        <f>'Original data'!O55*'Original data'!$U$5</f>
        <v>0</v>
      </c>
      <c r="P37" s="161">
        <f>'Original data'!P55*'Original data'!$U$5</f>
        <v>0</v>
      </c>
      <c r="Q37" s="161">
        <f>'Original data'!Q55*'Original data'!$U$5</f>
        <v>0</v>
      </c>
      <c r="R37" s="161">
        <f>'Original data'!R55*'Original data'!$U$5</f>
        <v>0</v>
      </c>
      <c r="S37" s="161">
        <f>'Original data'!S55*'Original data'!$U$5</f>
        <v>0</v>
      </c>
      <c r="T37" s="161">
        <f>'Original data'!T55*'Original data'!$U$5</f>
        <v>0</v>
      </c>
      <c r="U37" s="161">
        <f>'Original data'!U55*'Original data'!$U$5</f>
        <v>0</v>
      </c>
      <c r="V37" s="162"/>
      <c r="W37" s="207"/>
      <c r="X37" s="208" t="str">
        <f>'Original data'!X55</f>
        <v>a16</v>
      </c>
      <c r="Y37" s="161">
        <f>'Original data'!Y55*'Original data'!$U$5</f>
        <v>0</v>
      </c>
      <c r="Z37" s="161">
        <f>'Original data'!Z55*'Original data'!$U$5</f>
        <v>0</v>
      </c>
      <c r="AA37" s="161">
        <f>'Original data'!AA55*'Original data'!$U$5</f>
        <v>0</v>
      </c>
      <c r="AB37" s="161">
        <f>'Original data'!AB55*'Original data'!$U$5</f>
        <v>0</v>
      </c>
      <c r="AC37" s="161">
        <f>'Original data'!AC55*'Original data'!$U$5</f>
        <v>0</v>
      </c>
      <c r="AD37" s="161">
        <f>'Original data'!AD55*'Original data'!$U$5</f>
        <v>0</v>
      </c>
      <c r="AE37" s="161">
        <f>'Original data'!AE55*'Original data'!$U$5</f>
        <v>0</v>
      </c>
      <c r="AF37" s="161">
        <f>'Original data'!AF55*'Original data'!$U$5</f>
        <v>0</v>
      </c>
      <c r="AG37" s="161">
        <f>'Original data'!AG55*'Original data'!$U$5</f>
        <v>0</v>
      </c>
      <c r="AH37" s="161">
        <f>'Original data'!AH55*'Original data'!$U$5</f>
        <v>0</v>
      </c>
      <c r="AI37" s="161">
        <f>'Original data'!AI55*'Original data'!$U$5</f>
        <v>0</v>
      </c>
      <c r="AJ37" s="161">
        <f>'Original data'!AJ55*'Original data'!$U$5</f>
        <v>0</v>
      </c>
      <c r="AK37" s="161">
        <f>'Original data'!AK55*'Original data'!$U$5</f>
        <v>0</v>
      </c>
      <c r="AL37" s="161">
        <f>'Original data'!AL55*'Original data'!$U$5</f>
        <v>0</v>
      </c>
      <c r="AM37" s="161">
        <f>'Original data'!AM55*'Original data'!$U$5</f>
        <v>0</v>
      </c>
      <c r="AN37" s="161">
        <f>'Original data'!AN55*'Original data'!$U$5</f>
        <v>0</v>
      </c>
      <c r="AO37" s="161">
        <f>'Original data'!AO55*'Original data'!$U$5</f>
        <v>0</v>
      </c>
      <c r="AP37" s="161">
        <f>'Original data'!AP55*'Original data'!$U$5</f>
        <v>0</v>
      </c>
      <c r="AQ37" s="161">
        <f>'Original data'!AQ55*'Original data'!$U$5</f>
        <v>0</v>
      </c>
      <c r="AR37" s="161">
        <f>'Original data'!AR55*'Original data'!$U$5</f>
        <v>0</v>
      </c>
      <c r="AS37" s="162"/>
    </row>
    <row r="38" spans="1:45" ht="13.5" thickBot="1">
      <c r="A38" s="209" t="s">
        <v>35</v>
      </c>
      <c r="B38" s="161">
        <f>'Original data'!B56*'Original data'!$U$4</f>
        <v>0</v>
      </c>
      <c r="C38" s="161">
        <f>'Original data'!C56*'Original data'!$U$4</f>
        <v>0</v>
      </c>
      <c r="D38" s="161">
        <f>'Original data'!D56*'Original data'!$U$4</f>
        <v>0</v>
      </c>
      <c r="E38" s="161">
        <f>'Original data'!E56*'Original data'!$U$4</f>
        <v>0</v>
      </c>
      <c r="F38" s="161">
        <f>'Original data'!F56*'Original data'!$U$4</f>
        <v>0</v>
      </c>
      <c r="G38" s="161">
        <f>'Original data'!G56*'Original data'!$U$4</f>
        <v>0</v>
      </c>
      <c r="H38" s="161">
        <f>'Original data'!H56*'Original data'!$U$4</f>
        <v>0</v>
      </c>
      <c r="I38" s="161">
        <f>'Original data'!I56*'Original data'!$U$4</f>
        <v>0</v>
      </c>
      <c r="J38" s="161">
        <f>'Original data'!J56*'Original data'!$U$4</f>
        <v>0</v>
      </c>
      <c r="K38" s="161">
        <f>'Original data'!K56*'Original data'!$U$4</f>
        <v>0</v>
      </c>
      <c r="L38" s="161">
        <f>'Original data'!L56*'Original data'!$U$4</f>
        <v>0</v>
      </c>
      <c r="M38" s="161">
        <f>'Original data'!M56*'Original data'!$U$4</f>
        <v>0</v>
      </c>
      <c r="N38" s="161">
        <f>'Original data'!N56*'Original data'!$U$4</f>
        <v>0</v>
      </c>
      <c r="O38" s="161">
        <f>'Original data'!O56*'Original data'!$U$4</f>
        <v>0</v>
      </c>
      <c r="P38" s="161">
        <f>'Original data'!P56*'Original data'!$U$4</f>
        <v>0</v>
      </c>
      <c r="Q38" s="161">
        <f>'Original data'!Q56*'Original data'!$U$4</f>
        <v>0</v>
      </c>
      <c r="R38" s="161">
        <f>'Original data'!R56*'Original data'!$U$4</f>
        <v>0</v>
      </c>
      <c r="S38" s="161">
        <f>'Original data'!S56*'Original data'!$U$4</f>
        <v>0</v>
      </c>
      <c r="T38" s="161">
        <f>'Original data'!T56*'Original data'!$U$4</f>
        <v>0</v>
      </c>
      <c r="U38" s="161">
        <f>'Original data'!U56*'Original data'!$U$4</f>
        <v>0</v>
      </c>
      <c r="V38" s="163"/>
      <c r="W38" s="207"/>
      <c r="X38" s="210" t="str">
        <f>'Original data'!X56</f>
        <v>a17</v>
      </c>
      <c r="Y38" s="161">
        <f>'Original data'!Y56*'Original data'!$U$4</f>
        <v>0</v>
      </c>
      <c r="Z38" s="161">
        <f>'Original data'!Z56*'Original data'!$U$4</f>
        <v>0</v>
      </c>
      <c r="AA38" s="161">
        <f>'Original data'!AA56*'Original data'!$U$4</f>
        <v>0</v>
      </c>
      <c r="AB38" s="161">
        <f>'Original data'!AB56*'Original data'!$U$4</f>
        <v>0</v>
      </c>
      <c r="AC38" s="161">
        <f>'Original data'!AC56*'Original data'!$U$4</f>
        <v>0</v>
      </c>
      <c r="AD38" s="161">
        <f>'Original data'!AD56*'Original data'!$U$4</f>
        <v>0</v>
      </c>
      <c r="AE38" s="161">
        <f>'Original data'!AE56*'Original data'!$U$4</f>
        <v>0</v>
      </c>
      <c r="AF38" s="161">
        <f>'Original data'!AF56*'Original data'!$U$4</f>
        <v>0</v>
      </c>
      <c r="AG38" s="161">
        <f>'Original data'!AG56*'Original data'!$U$4</f>
        <v>0</v>
      </c>
      <c r="AH38" s="161">
        <f>'Original data'!AH56*'Original data'!$U$4</f>
        <v>0</v>
      </c>
      <c r="AI38" s="161">
        <f>'Original data'!AI56*'Original data'!$U$4</f>
        <v>0</v>
      </c>
      <c r="AJ38" s="161">
        <f>'Original data'!AJ56*'Original data'!$U$4</f>
        <v>0</v>
      </c>
      <c r="AK38" s="161">
        <f>'Original data'!AK56*'Original data'!$U$4</f>
        <v>0</v>
      </c>
      <c r="AL38" s="161">
        <f>'Original data'!AL56*'Original data'!$U$4</f>
        <v>0</v>
      </c>
      <c r="AM38" s="161">
        <f>'Original data'!AM56*'Original data'!$U$4</f>
        <v>0</v>
      </c>
      <c r="AN38" s="161">
        <f>'Original data'!AN56*'Original data'!$U$4</f>
        <v>0</v>
      </c>
      <c r="AO38" s="161">
        <f>'Original data'!AO56*'Original data'!$U$4</f>
        <v>0</v>
      </c>
      <c r="AP38" s="161">
        <f>'Original data'!AP56*'Original data'!$U$4</f>
        <v>0</v>
      </c>
      <c r="AQ38" s="161">
        <f>'Original data'!AQ56*'Original data'!$U$4</f>
        <v>0</v>
      </c>
      <c r="AR38" s="161">
        <f>'Original data'!AR56*'Original data'!$U$4</f>
        <v>0</v>
      </c>
      <c r="AS38" s="163"/>
    </row>
    <row r="39" spans="1:45" ht="12.75">
      <c r="A39" s="212" t="s">
        <v>37</v>
      </c>
      <c r="B39" s="165">
        <f>(B14*B15+B31*B32)/(B15*B15+B32*B32)*17/10</f>
        <v>0.18088603753596105</v>
      </c>
      <c r="C39" s="166">
        <f aca="true" t="shared" si="0" ref="C39:M39">(C14*C15+C31*C32)/(C15*C15+C32*C32)*17/10</f>
        <v>-0.11142793365751882</v>
      </c>
      <c r="D39" s="166">
        <f t="shared" si="0"/>
        <v>-0.08698731283914997</v>
      </c>
      <c r="E39" s="166">
        <f t="shared" si="0"/>
        <v>-0.011093568491492827</v>
      </c>
      <c r="F39" s="166">
        <f t="shared" si="0"/>
        <v>-0.08418581123715371</v>
      </c>
      <c r="G39" s="166">
        <f t="shared" si="0"/>
        <v>-0.07409883387092224</v>
      </c>
      <c r="H39" s="166">
        <f t="shared" si="0"/>
        <v>-0.0756703221886075</v>
      </c>
      <c r="I39" s="166">
        <f t="shared" si="0"/>
        <v>-0.12682607254513711</v>
      </c>
      <c r="J39" s="166">
        <f t="shared" si="0"/>
        <v>-0.044910371637400026</v>
      </c>
      <c r="K39" s="166">
        <f t="shared" si="0"/>
        <v>-0.0007183452452634367</v>
      </c>
      <c r="L39" s="166">
        <f t="shared" si="0"/>
        <v>0.05784345088808347</v>
      </c>
      <c r="M39" s="166">
        <f t="shared" si="0"/>
        <v>0.13653516851962827</v>
      </c>
      <c r="N39" s="166">
        <f>(N14*N15+N31*N32)/(N15*N15+N32*N32)*17/10</f>
        <v>0.02296749018810259</v>
      </c>
      <c r="O39" s="166">
        <f aca="true" t="shared" si="1" ref="O39:U39">(O14*O15+O31*O32)/(O15*O15+O32*O32)*17/10</f>
        <v>0.09985230819716066</v>
      </c>
      <c r="P39" s="166">
        <f t="shared" si="1"/>
        <v>0.027323453706629346</v>
      </c>
      <c r="Q39" s="166">
        <f t="shared" si="1"/>
        <v>0.05982603816236896</v>
      </c>
      <c r="R39" s="166">
        <f t="shared" si="1"/>
        <v>0.250760120551026</v>
      </c>
      <c r="S39" s="166">
        <f t="shared" si="1"/>
        <v>-0.05610040619005345</v>
      </c>
      <c r="T39" s="166">
        <f t="shared" si="1"/>
        <v>-0.08305329418697888</v>
      </c>
      <c r="U39" s="167">
        <f t="shared" si="1"/>
        <v>0.0848833886033659</v>
      </c>
      <c r="V39" s="413"/>
      <c r="X39" s="212" t="s">
        <v>37</v>
      </c>
      <c r="Y39" s="165">
        <f>(Y14*Y15+Y31*Y32)/(Y15*Y15+Y32*Y32)*17/10</f>
        <v>0.3077194141334693</v>
      </c>
      <c r="Z39" s="166">
        <f aca="true" t="shared" si="2" ref="Z39:AJ39">(Z14*Z15+Z31*Z32)/(Z15*Z15+Z32*Z32)*17/10</f>
        <v>-0.094467914505613</v>
      </c>
      <c r="AA39" s="166">
        <f t="shared" si="2"/>
        <v>-0.10107656227329202</v>
      </c>
      <c r="AB39" s="166">
        <f t="shared" si="2"/>
        <v>-0.025728862402072245</v>
      </c>
      <c r="AC39" s="166">
        <f t="shared" si="2"/>
        <v>-0.04920564254194014</v>
      </c>
      <c r="AD39" s="166">
        <f t="shared" si="2"/>
        <v>-0.015151077628995627</v>
      </c>
      <c r="AE39" s="166">
        <f t="shared" si="2"/>
        <v>-0.02687216466174764</v>
      </c>
      <c r="AF39" s="166">
        <f t="shared" si="2"/>
        <v>-0.040572133625118766</v>
      </c>
      <c r="AG39" s="166">
        <f t="shared" si="2"/>
        <v>0.023506371697460744</v>
      </c>
      <c r="AH39" s="166">
        <f t="shared" si="2"/>
        <v>0.09303933940276742</v>
      </c>
      <c r="AI39" s="166">
        <f t="shared" si="2"/>
        <v>0.05295633550663688</v>
      </c>
      <c r="AJ39" s="166">
        <f t="shared" si="2"/>
        <v>0.16421090923454382</v>
      </c>
      <c r="AK39" s="166">
        <f>(AK14*AK15+AK31*AK32)/(AK15*AK15+AK32*AK32)*17/10</f>
        <v>-0.027918826988987917</v>
      </c>
      <c r="AL39" s="166">
        <f aca="true" t="shared" si="3" ref="AL39:AR39">(AL14*AL15+AL31*AL32)/(AL15*AL15+AL32*AL32)*17/10</f>
        <v>0.057225327671256696</v>
      </c>
      <c r="AM39" s="166">
        <f t="shared" si="3"/>
        <v>-0.059258351840396226</v>
      </c>
      <c r="AN39" s="166">
        <f t="shared" si="3"/>
        <v>-0.02142406146282835</v>
      </c>
      <c r="AO39" s="166">
        <f t="shared" si="3"/>
        <v>0.12988902850680897</v>
      </c>
      <c r="AP39" s="166">
        <f t="shared" si="3"/>
        <v>-0.09906986368541802</v>
      </c>
      <c r="AQ39" s="166">
        <f t="shared" si="3"/>
        <v>-0.09731116980115997</v>
      </c>
      <c r="AR39" s="167">
        <f t="shared" si="3"/>
        <v>0.06606867374648052</v>
      </c>
      <c r="AS39" s="357"/>
    </row>
    <row r="40" spans="1:45" ht="13.5" thickBot="1">
      <c r="A40" s="212" t="s">
        <v>38</v>
      </c>
      <c r="B40" s="431">
        <f>(B31*B15-B32*B14)/(B15*B15+B32*B32)*17/10</f>
        <v>0.29402093142495994</v>
      </c>
      <c r="C40" s="168">
        <f aca="true" t="shared" si="4" ref="C40:M40">(C31*C15-C32*C14)/(C15*C15+C32*C32)*17/10</f>
        <v>0.00013552423387337145</v>
      </c>
      <c r="D40" s="168">
        <f t="shared" si="4"/>
        <v>-0.015583668034171836</v>
      </c>
      <c r="E40" s="168">
        <f t="shared" si="4"/>
        <v>0.03143730228655796</v>
      </c>
      <c r="F40" s="168">
        <f t="shared" si="4"/>
        <v>-0.011721014979725138</v>
      </c>
      <c r="G40" s="168">
        <f t="shared" si="4"/>
        <v>0.03866833359945842</v>
      </c>
      <c r="H40" s="168">
        <f t="shared" si="4"/>
        <v>0.035455594999083635</v>
      </c>
      <c r="I40" s="168">
        <f t="shared" si="4"/>
        <v>-0.01717426068542646</v>
      </c>
      <c r="J40" s="168">
        <f t="shared" si="4"/>
        <v>0.051361833838859595</v>
      </c>
      <c r="K40" s="168">
        <f t="shared" si="4"/>
        <v>-0.024087268538817704</v>
      </c>
      <c r="L40" s="168">
        <f t="shared" si="4"/>
        <v>-0.08439137330620564</v>
      </c>
      <c r="M40" s="168">
        <f t="shared" si="4"/>
        <v>-0.05102873176802308</v>
      </c>
      <c r="N40" s="168">
        <f>(N31*N15-N32*N14)/(N15*N15+N32*N32)*17/10</f>
        <v>-0.032653313373809174</v>
      </c>
      <c r="O40" s="168">
        <f aca="true" t="shared" si="5" ref="O40:U40">(O31*O15-O32*O14)/(O15*O15+O32*O32)*17/10</f>
        <v>0.047060058447115985</v>
      </c>
      <c r="P40" s="168">
        <f t="shared" si="5"/>
        <v>-0.005135506190627496</v>
      </c>
      <c r="Q40" s="168">
        <f t="shared" si="5"/>
        <v>-0.05312594529879244</v>
      </c>
      <c r="R40" s="168">
        <f t="shared" si="5"/>
        <v>0.00402683047353346</v>
      </c>
      <c r="S40" s="168">
        <f t="shared" si="5"/>
        <v>-0.08652915666816349</v>
      </c>
      <c r="T40" s="168">
        <f t="shared" si="5"/>
        <v>-0.035284557533838155</v>
      </c>
      <c r="U40" s="169">
        <f t="shared" si="5"/>
        <v>0.07344501894526348</v>
      </c>
      <c r="V40" s="413"/>
      <c r="X40" s="212" t="s">
        <v>38</v>
      </c>
      <c r="Y40" s="431">
        <f>(Y31*Y15-Y32*Y14)/(Y15*Y15+Y32*Y32)*17/10</f>
        <v>0.27990448072653396</v>
      </c>
      <c r="Z40" s="168">
        <f aca="true" t="shared" si="6" ref="Z40:AJ40">(Z31*Z15-Z32*Z14)/(Z15*Z15+Z32*Z32)*17/10</f>
        <v>0.03132355291699311</v>
      </c>
      <c r="AA40" s="168">
        <f t="shared" si="6"/>
        <v>0.020424615836116124</v>
      </c>
      <c r="AB40" s="168">
        <f t="shared" si="6"/>
        <v>-0.07449144623078073</v>
      </c>
      <c r="AC40" s="168">
        <f t="shared" si="6"/>
        <v>-0.02080404555013191</v>
      </c>
      <c r="AD40" s="168">
        <f t="shared" si="6"/>
        <v>0.011269740993991393</v>
      </c>
      <c r="AE40" s="168">
        <f t="shared" si="6"/>
        <v>0.00872693844787332</v>
      </c>
      <c r="AF40" s="168">
        <f t="shared" si="6"/>
        <v>0.07557619287100867</v>
      </c>
      <c r="AG40" s="168">
        <f t="shared" si="6"/>
        <v>-0.08163811308911886</v>
      </c>
      <c r="AH40" s="168">
        <f t="shared" si="6"/>
        <v>0.04056285589423203</v>
      </c>
      <c r="AI40" s="168">
        <f t="shared" si="6"/>
        <v>-0.10096349922164283</v>
      </c>
      <c r="AJ40" s="168">
        <f t="shared" si="6"/>
        <v>0.0381330103691204</v>
      </c>
      <c r="AK40" s="168">
        <f>(AK31*AK15-AK32*AK14)/(AK15*AK15+AK32*AK32)*17/10</f>
        <v>-0.019859234268625698</v>
      </c>
      <c r="AL40" s="168">
        <f aca="true" t="shared" si="7" ref="AL40:AR40">(AL31*AL15-AL32*AL14)/(AL15*AL15+AL32*AL32)*17/10</f>
        <v>0.024342820966443975</v>
      </c>
      <c r="AM40" s="168">
        <f t="shared" si="7"/>
        <v>0.04959405345515171</v>
      </c>
      <c r="AN40" s="168">
        <f t="shared" si="7"/>
        <v>-0.07258245583933168</v>
      </c>
      <c r="AO40" s="168">
        <f t="shared" si="7"/>
        <v>0.02886898624930235</v>
      </c>
      <c r="AP40" s="168">
        <f t="shared" si="7"/>
        <v>-0.08125662413381514</v>
      </c>
      <c r="AQ40" s="168">
        <f t="shared" si="7"/>
        <v>-0.05270938203227227</v>
      </c>
      <c r="AR40" s="169">
        <f t="shared" si="7"/>
        <v>0.007271139227732341</v>
      </c>
      <c r="AS40" s="357"/>
    </row>
    <row r="41" spans="1:25" ht="12.75">
      <c r="A41" s="213" t="s">
        <v>117</v>
      </c>
      <c r="B41" s="170">
        <f>'Original data'!C59</f>
        <v>14.355663</v>
      </c>
      <c r="X41" s="213" t="s">
        <v>117</v>
      </c>
      <c r="Y41" s="170">
        <f>'Original data'!Z59</f>
        <v>14.356328</v>
      </c>
    </row>
    <row r="42" spans="1:25" ht="12.75">
      <c r="A42" s="214" t="s">
        <v>123</v>
      </c>
      <c r="B42" s="171">
        <f>'Original data'!C60</f>
        <v>704.1839555555556</v>
      </c>
      <c r="X42" s="214" t="s">
        <v>123</v>
      </c>
      <c r="Y42" s="171">
        <f>'Original data'!Z60</f>
        <v>704.0071055555555</v>
      </c>
    </row>
    <row r="43" spans="1:25" ht="12.75">
      <c r="A43" s="214" t="s">
        <v>118</v>
      </c>
      <c r="B43" s="219">
        <f>'Original data'!C61</f>
        <v>0.01910898655107961</v>
      </c>
      <c r="H43" s="216"/>
      <c r="X43" s="214" t="s">
        <v>118</v>
      </c>
      <c r="Y43" s="219">
        <f>'Original data'!Z61</f>
        <v>0.02215674713226601</v>
      </c>
    </row>
    <row r="44" spans="1:25" ht="12.75">
      <c r="A44" s="214" t="s">
        <v>121</v>
      </c>
      <c r="B44" s="432">
        <f>'Original data'!C62</f>
        <v>10</v>
      </c>
      <c r="X44" s="214" t="s">
        <v>121</v>
      </c>
      <c r="Y44" s="432">
        <f>'Original data'!Z62</f>
        <v>10</v>
      </c>
    </row>
    <row r="45" spans="1:25" ht="13.5" thickBot="1">
      <c r="A45" s="97" t="s">
        <v>357</v>
      </c>
      <c r="B45" s="433">
        <f>'Work sheet'!B234</f>
        <v>0.013107190781249993</v>
      </c>
      <c r="X45" s="97" t="s">
        <v>357</v>
      </c>
      <c r="Y45" s="433">
        <f>'Work sheet'!B241</f>
        <v>0.044937035718750004</v>
      </c>
    </row>
    <row r="47" spans="3:20" ht="12.7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</row>
    <row r="48" ht="12.75">
      <c r="B48" s="215"/>
    </row>
  </sheetData>
  <sheetProtection sheet="1" objects="1" scenarios="1"/>
  <mergeCells count="4">
    <mergeCell ref="B1:D1"/>
    <mergeCell ref="E1:U1"/>
    <mergeCell ref="Y1:AA1"/>
    <mergeCell ref="AB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2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57421875" style="35" customWidth="1"/>
    <col min="2" max="2" width="11.7109375" style="35" bestFit="1" customWidth="1"/>
    <col min="3" max="22" width="12.28125" style="35" bestFit="1" customWidth="1"/>
    <col min="23" max="23" width="8.28125" style="35" bestFit="1" customWidth="1"/>
    <col min="24" max="16384" width="9.140625" style="35" customWidth="1"/>
  </cols>
  <sheetData>
    <row r="1" spans="1:20" ht="11.25">
      <c r="A1" s="34"/>
      <c r="B1" s="568" t="s">
        <v>328</v>
      </c>
      <c r="C1" s="569"/>
      <c r="D1" s="569"/>
      <c r="E1" s="569"/>
      <c r="F1" s="569"/>
      <c r="G1" s="569"/>
      <c r="H1" s="569"/>
      <c r="I1" s="570"/>
      <c r="J1" s="436" t="s">
        <v>327</v>
      </c>
      <c r="K1" s="483"/>
      <c r="L1" s="483"/>
      <c r="M1" s="483"/>
      <c r="N1" s="483"/>
      <c r="O1" s="483"/>
      <c r="P1" s="483"/>
      <c r="Q1" s="484"/>
      <c r="S1" s="36" t="s">
        <v>41</v>
      </c>
      <c r="T1" s="36" t="s">
        <v>326</v>
      </c>
    </row>
    <row r="2" spans="1:20" ht="11.25">
      <c r="A2" s="37"/>
      <c r="B2" s="571" t="s">
        <v>42</v>
      </c>
      <c r="C2" s="572"/>
      <c r="D2" s="572"/>
      <c r="E2" s="572"/>
      <c r="F2" s="573" t="s">
        <v>43</v>
      </c>
      <c r="G2" s="572"/>
      <c r="H2" s="572"/>
      <c r="I2" s="574"/>
      <c r="J2" s="571" t="s">
        <v>42</v>
      </c>
      <c r="K2" s="572"/>
      <c r="L2" s="572"/>
      <c r="M2" s="575"/>
      <c r="N2" s="572" t="s">
        <v>43</v>
      </c>
      <c r="O2" s="572"/>
      <c r="P2" s="572"/>
      <c r="Q2" s="574"/>
      <c r="S2" s="38"/>
      <c r="T2" s="38">
        <v>1</v>
      </c>
    </row>
    <row r="3" spans="1:20" ht="11.25">
      <c r="A3" s="37"/>
      <c r="B3" s="571" t="s">
        <v>59</v>
      </c>
      <c r="C3" s="572"/>
      <c r="D3" s="572" t="s">
        <v>58</v>
      </c>
      <c r="E3" s="572"/>
      <c r="F3" s="573" t="s">
        <v>59</v>
      </c>
      <c r="G3" s="572"/>
      <c r="H3" s="572" t="s">
        <v>58</v>
      </c>
      <c r="I3" s="574"/>
      <c r="J3" s="571" t="s">
        <v>59</v>
      </c>
      <c r="K3" s="572"/>
      <c r="L3" s="572" t="s">
        <v>58</v>
      </c>
      <c r="M3" s="575"/>
      <c r="N3" s="572" t="s">
        <v>59</v>
      </c>
      <c r="O3" s="572"/>
      <c r="P3" s="572" t="s">
        <v>58</v>
      </c>
      <c r="Q3" s="574"/>
      <c r="S3" s="38"/>
      <c r="T3" s="38">
        <v>2</v>
      </c>
    </row>
    <row r="4" spans="1:20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  <c r="T4" s="38">
        <v>3</v>
      </c>
    </row>
    <row r="5" spans="1:20" ht="11.25">
      <c r="A5" s="37">
        <v>1</v>
      </c>
      <c r="B5" s="388"/>
      <c r="C5" s="386"/>
      <c r="D5" s="44">
        <f>AVERAGE(C67:T67)</f>
        <v>704.1839555555556</v>
      </c>
      <c r="E5" s="44">
        <f>STDEV(C67:T67)</f>
        <v>0.16230144146448966</v>
      </c>
      <c r="F5" s="45">
        <f>V87</f>
        <v>-0.0189914485155254</v>
      </c>
      <c r="G5" s="386"/>
      <c r="H5" s="44">
        <f>AVERAGE(C87:T87)</f>
        <v>0.7981885122597674</v>
      </c>
      <c r="I5" s="46">
        <f>STDEV(C87:T87)</f>
        <v>9.86554904220862</v>
      </c>
      <c r="J5" s="384"/>
      <c r="K5" s="385"/>
      <c r="L5" s="44">
        <f>AVERAGE(C107:T107)</f>
        <v>704.0071055555558</v>
      </c>
      <c r="M5" s="47">
        <f>STDEV(C107:T107)</f>
        <v>0.31295039488582416</v>
      </c>
      <c r="N5" s="44">
        <f>V127</f>
        <v>0.008996416331580357</v>
      </c>
      <c r="O5" s="386"/>
      <c r="P5" s="44">
        <f>AVERAGE(C127:T127)</f>
        <v>0.8756156392835179</v>
      </c>
      <c r="Q5" s="46">
        <f>STDEV(C127:T127)</f>
        <v>12.394133274877108</v>
      </c>
      <c r="S5" s="38">
        <v>0</v>
      </c>
      <c r="T5" s="38">
        <v>4</v>
      </c>
    </row>
    <row r="6" spans="1:20" ht="11.25">
      <c r="A6" s="37">
        <v>2</v>
      </c>
      <c r="B6" s="48">
        <f>V68</f>
        <v>0.9480244318741076</v>
      </c>
      <c r="C6" s="386"/>
      <c r="D6" s="44">
        <f>AVERAGE(C68:T68)</f>
        <v>-0.4968067372153675</v>
      </c>
      <c r="E6" s="44">
        <f>STDEV(C68:T68)</f>
        <v>0.2419849487998762</v>
      </c>
      <c r="F6" s="45">
        <f>V88</f>
        <v>0.22411178299397008</v>
      </c>
      <c r="G6" s="386"/>
      <c r="H6" s="44">
        <f>AVERAGE(C88:T88)</f>
        <v>-0.04370184269823575</v>
      </c>
      <c r="I6" s="46">
        <f>STDEV(C88:T88)</f>
        <v>0.5506557537369106</v>
      </c>
      <c r="J6" s="48">
        <f>V108</f>
        <v>-1.4617517136570042</v>
      </c>
      <c r="K6" s="386"/>
      <c r="L6" s="44">
        <f>AVERAGE(C108:T108)</f>
        <v>-0.13204346317240465</v>
      </c>
      <c r="M6" s="47">
        <f>STDEV(C108:T108)</f>
        <v>0.26899978206134506</v>
      </c>
      <c r="N6" s="44">
        <f>V128</f>
        <v>-0.7034270692454277</v>
      </c>
      <c r="O6" s="386"/>
      <c r="P6" s="44">
        <f>AVERAGE(C128:T128)</f>
        <v>-0.9036721936985013</v>
      </c>
      <c r="Q6" s="46">
        <f>STDEV(C128:T128)</f>
        <v>0.5349235780004277</v>
      </c>
      <c r="S6" s="38">
        <v>0</v>
      </c>
      <c r="T6" s="38">
        <v>5</v>
      </c>
    </row>
    <row r="7" spans="1:20" ht="11.25">
      <c r="A7" s="37">
        <v>3</v>
      </c>
      <c r="B7" s="48">
        <f aca="true" t="shared" si="0" ref="B7:B15">V69</f>
        <v>2.1856093491981365</v>
      </c>
      <c r="C7" s="386"/>
      <c r="D7" s="44">
        <f aca="true" t="shared" si="1" ref="D7:D15">AVERAGE(C69:T69)</f>
        <v>0.922725508905305</v>
      </c>
      <c r="E7" s="44">
        <f aca="true" t="shared" si="2" ref="E7:E15">STDEV(C69:T69)</f>
        <v>0.8533919082542236</v>
      </c>
      <c r="F7" s="45">
        <f aca="true" t="shared" si="3" ref="F7:F15">V89</f>
        <v>0.08503777862668556</v>
      </c>
      <c r="G7" s="386"/>
      <c r="H7" s="44">
        <f aca="true" t="shared" si="4" ref="H7:H15">AVERAGE(C89:T89)</f>
        <v>0.19400814371541691</v>
      </c>
      <c r="I7" s="46">
        <f aca="true" t="shared" si="5" ref="I7:I15">STDEV(C89:T89)</f>
        <v>0.18810842488451263</v>
      </c>
      <c r="J7" s="48">
        <f aca="true" t="shared" si="6" ref="J7:J15">V109</f>
        <v>2.539736732346162</v>
      </c>
      <c r="K7" s="386"/>
      <c r="L7" s="44">
        <f aca="true" t="shared" si="7" ref="L7:L15">AVERAGE(C109:T109)</f>
        <v>1.2889176178721902</v>
      </c>
      <c r="M7" s="47">
        <f aca="true" t="shared" si="8" ref="M7:M15">STDEV(C109:T109)</f>
        <v>1.0546200239604373</v>
      </c>
      <c r="N7" s="44">
        <f aca="true" t="shared" si="9" ref="N7:N15">V129</f>
        <v>0.25614459840674436</v>
      </c>
      <c r="O7" s="386"/>
      <c r="P7" s="44">
        <f aca="true" t="shared" si="10" ref="P7:P15">AVERAGE(C129:T129)</f>
        <v>0.3237638023083057</v>
      </c>
      <c r="Q7" s="46">
        <f aca="true" t="shared" si="11" ref="Q7:Q15">STDEV(C129:T129)</f>
        <v>0.3361207277197469</v>
      </c>
      <c r="S7" s="38">
        <v>0</v>
      </c>
      <c r="T7" s="38">
        <v>6</v>
      </c>
    </row>
    <row r="8" spans="1:20" ht="11.25">
      <c r="A8" s="37">
        <v>4</v>
      </c>
      <c r="B8" s="48">
        <f t="shared" si="0"/>
        <v>0.09969503618396658</v>
      </c>
      <c r="C8" s="386"/>
      <c r="D8" s="44">
        <f t="shared" si="1"/>
        <v>0.046439783340990026</v>
      </c>
      <c r="E8" s="44">
        <f t="shared" si="2"/>
        <v>0.07246922723642198</v>
      </c>
      <c r="F8" s="45">
        <f t="shared" si="3"/>
        <v>-0.0008922953596609324</v>
      </c>
      <c r="G8" s="386"/>
      <c r="H8" s="44">
        <f t="shared" si="4"/>
        <v>-0.05247796355214565</v>
      </c>
      <c r="I8" s="46">
        <f t="shared" si="5"/>
        <v>0.19420830546666737</v>
      </c>
      <c r="J8" s="48">
        <f t="shared" si="6"/>
        <v>-0.09669445242929266</v>
      </c>
      <c r="K8" s="386"/>
      <c r="L8" s="44">
        <f t="shared" si="7"/>
        <v>-0.05177298567609047</v>
      </c>
      <c r="M8" s="47">
        <f t="shared" si="8"/>
        <v>0.12055878891679904</v>
      </c>
      <c r="N8" s="44">
        <f t="shared" si="9"/>
        <v>-0.414489260531738</v>
      </c>
      <c r="O8" s="386"/>
      <c r="P8" s="44">
        <f t="shared" si="10"/>
        <v>-0.43205329147711213</v>
      </c>
      <c r="Q8" s="46">
        <f t="shared" si="11"/>
        <v>0.20430525410780823</v>
      </c>
      <c r="S8" s="38">
        <v>0</v>
      </c>
      <c r="T8" s="38">
        <v>7</v>
      </c>
    </row>
    <row r="9" spans="1:20" ht="11.25">
      <c r="A9" s="37">
        <v>5</v>
      </c>
      <c r="B9" s="48">
        <f t="shared" si="0"/>
        <v>-0.7403583261575337</v>
      </c>
      <c r="C9" s="386"/>
      <c r="D9" s="44">
        <f t="shared" si="1"/>
        <v>-0.5349164304972581</v>
      </c>
      <c r="E9" s="44">
        <f t="shared" si="2"/>
        <v>0.16989221251258574</v>
      </c>
      <c r="F9" s="45">
        <f t="shared" si="3"/>
        <v>0.13890998407166685</v>
      </c>
      <c r="G9" s="386"/>
      <c r="H9" s="44">
        <f t="shared" si="4"/>
        <v>0.07925442039920698</v>
      </c>
      <c r="I9" s="46">
        <f t="shared" si="5"/>
        <v>0.15884081204916345</v>
      </c>
      <c r="J9" s="48">
        <f t="shared" si="6"/>
        <v>-0.3877883797683556</v>
      </c>
      <c r="K9" s="386"/>
      <c r="L9" s="44">
        <f t="shared" si="7"/>
        <v>-0.1469238195717055</v>
      </c>
      <c r="M9" s="47">
        <f t="shared" si="8"/>
        <v>0.2368065380715047</v>
      </c>
      <c r="N9" s="44">
        <f t="shared" si="9"/>
        <v>0.12336417298541182</v>
      </c>
      <c r="O9" s="386"/>
      <c r="P9" s="44">
        <f t="shared" si="10"/>
        <v>0.07540452698534253</v>
      </c>
      <c r="Q9" s="46">
        <f t="shared" si="11"/>
        <v>0.12203141874528221</v>
      </c>
      <c r="S9" s="38">
        <v>0</v>
      </c>
      <c r="T9" s="38">
        <v>8</v>
      </c>
    </row>
    <row r="10" spans="1:20" ht="11.25">
      <c r="A10" s="37">
        <v>6</v>
      </c>
      <c r="B10" s="48">
        <f t="shared" si="0"/>
        <v>0.0022858183823139034</v>
      </c>
      <c r="C10" s="386"/>
      <c r="D10" s="44">
        <f t="shared" si="1"/>
        <v>-0.00525967056854554</v>
      </c>
      <c r="E10" s="44">
        <f t="shared" si="2"/>
        <v>0.05785235309230187</v>
      </c>
      <c r="F10" s="45">
        <f t="shared" si="3"/>
        <v>0.021771257508381683</v>
      </c>
      <c r="G10" s="386"/>
      <c r="H10" s="44">
        <f t="shared" si="4"/>
        <v>0.018622123379006466</v>
      </c>
      <c r="I10" s="46">
        <f t="shared" si="5"/>
        <v>0.06443804641576205</v>
      </c>
      <c r="J10" s="48">
        <f t="shared" si="6"/>
        <v>0.010662008103807895</v>
      </c>
      <c r="K10" s="386"/>
      <c r="L10" s="44">
        <f t="shared" si="7"/>
        <v>0.0036267528486161773</v>
      </c>
      <c r="M10" s="47">
        <f t="shared" si="8"/>
        <v>0.048650582975748626</v>
      </c>
      <c r="N10" s="44">
        <f t="shared" si="9"/>
        <v>-0.08415524214770961</v>
      </c>
      <c r="O10" s="386"/>
      <c r="P10" s="44">
        <f t="shared" si="10"/>
        <v>-0.08873279292146011</v>
      </c>
      <c r="Q10" s="46">
        <f t="shared" si="11"/>
        <v>0.06682911464868803</v>
      </c>
      <c r="S10" s="38">
        <v>0</v>
      </c>
      <c r="T10" s="38">
        <v>9</v>
      </c>
    </row>
    <row r="11" spans="1:20" ht="11.25">
      <c r="A11" s="37">
        <v>7</v>
      </c>
      <c r="B11" s="48">
        <f t="shared" si="0"/>
        <v>1.0104086010183109</v>
      </c>
      <c r="C11" s="386"/>
      <c r="D11" s="44">
        <f t="shared" si="1"/>
        <v>0.9664169411072359</v>
      </c>
      <c r="E11" s="44">
        <f t="shared" si="2"/>
        <v>0.05542212271688679</v>
      </c>
      <c r="F11" s="45">
        <f t="shared" si="3"/>
        <v>0.014061154276035794</v>
      </c>
      <c r="G11" s="386"/>
      <c r="H11" s="44">
        <f t="shared" si="4"/>
        <v>-0.020634024993885138</v>
      </c>
      <c r="I11" s="46">
        <f t="shared" si="5"/>
        <v>0.055860593551863</v>
      </c>
      <c r="J11" s="48">
        <f t="shared" si="6"/>
        <v>1.1006171083674698</v>
      </c>
      <c r="K11" s="386"/>
      <c r="L11" s="44">
        <f t="shared" si="7"/>
        <v>1.0623816090874953</v>
      </c>
      <c r="M11" s="47">
        <f t="shared" si="8"/>
        <v>0.08370919330763119</v>
      </c>
      <c r="N11" s="44">
        <f t="shared" si="9"/>
        <v>0.06305565113804691</v>
      </c>
      <c r="O11" s="386"/>
      <c r="P11" s="44">
        <f t="shared" si="10"/>
        <v>0.02432058463149088</v>
      </c>
      <c r="Q11" s="46">
        <f t="shared" si="11"/>
        <v>0.06935945752883559</v>
      </c>
      <c r="S11" s="38">
        <v>0</v>
      </c>
      <c r="T11" s="38">
        <v>10</v>
      </c>
    </row>
    <row r="12" spans="1:20" ht="11.25">
      <c r="A12" s="37">
        <v>8</v>
      </c>
      <c r="B12" s="48">
        <f t="shared" si="0"/>
        <v>-0.008567942999453805</v>
      </c>
      <c r="C12" s="386"/>
      <c r="D12" s="44">
        <f t="shared" si="1"/>
        <v>-0.007343837117722284</v>
      </c>
      <c r="E12" s="44">
        <f t="shared" si="2"/>
        <v>0.019192624783585622</v>
      </c>
      <c r="F12" s="45">
        <f t="shared" si="3"/>
        <v>0.009210232888447429</v>
      </c>
      <c r="G12" s="386"/>
      <c r="H12" s="44">
        <f t="shared" si="4"/>
        <v>0.008610621810451656</v>
      </c>
      <c r="I12" s="46">
        <f t="shared" si="5"/>
        <v>0.026538486332984938</v>
      </c>
      <c r="J12" s="48">
        <f t="shared" si="6"/>
        <v>0.015541358248819687</v>
      </c>
      <c r="K12" s="386"/>
      <c r="L12" s="44">
        <f t="shared" si="7"/>
        <v>0.01501392537978832</v>
      </c>
      <c r="M12" s="47">
        <f t="shared" si="8"/>
        <v>0.016923714668148435</v>
      </c>
      <c r="N12" s="44">
        <f t="shared" si="9"/>
        <v>-0.0051114913604858835</v>
      </c>
      <c r="O12" s="386"/>
      <c r="P12" s="44">
        <f t="shared" si="10"/>
        <v>-0.006195709799330293</v>
      </c>
      <c r="Q12" s="46">
        <f t="shared" si="11"/>
        <v>0.02252600195110065</v>
      </c>
      <c r="S12" s="38">
        <v>0</v>
      </c>
      <c r="T12" s="38">
        <v>11</v>
      </c>
    </row>
    <row r="13" spans="1:20" ht="11.25">
      <c r="A13" s="37">
        <v>9</v>
      </c>
      <c r="B13" s="48">
        <f t="shared" si="0"/>
        <v>0.4248444752588395</v>
      </c>
      <c r="C13" s="386"/>
      <c r="D13" s="44">
        <f t="shared" si="1"/>
        <v>0.4267013464166612</v>
      </c>
      <c r="E13" s="44">
        <f>STDEV(C75:T75)</f>
        <v>0.012889560205997762</v>
      </c>
      <c r="F13" s="45">
        <f t="shared" si="3"/>
        <v>-0.012378381134699369</v>
      </c>
      <c r="G13" s="386"/>
      <c r="H13" s="44">
        <f t="shared" si="4"/>
        <v>-0.005220438324032614</v>
      </c>
      <c r="I13" s="46">
        <f t="shared" si="5"/>
        <v>0.017164576836870764</v>
      </c>
      <c r="J13" s="48">
        <f t="shared" si="6"/>
        <v>0.42648166751371186</v>
      </c>
      <c r="K13" s="386"/>
      <c r="L13" s="44">
        <f t="shared" si="7"/>
        <v>0.42979147359486536</v>
      </c>
      <c r="M13" s="47">
        <f t="shared" si="8"/>
        <v>0.020932580300545376</v>
      </c>
      <c r="N13" s="44">
        <f t="shared" si="9"/>
        <v>0.006502212685724641</v>
      </c>
      <c r="O13" s="386"/>
      <c r="P13" s="44">
        <f t="shared" si="10"/>
        <v>0.016063954551841904</v>
      </c>
      <c r="Q13" s="46">
        <f t="shared" si="11"/>
        <v>0.020620336446708458</v>
      </c>
      <c r="S13" s="38">
        <v>0</v>
      </c>
      <c r="T13" s="38">
        <v>12</v>
      </c>
    </row>
    <row r="14" spans="1:20" ht="11.25">
      <c r="A14" s="37">
        <v>10</v>
      </c>
      <c r="B14" s="48">
        <f t="shared" si="0"/>
        <v>3.3278893133555217E-19</v>
      </c>
      <c r="C14" s="386"/>
      <c r="D14" s="44">
        <f t="shared" si="1"/>
        <v>5.782411586589357E-19</v>
      </c>
      <c r="E14" s="44">
        <f t="shared" si="2"/>
        <v>8.581287658249758E-18</v>
      </c>
      <c r="F14" s="45">
        <f t="shared" si="3"/>
        <v>4.080139083119401E-19</v>
      </c>
      <c r="G14" s="386"/>
      <c r="H14" s="44">
        <f t="shared" si="4"/>
        <v>4.336808689942018E-19</v>
      </c>
      <c r="I14" s="46">
        <f t="shared" si="5"/>
        <v>2.6105749109551537E-18</v>
      </c>
      <c r="J14" s="48">
        <f t="shared" si="6"/>
        <v>7.039348764965347E-19</v>
      </c>
      <c r="K14" s="386"/>
      <c r="L14" s="44">
        <f t="shared" si="7"/>
        <v>9.155485012099815E-19</v>
      </c>
      <c r="M14" s="47">
        <f t="shared" si="8"/>
        <v>2.6016127518253263E-18</v>
      </c>
      <c r="N14" s="44">
        <f t="shared" si="9"/>
        <v>7.112347727537026E-19</v>
      </c>
      <c r="O14" s="386"/>
      <c r="P14" s="44">
        <f t="shared" si="10"/>
        <v>-4.818676322157797E-20</v>
      </c>
      <c r="Q14" s="46">
        <f t="shared" si="11"/>
        <v>2.27491721419997E-18</v>
      </c>
      <c r="S14" s="38">
        <v>0</v>
      </c>
      <c r="T14" s="38">
        <v>13</v>
      </c>
    </row>
    <row r="15" spans="1:20" ht="11.25">
      <c r="A15" s="37">
        <v>11</v>
      </c>
      <c r="B15" s="48">
        <f t="shared" si="0"/>
        <v>0.6518890570630693</v>
      </c>
      <c r="C15" s="386"/>
      <c r="D15" s="44">
        <f t="shared" si="1"/>
        <v>0.6552793939381398</v>
      </c>
      <c r="E15" s="44">
        <f t="shared" si="2"/>
        <v>0.008374693518877582</v>
      </c>
      <c r="F15" s="45">
        <f t="shared" si="3"/>
        <v>-0.03436230027817116</v>
      </c>
      <c r="G15" s="386"/>
      <c r="H15" s="44">
        <f t="shared" si="4"/>
        <v>-0.038373425521967534</v>
      </c>
      <c r="I15" s="46">
        <f t="shared" si="5"/>
        <v>0.013458903818847224</v>
      </c>
      <c r="J15" s="48">
        <f t="shared" si="6"/>
        <v>0.6350167683939718</v>
      </c>
      <c r="K15" s="386"/>
      <c r="L15" s="44">
        <f t="shared" si="7"/>
        <v>0.6393613617792359</v>
      </c>
      <c r="M15" s="47">
        <f t="shared" si="8"/>
        <v>0.00807385984423203</v>
      </c>
      <c r="N15" s="44">
        <f t="shared" si="9"/>
        <v>0.0042517350984534125</v>
      </c>
      <c r="O15" s="386"/>
      <c r="P15" s="44">
        <f t="shared" si="10"/>
        <v>0.00014174876718788565</v>
      </c>
      <c r="Q15" s="46">
        <f t="shared" si="11"/>
        <v>0.01429933061124814</v>
      </c>
      <c r="S15" s="38">
        <v>0</v>
      </c>
      <c r="T15" s="38">
        <v>14</v>
      </c>
    </row>
    <row r="16" spans="1:20" ht="11.25">
      <c r="A16" s="37">
        <v>12</v>
      </c>
      <c r="B16" s="48">
        <f aca="true" t="shared" si="12" ref="B16:B21">V78/10</f>
        <v>-0.00023675624101395466</v>
      </c>
      <c r="C16" s="386"/>
      <c r="D16" s="44">
        <f aca="true" t="shared" si="13" ref="D16:D21">AVERAGE(C78:T78)/10</f>
        <v>-0.001967206051362823</v>
      </c>
      <c r="E16" s="44">
        <f aca="true" t="shared" si="14" ref="E16:E21">STDEV(C78:T78)/10</f>
        <v>0.001826112814553337</v>
      </c>
      <c r="F16" s="45">
        <f aca="true" t="shared" si="15" ref="F16:F21">V98/10</f>
        <v>-0.00018601003413030952</v>
      </c>
      <c r="G16" s="386"/>
      <c r="H16" s="44">
        <f aca="true" t="shared" si="16" ref="H16:H21">AVERAGE(C98:T98)/10</f>
        <v>-0.0018689808613529771</v>
      </c>
      <c r="I16" s="46">
        <f aca="true" t="shared" si="17" ref="I16:I21">STDEV(C98:T98)/10</f>
        <v>0.0032475837503926504</v>
      </c>
      <c r="J16" s="48">
        <f aca="true" t="shared" si="18" ref="J16:J21">V118/10</f>
        <v>8.311462800616456E-05</v>
      </c>
      <c r="K16" s="386"/>
      <c r="L16" s="44">
        <f aca="true" t="shared" si="19" ref="L16:L21">AVERAGE(C118:T118)/10</f>
        <v>0.0010490431782216416</v>
      </c>
      <c r="M16" s="47">
        <f aca="true" t="shared" si="20" ref="M16:M21">STDEV(C118:T118)/10</f>
        <v>0.003952891539063702</v>
      </c>
      <c r="N16" s="44">
        <f aca="true" t="shared" si="21" ref="N16:N21">V138/10</f>
        <v>-0.00023640494310241713</v>
      </c>
      <c r="O16" s="386"/>
      <c r="P16" s="44">
        <f aca="true" t="shared" si="22" ref="P16:P21">AVERAGE(C138:T138)/10</f>
        <v>-0.0027542268761490646</v>
      </c>
      <c r="Q16" s="46">
        <f aca="true" t="shared" si="23" ref="Q16:Q21">STDEV(C138:T138)/10</f>
        <v>0.0023059854354902077</v>
      </c>
      <c r="S16" s="38">
        <v>0</v>
      </c>
      <c r="T16" s="38">
        <v>15</v>
      </c>
    </row>
    <row r="17" spans="1:20" ht="11.25">
      <c r="A17" s="37">
        <v>13</v>
      </c>
      <c r="B17" s="48">
        <f t="shared" si="12"/>
        <v>0.005969428776174416</v>
      </c>
      <c r="C17" s="386"/>
      <c r="D17" s="44">
        <f t="shared" si="13"/>
        <v>0.05961209093250632</v>
      </c>
      <c r="E17" s="44">
        <f t="shared" si="14"/>
        <v>0.0017458725489875079</v>
      </c>
      <c r="F17" s="45">
        <f t="shared" si="15"/>
        <v>-0.0003527227984495688</v>
      </c>
      <c r="G17" s="386"/>
      <c r="H17" s="44">
        <f t="shared" si="16"/>
        <v>-0.003003645837520973</v>
      </c>
      <c r="I17" s="46">
        <f t="shared" si="17"/>
        <v>0.0015007586802707564</v>
      </c>
      <c r="J17" s="48">
        <f t="shared" si="18"/>
        <v>0.005809806529213192</v>
      </c>
      <c r="K17" s="386"/>
      <c r="L17" s="44">
        <f t="shared" si="19"/>
        <v>0.05763081740340591</v>
      </c>
      <c r="M17" s="47">
        <f t="shared" si="20"/>
        <v>0.002473109077916028</v>
      </c>
      <c r="N17" s="44">
        <f t="shared" si="21"/>
        <v>0.0002067474094721427</v>
      </c>
      <c r="O17" s="386"/>
      <c r="P17" s="44">
        <f t="shared" si="22"/>
        <v>0.0028111374057058157</v>
      </c>
      <c r="Q17" s="46">
        <f t="shared" si="23"/>
        <v>0.002136872989639196</v>
      </c>
      <c r="S17" s="38">
        <v>0</v>
      </c>
      <c r="T17" s="38">
        <v>16</v>
      </c>
    </row>
    <row r="18" spans="1:20" ht="11.25">
      <c r="A18" s="37">
        <v>14</v>
      </c>
      <c r="B18" s="48">
        <f t="shared" si="12"/>
        <v>0.00012402852718674276</v>
      </c>
      <c r="C18" s="386"/>
      <c r="D18" s="44">
        <f t="shared" si="13"/>
        <v>0.001421933154408476</v>
      </c>
      <c r="E18" s="44">
        <f t="shared" si="14"/>
        <v>0.0005374866306124594</v>
      </c>
      <c r="F18" s="45">
        <f t="shared" si="15"/>
        <v>-0.00045331799934917845</v>
      </c>
      <c r="G18" s="386"/>
      <c r="H18" s="44">
        <f t="shared" si="16"/>
        <v>-0.005036612724296022</v>
      </c>
      <c r="I18" s="46">
        <f t="shared" si="17"/>
        <v>0.0009812443322015</v>
      </c>
      <c r="J18" s="48">
        <f t="shared" si="18"/>
        <v>-9.537685885271363E-05</v>
      </c>
      <c r="K18" s="386"/>
      <c r="L18" s="44">
        <f t="shared" si="19"/>
        <v>-0.0009687768694027585</v>
      </c>
      <c r="M18" s="47">
        <f t="shared" si="20"/>
        <v>0.001728349883356916</v>
      </c>
      <c r="N18" s="44">
        <f t="shared" si="21"/>
        <v>-0.0008908440490166512</v>
      </c>
      <c r="O18" s="386"/>
      <c r="P18" s="44">
        <f t="shared" si="22"/>
        <v>-0.009765078409024087</v>
      </c>
      <c r="Q18" s="46">
        <f t="shared" si="23"/>
        <v>0.0023993598353376695</v>
      </c>
      <c r="S18" s="38">
        <v>0</v>
      </c>
      <c r="T18" s="38">
        <v>17</v>
      </c>
    </row>
    <row r="19" spans="1:20" ht="11.25">
      <c r="A19" s="37">
        <v>15</v>
      </c>
      <c r="B19" s="48">
        <f t="shared" si="12"/>
        <v>0.0017739987276272373</v>
      </c>
      <c r="C19" s="386"/>
      <c r="D19" s="44">
        <f t="shared" si="13"/>
        <v>0.01920111166666667</v>
      </c>
      <c r="E19" s="44">
        <f t="shared" si="14"/>
        <v>0.0012604113602463765</v>
      </c>
      <c r="F19" s="45">
        <f t="shared" si="15"/>
        <v>0.00011946624081104219</v>
      </c>
      <c r="G19" s="386"/>
      <c r="H19" s="44">
        <f t="shared" si="16"/>
        <v>0.0008580864811111111</v>
      </c>
      <c r="I19" s="46">
        <f t="shared" si="17"/>
        <v>0.0018864236057968143</v>
      </c>
      <c r="J19" s="48">
        <f t="shared" si="18"/>
        <v>0.00235127283003384</v>
      </c>
      <c r="K19" s="386"/>
      <c r="L19" s="44">
        <f t="shared" si="19"/>
        <v>0.025113288333333338</v>
      </c>
      <c r="M19" s="47">
        <f t="shared" si="20"/>
        <v>0.0018127016673924932</v>
      </c>
      <c r="N19" s="44">
        <f t="shared" si="21"/>
        <v>6.18026886851417E-06</v>
      </c>
      <c r="O19" s="386"/>
      <c r="P19" s="44">
        <f t="shared" si="22"/>
        <v>-0.00030210598333333327</v>
      </c>
      <c r="Q19" s="46">
        <f t="shared" si="23"/>
        <v>0.0028449109951869333</v>
      </c>
      <c r="S19" s="38">
        <v>0</v>
      </c>
      <c r="T19" s="38">
        <v>18</v>
      </c>
    </row>
    <row r="20" spans="1:20" ht="11.25">
      <c r="A20" s="37">
        <v>16</v>
      </c>
      <c r="B20" s="48">
        <f t="shared" si="12"/>
        <v>0</v>
      </c>
      <c r="C20" s="386"/>
      <c r="D20" s="44">
        <f t="shared" si="13"/>
        <v>0</v>
      </c>
      <c r="E20" s="44">
        <f t="shared" si="14"/>
        <v>0</v>
      </c>
      <c r="F20" s="45">
        <f t="shared" si="15"/>
        <v>0</v>
      </c>
      <c r="G20" s="386"/>
      <c r="H20" s="44">
        <f t="shared" si="16"/>
        <v>0</v>
      </c>
      <c r="I20" s="46">
        <f t="shared" si="17"/>
        <v>0</v>
      </c>
      <c r="J20" s="48">
        <f t="shared" si="18"/>
        <v>0</v>
      </c>
      <c r="K20" s="386"/>
      <c r="L20" s="44">
        <f t="shared" si="19"/>
        <v>0</v>
      </c>
      <c r="M20" s="47">
        <f t="shared" si="20"/>
        <v>0</v>
      </c>
      <c r="N20" s="44">
        <f t="shared" si="21"/>
        <v>0</v>
      </c>
      <c r="O20" s="386"/>
      <c r="P20" s="44">
        <f t="shared" si="22"/>
        <v>0</v>
      </c>
      <c r="Q20" s="46">
        <f t="shared" si="23"/>
        <v>0</v>
      </c>
      <c r="S20" s="38">
        <v>0</v>
      </c>
      <c r="T20" s="38">
        <v>19</v>
      </c>
    </row>
    <row r="21" spans="1:20" ht="12" thickBot="1">
      <c r="A21" s="37">
        <v>17</v>
      </c>
      <c r="B21" s="49">
        <f t="shared" si="12"/>
        <v>0</v>
      </c>
      <c r="C21" s="387"/>
      <c r="D21" s="50">
        <f t="shared" si="13"/>
        <v>0</v>
      </c>
      <c r="E21" s="50">
        <f t="shared" si="14"/>
        <v>0</v>
      </c>
      <c r="F21" s="51">
        <f t="shared" si="15"/>
        <v>0</v>
      </c>
      <c r="G21" s="387"/>
      <c r="H21" s="50">
        <f t="shared" si="16"/>
        <v>0</v>
      </c>
      <c r="I21" s="52">
        <f t="shared" si="17"/>
        <v>0</v>
      </c>
      <c r="J21" s="49">
        <f t="shared" si="18"/>
        <v>0</v>
      </c>
      <c r="K21" s="387"/>
      <c r="L21" s="50">
        <f t="shared" si="19"/>
        <v>0</v>
      </c>
      <c r="M21" s="53">
        <f t="shared" si="20"/>
        <v>0</v>
      </c>
      <c r="N21" s="51">
        <f t="shared" si="21"/>
        <v>0</v>
      </c>
      <c r="O21" s="387"/>
      <c r="P21" s="50">
        <f t="shared" si="22"/>
        <v>0</v>
      </c>
      <c r="Q21" s="52">
        <f t="shared" si="23"/>
        <v>0</v>
      </c>
      <c r="S21" s="54">
        <v>0</v>
      </c>
      <c r="T21" s="54">
        <v>20</v>
      </c>
    </row>
    <row r="22" ht="11.25"/>
    <row r="23" spans="1:11" ht="11.25">
      <c r="A23" s="55"/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12" thickBot="1">
      <c r="A24" s="55"/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68" t="s">
        <v>116</v>
      </c>
      <c r="O25" s="569"/>
      <c r="P25" s="569"/>
      <c r="Q25" s="570"/>
    </row>
    <row r="26" spans="1:17" ht="11.25">
      <c r="A26" s="35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N26" s="85" t="s">
        <v>110</v>
      </c>
      <c r="O26" s="34" t="s">
        <v>111</v>
      </c>
      <c r="P26" s="34" t="s">
        <v>112</v>
      </c>
      <c r="Q26" s="86" t="s">
        <v>113</v>
      </c>
    </row>
    <row r="27" spans="1:17" ht="11.25">
      <c r="A27" s="35">
        <v>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N27" s="85">
        <v>2</v>
      </c>
      <c r="O27" s="87">
        <f>N27*N27</f>
        <v>4</v>
      </c>
      <c r="P27" s="61">
        <f>((LN(E6)+LN(I6))/2)</f>
        <v>-1.0077625906181105</v>
      </c>
      <c r="Q27" s="88">
        <f>((LN(M6)+LN(Q6))/2)</f>
        <v>-0.9693380483549712</v>
      </c>
    </row>
    <row r="28" spans="1:17" ht="11.25">
      <c r="A28" s="35">
        <v>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N28" s="85">
        <v>3</v>
      </c>
      <c r="O28" s="87">
        <f aca="true" t="shared" si="24" ref="O28:O34">N28*N28</f>
        <v>9</v>
      </c>
      <c r="P28" s="61">
        <f aca="true" t="shared" si="25" ref="P28:P34">((LN(E7)+LN(I7))/2)</f>
        <v>-0.9146365721669133</v>
      </c>
      <c r="Q28" s="88">
        <f aca="true" t="shared" si="26" ref="Q28:Q34">((LN(M7)+LN(Q7))/2)</f>
        <v>-0.5185521698374479</v>
      </c>
    </row>
    <row r="29" spans="1:17" ht="11.25">
      <c r="A29" s="35">
        <v>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N29" s="85">
        <v>4</v>
      </c>
      <c r="O29" s="87">
        <f t="shared" si="24"/>
        <v>16</v>
      </c>
      <c r="P29" s="61">
        <f t="shared" si="25"/>
        <v>-2.131708607792005</v>
      </c>
      <c r="Q29" s="88">
        <f t="shared" si="26"/>
        <v>-1.8518789150371426</v>
      </c>
    </row>
    <row r="30" spans="1:17" ht="11.25">
      <c r="A30" s="35">
        <v>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N30" s="85">
        <v>5</v>
      </c>
      <c r="O30" s="87">
        <f t="shared" si="24"/>
        <v>25</v>
      </c>
      <c r="P30" s="61">
        <f t="shared" si="25"/>
        <v>-1.8062219237133021</v>
      </c>
      <c r="Q30" s="88">
        <f t="shared" si="26"/>
        <v>-1.7719942514796814</v>
      </c>
    </row>
    <row r="31" spans="1:17" ht="11.25">
      <c r="A31" s="35">
        <v>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N31" s="85">
        <v>6</v>
      </c>
      <c r="O31" s="87">
        <f t="shared" si="24"/>
        <v>36</v>
      </c>
      <c r="P31" s="61">
        <f>((LN(E10)+LN(I10))/2)</f>
        <v>-2.795956093939358</v>
      </c>
      <c r="Q31" s="88">
        <f>((LN(M10)+LN(Q10))/2)</f>
        <v>-2.864353966361922</v>
      </c>
    </row>
    <row r="32" spans="1:17" ht="11.25">
      <c r="A32" s="35">
        <v>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N32" s="85">
        <v>7</v>
      </c>
      <c r="O32" s="87">
        <f t="shared" si="24"/>
        <v>49</v>
      </c>
      <c r="P32" s="61">
        <f t="shared" si="25"/>
        <v>-2.8888362653679915</v>
      </c>
      <c r="Q32" s="88">
        <f t="shared" si="26"/>
        <v>-2.5744296193712874</v>
      </c>
    </row>
    <row r="33" spans="1:17" ht="11.25">
      <c r="A33" s="35">
        <v>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N33" s="85">
        <v>8</v>
      </c>
      <c r="O33" s="87">
        <f t="shared" si="24"/>
        <v>64</v>
      </c>
      <c r="P33" s="61">
        <f t="shared" si="25"/>
        <v>-3.7911942423624563</v>
      </c>
      <c r="Q33" s="88">
        <f t="shared" si="26"/>
        <v>-3.936062200303234</v>
      </c>
    </row>
    <row r="34" spans="1:17" ht="11.25">
      <c r="A34" s="35">
        <v>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N34" s="85">
        <v>9</v>
      </c>
      <c r="O34" s="87">
        <f t="shared" si="24"/>
        <v>81</v>
      </c>
      <c r="P34" s="61">
        <f t="shared" si="25"/>
        <v>-4.208122543334731</v>
      </c>
      <c r="Q34" s="88">
        <f t="shared" si="26"/>
        <v>-3.8739629758651253</v>
      </c>
    </row>
    <row r="35" spans="1:17" ht="12" thickBot="1">
      <c r="A35" s="35">
        <v>10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N35" s="78" t="s">
        <v>114</v>
      </c>
      <c r="O35" s="64"/>
      <c r="P35" s="50">
        <f>EXP((SUM(P27:P34)-LN($G$49)*SUM($N27:$N34)-LN($G$50)*SUM($O27:$O34))/8)/$G$48</f>
        <v>0.01910898655107961</v>
      </c>
      <c r="Q35" s="52">
        <f>EXP((SUM(Q27:Q34)-LN($G$49)*SUM($N27:$N34)-LN($G$50)*SUM($O27:$O34))/8)/$G$48</f>
        <v>0.02215674713226601</v>
      </c>
    </row>
    <row r="36" spans="1:14" ht="11.25">
      <c r="A36" s="35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N36" s="35" t="s">
        <v>89</v>
      </c>
    </row>
    <row r="37" spans="1:11" ht="11.25">
      <c r="A37" s="35">
        <v>12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1.25">
      <c r="A38" s="35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1.25">
      <c r="A39" s="35">
        <v>14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1.25">
      <c r="A40" s="35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1.25">
      <c r="A41" s="35">
        <v>16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1.25">
      <c r="A42" s="35">
        <v>17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ht="12" thickBot="1"/>
    <row r="44" spans="1:15" ht="11.25">
      <c r="A44" s="55"/>
      <c r="B44" s="568" t="s">
        <v>46</v>
      </c>
      <c r="C44" s="569"/>
      <c r="D44" s="569"/>
      <c r="E44" s="569"/>
      <c r="F44" s="569"/>
      <c r="G44" s="570"/>
      <c r="I44" s="572"/>
      <c r="J44" s="572"/>
      <c r="K44" s="572"/>
      <c r="L44" s="572"/>
      <c r="M44" s="572"/>
      <c r="N44" s="572"/>
      <c r="O44" s="572"/>
    </row>
    <row r="45" spans="1:15" ht="11.25">
      <c r="A45" s="55"/>
      <c r="B45" s="571" t="s">
        <v>47</v>
      </c>
      <c r="C45" s="572"/>
      <c r="D45" s="572"/>
      <c r="E45" s="37"/>
      <c r="F45" s="572" t="s">
        <v>48</v>
      </c>
      <c r="G45" s="574"/>
      <c r="H45" s="55"/>
      <c r="I45" s="572"/>
      <c r="J45" s="572"/>
      <c r="K45" s="572"/>
      <c r="L45" s="572"/>
      <c r="M45" s="572"/>
      <c r="N45" s="572"/>
      <c r="O45" s="37"/>
    </row>
    <row r="46" spans="1:15" ht="11.25">
      <c r="A46" s="55"/>
      <c r="B46" s="57">
        <v>0.1</v>
      </c>
      <c r="C46" s="58">
        <v>0.025</v>
      </c>
      <c r="D46" s="59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0">
        <f>$B$46*$G$48*$G$49^A47*$G$50^(A47*A47)</f>
        <v>4.602327498600001</v>
      </c>
      <c r="C47" s="61">
        <f>$C$46*$G$48*$G$49^A47*$G$50^(A47*A47)</f>
        <v>1.1505818746500003</v>
      </c>
      <c r="D47" s="61">
        <f>$D$46*$G$48*$G$49^A47*$G$50^(A47*A47)</f>
        <v>0.27613964991600004</v>
      </c>
      <c r="E47" s="37"/>
      <c r="F47" s="572" t="s">
        <v>49</v>
      </c>
      <c r="G47" s="574"/>
      <c r="I47" s="44"/>
      <c r="J47" s="44"/>
      <c r="K47" s="44"/>
      <c r="L47" s="44"/>
      <c r="M47" s="74"/>
      <c r="N47" s="74"/>
      <c r="O47" s="37"/>
    </row>
    <row r="48" spans="1:15" ht="11.25">
      <c r="A48" s="35">
        <v>2</v>
      </c>
      <c r="B48" s="60">
        <f aca="true" t="shared" si="27" ref="B48:B63">$B$46*$G$48*$G$49^A48*$G$50^(A48*A48)</f>
        <v>2.831365799785555</v>
      </c>
      <c r="C48" s="61">
        <f aca="true" t="shared" si="28" ref="C48:C63">$C$46*$G$48*$G$49^A48*$G$50^(A48*A48)</f>
        <v>0.7078414499463888</v>
      </c>
      <c r="D48" s="61">
        <f aca="true" t="shared" si="29" ref="D48:D63">$D$46*$G$48*$G$49^A48*$G$50^(A48*A48)</f>
        <v>0.1698819479871333</v>
      </c>
      <c r="E48" s="37"/>
      <c r="F48" s="37" t="s">
        <v>50</v>
      </c>
      <c r="G48" s="56">
        <v>73.9</v>
      </c>
      <c r="I48" s="44"/>
      <c r="J48" s="44"/>
      <c r="K48" s="44"/>
      <c r="L48" s="44"/>
      <c r="M48" s="74"/>
      <c r="N48" s="74"/>
      <c r="O48" s="37"/>
    </row>
    <row r="49" spans="1:15" ht="11.25">
      <c r="A49" s="35">
        <v>3</v>
      </c>
      <c r="B49" s="60">
        <f t="shared" si="27"/>
        <v>1.7206788694474822</v>
      </c>
      <c r="C49" s="61">
        <f t="shared" si="28"/>
        <v>0.43016971736187054</v>
      </c>
      <c r="D49" s="61">
        <f t="shared" si="29"/>
        <v>0.10324073216684893</v>
      </c>
      <c r="E49" s="37"/>
      <c r="F49" s="37" t="s">
        <v>51</v>
      </c>
      <c r="G49" s="56">
        <v>0.6266</v>
      </c>
      <c r="I49" s="44"/>
      <c r="J49" s="44"/>
      <c r="K49" s="44"/>
      <c r="L49" s="44"/>
      <c r="M49" s="74"/>
      <c r="N49" s="74"/>
      <c r="O49" s="37"/>
    </row>
    <row r="50" spans="1:15" ht="11.25">
      <c r="A50" s="35">
        <v>4</v>
      </c>
      <c r="B50" s="60">
        <f t="shared" si="27"/>
        <v>1.0329731907290605</v>
      </c>
      <c r="C50" s="61">
        <f t="shared" si="28"/>
        <v>0.2582432976822651</v>
      </c>
      <c r="D50" s="61">
        <f t="shared" si="29"/>
        <v>0.06197839144374362</v>
      </c>
      <c r="E50" s="37"/>
      <c r="F50" s="37" t="s">
        <v>60</v>
      </c>
      <c r="G50" s="56">
        <v>0.9939</v>
      </c>
      <c r="I50" s="44"/>
      <c r="J50" s="44"/>
      <c r="K50" s="44"/>
      <c r="L50" s="44"/>
      <c r="M50" s="74"/>
      <c r="N50" s="74"/>
      <c r="O50" s="37"/>
    </row>
    <row r="51" spans="1:15" ht="11.25">
      <c r="A51" s="35">
        <v>5</v>
      </c>
      <c r="B51" s="60">
        <f t="shared" si="27"/>
        <v>0.6125811885796193</v>
      </c>
      <c r="C51" s="61">
        <f t="shared" si="28"/>
        <v>0.15314529714490482</v>
      </c>
      <c r="D51" s="61">
        <f t="shared" si="29"/>
        <v>0.03675487131477716</v>
      </c>
      <c r="E51" s="37"/>
      <c r="F51" s="37"/>
      <c r="G51" s="56"/>
      <c r="I51" s="44"/>
      <c r="J51" s="44"/>
      <c r="K51" s="44"/>
      <c r="L51" s="44"/>
      <c r="M51" s="74"/>
      <c r="N51" s="74"/>
      <c r="O51" s="37"/>
    </row>
    <row r="52" spans="1:15" ht="11.25">
      <c r="A52" s="35">
        <v>6</v>
      </c>
      <c r="B52" s="60">
        <f t="shared" si="27"/>
        <v>0.3588588353501367</v>
      </c>
      <c r="C52" s="61">
        <f t="shared" si="28"/>
        <v>0.08971470883753417</v>
      </c>
      <c r="D52" s="61">
        <f t="shared" si="29"/>
        <v>0.0215315301210082</v>
      </c>
      <c r="E52" s="37"/>
      <c r="F52" s="37"/>
      <c r="G52" s="56"/>
      <c r="I52" s="44"/>
      <c r="J52" s="44"/>
      <c r="K52" s="44"/>
      <c r="L52" s="44"/>
      <c r="M52" s="74"/>
      <c r="N52" s="74"/>
      <c r="O52" s="37"/>
    </row>
    <row r="53" spans="1:15" ht="11.25">
      <c r="A53" s="35">
        <v>7</v>
      </c>
      <c r="B53" s="60">
        <f t="shared" si="27"/>
        <v>0.20766772808982645</v>
      </c>
      <c r="C53" s="61">
        <f t="shared" si="28"/>
        <v>0.05191693202245661</v>
      </c>
      <c r="D53" s="61">
        <f t="shared" si="29"/>
        <v>0.012460063685389586</v>
      </c>
      <c r="E53" s="37"/>
      <c r="F53" s="37"/>
      <c r="G53" s="56"/>
      <c r="I53" s="44"/>
      <c r="J53" s="44"/>
      <c r="K53" s="44"/>
      <c r="L53" s="44"/>
      <c r="M53" s="74"/>
      <c r="N53" s="74"/>
      <c r="O53" s="37"/>
    </row>
    <row r="54" spans="1:15" ht="11.25">
      <c r="A54" s="35">
        <v>8</v>
      </c>
      <c r="B54" s="60">
        <f t="shared" si="27"/>
        <v>0.11871340484644312</v>
      </c>
      <c r="C54" s="61">
        <f t="shared" si="28"/>
        <v>0.02967835121161078</v>
      </c>
      <c r="D54" s="61">
        <f t="shared" si="29"/>
        <v>0.0071228042907865875</v>
      </c>
      <c r="E54" s="37"/>
      <c r="F54" s="37"/>
      <c r="G54" s="56"/>
      <c r="I54" s="44"/>
      <c r="J54" s="44"/>
      <c r="K54" s="44"/>
      <c r="L54" s="44"/>
      <c r="M54" s="74"/>
      <c r="N54" s="74"/>
      <c r="O54" s="37"/>
    </row>
    <row r="55" spans="1:15" ht="11.25">
      <c r="A55" s="35">
        <v>9</v>
      </c>
      <c r="B55" s="60">
        <f t="shared" si="27"/>
        <v>0.06703720394927364</v>
      </c>
      <c r="C55" s="61">
        <f t="shared" si="28"/>
        <v>0.01675930098731841</v>
      </c>
      <c r="D55" s="61">
        <f t="shared" si="29"/>
        <v>0.004022232236956418</v>
      </c>
      <c r="E55" s="37"/>
      <c r="F55" s="37"/>
      <c r="G55" s="56"/>
      <c r="I55" s="44"/>
      <c r="J55" s="44"/>
      <c r="K55" s="44"/>
      <c r="L55" s="44"/>
      <c r="M55" s="74"/>
      <c r="N55" s="74"/>
      <c r="O55" s="37"/>
    </row>
    <row r="56" spans="1:15" ht="11.25">
      <c r="A56" s="35">
        <v>10</v>
      </c>
      <c r="B56" s="60">
        <f t="shared" si="27"/>
        <v>0.03739533292320034</v>
      </c>
      <c r="C56" s="61">
        <f t="shared" si="28"/>
        <v>0.009348833230800085</v>
      </c>
      <c r="D56" s="61">
        <f t="shared" si="29"/>
        <v>0.00224371997539202</v>
      </c>
      <c r="E56" s="37"/>
      <c r="F56" s="37"/>
      <c r="G56" s="56"/>
      <c r="I56" s="44"/>
      <c r="J56" s="44"/>
      <c r="K56" s="44"/>
      <c r="L56" s="44"/>
      <c r="M56" s="74"/>
      <c r="N56" s="74"/>
      <c r="O56" s="37"/>
    </row>
    <row r="57" spans="1:15" ht="11.25">
      <c r="A57" s="35">
        <v>11</v>
      </c>
      <c r="B57" s="60">
        <f t="shared" si="27"/>
        <v>0.020606503025911577</v>
      </c>
      <c r="C57" s="61">
        <f t="shared" si="28"/>
        <v>0.005151625756477894</v>
      </c>
      <c r="D57" s="61">
        <f t="shared" si="29"/>
        <v>0.0012363901815546946</v>
      </c>
      <c r="E57" s="37"/>
      <c r="F57" s="37"/>
      <c r="G57" s="56"/>
      <c r="I57" s="44"/>
      <c r="J57" s="44"/>
      <c r="K57" s="44"/>
      <c r="L57" s="44"/>
      <c r="M57" s="74"/>
      <c r="N57" s="74"/>
      <c r="O57" s="37"/>
    </row>
    <row r="58" spans="1:15" ht="11.25">
      <c r="A58" s="35">
        <v>12</v>
      </c>
      <c r="B58" s="60">
        <f t="shared" si="27"/>
        <v>0.011216996169766442</v>
      </c>
      <c r="C58" s="61">
        <f t="shared" si="28"/>
        <v>0.0028042490424416105</v>
      </c>
      <c r="D58" s="61">
        <f t="shared" si="29"/>
        <v>0.0006730197701859866</v>
      </c>
      <c r="E58" s="37"/>
      <c r="F58" s="37"/>
      <c r="G58" s="56"/>
      <c r="I58" s="44"/>
      <c r="J58" s="44"/>
      <c r="K58" s="44"/>
      <c r="L58" s="44"/>
      <c r="M58" s="74"/>
      <c r="N58" s="74"/>
      <c r="O58" s="37"/>
    </row>
    <row r="59" spans="1:15" ht="11.25">
      <c r="A59" s="35">
        <v>13</v>
      </c>
      <c r="B59" s="60">
        <f t="shared" si="27"/>
        <v>0.006031623535458944</v>
      </c>
      <c r="C59" s="61">
        <f t="shared" si="28"/>
        <v>0.001507905883864736</v>
      </c>
      <c r="D59" s="61">
        <f t="shared" si="29"/>
        <v>0.0003618974121275366</v>
      </c>
      <c r="E59" s="37"/>
      <c r="F59" s="37"/>
      <c r="G59" s="56"/>
      <c r="I59" s="44"/>
      <c r="J59" s="44"/>
      <c r="K59" s="44"/>
      <c r="L59" s="44"/>
      <c r="M59" s="74"/>
      <c r="N59" s="74"/>
      <c r="O59" s="37"/>
    </row>
    <row r="60" spans="1:15" ht="11.25">
      <c r="A60" s="35">
        <v>14</v>
      </c>
      <c r="B60" s="60">
        <f t="shared" si="27"/>
        <v>0.0032038875436137954</v>
      </c>
      <c r="C60" s="61">
        <f t="shared" si="28"/>
        <v>0.0008009718859034488</v>
      </c>
      <c r="D60" s="61">
        <f t="shared" si="29"/>
        <v>0.00019223325261682773</v>
      </c>
      <c r="E60" s="37"/>
      <c r="F60" s="37"/>
      <c r="G60" s="56"/>
      <c r="I60" s="44"/>
      <c r="J60" s="44"/>
      <c r="K60" s="44"/>
      <c r="L60" s="44"/>
      <c r="M60" s="74"/>
      <c r="N60" s="74"/>
      <c r="O60" s="37"/>
    </row>
    <row r="61" spans="1:15" ht="11.25">
      <c r="A61" s="35">
        <v>15</v>
      </c>
      <c r="B61" s="60">
        <f t="shared" si="27"/>
        <v>0.001681146969051629</v>
      </c>
      <c r="C61" s="61">
        <f t="shared" si="28"/>
        <v>0.00042028674226290725</v>
      </c>
      <c r="D61" s="61">
        <f t="shared" si="29"/>
        <v>0.00010086881814309774</v>
      </c>
      <c r="E61" s="37"/>
      <c r="F61" s="37"/>
      <c r="G61" s="56"/>
      <c r="I61" s="44"/>
      <c r="J61" s="44"/>
      <c r="K61" s="44"/>
      <c r="L61" s="44"/>
      <c r="M61" s="74"/>
      <c r="N61" s="74"/>
      <c r="O61" s="37"/>
    </row>
    <row r="62" spans="1:15" ht="11.25">
      <c r="A62" s="35">
        <v>16</v>
      </c>
      <c r="B62" s="60">
        <f t="shared" si="27"/>
        <v>0.000871403863554749</v>
      </c>
      <c r="C62" s="61">
        <f t="shared" si="28"/>
        <v>0.00021785096588868724</v>
      </c>
      <c r="D62" s="61">
        <f t="shared" si="29"/>
        <v>5.2284231813284933E-05</v>
      </c>
      <c r="E62" s="37"/>
      <c r="F62" s="37"/>
      <c r="G62" s="56"/>
      <c r="I62" s="44"/>
      <c r="J62" s="44"/>
      <c r="K62" s="44"/>
      <c r="L62" s="44"/>
      <c r="M62" s="74"/>
      <c r="N62" s="74"/>
      <c r="O62" s="37"/>
    </row>
    <row r="63" spans="1:23" ht="12" thickBot="1">
      <c r="A63" s="35">
        <v>17</v>
      </c>
      <c r="B63" s="62">
        <f t="shared" si="27"/>
        <v>0.00044618879680557424</v>
      </c>
      <c r="C63" s="63">
        <f t="shared" si="28"/>
        <v>0.00011154719920139356</v>
      </c>
      <c r="D63" s="63">
        <f t="shared" si="29"/>
        <v>2.677132780833445E-05</v>
      </c>
      <c r="E63" s="64"/>
      <c r="F63" s="64"/>
      <c r="G63" s="65"/>
      <c r="I63" s="44"/>
      <c r="J63" s="44"/>
      <c r="K63" s="44"/>
      <c r="L63" s="44"/>
      <c r="M63" s="74"/>
      <c r="N63" s="74"/>
      <c r="O63" s="37"/>
      <c r="W63" s="37"/>
    </row>
    <row r="64" ht="12" thickBot="1">
      <c r="W64" s="37"/>
    </row>
    <row r="65" spans="1:23" ht="11.25">
      <c r="A65" s="436" t="s">
        <v>90</v>
      </c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4"/>
      <c r="W65" s="34"/>
    </row>
    <row r="66" spans="1:23" ht="11.25">
      <c r="A66" s="67"/>
      <c r="B66" s="68" t="s">
        <v>52</v>
      </c>
      <c r="C66" s="68" t="s">
        <v>53</v>
      </c>
      <c r="D66" s="68" t="s">
        <v>54</v>
      </c>
      <c r="E66" s="68" t="s">
        <v>55</v>
      </c>
      <c r="F66" s="68" t="s">
        <v>56</v>
      </c>
      <c r="G66" s="68" t="s">
        <v>61</v>
      </c>
      <c r="H66" s="68" t="s">
        <v>62</v>
      </c>
      <c r="I66" s="68" t="s">
        <v>63</v>
      </c>
      <c r="J66" s="68" t="s">
        <v>64</v>
      </c>
      <c r="K66" s="68" t="s">
        <v>65</v>
      </c>
      <c r="L66" s="68" t="s">
        <v>66</v>
      </c>
      <c r="M66" s="68" t="s">
        <v>67</v>
      </c>
      <c r="N66" s="68" t="s">
        <v>68</v>
      </c>
      <c r="O66" s="68" t="s">
        <v>69</v>
      </c>
      <c r="P66" s="68" t="s">
        <v>70</v>
      </c>
      <c r="Q66" s="68" t="s">
        <v>71</v>
      </c>
      <c r="R66" s="68" t="s">
        <v>72</v>
      </c>
      <c r="S66" s="68" t="s">
        <v>73</v>
      </c>
      <c r="T66" s="68" t="s">
        <v>74</v>
      </c>
      <c r="U66" s="68" t="s">
        <v>75</v>
      </c>
      <c r="V66" s="13" t="s">
        <v>76</v>
      </c>
      <c r="W66" s="37"/>
    </row>
    <row r="67" spans="1:22" ht="11.25">
      <c r="A67" s="70">
        <v>1</v>
      </c>
      <c r="B67" s="12">
        <f>'Summary Data'!B2</f>
        <v>390.7128</v>
      </c>
      <c r="C67" s="12">
        <f>'Summary Data'!C2</f>
        <v>703.643</v>
      </c>
      <c r="D67" s="12">
        <f>'Summary Data'!D2</f>
        <v>704.1672</v>
      </c>
      <c r="E67" s="12">
        <f>'Summary Data'!E2</f>
        <v>704.2522</v>
      </c>
      <c r="F67" s="12">
        <f>'Summary Data'!F2</f>
        <v>704.2384000000001</v>
      </c>
      <c r="G67" s="12">
        <f>'Summary Data'!G2</f>
        <v>704.2684</v>
      </c>
      <c r="H67" s="12">
        <f>'Summary Data'!H2</f>
        <v>704.2734</v>
      </c>
      <c r="I67" s="12">
        <f>'Summary Data'!I2</f>
        <v>704.2837</v>
      </c>
      <c r="J67" s="12">
        <f>'Summary Data'!J2</f>
        <v>704.2429</v>
      </c>
      <c r="K67" s="12">
        <f>'Summary Data'!K2</f>
        <v>704.1820999999999</v>
      </c>
      <c r="L67" s="12">
        <f>'Summary Data'!L2</f>
        <v>704.2407</v>
      </c>
      <c r="M67" s="12">
        <f>'Summary Data'!M2</f>
        <v>704.2729999999999</v>
      </c>
      <c r="N67" s="12">
        <f>'Summary Data'!N2</f>
        <v>704.2537</v>
      </c>
      <c r="O67" s="12">
        <f>'Summary Data'!O2</f>
        <v>704.2223</v>
      </c>
      <c r="P67" s="12">
        <f>'Summary Data'!P2</f>
        <v>704.2325999999999</v>
      </c>
      <c r="Q67" s="12">
        <f>'Summary Data'!Q2</f>
        <v>704.1429</v>
      </c>
      <c r="R67" s="12">
        <f>'Summary Data'!R2</f>
        <v>704.2574000000001</v>
      </c>
      <c r="S67" s="12">
        <f>'Summary Data'!S2</f>
        <v>704.2492</v>
      </c>
      <c r="T67" s="12">
        <f>'Summary Data'!T2</f>
        <v>703.8881</v>
      </c>
      <c r="U67" s="12">
        <f>'Summary Data'!U2</f>
        <v>408.93620000000004</v>
      </c>
      <c r="V67" s="72"/>
    </row>
    <row r="68" spans="1:22" ht="11.25">
      <c r="A68" s="70">
        <v>2</v>
      </c>
      <c r="B68" s="12">
        <f>('Summary Data'!B6-('Summary Data'!B7*'Summary Data'!B$39-'Summary Data'!B24*'Summary Data'!B$40)*$A68/17)</f>
        <v>26.882248892855202</v>
      </c>
      <c r="C68" s="12">
        <f>('Summary Data'!C6-('Summary Data'!C7*'Summary Data'!C$39-'Summary Data'!C24*'Summary Data'!C$40)*$A68/17)</f>
        <v>-0.380104909745083</v>
      </c>
      <c r="D68" s="12">
        <f>('Summary Data'!D6-('Summary Data'!D7*'Summary Data'!D$39-'Summary Data'!D24*'Summary Data'!D$40)*$A68/17)</f>
        <v>-0.6276128823381696</v>
      </c>
      <c r="E68" s="12">
        <f>('Summary Data'!E6-('Summary Data'!E7*'Summary Data'!E$39-'Summary Data'!E24*'Summary Data'!E$40)*$A68/17)</f>
        <v>-0.3533218837688538</v>
      </c>
      <c r="F68" s="12">
        <f>('Summary Data'!F6-('Summary Data'!F7*'Summary Data'!F$39-'Summary Data'!F24*'Summary Data'!F$40)*$A68/17)</f>
        <v>-0.43069291627606177</v>
      </c>
      <c r="G68" s="12">
        <f>('Summary Data'!G6-('Summary Data'!G7*'Summary Data'!G$39-'Summary Data'!G24*'Summary Data'!G$40)*$A68/17)</f>
        <v>-0.3811904661345875</v>
      </c>
      <c r="H68" s="12">
        <f>('Summary Data'!H6-('Summary Data'!H7*'Summary Data'!H$39-'Summary Data'!H24*'Summary Data'!H$40)*$A68/17)</f>
        <v>-0.26415310631266664</v>
      </c>
      <c r="I68" s="12">
        <f>('Summary Data'!I6-('Summary Data'!I7*'Summary Data'!I$39-'Summary Data'!I24*'Summary Data'!I$40)*$A68/17)</f>
        <v>-0.6372132325210523</v>
      </c>
      <c r="J68" s="12">
        <f>('Summary Data'!J6-('Summary Data'!J7*'Summary Data'!J$39-'Summary Data'!J24*'Summary Data'!J$40)*$A68/17)</f>
        <v>-0.4473351616263779</v>
      </c>
      <c r="K68" s="12">
        <f>('Summary Data'!K6-('Summary Data'!K7*'Summary Data'!K$39-'Summary Data'!K24*'Summary Data'!K$40)*$A68/17)</f>
        <v>-0.3230918498154415</v>
      </c>
      <c r="L68" s="12">
        <f>('Summary Data'!L6-('Summary Data'!L7*'Summary Data'!L$39-'Summary Data'!L24*'Summary Data'!L$40)*$A68/17)</f>
        <v>-0.3081214513464954</v>
      </c>
      <c r="M68" s="12">
        <f>('Summary Data'!M6-('Summary Data'!M7*'Summary Data'!M$39-'Summary Data'!M24*'Summary Data'!M$40)*$A68/17)</f>
        <v>-0.23213112320323975</v>
      </c>
      <c r="N68" s="12">
        <f>('Summary Data'!N6-('Summary Data'!N7*'Summary Data'!N$39-'Summary Data'!N24*'Summary Data'!N$40)*$A68/17)</f>
        <v>-0.4524102605987226</v>
      </c>
      <c r="O68" s="12">
        <f>('Summary Data'!O6-('Summary Data'!O7*'Summary Data'!O$39-'Summary Data'!O24*'Summary Data'!O$40)*$A68/17)</f>
        <v>-0.3817374235411592</v>
      </c>
      <c r="P68" s="12">
        <f>('Summary Data'!P6-('Summary Data'!P7*'Summary Data'!P$39-'Summary Data'!P24*'Summary Data'!P$40)*$A68/17)</f>
        <v>-1.0797297098259295</v>
      </c>
      <c r="Q68" s="12">
        <f>('Summary Data'!Q6-('Summary Data'!Q7*'Summary Data'!Q$39-'Summary Data'!Q24*'Summary Data'!Q$40)*$A68/17)</f>
        <v>-0.283887204998707</v>
      </c>
      <c r="R68" s="12">
        <f>('Summary Data'!R6-('Summary Data'!R7*'Summary Data'!R$39-'Summary Data'!R24*'Summary Data'!R$40)*$A68/17)</f>
        <v>-0.5987081750830099</v>
      </c>
      <c r="S68" s="12">
        <f>('Summary Data'!S6-('Summary Data'!S7*'Summary Data'!S$39-'Summary Data'!S24*'Summary Data'!S$40)*$A68/17)</f>
        <v>-0.8132517672339119</v>
      </c>
      <c r="T68" s="12">
        <f>('Summary Data'!T6-('Summary Data'!T7*'Summary Data'!T$39-'Summary Data'!T24*'Summary Data'!T$40)*$A68/17)</f>
        <v>-0.9478277455071453</v>
      </c>
      <c r="U68" s="12">
        <f>('Summary Data'!U6-('Summary Data'!U7*'Summary Data'!U$39-'Summary Data'!U24*'Summary Data'!U$40)*$A68/17)</f>
        <v>20.953026771063303</v>
      </c>
      <c r="V68" s="69">
        <f>(B68*B$67+C68*C$67+D68*D$67+E68*E$67+F68*F$67+G68*G$67+H68*H$67+I68*I$67+J68*J$67+K68*K$67+L68*L$67+M68*M$67+N68*N$67+O68*O$67+P68*P$67+Q68*Q$67+R68*R$67+S68*S$67+T68*T$67+U68*U$67)/SUM(B$67:U$67)</f>
        <v>0.9480244318741076</v>
      </c>
    </row>
    <row r="69" spans="1:22" ht="11.25">
      <c r="A69" s="70">
        <v>3</v>
      </c>
      <c r="B69" s="12">
        <f>('Summary Data'!B7-('Summary Data'!B8*'Summary Data'!B$39-'Summary Data'!B25*'Summary Data'!B$40)*$A69/17)</f>
        <v>37.96637806684531</v>
      </c>
      <c r="C69" s="12">
        <f>('Summary Data'!C7-('Summary Data'!C8*'Summary Data'!C$39-'Summary Data'!C25*'Summary Data'!C$40)*$A69/17)</f>
        <v>1.992259138115543</v>
      </c>
      <c r="D69" s="12">
        <f>('Summary Data'!D7-('Summary Data'!D8*'Summary Data'!D$39-'Summary Data'!D25*'Summary Data'!D$40)*$A69/17)</f>
        <v>1.4218615357307374</v>
      </c>
      <c r="E69" s="12">
        <f>('Summary Data'!E7-('Summary Data'!E8*'Summary Data'!E$39-'Summary Data'!E25*'Summary Data'!E$40)*$A69/17)</f>
        <v>0.3068849059110333</v>
      </c>
      <c r="F69" s="12">
        <f>('Summary Data'!F7-('Summary Data'!F8*'Summary Data'!F$39-'Summary Data'!F25*'Summary Data'!F$40)*$A69/17)</f>
        <v>1.6865011579037057</v>
      </c>
      <c r="G69" s="12">
        <f>('Summary Data'!G7-('Summary Data'!G8*'Summary Data'!G$39-'Summary Data'!G25*'Summary Data'!G$40)*$A69/17)</f>
        <v>0.16002432222026536</v>
      </c>
      <c r="H69" s="12">
        <f>('Summary Data'!H7-('Summary Data'!H8*'Summary Data'!H$39-'Summary Data'!H25*'Summary Data'!H$40)*$A69/17)</f>
        <v>1.1888700509191386</v>
      </c>
      <c r="I69" s="12">
        <f>('Summary Data'!I7-('Summary Data'!I8*'Summary Data'!I$39-'Summary Data'!I25*'Summary Data'!I$40)*$A69/17)</f>
        <v>0.3990913385542504</v>
      </c>
      <c r="J69" s="12">
        <f>('Summary Data'!J7-('Summary Data'!J8*'Summary Data'!J$39-'Summary Data'!J25*'Summary Data'!J$40)*$A69/17)</f>
        <v>1.1464579197684426</v>
      </c>
      <c r="K69" s="12">
        <f>('Summary Data'!K7-('Summary Data'!K8*'Summary Data'!K$39-'Summary Data'!K25*'Summary Data'!K$40)*$A69/17)</f>
        <v>1.0272909339949026</v>
      </c>
      <c r="L69" s="12">
        <f>('Summary Data'!L7-('Summary Data'!L8*'Summary Data'!L$39-'Summary Data'!L25*'Summary Data'!L$40)*$A69/17)</f>
        <v>-0.19797809611870842</v>
      </c>
      <c r="M69" s="12">
        <f>('Summary Data'!M7-('Summary Data'!M8*'Summary Data'!M$39-'Summary Data'!M25*'Summary Data'!M$40)*$A69/17)</f>
        <v>0.6634304226941815</v>
      </c>
      <c r="N69" s="12">
        <f>('Summary Data'!N7-('Summary Data'!N8*'Summary Data'!N$39-'Summary Data'!N25*'Summary Data'!N$40)*$A69/17)</f>
        <v>0.6315459501336538</v>
      </c>
      <c r="O69" s="12">
        <f>('Summary Data'!O7-('Summary Data'!O8*'Summary Data'!O$39-'Summary Data'!O25*'Summary Data'!O$40)*$A69/17)</f>
        <v>-0.7399305714387336</v>
      </c>
      <c r="P69" s="12">
        <f>('Summary Data'!P7-('Summary Data'!P8*'Summary Data'!P$39-'Summary Data'!P25*'Summary Data'!P$40)*$A69/17)</f>
        <v>-0.1805967061731133</v>
      </c>
      <c r="Q69" s="12">
        <f>('Summary Data'!Q7-('Summary Data'!Q8*'Summary Data'!Q$39-'Summary Data'!Q25*'Summary Data'!Q$40)*$A69/17)</f>
        <v>1.1803459123450022</v>
      </c>
      <c r="R69" s="12">
        <f>('Summary Data'!R7-('Summary Data'!R8*'Summary Data'!R$39-'Summary Data'!R25*'Summary Data'!R$40)*$A69/17)</f>
        <v>2.122722515227061</v>
      </c>
      <c r="S69" s="12">
        <f>('Summary Data'!S7-('Summary Data'!S8*'Summary Data'!S$39-'Summary Data'!S25*'Summary Data'!S$40)*$A69/17)</f>
        <v>1.5606074703101491</v>
      </c>
      <c r="T69" s="12">
        <f>('Summary Data'!T7-('Summary Data'!T8*'Summary Data'!T$39-'Summary Data'!T25*'Summary Data'!T$40)*$A69/17)</f>
        <v>2.239670960197977</v>
      </c>
      <c r="U69" s="12">
        <f>('Summary Data'!U7-('Summary Data'!U8*'Summary Data'!U$39-'Summary Data'!U25*'Summary Data'!U$40)*$A69/17)</f>
        <v>7.146293762816654</v>
      </c>
      <c r="V69" s="69">
        <f aca="true" t="shared" si="30" ref="V69:V77">(B69*B$67+C69*C$67+D69*D$67+E69*E$67+F69*F$67+G69*G$67+H69*H$67+I69*I$67+J69*J$67+K69*K$67+L69*L$67+M69*M$67+N69*N$67+O69*O$67+P69*P$67+Q69*Q$67+R69*R$67+S69*S$67+T69*T$67+U69*U$67)/SUM(B$67:U$67)</f>
        <v>2.1856093491981365</v>
      </c>
    </row>
    <row r="70" spans="1:22" ht="11.25">
      <c r="A70" s="70">
        <v>4</v>
      </c>
      <c r="B70" s="12">
        <f>('Summary Data'!B8-('Summary Data'!B9*'Summary Data'!B$39-'Summary Data'!B26*'Summary Data'!B$40)*$A70/17)</f>
        <v>1.1338731032753473</v>
      </c>
      <c r="C70" s="12">
        <f>('Summary Data'!C8-('Summary Data'!C9*'Summary Data'!C$39-'Summary Data'!C26*'Summary Data'!C$40)*$A70/17)</f>
        <v>0.04113926381497658</v>
      </c>
      <c r="D70" s="12">
        <f>('Summary Data'!D8-('Summary Data'!D9*'Summary Data'!D$39-'Summary Data'!D26*'Summary Data'!D$40)*$A70/17)</f>
        <v>0.02302829683303016</v>
      </c>
      <c r="E70" s="12">
        <f>('Summary Data'!E8-('Summary Data'!E9*'Summary Data'!E$39-'Summary Data'!E26*'Summary Data'!E$40)*$A70/17)</f>
        <v>0.16275201951063017</v>
      </c>
      <c r="F70" s="12">
        <f>('Summary Data'!F8-('Summary Data'!F9*'Summary Data'!F$39-'Summary Data'!F26*'Summary Data'!F$40)*$A70/17)</f>
        <v>0.14562063268908831</v>
      </c>
      <c r="G70" s="12">
        <f>('Summary Data'!G8-('Summary Data'!G9*'Summary Data'!G$39-'Summary Data'!G26*'Summary Data'!G$40)*$A70/17)</f>
        <v>-0.0011856972221200093</v>
      </c>
      <c r="H70" s="12">
        <f>('Summary Data'!H8-('Summary Data'!H9*'Summary Data'!H$39-'Summary Data'!H26*'Summary Data'!H$40)*$A70/17)</f>
        <v>0.03129792469733259</v>
      </c>
      <c r="I70" s="12">
        <f>('Summary Data'!I8-('Summary Data'!I9*'Summary Data'!I$39-'Summary Data'!I26*'Summary Data'!I$40)*$A70/17)</f>
        <v>0.06364760063178296</v>
      </c>
      <c r="J70" s="12">
        <f>('Summary Data'!J8-('Summary Data'!J9*'Summary Data'!J$39-'Summary Data'!J26*'Summary Data'!J$40)*$A70/17)</f>
        <v>0.07190284308661442</v>
      </c>
      <c r="K70" s="12">
        <f>('Summary Data'!K8-('Summary Data'!K9*'Summary Data'!K$39-'Summary Data'!K26*'Summary Data'!K$40)*$A70/17)</f>
        <v>0.01842857737609091</v>
      </c>
      <c r="L70" s="12">
        <f>('Summary Data'!L8-('Summary Data'!L9*'Summary Data'!L$39-'Summary Data'!L26*'Summary Data'!L$40)*$A70/17)</f>
        <v>0.04921118306779905</v>
      </c>
      <c r="M70" s="12">
        <f>('Summary Data'!M8-('Summary Data'!M9*'Summary Data'!M$39-'Summary Data'!M26*'Summary Data'!M$40)*$A70/17)</f>
        <v>0.15576135861634058</v>
      </c>
      <c r="N70" s="12">
        <f>('Summary Data'!N8-('Summary Data'!N9*'Summary Data'!N$39-'Summary Data'!N26*'Summary Data'!N$40)*$A70/17)</f>
        <v>0.09352927746480004</v>
      </c>
      <c r="O70" s="12">
        <f>('Summary Data'!O8-('Summary Data'!O9*'Summary Data'!O$39-'Summary Data'!O26*'Summary Data'!O$40)*$A70/17)</f>
        <v>-0.03291621149357487</v>
      </c>
      <c r="P70" s="12">
        <f>('Summary Data'!P8-('Summary Data'!P9*'Summary Data'!P$39-'Summary Data'!P26*'Summary Data'!P$40)*$A70/17)</f>
        <v>0.0966413525446124</v>
      </c>
      <c r="Q70" s="12">
        <f>('Summary Data'!Q8-('Summary Data'!Q9*'Summary Data'!Q$39-'Summary Data'!Q26*'Summary Data'!Q$40)*$A70/17)</f>
        <v>0.08846595079807967</v>
      </c>
      <c r="R70" s="12">
        <f>('Summary Data'!R8-('Summary Data'!R9*'Summary Data'!R$39-'Summary Data'!R26*'Summary Data'!R$40)*$A70/17)</f>
        <v>-0.09997158972134398</v>
      </c>
      <c r="S70" s="12">
        <f>('Summary Data'!S8-('Summary Data'!S9*'Summary Data'!S$39-'Summary Data'!S26*'Summary Data'!S$40)*$A70/17)</f>
        <v>-0.06232652933523875</v>
      </c>
      <c r="T70" s="12">
        <f>('Summary Data'!T8-('Summary Data'!T9*'Summary Data'!T$39-'Summary Data'!T26*'Summary Data'!T$40)*$A70/17)</f>
        <v>-0.009110153221079755</v>
      </c>
      <c r="U70" s="12">
        <f>('Summary Data'!U8-('Summary Data'!U9*'Summary Data'!U$39-'Summary Data'!U26*'Summary Data'!U$40)*$A70/17)</f>
        <v>0.7622344963938681</v>
      </c>
      <c r="V70" s="69">
        <f t="shared" si="30"/>
        <v>0.09969503618396658</v>
      </c>
    </row>
    <row r="71" spans="1:22" ht="11.25">
      <c r="A71" s="70">
        <v>5</v>
      </c>
      <c r="B71" s="12">
        <f>('Summary Data'!B9-('Summary Data'!B10*'Summary Data'!B$39-'Summary Data'!B27*'Summary Data'!B$40)*$A71/17)</f>
        <v>-4.848135259798856</v>
      </c>
      <c r="C71" s="12">
        <f>('Summary Data'!C9-('Summary Data'!C10*'Summary Data'!C$39-'Summary Data'!C27*'Summary Data'!C$40)*$A71/17)</f>
        <v>-0.6830000963817748</v>
      </c>
      <c r="D71" s="12">
        <f>('Summary Data'!D9-('Summary Data'!D10*'Summary Data'!D$39-'Summary Data'!D27*'Summary Data'!D$40)*$A71/17)</f>
        <v>-0.915726959301424</v>
      </c>
      <c r="E71" s="12">
        <f>('Summary Data'!E9-('Summary Data'!E10*'Summary Data'!E$39-'Summary Data'!E27*'Summary Data'!E$40)*$A71/17)</f>
        <v>-0.5121894870416436</v>
      </c>
      <c r="F71" s="12">
        <f>('Summary Data'!F9-('Summary Data'!F10*'Summary Data'!F$39-'Summary Data'!F27*'Summary Data'!F$40)*$A71/17)</f>
        <v>-0.7879378220014717</v>
      </c>
      <c r="G71" s="12">
        <f>('Summary Data'!G9-('Summary Data'!G10*'Summary Data'!G$39-'Summary Data'!G27*'Summary Data'!G$40)*$A71/17)</f>
        <v>-0.474229572156695</v>
      </c>
      <c r="H71" s="12">
        <f>('Summary Data'!H9-('Summary Data'!H10*'Summary Data'!H$39-'Summary Data'!H27*'Summary Data'!H$40)*$A71/17)</f>
        <v>-0.4798895245724652</v>
      </c>
      <c r="I71" s="12">
        <f>('Summary Data'!I9-('Summary Data'!I10*'Summary Data'!I$39-'Summary Data'!I27*'Summary Data'!I$40)*$A71/17)</f>
        <v>-0.48337810260647684</v>
      </c>
      <c r="J71" s="12">
        <f>('Summary Data'!J9-('Summary Data'!J10*'Summary Data'!J$39-'Summary Data'!J27*'Summary Data'!J$40)*$A71/17)</f>
        <v>-0.570361061354843</v>
      </c>
      <c r="K71" s="12">
        <f>('Summary Data'!K9-('Summary Data'!K10*'Summary Data'!K$39-'Summary Data'!K27*'Summary Data'!K$40)*$A71/17)</f>
        <v>-0.5007807075083328</v>
      </c>
      <c r="L71" s="12">
        <f>('Summary Data'!L9-('Summary Data'!L10*'Summary Data'!L$39-'Summary Data'!L27*'Summary Data'!L$40)*$A71/17)</f>
        <v>-0.2358482417587681</v>
      </c>
      <c r="M71" s="12">
        <f>('Summary Data'!M9-('Summary Data'!M10*'Summary Data'!M$39-'Summary Data'!M27*'Summary Data'!M$40)*$A71/17)</f>
        <v>-0.3179410769286388</v>
      </c>
      <c r="N71" s="12">
        <f>('Summary Data'!N9-('Summary Data'!N10*'Summary Data'!N$39-'Summary Data'!N27*'Summary Data'!N$40)*$A71/17)</f>
        <v>-0.4451277297660214</v>
      </c>
      <c r="O71" s="12">
        <f>('Summary Data'!O9-('Summary Data'!O10*'Summary Data'!O$39-'Summary Data'!O27*'Summary Data'!O$40)*$A71/17)</f>
        <v>-0.37584940212012746</v>
      </c>
      <c r="P71" s="12">
        <f>('Summary Data'!P9-('Summary Data'!P10*'Summary Data'!P$39-'Summary Data'!P27*'Summary Data'!P$40)*$A71/17)</f>
        <v>-0.36666071967818825</v>
      </c>
      <c r="Q71" s="12">
        <f>('Summary Data'!Q9-('Summary Data'!Q10*'Summary Data'!Q$39-'Summary Data'!Q27*'Summary Data'!Q$40)*$A71/17)</f>
        <v>-0.7367659527994114</v>
      </c>
      <c r="R71" s="12">
        <f>('Summary Data'!R9-('Summary Data'!R10*'Summary Data'!R$39-'Summary Data'!R27*'Summary Data'!R$40)*$A71/17)</f>
        <v>-0.6182884262367809</v>
      </c>
      <c r="S71" s="12">
        <f>('Summary Data'!S9-('Summary Data'!S10*'Summary Data'!S$39-'Summary Data'!S27*'Summary Data'!S$40)*$A71/17)</f>
        <v>-0.5588778214623005</v>
      </c>
      <c r="T71" s="12">
        <f>('Summary Data'!T9-('Summary Data'!T10*'Summary Data'!T$39-'Summary Data'!T27*'Summary Data'!T$40)*$A71/17)</f>
        <v>-0.5656430452752829</v>
      </c>
      <c r="U71" s="12">
        <f>('Summary Data'!U9-('Summary Data'!U10*'Summary Data'!U$39-'Summary Data'!U27*'Summary Data'!U$40)*$A71/17)</f>
        <v>-3.183851367766022</v>
      </c>
      <c r="V71" s="69">
        <f t="shared" si="30"/>
        <v>-0.7403583261575337</v>
      </c>
    </row>
    <row r="72" spans="1:22" ht="11.25">
      <c r="A72" s="70">
        <v>6</v>
      </c>
      <c r="B72" s="12">
        <f>('Summary Data'!B10-('Summary Data'!B11*'Summary Data'!B$39-'Summary Data'!B28*'Summary Data'!B$40)*$A72/17)</f>
        <v>0.2043354893653694</v>
      </c>
      <c r="C72" s="12">
        <f>('Summary Data'!C10-('Summary Data'!C11*'Summary Data'!C$39-'Summary Data'!C28*'Summary Data'!C$40)*$A72/17)</f>
        <v>0.02207313366274851</v>
      </c>
      <c r="D72" s="12">
        <f>('Summary Data'!D10-('Summary Data'!D11*'Summary Data'!D$39-'Summary Data'!D28*'Summary Data'!D$40)*$A72/17)</f>
        <v>0.03589614420370661</v>
      </c>
      <c r="E72" s="12">
        <f>('Summary Data'!E10-('Summary Data'!E11*'Summary Data'!E$39-'Summary Data'!E28*'Summary Data'!E$40)*$A72/17)</f>
        <v>0.07083004341576087</v>
      </c>
      <c r="F72" s="12">
        <f>('Summary Data'!F10-('Summary Data'!F11*'Summary Data'!F$39-'Summary Data'!F28*'Summary Data'!F$40)*$A72/17)</f>
        <v>0.08754626974882479</v>
      </c>
      <c r="G72" s="12">
        <f>('Summary Data'!G10-('Summary Data'!G11*'Summary Data'!G$39-'Summary Data'!G28*'Summary Data'!G$40)*$A72/17)</f>
        <v>0.024475006463198414</v>
      </c>
      <c r="H72" s="12">
        <f>('Summary Data'!H10-('Summary Data'!H11*'Summary Data'!H$39-'Summary Data'!H28*'Summary Data'!H$40)*$A72/17)</f>
        <v>-0.0372034696112766</v>
      </c>
      <c r="I72" s="12">
        <f>('Summary Data'!I10-('Summary Data'!I11*'Summary Data'!I$39-'Summary Data'!I28*'Summary Data'!I$40)*$A72/17)</f>
        <v>-0.05349535185664125</v>
      </c>
      <c r="J72" s="12">
        <f>('Summary Data'!J10-('Summary Data'!J11*'Summary Data'!J$39-'Summary Data'!J28*'Summary Data'!J$40)*$A72/17)</f>
        <v>0.04291522803695263</v>
      </c>
      <c r="K72" s="12">
        <f>('Summary Data'!K10-('Summary Data'!K11*'Summary Data'!K$39-'Summary Data'!K28*'Summary Data'!K$40)*$A72/17)</f>
        <v>-0.07229914243718329</v>
      </c>
      <c r="L72" s="12">
        <f>('Summary Data'!L10-('Summary Data'!L11*'Summary Data'!L$39-'Summary Data'!L28*'Summary Data'!L$40)*$A72/17)</f>
        <v>-0.1232335710894373</v>
      </c>
      <c r="M72" s="12">
        <f>('Summary Data'!M10-('Summary Data'!M11*'Summary Data'!M$39-'Summary Data'!M28*'Summary Data'!M$40)*$A72/17)</f>
        <v>0.03488239634678364</v>
      </c>
      <c r="N72" s="12">
        <f>('Summary Data'!N10-('Summary Data'!N11*'Summary Data'!N$39-'Summary Data'!N28*'Summary Data'!N$40)*$A72/17)</f>
        <v>0.05924871263764693</v>
      </c>
      <c r="O72" s="12">
        <f>('Summary Data'!O10-('Summary Data'!O11*'Summary Data'!O$39-'Summary Data'!O28*'Summary Data'!O$40)*$A72/17)</f>
        <v>-0.01047678060367645</v>
      </c>
      <c r="P72" s="12">
        <f>('Summary Data'!P10-('Summary Data'!P11*'Summary Data'!P$39-'Summary Data'!P28*'Summary Data'!P$40)*$A72/17)</f>
        <v>-0.0638506842315276</v>
      </c>
      <c r="Q72" s="12">
        <f>('Summary Data'!Q10-('Summary Data'!Q11*'Summary Data'!Q$39-'Summary Data'!Q28*'Summary Data'!Q$40)*$A72/17)</f>
        <v>-0.06382192123293251</v>
      </c>
      <c r="R72" s="12">
        <f>('Summary Data'!R10-('Summary Data'!R11*'Summary Data'!R$39-'Summary Data'!R28*'Summary Data'!R$40)*$A72/17)</f>
        <v>-0.017410825870645158</v>
      </c>
      <c r="S72" s="12">
        <f>('Summary Data'!S10-('Summary Data'!S11*'Summary Data'!S$39-'Summary Data'!S28*'Summary Data'!S$40)*$A72/17)</f>
        <v>0.016834800359765062</v>
      </c>
      <c r="T72" s="12">
        <f>('Summary Data'!T10-('Summary Data'!T11*'Summary Data'!T$39-'Summary Data'!T28*'Summary Data'!T$40)*$A72/17)</f>
        <v>-0.047584058175887026</v>
      </c>
      <c r="U72" s="12">
        <f>('Summary Data'!U10-('Summary Data'!U11*'Summary Data'!U$39-'Summary Data'!U28*'Summary Data'!U$40)*$A72/17)</f>
        <v>0.043103058414700565</v>
      </c>
      <c r="V72" s="69">
        <f t="shared" si="30"/>
        <v>0.0022858183823139034</v>
      </c>
    </row>
    <row r="73" spans="1:22" ht="11.25">
      <c r="A73" s="70">
        <v>7</v>
      </c>
      <c r="B73" s="12">
        <f>('Summary Data'!B11-('Summary Data'!B12*'Summary Data'!B$39-'Summary Data'!B29*'Summary Data'!B$40)*$A73/17)</f>
        <v>2.7108996160006904</v>
      </c>
      <c r="C73" s="12">
        <f>('Summary Data'!C11-('Summary Data'!C12*'Summary Data'!C$39-'Summary Data'!C29*'Summary Data'!C$40)*$A73/17)</f>
        <v>0.8223602617949641</v>
      </c>
      <c r="D73" s="12">
        <f>('Summary Data'!D11-('Summary Data'!D12*'Summary Data'!D$39-'Summary Data'!D29*'Summary Data'!D$40)*$A73/17)</f>
        <v>0.8747856213222084</v>
      </c>
      <c r="E73" s="12">
        <f>('Summary Data'!E11-('Summary Data'!E12*'Summary Data'!E$39-'Summary Data'!E29*'Summary Data'!E$40)*$A73/17)</f>
        <v>0.9999554639546273</v>
      </c>
      <c r="F73" s="12">
        <f>('Summary Data'!F11-('Summary Data'!F12*'Summary Data'!F$39-'Summary Data'!F29*'Summary Data'!F$40)*$A73/17)</f>
        <v>1.0175599636141055</v>
      </c>
      <c r="G73" s="12">
        <f>('Summary Data'!G11-('Summary Data'!G12*'Summary Data'!G$39-'Summary Data'!G29*'Summary Data'!G$40)*$A73/17)</f>
        <v>1.013931629615558</v>
      </c>
      <c r="H73" s="12">
        <f>('Summary Data'!H11-('Summary Data'!H12*'Summary Data'!H$39-'Summary Data'!H29*'Summary Data'!H$40)*$A73/17)</f>
        <v>1.0004497080593582</v>
      </c>
      <c r="I73" s="12">
        <f>('Summary Data'!I11-('Summary Data'!I12*'Summary Data'!I$39-'Summary Data'!I29*'Summary Data'!I$40)*$A73/17)</f>
        <v>1.055249319034428</v>
      </c>
      <c r="J73" s="12">
        <f>('Summary Data'!J11-('Summary Data'!J12*'Summary Data'!J$39-'Summary Data'!J29*'Summary Data'!J$40)*$A73/17)</f>
        <v>0.9815128436980896</v>
      </c>
      <c r="K73" s="12">
        <f>('Summary Data'!K11-('Summary Data'!K12*'Summary Data'!K$39-'Summary Data'!K29*'Summary Data'!K$40)*$A73/17)</f>
        <v>0.9338940047945886</v>
      </c>
      <c r="L73" s="12">
        <f>('Summary Data'!L11-('Summary Data'!L12*'Summary Data'!L$39-'Summary Data'!L29*'Summary Data'!L$40)*$A73/17)</f>
        <v>1.0239271974298123</v>
      </c>
      <c r="M73" s="12">
        <f>('Summary Data'!M11-('Summary Data'!M12*'Summary Data'!M$39-'Summary Data'!M29*'Summary Data'!M$40)*$A73/17)</f>
        <v>0.9954789517746498</v>
      </c>
      <c r="N73" s="12">
        <f>('Summary Data'!N11-('Summary Data'!N12*'Summary Data'!N$39-'Summary Data'!N29*'Summary Data'!N$40)*$A73/17)</f>
        <v>0.9506912961223132</v>
      </c>
      <c r="O73" s="12">
        <f>('Summary Data'!O11-('Summary Data'!O12*'Summary Data'!O$39-'Summary Data'!O29*'Summary Data'!O$40)*$A73/17)</f>
        <v>0.9358329503014442</v>
      </c>
      <c r="P73" s="12">
        <f>('Summary Data'!P11-('Summary Data'!P12*'Summary Data'!P$39-'Summary Data'!P29*'Summary Data'!P$40)*$A73/17)</f>
        <v>0.9401733667403788</v>
      </c>
      <c r="Q73" s="12">
        <f>('Summary Data'!Q11-('Summary Data'!Q12*'Summary Data'!Q$39-'Summary Data'!Q29*'Summary Data'!Q$40)*$A73/17)</f>
        <v>0.9507285794817533</v>
      </c>
      <c r="R73" s="12">
        <f>('Summary Data'!R11-('Summary Data'!R12*'Summary Data'!R$39-'Summary Data'!R29*'Summary Data'!R$40)*$A73/17)</f>
        <v>0.9518283864011327</v>
      </c>
      <c r="S73" s="12">
        <f>('Summary Data'!S11-('Summary Data'!S12*'Summary Data'!S$39-'Summary Data'!S29*'Summary Data'!S$40)*$A73/17)</f>
        <v>0.9822573374541833</v>
      </c>
      <c r="T73" s="12">
        <f>('Summary Data'!T11-('Summary Data'!T12*'Summary Data'!T$39-'Summary Data'!T29*'Summary Data'!T$40)*$A73/17)</f>
        <v>0.9648880583366528</v>
      </c>
      <c r="U73" s="12">
        <f>('Summary Data'!U11-('Summary Data'!U12*'Summary Data'!U$39-'Summary Data'!U29*'Summary Data'!U$40)*$A73/17)</f>
        <v>0.7489976675074234</v>
      </c>
      <c r="V73" s="69">
        <f t="shared" si="30"/>
        <v>1.0104086010183109</v>
      </c>
    </row>
    <row r="74" spans="1:22" ht="11.25">
      <c r="A74" s="70">
        <v>8</v>
      </c>
      <c r="B74" s="12">
        <f>('Summary Data'!B12-('Summary Data'!B13*'Summary Data'!B$39-'Summary Data'!B30*'Summary Data'!B$40)*$A74/17)</f>
        <v>0.06479615247686135</v>
      </c>
      <c r="C74" s="12">
        <f>('Summary Data'!C12-('Summary Data'!C13*'Summary Data'!C$39-'Summary Data'!C30*'Summary Data'!C$40)*$A74/17)</f>
        <v>-0.003927697344857584</v>
      </c>
      <c r="D74" s="12">
        <f>('Summary Data'!D12-('Summary Data'!D13*'Summary Data'!D$39-'Summary Data'!D30*'Summary Data'!D$40)*$A74/17)</f>
        <v>-0.00078512831548486</v>
      </c>
      <c r="E74" s="12">
        <f>('Summary Data'!E12-('Summary Data'!E13*'Summary Data'!E$39-'Summary Data'!E30*'Summary Data'!E$40)*$A74/17)</f>
        <v>-0.010700436705145228</v>
      </c>
      <c r="F74" s="12">
        <f>('Summary Data'!F12-('Summary Data'!F13*'Summary Data'!F$39-'Summary Data'!F30*'Summary Data'!F$40)*$A74/17)</f>
        <v>-0.029675093037173302</v>
      </c>
      <c r="G74" s="12">
        <f>('Summary Data'!G12-('Summary Data'!G13*'Summary Data'!G$39-'Summary Data'!G30*'Summary Data'!G$40)*$A74/17)</f>
        <v>0.015462410844411845</v>
      </c>
      <c r="H74" s="12">
        <f>('Summary Data'!H12-('Summary Data'!H13*'Summary Data'!H$39-'Summary Data'!H30*'Summary Data'!H$40)*$A74/17)</f>
        <v>0.02958209928019711</v>
      </c>
      <c r="I74" s="12">
        <f>('Summary Data'!I12-('Summary Data'!I13*'Summary Data'!I$39-'Summary Data'!I30*'Summary Data'!I$40)*$A74/17)</f>
        <v>0.017944265371622536</v>
      </c>
      <c r="J74" s="12">
        <f>('Summary Data'!J12-('Summary Data'!J13*'Summary Data'!J$39-'Summary Data'!J30*'Summary Data'!J$40)*$A74/17)</f>
        <v>-0.004510653412178482</v>
      </c>
      <c r="K74" s="12">
        <f>('Summary Data'!K12-('Summary Data'!K13*'Summary Data'!K$39-'Summary Data'!K30*'Summary Data'!K$40)*$A74/17)</f>
        <v>0.0051927324569254005</v>
      </c>
      <c r="L74" s="12">
        <f>('Summary Data'!L12-('Summary Data'!L13*'Summary Data'!L$39-'Summary Data'!L30*'Summary Data'!L$40)*$A74/17)</f>
        <v>0.005947158012191124</v>
      </c>
      <c r="M74" s="12">
        <f>('Summary Data'!M12-('Summary Data'!M13*'Summary Data'!M$39-'Summary Data'!M30*'Summary Data'!M$40)*$A74/17)</f>
        <v>-0.01678716654118025</v>
      </c>
      <c r="N74" s="12">
        <f>('Summary Data'!N12-('Summary Data'!N13*'Summary Data'!N$39-'Summary Data'!N30*'Summary Data'!N$40)*$A74/17)</f>
        <v>-0.014747707950068363</v>
      </c>
      <c r="O74" s="12">
        <f>('Summary Data'!O12-('Summary Data'!O13*'Summary Data'!O$39-'Summary Data'!O30*'Summary Data'!O$40)*$A74/17)</f>
        <v>-0.014396468070045635</v>
      </c>
      <c r="P74" s="12">
        <f>('Summary Data'!P12-('Summary Data'!P13*'Summary Data'!P$39-'Summary Data'!P30*'Summary Data'!P$40)*$A74/17)</f>
        <v>-0.05359355254209383</v>
      </c>
      <c r="Q74" s="12">
        <f>('Summary Data'!Q12-('Summary Data'!Q13*'Summary Data'!Q$39-'Summary Data'!Q30*'Summary Data'!Q$40)*$A74/17)</f>
        <v>-0.01032145252599493</v>
      </c>
      <c r="R74" s="12">
        <f>('Summary Data'!R12-('Summary Data'!R13*'Summary Data'!R$39-'Summary Data'!R30*'Summary Data'!R$40)*$A74/17)</f>
        <v>-0.0020594572188261523</v>
      </c>
      <c r="S74" s="12">
        <f>('Summary Data'!S12-('Summary Data'!S13*'Summary Data'!S$39-'Summary Data'!S30*'Summary Data'!S$40)*$A74/17)</f>
        <v>-0.02454203993866738</v>
      </c>
      <c r="T74" s="12">
        <f>('Summary Data'!T12-('Summary Data'!T13*'Summary Data'!T$39-'Summary Data'!T30*'Summary Data'!T$40)*$A74/17)</f>
        <v>-0.02027088048263314</v>
      </c>
      <c r="U74" s="12">
        <f>('Summary Data'!U12-('Summary Data'!U13*'Summary Data'!U$39-'Summary Data'!U30*'Summary Data'!U$40)*$A74/17)</f>
        <v>-0.11661608274945368</v>
      </c>
      <c r="V74" s="69">
        <f t="shared" si="30"/>
        <v>-0.008567942999453805</v>
      </c>
    </row>
    <row r="75" spans="1:22" ht="11.25">
      <c r="A75" s="70">
        <v>9</v>
      </c>
      <c r="B75" s="12">
        <f>('Summary Data'!B13-('Summary Data'!B14*'Summary Data'!B$39-'Summary Data'!B31*'Summary Data'!B$40)*$A75/17)</f>
        <v>0.3804254732345417</v>
      </c>
      <c r="C75" s="12">
        <f>('Summary Data'!C13-('Summary Data'!C14*'Summary Data'!C$39-'Summary Data'!C31*'Summary Data'!C$40)*$A75/17)</f>
        <v>0.44650436089026185</v>
      </c>
      <c r="D75" s="12">
        <f>('Summary Data'!D13-('Summary Data'!D14*'Summary Data'!D$39-'Summary Data'!D31*'Summary Data'!D$40)*$A75/17)</f>
        <v>0.43877570623154966</v>
      </c>
      <c r="E75" s="12">
        <f>('Summary Data'!E13-('Summary Data'!E14*'Summary Data'!E$39-'Summary Data'!E31*'Summary Data'!E$40)*$A75/17)</f>
        <v>0.4281890976949709</v>
      </c>
      <c r="F75" s="12">
        <f>('Summary Data'!F13-('Summary Data'!F14*'Summary Data'!F$39-'Summary Data'!F31*'Summary Data'!F$40)*$A75/17)</f>
        <v>0.4487480184835746</v>
      </c>
      <c r="G75" s="12">
        <f>('Summary Data'!G13-('Summary Data'!G14*'Summary Data'!G$39-'Summary Data'!G31*'Summary Data'!G$40)*$A75/17)</f>
        <v>0.41800013583517953</v>
      </c>
      <c r="H75" s="12">
        <f>('Summary Data'!H13-('Summary Data'!H14*'Summary Data'!H$39-'Summary Data'!H31*'Summary Data'!H$40)*$A75/17)</f>
        <v>0.43391391417649794</v>
      </c>
      <c r="I75" s="12">
        <f>('Summary Data'!I13-('Summary Data'!I14*'Summary Data'!I$39-'Summary Data'!I31*'Summary Data'!I$40)*$A75/17)</f>
        <v>0.4206595288612641</v>
      </c>
      <c r="J75" s="12">
        <f>('Summary Data'!J13-('Summary Data'!J14*'Summary Data'!J$39-'Summary Data'!J31*'Summary Data'!J$40)*$A75/17)</f>
        <v>0.43847898313840417</v>
      </c>
      <c r="K75" s="12">
        <f>('Summary Data'!K13-('Summary Data'!K14*'Summary Data'!K$39-'Summary Data'!K31*'Summary Data'!K$40)*$A75/17)</f>
        <v>0.42708749309942445</v>
      </c>
      <c r="L75" s="12">
        <f>('Summary Data'!L13-('Summary Data'!L14*'Summary Data'!L$39-'Summary Data'!L31*'Summary Data'!L$40)*$A75/17)</f>
        <v>0.4077012656445253</v>
      </c>
      <c r="M75" s="12">
        <f>('Summary Data'!M13-('Summary Data'!M14*'Summary Data'!M$39-'Summary Data'!M31*'Summary Data'!M$40)*$A75/17)</f>
        <v>0.4074454560221607</v>
      </c>
      <c r="N75" s="12">
        <f>('Summary Data'!N13-('Summary Data'!N14*'Summary Data'!N$39-'Summary Data'!N31*'Summary Data'!N$40)*$A75/17)</f>
        <v>0.4221329935147287</v>
      </c>
      <c r="O75" s="12">
        <f>('Summary Data'!O13-('Summary Data'!O14*'Summary Data'!O$39-'Summary Data'!O31*'Summary Data'!O$40)*$A75/17)</f>
        <v>0.4243549275466369</v>
      </c>
      <c r="P75" s="12">
        <f>('Summary Data'!P13-('Summary Data'!P14*'Summary Data'!P$39-'Summary Data'!P31*'Summary Data'!P$40)*$A75/17)</f>
        <v>0.4039042511305913</v>
      </c>
      <c r="Q75" s="12">
        <f>('Summary Data'!Q13-('Summary Data'!Q14*'Summary Data'!Q$39-'Summary Data'!Q31*'Summary Data'!Q$40)*$A75/17)</f>
        <v>0.4399452037756919</v>
      </c>
      <c r="R75" s="12">
        <f>('Summary Data'!R13-('Summary Data'!R14*'Summary Data'!R$39-'Summary Data'!R31*'Summary Data'!R$40)*$A75/17)</f>
        <v>0.4281854259393553</v>
      </c>
      <c r="S75" s="12">
        <f>('Summary Data'!S13-('Summary Data'!S14*'Summary Data'!S$39-'Summary Data'!S31*'Summary Data'!S$40)*$A75/17)</f>
        <v>0.42616609111428133</v>
      </c>
      <c r="T75" s="12">
        <f>('Summary Data'!T13-('Summary Data'!T14*'Summary Data'!T$39-'Summary Data'!T31*'Summary Data'!T$40)*$A75/17)</f>
        <v>0.4204313824008017</v>
      </c>
      <c r="U75" s="12">
        <f>('Summary Data'!U13-('Summary Data'!U14*'Summary Data'!U$39-'Summary Data'!U31*'Summary Data'!U$40)*$A75/17)</f>
        <v>0.4097594562086639</v>
      </c>
      <c r="V75" s="69">
        <f t="shared" si="30"/>
        <v>0.4248444752588395</v>
      </c>
    </row>
    <row r="76" spans="1:22" ht="11.25">
      <c r="A76" s="70">
        <v>10</v>
      </c>
      <c r="B76" s="12">
        <f>('Summary Data'!B14-('Summary Data'!B15*'Summary Data'!B$39-'Summary Data'!B32*'Summary Data'!B$40)*$A76/17)</f>
        <v>0</v>
      </c>
      <c r="C76" s="12">
        <f>('Summary Data'!C14-('Summary Data'!C15*'Summary Data'!C$39-'Summary Data'!C32*'Summary Data'!C$40)*$A76/17)</f>
        <v>1.3877787807814457E-17</v>
      </c>
      <c r="D76" s="12">
        <f>('Summary Data'!D14-('Summary Data'!D15*'Summary Data'!D$39-'Summary Data'!D32*'Summary Data'!D$40)*$A76/17)</f>
        <v>0</v>
      </c>
      <c r="E76" s="12">
        <f>('Summary Data'!E14-('Summary Data'!E15*'Summary Data'!E$39-'Summary Data'!E32*'Summary Data'!E$40)*$A76/17)</f>
        <v>0</v>
      </c>
      <c r="F76" s="12">
        <f>('Summary Data'!F14-('Summary Data'!F15*'Summary Data'!F$39-'Summary Data'!F32*'Summary Data'!F$40)*$A76/17)</f>
        <v>6.938893903907228E-18</v>
      </c>
      <c r="G76" s="12">
        <f>('Summary Data'!G14-('Summary Data'!G15*'Summary Data'!G$39-'Summary Data'!G32*'Summary Data'!G$40)*$A76/17)</f>
        <v>3.469446951953614E-18</v>
      </c>
      <c r="H76" s="12">
        <f>('Summary Data'!H14-('Summary Data'!H15*'Summary Data'!H$39-'Summary Data'!H32*'Summary Data'!H$40)*$A76/17)</f>
        <v>0</v>
      </c>
      <c r="I76" s="12">
        <f>('Summary Data'!I14-('Summary Data'!I15*'Summary Data'!I$39-'Summary Data'!I32*'Summary Data'!I$40)*$A76/17)</f>
        <v>1.3877787807814457E-17</v>
      </c>
      <c r="J76" s="12">
        <f>('Summary Data'!J14-('Summary Data'!J15*'Summary Data'!J$39-'Summary Data'!J32*'Summary Data'!J$40)*$A76/17)</f>
        <v>3.469446951953614E-18</v>
      </c>
      <c r="K76" s="12">
        <f>('Summary Data'!K14-('Summary Data'!K15*'Summary Data'!K$39-'Summary Data'!K32*'Summary Data'!K$40)*$A76/17)</f>
        <v>0</v>
      </c>
      <c r="L76" s="12">
        <f>('Summary Data'!L14-('Summary Data'!L15*'Summary Data'!L$39-'Summary Data'!L32*'Summary Data'!L$40)*$A76/17)</f>
        <v>-3.469446951953614E-18</v>
      </c>
      <c r="M76" s="12">
        <f>('Summary Data'!M14-('Summary Data'!M15*'Summary Data'!M$39-'Summary Data'!M32*'Summary Data'!M$40)*$A76/17)</f>
        <v>0</v>
      </c>
      <c r="N76" s="12">
        <f>('Summary Data'!N14-('Summary Data'!N15*'Summary Data'!N$39-'Summary Data'!N32*'Summary Data'!N$40)*$A76/17)</f>
        <v>1.734723475976807E-18</v>
      </c>
      <c r="O76" s="12">
        <f>('Summary Data'!O14-('Summary Data'!O15*'Summary Data'!O$39-'Summary Data'!O32*'Summary Data'!O$40)*$A76/17)</f>
        <v>0</v>
      </c>
      <c r="P76" s="12">
        <f>('Summary Data'!P14-('Summary Data'!P15*'Summary Data'!P$39-'Summary Data'!P32*'Summary Data'!P$40)*$A76/17)</f>
        <v>1.734723475976807E-18</v>
      </c>
      <c r="Q76" s="12">
        <f>('Summary Data'!Q14-('Summary Data'!Q15*'Summary Data'!Q$39-'Summary Data'!Q32*'Summary Data'!Q$40)*$A76/17)</f>
        <v>0</v>
      </c>
      <c r="R76" s="12">
        <f>('Summary Data'!R14-('Summary Data'!R15*'Summary Data'!R$39-'Summary Data'!R32*'Summary Data'!R$40)*$A76/17)</f>
        <v>-2.7755575615628914E-17</v>
      </c>
      <c r="S76" s="12">
        <f>('Summary Data'!S14-('Summary Data'!S15*'Summary Data'!S$39-'Summary Data'!S32*'Summary Data'!S$40)*$A76/17)</f>
        <v>-3.469446951953614E-18</v>
      </c>
      <c r="T76" s="12">
        <f>('Summary Data'!T14-('Summary Data'!T15*'Summary Data'!T$39-'Summary Data'!T32*'Summary Data'!T$40)*$A76/17)</f>
        <v>0</v>
      </c>
      <c r="U76" s="12">
        <f>('Summary Data'!U14-('Summary Data'!U15*'Summary Data'!U$39-'Summary Data'!U32*'Summary Data'!U$40)*$A76/17)</f>
        <v>-6.938893903907228E-18</v>
      </c>
      <c r="V76" s="69">
        <f t="shared" si="30"/>
        <v>3.3278893133555217E-19</v>
      </c>
    </row>
    <row r="77" spans="1:22" ht="11.25">
      <c r="A77" s="70">
        <v>11</v>
      </c>
      <c r="B77" s="12">
        <f>('Summary Data'!B15-('Summary Data'!B16*'Summary Data'!B$39-'Summary Data'!B33*'Summary Data'!B$40)*$A77/17)</f>
        <v>0.5889637665010868</v>
      </c>
      <c r="C77" s="12">
        <f>('Summary Data'!C15-('Summary Data'!C16*'Summary Data'!C$39-'Summary Data'!C33*'Summary Data'!C$40)*$A77/17)</f>
        <v>0.6425558077088561</v>
      </c>
      <c r="D77" s="12">
        <f>('Summary Data'!D15-('Summary Data'!D16*'Summary Data'!D$39-'Summary Data'!D33*'Summary Data'!D$40)*$A77/17)</f>
        <v>0.6475533571560972</v>
      </c>
      <c r="E77" s="12">
        <f>('Summary Data'!E15-('Summary Data'!E16*'Summary Data'!E$39-'Summary Data'!E33*'Summary Data'!E$40)*$A77/17)</f>
        <v>0.6565159081811</v>
      </c>
      <c r="F77" s="12">
        <f>('Summary Data'!F15-('Summary Data'!F16*'Summary Data'!F$39-'Summary Data'!F33*'Summary Data'!F$40)*$A77/17)</f>
        <v>0.6472033056975338</v>
      </c>
      <c r="G77" s="12">
        <f>('Summary Data'!G15-('Summary Data'!G16*'Summary Data'!G$39-'Summary Data'!G33*'Summary Data'!G$40)*$A77/17)</f>
        <v>0.6638020210311383</v>
      </c>
      <c r="H77" s="12">
        <f>('Summary Data'!H15-('Summary Data'!H16*'Summary Data'!H$39-'Summary Data'!H33*'Summary Data'!H$40)*$A77/17)</f>
        <v>0.6556872316886058</v>
      </c>
      <c r="I77" s="12">
        <f>('Summary Data'!I15-('Summary Data'!I16*'Summary Data'!I$39-'Summary Data'!I33*'Summary Data'!I$40)*$A77/17)</f>
        <v>0.6564357375874016</v>
      </c>
      <c r="J77" s="12">
        <f>('Summary Data'!J15-('Summary Data'!J16*'Summary Data'!J$39-'Summary Data'!J33*'Summary Data'!J$40)*$A77/17)</f>
        <v>0.6626285115641759</v>
      </c>
      <c r="K77" s="12">
        <f>('Summary Data'!K15-('Summary Data'!K16*'Summary Data'!K$39-'Summary Data'!K33*'Summary Data'!K$40)*$A77/17)</f>
        <v>0.6560224387838587</v>
      </c>
      <c r="L77" s="12">
        <f>('Summary Data'!L15-('Summary Data'!L16*'Summary Data'!L$39-'Summary Data'!L33*'Summary Data'!L$40)*$A77/17)</f>
        <v>0.664120156156795</v>
      </c>
      <c r="M77" s="12">
        <f>('Summary Data'!M15-('Summary Data'!M16*'Summary Data'!M$39-'Summary Data'!M33*'Summary Data'!M$40)*$A77/17)</f>
        <v>0.6516823310873577</v>
      </c>
      <c r="N77" s="12">
        <f>('Summary Data'!N15-('Summary Data'!N16*'Summary Data'!N$39-'Summary Data'!N33*'Summary Data'!N$40)*$A77/17)</f>
        <v>0.6627614874029241</v>
      </c>
      <c r="O77" s="12">
        <f>('Summary Data'!O15-('Summary Data'!O16*'Summary Data'!O$39-'Summary Data'!O33*'Summary Data'!O$40)*$A77/17)</f>
        <v>0.6692648237790805</v>
      </c>
      <c r="P77" s="12">
        <f>('Summary Data'!P15-('Summary Data'!P16*'Summary Data'!P$39-'Summary Data'!P33*'Summary Data'!P$40)*$A77/17)</f>
        <v>0.6656449753984786</v>
      </c>
      <c r="Q77" s="12">
        <f>('Summary Data'!Q15-('Summary Data'!Q16*'Summary Data'!Q$39-'Summary Data'!Q33*'Summary Data'!Q$40)*$A77/17)</f>
        <v>0.6563657453352896</v>
      </c>
      <c r="R77" s="12">
        <f>('Summary Data'!R15-('Summary Data'!R16*'Summary Data'!R$39-'Summary Data'!R33*'Summary Data'!R$40)*$A77/17)</f>
        <v>0.646983377698053</v>
      </c>
      <c r="S77" s="12">
        <f>('Summary Data'!S15-('Summary Data'!S16*'Summary Data'!S$39-'Summary Data'!S33*'Summary Data'!S$40)*$A77/17)</f>
        <v>0.649357598638475</v>
      </c>
      <c r="T77" s="12">
        <f>('Summary Data'!T15-('Summary Data'!T16*'Summary Data'!T$39-'Summary Data'!T33*'Summary Data'!T$40)*$A77/17)</f>
        <v>0.6404442759912983</v>
      </c>
      <c r="U77" s="12">
        <f>('Summary Data'!U15-('Summary Data'!U16*'Summary Data'!U$39-'Summary Data'!U33*'Summary Data'!U$40)*$A77/17)</f>
        <v>0.6068920347077342</v>
      </c>
      <c r="V77" s="69">
        <f t="shared" si="30"/>
        <v>0.6518890570630693</v>
      </c>
    </row>
    <row r="78" spans="1:25" ht="11.25">
      <c r="A78" s="70">
        <v>12</v>
      </c>
      <c r="B78" s="389">
        <f>('Summary Data'!B16-('Summary Data'!B17*'Summary Data'!B$39-'Summary Data'!B34*'Summary Data'!B$40)*$A78/17)*10</f>
        <v>-0.028290567804768203</v>
      </c>
      <c r="C78" s="389">
        <f>('Summary Data'!C16-('Summary Data'!C17*'Summary Data'!C$39-'Summary Data'!C34*'Summary Data'!C$40)*$A78/17)*10</f>
        <v>0.008439933036787162</v>
      </c>
      <c r="D78" s="389">
        <f>('Summary Data'!D16-('Summary Data'!D17*'Summary Data'!D$39-'Summary Data'!D34*'Summary Data'!D$40)*$A78/17)*10</f>
        <v>-0.039630317436888766</v>
      </c>
      <c r="E78" s="389">
        <f>('Summary Data'!E16-('Summary Data'!E17*'Summary Data'!E$39-'Summary Data'!E34*'Summary Data'!E$40)*$A78/17)*10</f>
        <v>-0.05411004214261379</v>
      </c>
      <c r="F78" s="389">
        <f>('Summary Data'!F16-('Summary Data'!F17*'Summary Data'!F$39-'Summary Data'!F34*'Summary Data'!F$40)*$A78/17)*10</f>
        <v>-0.0014953814791641073</v>
      </c>
      <c r="G78" s="389">
        <f>('Summary Data'!G16-('Summary Data'!G17*'Summary Data'!G$39-'Summary Data'!G34*'Summary Data'!G$40)*$A78/17)*10</f>
        <v>0.006448826989170122</v>
      </c>
      <c r="H78" s="389">
        <f>('Summary Data'!H16-('Summary Data'!H17*'Summary Data'!H$39-'Summary Data'!H34*'Summary Data'!H$40)*$A78/17)*10</f>
        <v>-0.0048050609824243275</v>
      </c>
      <c r="I78" s="389">
        <f>('Summary Data'!I16-('Summary Data'!I17*'Summary Data'!I$39-'Summary Data'!I34*'Summary Data'!I$40)*$A78/17)*10</f>
        <v>-0.021268138352921618</v>
      </c>
      <c r="J78" s="389">
        <f>('Summary Data'!J16-('Summary Data'!J17*'Summary Data'!J$39-'Summary Data'!J34*'Summary Data'!J$40)*$A78/17)*10</f>
        <v>-0.0016016179125459768</v>
      </c>
      <c r="K78" s="389">
        <f>('Summary Data'!K16-('Summary Data'!K17*'Summary Data'!K$39-'Summary Data'!K34*'Summary Data'!K$40)*$A78/17)*10</f>
        <v>-0.01773623249590016</v>
      </c>
      <c r="L78" s="389">
        <f>('Summary Data'!L16-('Summary Data'!L17*'Summary Data'!L$39-'Summary Data'!L34*'Summary Data'!L$40)*$A78/17)*10</f>
        <v>-0.02153938840186505</v>
      </c>
      <c r="M78" s="389">
        <f>('Summary Data'!M16-('Summary Data'!M17*'Summary Data'!M$39-'Summary Data'!M34*'Summary Data'!M$40)*$A78/17)*10</f>
        <v>-0.024375999153554595</v>
      </c>
      <c r="N78" s="389">
        <f>('Summary Data'!N16-('Summary Data'!N17*'Summary Data'!N$39-'Summary Data'!N34*'Summary Data'!N$40)*$A78/17)*10</f>
        <v>-0.024669625685998536</v>
      </c>
      <c r="O78" s="389">
        <f>('Summary Data'!O16-('Summary Data'!O17*'Summary Data'!O$39-'Summary Data'!O34*'Summary Data'!O$40)*$A78/17)*10</f>
        <v>-0.005961031476340501</v>
      </c>
      <c r="P78" s="389">
        <f>('Summary Data'!P16-('Summary Data'!P17*'Summary Data'!P$39-'Summary Data'!P34*'Summary Data'!P$40)*$A78/17)*10</f>
        <v>-0.05451361235417057</v>
      </c>
      <c r="Q78" s="389">
        <f>('Summary Data'!Q16-('Summary Data'!Q17*'Summary Data'!Q$39-'Summary Data'!Q34*'Summary Data'!Q$40)*$A78/17)*10</f>
        <v>-0.024426752981876743</v>
      </c>
      <c r="R78" s="389">
        <f>('Summary Data'!R16-('Summary Data'!R17*'Summary Data'!R$39-'Summary Data'!R34*'Summary Data'!R$40)*$A78/17)*10</f>
        <v>-0.014987914172532157</v>
      </c>
      <c r="S78" s="389">
        <f>('Summary Data'!S16-('Summary Data'!S17*'Summary Data'!S$39-'Summary Data'!S34*'Summary Data'!S$40)*$A78/17)*10</f>
        <v>-0.03437536279692343</v>
      </c>
      <c r="T78" s="389">
        <f>('Summary Data'!T16-('Summary Data'!T17*'Summary Data'!T$39-'Summary Data'!T34*'Summary Data'!T$40)*$A78/17)*10</f>
        <v>-0.0234893714455451</v>
      </c>
      <c r="U78" s="389">
        <f>('Summary Data'!U16-('Summary Data'!U17*'Summary Data'!U$39-'Summary Data'!U34*'Summary Data'!U$40)*$A78/17)*10</f>
        <v>-0.1433279513091983</v>
      </c>
      <c r="V78" s="69">
        <f aca="true" t="shared" si="31" ref="V78:V83">(B78*B$67+C78*C$67+D78*D$67+E78*E$67+F78*F$67+G78*G$67+H78*H$67+I78*I$67+J78*J$67+K78*K$67+L78*L$67+M78*M$67+N78*N$67+O78*O$67+P78*P$67+Q78*Q$67+R78*R$67+S78*S$67+T78*T$67+U78*U$67)/SUM(B$67:U$67)/10</f>
        <v>-0.0023675624101395466</v>
      </c>
      <c r="Y78" s="390" t="s">
        <v>57</v>
      </c>
    </row>
    <row r="79" spans="1:25" ht="11.25">
      <c r="A79" s="70">
        <v>13</v>
      </c>
      <c r="B79" s="389">
        <f>('Summary Data'!B17-('Summary Data'!B18*'Summary Data'!B$39-'Summary Data'!B35*'Summary Data'!B$40)*$A79/17)*10</f>
        <v>0.805044561095688</v>
      </c>
      <c r="C79" s="389">
        <f>('Summary Data'!C17-('Summary Data'!C18*'Summary Data'!C$39-'Summary Data'!C35*'Summary Data'!C$40)*$A79/17)*10</f>
        <v>0.6173190908004526</v>
      </c>
      <c r="D79" s="389">
        <f>('Summary Data'!D17-('Summary Data'!D18*'Summary Data'!D$39-'Summary Data'!D35*'Summary Data'!D$40)*$A79/17)*10</f>
        <v>0.617718321795264</v>
      </c>
      <c r="E79" s="389">
        <f>('Summary Data'!E17-('Summary Data'!E18*'Summary Data'!E$39-'Summary Data'!E35*'Summary Data'!E$40)*$A79/17)*10</f>
        <v>0.5889555855562443</v>
      </c>
      <c r="F79" s="389">
        <f>('Summary Data'!F17-('Summary Data'!F18*'Summary Data'!F$39-'Summary Data'!F35*'Summary Data'!F$40)*$A79/17)*10</f>
        <v>0.6073312412280749</v>
      </c>
      <c r="G79" s="389">
        <f>('Summary Data'!G17-('Summary Data'!G18*'Summary Data'!G$39-'Summary Data'!G35*'Summary Data'!G$40)*$A79/17)*10</f>
        <v>0.5888070422634697</v>
      </c>
      <c r="H79" s="389">
        <f>('Summary Data'!H17-('Summary Data'!H18*'Summary Data'!H$39-'Summary Data'!H35*'Summary Data'!H$40)*$A79/17)*10</f>
        <v>0.585078085341298</v>
      </c>
      <c r="I79" s="389">
        <f>('Summary Data'!I17-('Summary Data'!I18*'Summary Data'!I$39-'Summary Data'!I35*'Summary Data'!I$40)*$A79/17)*10</f>
        <v>0.5899486946061582</v>
      </c>
      <c r="J79" s="389">
        <f>('Summary Data'!J17-('Summary Data'!J18*'Summary Data'!J$39-'Summary Data'!J35*'Summary Data'!J$40)*$A79/17)*10</f>
        <v>0.6067309576666121</v>
      </c>
      <c r="K79" s="389">
        <f>('Summary Data'!K17-('Summary Data'!K18*'Summary Data'!K$39-'Summary Data'!K35*'Summary Data'!K$40)*$A79/17)*10</f>
        <v>0.5907486996270266</v>
      </c>
      <c r="L79" s="389">
        <f>('Summary Data'!L17-('Summary Data'!L18*'Summary Data'!L$39-'Summary Data'!L35*'Summary Data'!L$40)*$A79/17)*10</f>
        <v>0.5837424062475217</v>
      </c>
      <c r="M79" s="389">
        <f>('Summary Data'!M17-('Summary Data'!M18*'Summary Data'!M$39-'Summary Data'!M35*'Summary Data'!M$40)*$A79/17)*10</f>
        <v>0.5610550206142594</v>
      </c>
      <c r="N79" s="389">
        <f>('Summary Data'!N17-('Summary Data'!N18*'Summary Data'!N$39-'Summary Data'!N35*'Summary Data'!N$40)*$A79/17)*10</f>
        <v>0.6071080432146374</v>
      </c>
      <c r="O79" s="389">
        <f>('Summary Data'!O17-('Summary Data'!O18*'Summary Data'!O$39-'Summary Data'!O35*'Summary Data'!O$40)*$A79/17)*10</f>
        <v>0.5617555913796741</v>
      </c>
      <c r="P79" s="389">
        <f>('Summary Data'!P17-('Summary Data'!P18*'Summary Data'!P$39-'Summary Data'!P35*'Summary Data'!P$40)*$A79/17)*10</f>
        <v>0.6000712763632772</v>
      </c>
      <c r="Q79" s="389">
        <f>('Summary Data'!Q17-('Summary Data'!Q18*'Summary Data'!Q$39-'Summary Data'!Q35*'Summary Data'!Q$40)*$A79/17)*10</f>
        <v>0.626740545530873</v>
      </c>
      <c r="R79" s="389">
        <f>('Summary Data'!R17-('Summary Data'!R18*'Summary Data'!R$39-'Summary Data'!R35*'Summary Data'!R$40)*$A79/17)*10</f>
        <v>0.5921879771924142</v>
      </c>
      <c r="S79" s="389">
        <f>('Summary Data'!S17-('Summary Data'!S18*'Summary Data'!S$39-'Summary Data'!S35*'Summary Data'!S$40)*$A79/17)*10</f>
        <v>0.6031186247837881</v>
      </c>
      <c r="T79" s="389">
        <f>('Summary Data'!T17-('Summary Data'!T18*'Summary Data'!T$39-'Summary Data'!T35*'Summary Data'!T$40)*$A79/17)*10</f>
        <v>0.6017591636400912</v>
      </c>
      <c r="U79" s="389">
        <f>('Summary Data'!U17-('Summary Data'!U18*'Summary Data'!U$39-'Summary Data'!U35*'Summary Data'!U$40)*$A79/17)*10</f>
        <v>0.42364187731413017</v>
      </c>
      <c r="V79" s="69">
        <f t="shared" si="31"/>
        <v>0.05969428776174416</v>
      </c>
      <c r="Y79" s="390" t="s">
        <v>57</v>
      </c>
    </row>
    <row r="80" spans="1:25" ht="11.25">
      <c r="A80" s="70">
        <v>14</v>
      </c>
      <c r="B80" s="389">
        <f>('Summary Data'!B18-('Summary Data'!B19*'Summary Data'!B$39-'Summary Data'!B36*'Summary Data'!B$40)*$A80/17)*10</f>
        <v>-0.03296087765833866</v>
      </c>
      <c r="C80" s="389">
        <f>('Summary Data'!C18-('Summary Data'!C19*'Summary Data'!C$39-'Summary Data'!C36*'Summary Data'!C$40)*$A80/17)*10</f>
        <v>0.02025839309430008</v>
      </c>
      <c r="D80" s="389">
        <f>('Summary Data'!D18-('Summary Data'!D19*'Summary Data'!D$39-'Summary Data'!D36*'Summary Data'!D$40)*$A80/17)*10</f>
        <v>0.014545638387155974</v>
      </c>
      <c r="E80" s="389">
        <f>('Summary Data'!E18-('Summary Data'!E19*'Summary Data'!E$39-'Summary Data'!E36*'Summary Data'!E$40)*$A80/17)*10</f>
        <v>0.011998321725584907</v>
      </c>
      <c r="F80" s="389">
        <f>('Summary Data'!F18-('Summary Data'!F19*'Summary Data'!F$39-'Summary Data'!F36*'Summary Data'!F$40)*$A80/17)*10</f>
        <v>0.019709124400573402</v>
      </c>
      <c r="G80" s="389">
        <f>('Summary Data'!G18-('Summary Data'!G19*'Summary Data'!G$39-'Summary Data'!G36*'Summary Data'!G$40)*$A80/17)*10</f>
        <v>0.017342494943481338</v>
      </c>
      <c r="H80" s="389">
        <f>('Summary Data'!H18-('Summary Data'!H19*'Summary Data'!H$39-'Summary Data'!H36*'Summary Data'!H$40)*$A80/17)*10</f>
        <v>0.01145484414453898</v>
      </c>
      <c r="I80" s="389">
        <f>('Summary Data'!I18-('Summary Data'!I19*'Summary Data'!I$39-'Summary Data'!I36*'Summary Data'!I$40)*$A80/17)*10</f>
        <v>0.00405542809939759</v>
      </c>
      <c r="J80" s="389">
        <f>('Summary Data'!J18-('Summary Data'!J19*'Summary Data'!J$39-'Summary Data'!J36*'Summary Data'!J$40)*$A80/17)*10</f>
        <v>0.012529321417389473</v>
      </c>
      <c r="K80" s="389">
        <f>('Summary Data'!K18-('Summary Data'!K19*'Summary Data'!K$39-'Summary Data'!K36*'Summary Data'!K$40)*$A80/17)*10</f>
        <v>0.014888991815706144</v>
      </c>
      <c r="L80" s="389">
        <f>('Summary Data'!L18-('Summary Data'!L19*'Summary Data'!L$39-'Summary Data'!L36*'Summary Data'!L$40)*$A80/17)*10</f>
        <v>0.009135967495748663</v>
      </c>
      <c r="M80" s="389">
        <f>('Summary Data'!M18-('Summary Data'!M19*'Summary Data'!M$39-'Summary Data'!M36*'Summary Data'!M$40)*$A80/17)*10</f>
        <v>0.017513474762422016</v>
      </c>
      <c r="N80" s="389">
        <f>('Summary Data'!N18-('Summary Data'!N19*'Summary Data'!N$39-'Summary Data'!N36*'Summary Data'!N$40)*$A80/17)*10</f>
        <v>0.020719743809679003</v>
      </c>
      <c r="O80" s="389">
        <f>('Summary Data'!O18-('Summary Data'!O19*'Summary Data'!O$39-'Summary Data'!O36*'Summary Data'!O$40)*$A80/17)*10</f>
        <v>0.021739498896048613</v>
      </c>
      <c r="P80" s="389">
        <f>('Summary Data'!P18-('Summary Data'!P19*'Summary Data'!P$39-'Summary Data'!P36*'Summary Data'!P$40)*$A80/17)*10</f>
        <v>0.006622315762363218</v>
      </c>
      <c r="Q80" s="389">
        <f>('Summary Data'!Q18-('Summary Data'!Q19*'Summary Data'!Q$39-'Summary Data'!Q36*'Summary Data'!Q$40)*$A80/17)*10</f>
        <v>0.007957826081295487</v>
      </c>
      <c r="R80" s="389">
        <f>('Summary Data'!R18-('Summary Data'!R19*'Summary Data'!R$39-'Summary Data'!R36*'Summary Data'!R$40)*$A80/17)*10</f>
        <v>0.019183335517841477</v>
      </c>
      <c r="S80" s="389">
        <f>('Summary Data'!S18-('Summary Data'!S19*'Summary Data'!S$39-'Summary Data'!S36*'Summary Data'!S$40)*$A80/17)*10</f>
        <v>0.017395070739514316</v>
      </c>
      <c r="T80" s="389">
        <f>('Summary Data'!T18-('Summary Data'!T19*'Summary Data'!T$39-'Summary Data'!T36*'Summary Data'!T$40)*$A80/17)*10</f>
        <v>0.008898176700484962</v>
      </c>
      <c r="U80" s="389">
        <f>('Summary Data'!U18-('Summary Data'!U19*'Summary Data'!U$39-'Summary Data'!U36*'Summary Data'!U$40)*$A80/17)*10</f>
        <v>-0.0005546728572077572</v>
      </c>
      <c r="V80" s="69">
        <f t="shared" si="31"/>
        <v>0.0012402852718674277</v>
      </c>
      <c r="Y80" s="390" t="s">
        <v>57</v>
      </c>
    </row>
    <row r="81" spans="1:25" ht="11.25">
      <c r="A81" s="70">
        <v>15</v>
      </c>
      <c r="B81" s="389">
        <f>('Summary Data'!B19-('Summary Data'!B20*'Summary Data'!B$39-'Summary Data'!B37*'Summary Data'!B$40)*$A81/17)*10</f>
        <v>-0.1521336</v>
      </c>
      <c r="C81" s="389">
        <f>('Summary Data'!C19-('Summary Data'!C20*'Summary Data'!C$39-'Summary Data'!C37*'Summary Data'!C$40)*$A81/17)*10</f>
        <v>0.20574140000000002</v>
      </c>
      <c r="D81" s="389">
        <f>('Summary Data'!D19-('Summary Data'!D20*'Summary Data'!D$39-'Summary Data'!D37*'Summary Data'!D$40)*$A81/17)*10</f>
        <v>0.2017049</v>
      </c>
      <c r="E81" s="389">
        <f>('Summary Data'!E19-('Summary Data'!E20*'Summary Data'!E$39-'Summary Data'!E37*'Summary Data'!E$40)*$A81/17)*10</f>
        <v>0.1982426</v>
      </c>
      <c r="F81" s="389">
        <f>('Summary Data'!F19-('Summary Data'!F20*'Summary Data'!F$39-'Summary Data'!F37*'Summary Data'!F$40)*$A81/17)*10</f>
        <v>0.1976259</v>
      </c>
      <c r="G81" s="389">
        <f>('Summary Data'!G19-('Summary Data'!G20*'Summary Data'!G$39-'Summary Data'!G37*'Summary Data'!G$40)*$A81/17)*10</f>
        <v>0.17892580000000002</v>
      </c>
      <c r="H81" s="389">
        <f>('Summary Data'!H19-('Summary Data'!H20*'Summary Data'!H$39-'Summary Data'!H37*'Summary Data'!H$40)*$A81/17)*10</f>
        <v>0.1753106</v>
      </c>
      <c r="I81" s="389">
        <f>('Summary Data'!I19-('Summary Data'!I20*'Summary Data'!I$39-'Summary Data'!I37*'Summary Data'!I$40)*$A81/17)*10</f>
        <v>0.1745394</v>
      </c>
      <c r="J81" s="389">
        <f>('Summary Data'!J19-('Summary Data'!J20*'Summary Data'!J$39-'Summary Data'!J37*'Summary Data'!J$40)*$A81/17)*10</f>
        <v>0.17971310000000001</v>
      </c>
      <c r="K81" s="389">
        <f>('Summary Data'!K19-('Summary Data'!K20*'Summary Data'!K$39-'Summary Data'!K37*'Summary Data'!K$40)*$A81/17)*10</f>
        <v>0.1943536</v>
      </c>
      <c r="L81" s="389">
        <f>('Summary Data'!L19-('Summary Data'!L20*'Summary Data'!L$39-'Summary Data'!L37*'Summary Data'!L$40)*$A81/17)*10</f>
        <v>0.1982069</v>
      </c>
      <c r="M81" s="389">
        <f>('Summary Data'!M19-('Summary Data'!M20*'Summary Data'!M$39-'Summary Data'!M37*'Summary Data'!M$40)*$A81/17)*10</f>
        <v>0.18770370000000003</v>
      </c>
      <c r="N81" s="389">
        <f>('Summary Data'!N19-('Summary Data'!N20*'Summary Data'!N$39-'Summary Data'!N37*'Summary Data'!N$40)*$A81/17)*10</f>
        <v>0.20321039999999999</v>
      </c>
      <c r="O81" s="389">
        <f>('Summary Data'!O19-('Summary Data'!O20*'Summary Data'!O$39-'Summary Data'!O37*'Summary Data'!O$40)*$A81/17)*10</f>
        <v>0.1890478</v>
      </c>
      <c r="P81" s="389">
        <f>('Summary Data'!P19-('Summary Data'!P20*'Summary Data'!P$39-'Summary Data'!P37*'Summary Data'!P$40)*$A81/17)*10</f>
        <v>0.19673510000000002</v>
      </c>
      <c r="Q81" s="389">
        <f>('Summary Data'!Q19-('Summary Data'!Q20*'Summary Data'!Q$39-'Summary Data'!Q37*'Summary Data'!Q$40)*$A81/17)*10</f>
        <v>0.1991965</v>
      </c>
      <c r="R81" s="389">
        <f>('Summary Data'!R19-('Summary Data'!R20*'Summary Data'!R$39-'Summary Data'!R37*'Summary Data'!R$40)*$A81/17)*10</f>
        <v>0.1681941</v>
      </c>
      <c r="S81" s="389">
        <f>('Summary Data'!S19-('Summary Data'!S20*'Summary Data'!S$39-'Summary Data'!S37*'Summary Data'!S$40)*$A81/17)*10</f>
        <v>0.2165609</v>
      </c>
      <c r="T81" s="389">
        <f>('Summary Data'!T19-('Summary Data'!T20*'Summary Data'!T$39-'Summary Data'!T37*'Summary Data'!T$40)*$A81/17)*10</f>
        <v>0.19118739999999998</v>
      </c>
      <c r="U81" s="389">
        <f>('Summary Data'!U19-('Summary Data'!U20*'Summary Data'!U$39-'Summary Data'!U37*'Summary Data'!U$40)*$A81/17)*10</f>
        <v>0.039388480000000003</v>
      </c>
      <c r="V81" s="69">
        <f t="shared" si="31"/>
        <v>0.017739987276272372</v>
      </c>
      <c r="Y81" s="390" t="s">
        <v>57</v>
      </c>
    </row>
    <row r="82" spans="1:25" ht="11.25">
      <c r="A82" s="70">
        <v>16</v>
      </c>
      <c r="B82" s="389">
        <f>('Summary Data'!B20-('Summary Data'!B21*'Summary Data'!B$39-'Summary Data'!B38*'Summary Data'!B$40)*$A82/17)*10</f>
        <v>0</v>
      </c>
      <c r="C82" s="389">
        <f>('Summary Data'!C20-('Summary Data'!C21*'Summary Data'!C$39-'Summary Data'!C38*'Summary Data'!C$40)*$A82/17)*10</f>
        <v>0</v>
      </c>
      <c r="D82" s="389">
        <f>('Summary Data'!D20-('Summary Data'!D21*'Summary Data'!D$39-'Summary Data'!D38*'Summary Data'!D$40)*$A82/17)*10</f>
        <v>0</v>
      </c>
      <c r="E82" s="389">
        <f>('Summary Data'!E20-('Summary Data'!E21*'Summary Data'!E$39-'Summary Data'!E38*'Summary Data'!E$40)*$A82/17)*10</f>
        <v>0</v>
      </c>
      <c r="F82" s="389">
        <f>('Summary Data'!F20-('Summary Data'!F21*'Summary Data'!F$39-'Summary Data'!F38*'Summary Data'!F$40)*$A82/17)*10</f>
        <v>0</v>
      </c>
      <c r="G82" s="389">
        <f>('Summary Data'!G20-('Summary Data'!G21*'Summary Data'!G$39-'Summary Data'!G38*'Summary Data'!G$40)*$A82/17)*10</f>
        <v>0</v>
      </c>
      <c r="H82" s="389">
        <f>('Summary Data'!H20-('Summary Data'!H21*'Summary Data'!H$39-'Summary Data'!H38*'Summary Data'!H$40)*$A82/17)*10</f>
        <v>0</v>
      </c>
      <c r="I82" s="389">
        <f>('Summary Data'!I20-('Summary Data'!I21*'Summary Data'!I$39-'Summary Data'!I38*'Summary Data'!I$40)*$A82/17)*10</f>
        <v>0</v>
      </c>
      <c r="J82" s="389">
        <f>('Summary Data'!J20-('Summary Data'!J21*'Summary Data'!J$39-'Summary Data'!J38*'Summary Data'!J$40)*$A82/17)*10</f>
        <v>0</v>
      </c>
      <c r="K82" s="389">
        <f>('Summary Data'!K20-('Summary Data'!K21*'Summary Data'!K$39-'Summary Data'!K38*'Summary Data'!K$40)*$A82/17)*10</f>
        <v>0</v>
      </c>
      <c r="L82" s="389">
        <f>('Summary Data'!L20-('Summary Data'!L21*'Summary Data'!L$39-'Summary Data'!L38*'Summary Data'!L$40)*$A82/17)*10</f>
        <v>0</v>
      </c>
      <c r="M82" s="389">
        <f>('Summary Data'!M20-('Summary Data'!M21*'Summary Data'!M$39-'Summary Data'!M38*'Summary Data'!M$40)*$A82/17)*10</f>
        <v>0</v>
      </c>
      <c r="N82" s="389">
        <f>('Summary Data'!N20-('Summary Data'!N21*'Summary Data'!N$39-'Summary Data'!N38*'Summary Data'!N$40)*$A82/17)*10</f>
        <v>0</v>
      </c>
      <c r="O82" s="389">
        <f>('Summary Data'!O20-('Summary Data'!O21*'Summary Data'!O$39-'Summary Data'!O38*'Summary Data'!O$40)*$A82/17)*10</f>
        <v>0</v>
      </c>
      <c r="P82" s="389">
        <f>('Summary Data'!P20-('Summary Data'!P21*'Summary Data'!P$39-'Summary Data'!P38*'Summary Data'!P$40)*$A82/17)*10</f>
        <v>0</v>
      </c>
      <c r="Q82" s="389">
        <f>('Summary Data'!Q20-('Summary Data'!Q21*'Summary Data'!Q$39-'Summary Data'!Q38*'Summary Data'!Q$40)*$A82/17)*10</f>
        <v>0</v>
      </c>
      <c r="R82" s="389">
        <f>('Summary Data'!R20-('Summary Data'!R21*'Summary Data'!R$39-'Summary Data'!R38*'Summary Data'!R$40)*$A82/17)*10</f>
        <v>0</v>
      </c>
      <c r="S82" s="389">
        <f>('Summary Data'!S20-('Summary Data'!S21*'Summary Data'!S$39-'Summary Data'!S38*'Summary Data'!S$40)*$A82/17)*10</f>
        <v>0</v>
      </c>
      <c r="T82" s="389">
        <f>('Summary Data'!T20-('Summary Data'!T21*'Summary Data'!T$39-'Summary Data'!T38*'Summary Data'!T$40)*$A82/17)*10</f>
        <v>0</v>
      </c>
      <c r="U82" s="389">
        <f>('Summary Data'!U20-('Summary Data'!U21*'Summary Data'!U$39-'Summary Data'!U38*'Summary Data'!U$40)*$A82/17)*10</f>
        <v>0</v>
      </c>
      <c r="V82" s="69">
        <f t="shared" si="31"/>
        <v>0</v>
      </c>
      <c r="Y82" s="390" t="s">
        <v>57</v>
      </c>
    </row>
    <row r="83" spans="1:25" ht="12" thickBot="1">
      <c r="A83" s="71">
        <v>17</v>
      </c>
      <c r="B83" s="391">
        <f>'Summary Data'!B21*10</f>
        <v>0</v>
      </c>
      <c r="C83" s="391">
        <f>'Summary Data'!C21*10</f>
        <v>0</v>
      </c>
      <c r="D83" s="391">
        <f>'Summary Data'!D21*10</f>
        <v>0</v>
      </c>
      <c r="E83" s="391">
        <f>'Summary Data'!E21*10</f>
        <v>0</v>
      </c>
      <c r="F83" s="391">
        <f>'Summary Data'!F21*10</f>
        <v>0</v>
      </c>
      <c r="G83" s="391">
        <f>'Summary Data'!G21*10</f>
        <v>0</v>
      </c>
      <c r="H83" s="391">
        <f>'Summary Data'!H21*10</f>
        <v>0</v>
      </c>
      <c r="I83" s="391">
        <f>'Summary Data'!I21*10</f>
        <v>0</v>
      </c>
      <c r="J83" s="391">
        <f>'Summary Data'!J21*10</f>
        <v>0</v>
      </c>
      <c r="K83" s="391">
        <f>'Summary Data'!K21*10</f>
        <v>0</v>
      </c>
      <c r="L83" s="391">
        <f>'Summary Data'!L21*10</f>
        <v>0</v>
      </c>
      <c r="M83" s="391">
        <f>'Summary Data'!M21*10</f>
        <v>0</v>
      </c>
      <c r="N83" s="391">
        <f>'Summary Data'!N21*10</f>
        <v>0</v>
      </c>
      <c r="O83" s="391">
        <f>'Summary Data'!O21*10</f>
        <v>0</v>
      </c>
      <c r="P83" s="391">
        <f>'Summary Data'!P21*10</f>
        <v>0</v>
      </c>
      <c r="Q83" s="391">
        <f>'Summary Data'!Q21*10</f>
        <v>0</v>
      </c>
      <c r="R83" s="391">
        <f>'Summary Data'!R21*10</f>
        <v>0</v>
      </c>
      <c r="S83" s="391">
        <f>'Summary Data'!S21*10</f>
        <v>0</v>
      </c>
      <c r="T83" s="391">
        <f>'Summary Data'!T21*10</f>
        <v>0</v>
      </c>
      <c r="U83" s="391">
        <f>'Summary Data'!U21*10</f>
        <v>0</v>
      </c>
      <c r="V83" s="28">
        <f t="shared" si="31"/>
        <v>0</v>
      </c>
      <c r="Y83" s="390" t="s">
        <v>57</v>
      </c>
    </row>
    <row r="84" spans="15:16" ht="12" thickBot="1">
      <c r="O84" s="66"/>
      <c r="P84" s="66"/>
    </row>
    <row r="85" spans="1:22" ht="11.25">
      <c r="A85" s="436" t="s">
        <v>91</v>
      </c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4"/>
    </row>
    <row r="86" spans="1:22" ht="11.25">
      <c r="A86" s="67"/>
      <c r="B86" s="68" t="s">
        <v>52</v>
      </c>
      <c r="C86" s="68" t="s">
        <v>53</v>
      </c>
      <c r="D86" s="68" t="s">
        <v>54</v>
      </c>
      <c r="E86" s="68" t="s">
        <v>55</v>
      </c>
      <c r="F86" s="68" t="s">
        <v>56</v>
      </c>
      <c r="G86" s="68" t="s">
        <v>61</v>
      </c>
      <c r="H86" s="68" t="s">
        <v>62</v>
      </c>
      <c r="I86" s="68" t="s">
        <v>63</v>
      </c>
      <c r="J86" s="68" t="s">
        <v>64</v>
      </c>
      <c r="K86" s="68" t="s">
        <v>65</v>
      </c>
      <c r="L86" s="68" t="s">
        <v>66</v>
      </c>
      <c r="M86" s="68" t="s">
        <v>67</v>
      </c>
      <c r="N86" s="68" t="s">
        <v>68</v>
      </c>
      <c r="O86" s="68" t="s">
        <v>69</v>
      </c>
      <c r="P86" s="68" t="s">
        <v>70</v>
      </c>
      <c r="Q86" s="68" t="s">
        <v>71</v>
      </c>
      <c r="R86" s="68" t="s">
        <v>72</v>
      </c>
      <c r="S86" s="68" t="s">
        <v>73</v>
      </c>
      <c r="T86" s="68" t="s">
        <v>74</v>
      </c>
      <c r="U86" s="68" t="s">
        <v>75</v>
      </c>
      <c r="V86" s="13" t="s">
        <v>76</v>
      </c>
    </row>
    <row r="87" spans="1:22" ht="11.25">
      <c r="A87" s="70">
        <v>1</v>
      </c>
      <c r="B87" s="12">
        <f>('Summary Data'!B22-('Summary Data'!B6*'Summary Data'!B$40+'Summary Data'!B23*'Summary Data'!B$39)/17*$A87)</f>
        <v>6.633647295802877</v>
      </c>
      <c r="C87" s="12">
        <f>('Summary Data'!C22-('Summary Data'!C6*'Summary Data'!C$40+'Summary Data'!C23*'Summary Data'!C$39)/17*$A87)</f>
        <v>-21.062944531425853</v>
      </c>
      <c r="D87" s="12">
        <f>('Summary Data'!D22-('Summary Data'!D6*'Summary Data'!D$40+'Summary Data'!D23*'Summary Data'!D$39)/17*$A87)</f>
        <v>-6.042677542457534</v>
      </c>
      <c r="E87" s="12">
        <f>('Summary Data'!E22-('Summary Data'!E6*'Summary Data'!E$40+'Summary Data'!E23*'Summary Data'!E$39)/17*$A87)</f>
        <v>-3.8726419759723334</v>
      </c>
      <c r="F87" s="12">
        <f>('Summary Data'!F22-('Summary Data'!F6*'Summary Data'!F$40+'Summary Data'!F23*'Summary Data'!F$39)/17*$A87)</f>
        <v>0.7305707552173347</v>
      </c>
      <c r="G87" s="12">
        <f>('Summary Data'!G22-('Summary Data'!G6*'Summary Data'!G$40+'Summary Data'!G23*'Summary Data'!G$39)/17*$A87)</f>
        <v>3.847837850459432</v>
      </c>
      <c r="H87" s="12">
        <f>('Summary Data'!H22-('Summary Data'!H6*'Summary Data'!H$40+'Summary Data'!H23*'Summary Data'!H$39)/17*$A87)</f>
        <v>7.408611077112062</v>
      </c>
      <c r="I87" s="12">
        <f>('Summary Data'!I22-('Summary Data'!I6*'Summary Data'!I$40+'Summary Data'!I23*'Summary Data'!I$39)/17*$A87)</f>
        <v>11.497499241694506</v>
      </c>
      <c r="J87" s="12">
        <f>('Summary Data'!J22-('Summary Data'!J6*'Summary Data'!J$40+'Summary Data'!J23*'Summary Data'!J$39)/17*$A87)</f>
        <v>3.740058498014144</v>
      </c>
      <c r="K87" s="12">
        <f>('Summary Data'!K22-('Summary Data'!K6*'Summary Data'!K$40+'Summary Data'!K23*'Summary Data'!K$39)/17*$A87)</f>
        <v>15.747138904404519</v>
      </c>
      <c r="L87" s="12">
        <f>('Summary Data'!L22-('Summary Data'!L6*'Summary Data'!L$40+'Summary Data'!L23*'Summary Data'!L$39)/17*$A87)</f>
        <v>13.61348289235591</v>
      </c>
      <c r="M87" s="12">
        <f>('Summary Data'!M22-('Summary Data'!M6*'Summary Data'!M$40+'Summary Data'!M23*'Summary Data'!M$39)/17*$A87)</f>
        <v>9.22570796646347</v>
      </c>
      <c r="N87" s="12">
        <f>('Summary Data'!N22-('Summary Data'!N6*'Summary Data'!N$40+'Summary Data'!N23*'Summary Data'!N$39)/17*$A87)</f>
        <v>9.615463643471557</v>
      </c>
      <c r="O87" s="12">
        <f>('Summary Data'!O22-('Summary Data'!O6*'Summary Data'!O$40+'Summary Data'!O23*'Summary Data'!O$39)/17*$A87)</f>
        <v>3.824345561633701</v>
      </c>
      <c r="P87" s="12">
        <f>('Summary Data'!P22-('Summary Data'!P6*'Summary Data'!P$40+'Summary Data'!P23*'Summary Data'!P$39)/17*$A87)</f>
        <v>-4.930455453369346</v>
      </c>
      <c r="Q87" s="12">
        <f>('Summary Data'!Q22-('Summary Data'!Q6*'Summary Data'!Q$40+'Summary Data'!Q23*'Summary Data'!Q$39)/17*$A87)</f>
        <v>-2.9954550290434425</v>
      </c>
      <c r="R87" s="12">
        <f>('Summary Data'!R22-('Summary Data'!R6*'Summary Data'!R$40+'Summary Data'!R23*'Summary Data'!R$39)/17*$A87)</f>
        <v>-1.8988134900027944</v>
      </c>
      <c r="S87" s="12">
        <f>('Summary Data'!S22-('Summary Data'!S6*'Summary Data'!S$40+'Summary Data'!S23*'Summary Data'!S$39)/17*$A87)</f>
        <v>-10.995982315076946</v>
      </c>
      <c r="T87" s="12">
        <f>('Summary Data'!T22-('Summary Data'!T6*'Summary Data'!T$40+'Summary Data'!T23*'Summary Data'!T$39)/17*$A87)</f>
        <v>-13.084352832802567</v>
      </c>
      <c r="U87" s="12">
        <f>('Summary Data'!U22-('Summary Data'!U6*'Summary Data'!U$40+'Summary Data'!U23*'Summary Data'!U$39)/17*$A87)</f>
        <v>-31.75055862343606</v>
      </c>
      <c r="V87" s="69">
        <f>(B87*B$67+C87*C$67+D87*D$67+E87*E$67+F87*F$67+G87*G$67+H87*H$67+I87*I$67+J87*J$67+K87*K$67+L87*L$67+M87*M$67+N87*N$67+O87*O$67+P87*P$67+Q87*Q$67+R87*R$67+S87*S$67+T87*T$67+U87*U$67)/SUM(B$67:U$67)</f>
        <v>-0.0189914485155254</v>
      </c>
    </row>
    <row r="88" spans="1:22" ht="11.25">
      <c r="A88" s="70">
        <v>2</v>
      </c>
      <c r="B88" s="12">
        <f>('Summary Data'!B23-('Summary Data'!B7*'Summary Data'!B$40+'Summary Data'!B24*'Summary Data'!B$39)/17*$A88)</f>
        <v>1.2521126392441493</v>
      </c>
      <c r="C88" s="12">
        <f>('Summary Data'!C23-('Summary Data'!C7*'Summary Data'!C$40+'Summary Data'!C24*'Summary Data'!C$39)/17*$A88)</f>
        <v>-0.5929814102261957</v>
      </c>
      <c r="D88" s="12">
        <f>('Summary Data'!D23-('Summary Data'!D7*'Summary Data'!D$40+'Summary Data'!D24*'Summary Data'!D$39)/17*$A88)</f>
        <v>-0.14174270525278324</v>
      </c>
      <c r="E88" s="12">
        <f>('Summary Data'!E23-('Summary Data'!E7*'Summary Data'!E$40+'Summary Data'!E24*'Summary Data'!E$39)/17*$A88)</f>
        <v>0.7252865820505853</v>
      </c>
      <c r="F88" s="12">
        <f>('Summary Data'!F23-('Summary Data'!F7*'Summary Data'!F$40+'Summary Data'!F24*'Summary Data'!F$39)/17*$A88)</f>
        <v>0.532348005051435</v>
      </c>
      <c r="G88" s="12">
        <f>('Summary Data'!G23-('Summary Data'!G7*'Summary Data'!G$40+'Summary Data'!G24*'Summary Data'!G$39)/17*$A88)</f>
        <v>0.004332097722491256</v>
      </c>
      <c r="H88" s="12">
        <f>('Summary Data'!H23-('Summary Data'!H7*'Summary Data'!H$40+'Summary Data'!H24*'Summary Data'!H$39)/17*$A88)</f>
        <v>0.4653150615196031</v>
      </c>
      <c r="I88" s="12">
        <f>('Summary Data'!I23-('Summary Data'!I7*'Summary Data'!I$40+'Summary Data'!I24*'Summary Data'!I$39)/17*$A88)</f>
        <v>0.0739437897716336</v>
      </c>
      <c r="J88" s="12">
        <f>('Summary Data'!J23-('Summary Data'!J7*'Summary Data'!J$40+'Summary Data'!J24*'Summary Data'!J$39)/17*$A88)</f>
        <v>-0.2979553031905077</v>
      </c>
      <c r="K88" s="12">
        <f>('Summary Data'!K23-('Summary Data'!K7*'Summary Data'!K$40+'Summary Data'!K24*'Summary Data'!K$39)/17*$A88)</f>
        <v>0.875304966432013</v>
      </c>
      <c r="L88" s="12">
        <f>('Summary Data'!L23-('Summary Data'!L7*'Summary Data'!L$40+'Summary Data'!L24*'Summary Data'!L$39)/17*$A88)</f>
        <v>-0.8512225185456976</v>
      </c>
      <c r="M88" s="12">
        <f>('Summary Data'!M23-('Summary Data'!M7*'Summary Data'!M$40+'Summary Data'!M24*'Summary Data'!M$39)/17*$A88)</f>
        <v>-0.34662705891458234</v>
      </c>
      <c r="N88" s="12">
        <f>('Summary Data'!N23-('Summary Data'!N7*'Summary Data'!N$40+'Summary Data'!N24*'Summary Data'!N$39)/17*$A88)</f>
        <v>-0.4132187310211821</v>
      </c>
      <c r="O88" s="12">
        <f>('Summary Data'!O23-('Summary Data'!O7*'Summary Data'!O$40+'Summary Data'!O24*'Summary Data'!O$39)/17*$A88)</f>
        <v>-0.8854492844392976</v>
      </c>
      <c r="P88" s="12">
        <f>('Summary Data'!P23-('Summary Data'!P7*'Summary Data'!P$40+'Summary Data'!P24*'Summary Data'!P$39)/17*$A88)</f>
        <v>-0.13498528064693394</v>
      </c>
      <c r="Q88" s="12">
        <f>('Summary Data'!Q23-('Summary Data'!Q7*'Summary Data'!Q$40+'Summary Data'!Q24*'Summary Data'!Q$39)/17*$A88)</f>
        <v>-0.2128335347808008</v>
      </c>
      <c r="R88" s="12">
        <f>('Summary Data'!R23-('Summary Data'!R7*'Summary Data'!R$40+'Summary Data'!R24*'Summary Data'!R$39)/17*$A88)</f>
        <v>0.6576336243310772</v>
      </c>
      <c r="S88" s="12">
        <f>('Summary Data'!S23-('Summary Data'!S7*'Summary Data'!S$40+'Summary Data'!S24*'Summary Data'!S$39)/17*$A88)</f>
        <v>0.42848980369267753</v>
      </c>
      <c r="T88" s="12">
        <f>('Summary Data'!T23-('Summary Data'!T7*'Summary Data'!T$40+'Summary Data'!T24*'Summary Data'!T$39)/17*$A88)</f>
        <v>-0.6722712721217786</v>
      </c>
      <c r="U88" s="12">
        <f>('Summary Data'!U23-('Summary Data'!U7*'Summary Data'!U$40+'Summary Data'!U24*'Summary Data'!U$39)/17*$A88)</f>
        <v>7.541636537498834</v>
      </c>
      <c r="V88" s="69">
        <f>(B88*B$67+C88*C$67+D88*D$67+E88*E$67+F88*F$67+G88*G$67+H88*H$67+I88*I$67+J88*J$67+K88*K$67+L88*L$67+M88*M$67+N88*N$67+O88*O$67+P88*P$67+Q88*Q$67+R88*R$67+S88*S$67+T88*T$67+U88*U$67)/SUM(B$67:U$67)</f>
        <v>0.22411178299397008</v>
      </c>
    </row>
    <row r="89" spans="1:22" ht="11.25">
      <c r="A89" s="70">
        <v>3</v>
      </c>
      <c r="B89" s="12">
        <f>('Summary Data'!B24-('Summary Data'!B8*'Summary Data'!B$40+'Summary Data'!B25*'Summary Data'!B$39)/17*$A89)</f>
        <v>-2.7440964789411106</v>
      </c>
      <c r="C89" s="12">
        <f>('Summary Data'!C24-('Summary Data'!C8*'Summary Data'!C$40+'Summary Data'!C25*'Summary Data'!C$39)/17*$A89)</f>
        <v>0.4800401033382749</v>
      </c>
      <c r="D89" s="12">
        <f>('Summary Data'!D24-('Summary Data'!D8*'Summary Data'!D$40+'Summary Data'!D25*'Summary Data'!D$39)/17*$A89)</f>
        <v>0.28215514128712404</v>
      </c>
      <c r="E89" s="12">
        <f>('Summary Data'!E24-('Summary Data'!E8*'Summary Data'!E$40+'Summary Data'!E25*'Summary Data'!E$39)/17*$A89)</f>
        <v>0.30902617259226905</v>
      </c>
      <c r="F89" s="12">
        <f>('Summary Data'!F24-('Summary Data'!F8*'Summary Data'!F$40+'Summary Data'!F25*'Summary Data'!F$39)/17*$A89)</f>
        <v>0.0008492486416394247</v>
      </c>
      <c r="G89" s="12">
        <f>('Summary Data'!G24-('Summary Data'!G8*'Summary Data'!G$40+'Summary Data'!G25*'Summary Data'!G$39)/17*$A89)</f>
        <v>0.05150539863340954</v>
      </c>
      <c r="H89" s="12">
        <f>('Summary Data'!H24-('Summary Data'!H8*'Summary Data'!H$40+'Summary Data'!H25*'Summary Data'!H$39)/17*$A89)</f>
        <v>-0.06001031825385371</v>
      </c>
      <c r="I89" s="12">
        <f>('Summary Data'!I24-('Summary Data'!I8*'Summary Data'!I$40+'Summary Data'!I25*'Summary Data'!I$39)/17*$A89)</f>
        <v>0.15200710557831898</v>
      </c>
      <c r="J89" s="12">
        <f>('Summary Data'!J24-('Summary Data'!J8*'Summary Data'!J$40+'Summary Data'!J25*'Summary Data'!J$39)/17*$A89)</f>
        <v>0.3745086383955018</v>
      </c>
      <c r="K89" s="12">
        <f>('Summary Data'!K24-('Summary Data'!K8*'Summary Data'!K$40+'Summary Data'!K25*'Summary Data'!K$39)/17*$A89)</f>
        <v>-0.011868639405886838</v>
      </c>
      <c r="L89" s="12">
        <f>('Summary Data'!L24-('Summary Data'!L8*'Summary Data'!L$40+'Summary Data'!L25*'Summary Data'!L$39)/17*$A89)</f>
        <v>0.35604672854824343</v>
      </c>
      <c r="M89" s="12">
        <f>('Summary Data'!M24-('Summary Data'!M8*'Summary Data'!M$40+'Summary Data'!M25*'Summary Data'!M$39)/17*$A89)</f>
        <v>-0.0027361147477932488</v>
      </c>
      <c r="N89" s="12">
        <f>('Summary Data'!N24-('Summary Data'!N8*'Summary Data'!N$40+'Summary Data'!N25*'Summary Data'!N$39)/17*$A89)</f>
        <v>-0.055588223453081106</v>
      </c>
      <c r="O89" s="12">
        <f>('Summary Data'!O24-('Summary Data'!O8*'Summary Data'!O$40+'Summary Data'!O25*'Summary Data'!O$39)/17*$A89)</f>
        <v>0.2647571955482837</v>
      </c>
      <c r="P89" s="12">
        <f>('Summary Data'!P24-('Summary Data'!P8*'Summary Data'!P$40+'Summary Data'!P25*'Summary Data'!P$39)/17*$A89)</f>
        <v>0.18024001977048265</v>
      </c>
      <c r="Q89" s="12">
        <f>('Summary Data'!Q24-('Summary Data'!Q8*'Summary Data'!Q$40+'Summary Data'!Q25*'Summary Data'!Q$39)/17*$A89)</f>
        <v>0.13968030639392773</v>
      </c>
      <c r="R89" s="12">
        <f>('Summary Data'!R24-('Summary Data'!R8*'Summary Data'!R$40+'Summary Data'!R25*'Summary Data'!R$39)/17*$A89)</f>
        <v>0.17319968592747323</v>
      </c>
      <c r="S89" s="12">
        <f>('Summary Data'!S24-('Summary Data'!S8*'Summary Data'!S$40+'Summary Data'!S25*'Summary Data'!S$39)/17*$A89)</f>
        <v>0.5925887711963134</v>
      </c>
      <c r="T89" s="12">
        <f>('Summary Data'!T24-('Summary Data'!T8*'Summary Data'!T$40+'Summary Data'!T25*'Summary Data'!T$39)/17*$A89)</f>
        <v>0.2657453668868574</v>
      </c>
      <c r="U89" s="12">
        <f>('Summary Data'!U24-('Summary Data'!U8*'Summary Data'!U$40+'Summary Data'!U25*'Summary Data'!U$39)/17*$A89)</f>
        <v>-0.5890265854429776</v>
      </c>
      <c r="V89" s="69">
        <f aca="true" t="shared" si="32" ref="V89:V97">(B89*B$67+C89*C$67+D89*D$67+E89*E$67+F89*F$67+G89*G$67+H89*H$67+I89*I$67+J89*J$67+K89*K$67+L89*L$67+M89*M$67+N89*N$67+O89*O$67+P89*P$67+Q89*Q$67+R89*R$67+S89*S$67+T89*T$67+U89*U$67)/SUM(B$67:U$67)</f>
        <v>0.08503777862668556</v>
      </c>
    </row>
    <row r="90" spans="1:22" ht="11.25">
      <c r="A90" s="70">
        <v>4</v>
      </c>
      <c r="B90" s="12">
        <f>('Summary Data'!B25-('Summary Data'!B9*'Summary Data'!B$40+'Summary Data'!B26*'Summary Data'!B$39)/17*$A90)</f>
        <v>0.0894642645181381</v>
      </c>
      <c r="C90" s="12">
        <f>('Summary Data'!C25-('Summary Data'!C9*'Summary Data'!C$40+'Summary Data'!C26*'Summary Data'!C$39)/17*$A90)</f>
        <v>0.009648858112255148</v>
      </c>
      <c r="D90" s="12">
        <f>('Summary Data'!D25-('Summary Data'!D9*'Summary Data'!D$40+'Summary Data'!D26*'Summary Data'!D$39)/17*$A90)</f>
        <v>0.031231211609111083</v>
      </c>
      <c r="E90" s="12">
        <f>('Summary Data'!E25-('Summary Data'!E9*'Summary Data'!E$40+'Summary Data'!E26*'Summary Data'!E$39)/17*$A90)</f>
        <v>-0.30136468870890987</v>
      </c>
      <c r="F90" s="12">
        <f>('Summary Data'!F25-('Summary Data'!F9*'Summary Data'!F$40+'Summary Data'!F26*'Summary Data'!F$39)/17*$A90)</f>
        <v>-0.1591350880967265</v>
      </c>
      <c r="G90" s="12">
        <f>('Summary Data'!G25-('Summary Data'!G9*'Summary Data'!G$40+'Summary Data'!G26*'Summary Data'!G$39)/17*$A90)</f>
        <v>-0.0978898099489815</v>
      </c>
      <c r="H90" s="12">
        <f>('Summary Data'!H25-('Summary Data'!H9*'Summary Data'!H$40+'Summary Data'!H26*'Summary Data'!H$39)/17*$A90)</f>
        <v>-0.1685366416338691</v>
      </c>
      <c r="I90" s="12">
        <f>('Summary Data'!I25-('Summary Data'!I9*'Summary Data'!I$40+'Summary Data'!I26*'Summary Data'!I$39)/17*$A90)</f>
        <v>-0.042288383733647704</v>
      </c>
      <c r="J90" s="12">
        <f>('Summary Data'!J25-('Summary Data'!J9*'Summary Data'!J$40+'Summary Data'!J26*'Summary Data'!J$39)/17*$A90)</f>
        <v>0.2882223072610362</v>
      </c>
      <c r="K90" s="12">
        <f>('Summary Data'!K25-('Summary Data'!K9*'Summary Data'!K$40+'Summary Data'!K26*'Summary Data'!K$39)/17*$A90)</f>
        <v>-0.056772912371769776</v>
      </c>
      <c r="L90" s="12">
        <f>('Summary Data'!L25-('Summary Data'!L9*'Summary Data'!L$40+'Summary Data'!L26*'Summary Data'!L$39)/17*$A90)</f>
        <v>0.14432098959135353</v>
      </c>
      <c r="M90" s="12">
        <f>('Summary Data'!M25-('Summary Data'!M9*'Summary Data'!M$40+'Summary Data'!M26*'Summary Data'!M$39)/17*$A90)</f>
        <v>-0.03635265171187608</v>
      </c>
      <c r="N90" s="12">
        <f>('Summary Data'!N25-('Summary Data'!N9*'Summary Data'!N$40+'Summary Data'!N26*'Summary Data'!N$39)/17*$A90)</f>
        <v>0.06281864856889993</v>
      </c>
      <c r="O90" s="12">
        <f>('Summary Data'!O25-('Summary Data'!O9*'Summary Data'!O$40+'Summary Data'!O26*'Summary Data'!O$39)/17*$A90)</f>
        <v>-0.01422486467562826</v>
      </c>
      <c r="P90" s="12">
        <f>('Summary Data'!P25-('Summary Data'!P9*'Summary Data'!P$40+'Summary Data'!P26*'Summary Data'!P$39)/17*$A90)</f>
        <v>-0.5271591428633104</v>
      </c>
      <c r="Q90" s="12">
        <f>('Summary Data'!Q25-('Summary Data'!Q9*'Summary Data'!Q$40+'Summary Data'!Q26*'Summary Data'!Q$39)/17*$A90)</f>
        <v>-0.2806704499855003</v>
      </c>
      <c r="R90" s="12">
        <f>('Summary Data'!R25-('Summary Data'!R9*'Summary Data'!R$40+'Summary Data'!R26*'Summary Data'!R$39)/17*$A90)</f>
        <v>0.161282536383945</v>
      </c>
      <c r="S90" s="12">
        <f>('Summary Data'!S25-('Summary Data'!S9*'Summary Data'!S$40+'Summary Data'!S26*'Summary Data'!S$39)/17*$A90)</f>
        <v>-0.11597480783199643</v>
      </c>
      <c r="T90" s="12">
        <f>('Summary Data'!T25-('Summary Data'!T9*'Summary Data'!T$40+'Summary Data'!T26*'Summary Data'!T$39)/17*$A90)</f>
        <v>0.15824154609699317</v>
      </c>
      <c r="U90" s="12">
        <f>('Summary Data'!U25-('Summary Data'!U9*'Summary Data'!U$40+'Summary Data'!U26*'Summary Data'!U$39)/17*$A90)</f>
        <v>1.511945749514287</v>
      </c>
      <c r="V90" s="69">
        <f t="shared" si="32"/>
        <v>-0.0008922953596609324</v>
      </c>
    </row>
    <row r="91" spans="1:22" ht="11.25">
      <c r="A91" s="70">
        <v>5</v>
      </c>
      <c r="B91" s="12">
        <f>('Summary Data'!B26-('Summary Data'!B10*'Summary Data'!B$40+'Summary Data'!B27*'Summary Data'!B$39)/17*$A91)</f>
        <v>2.1615251537487916</v>
      </c>
      <c r="C91" s="12">
        <f>('Summary Data'!C26-('Summary Data'!C10*'Summary Data'!C$40+'Summary Data'!C27*'Summary Data'!C$39)/17*$A91)</f>
        <v>0.0011974539781890786</v>
      </c>
      <c r="D91" s="12">
        <f>('Summary Data'!D26-('Summary Data'!D10*'Summary Data'!D$40+'Summary Data'!D27*'Summary Data'!D$39)/17*$A91)</f>
        <v>-0.03823656274635753</v>
      </c>
      <c r="E91" s="12">
        <f>('Summary Data'!E26-('Summary Data'!E10*'Summary Data'!E$40+'Summary Data'!E27*'Summary Data'!E$39)/17*$A91)</f>
        <v>0.0952555939562202</v>
      </c>
      <c r="F91" s="12">
        <f>('Summary Data'!F26-('Summary Data'!F10*'Summary Data'!F$40+'Summary Data'!F27*'Summary Data'!F$39)/17*$A91)</f>
        <v>0.42351578555605857</v>
      </c>
      <c r="G91" s="12">
        <f>('Summary Data'!G26-('Summary Data'!G10*'Summary Data'!G$40+'Summary Data'!G27*'Summary Data'!G$39)/17*$A91)</f>
        <v>0.25956713222931</v>
      </c>
      <c r="H91" s="12">
        <f>('Summary Data'!H26-('Summary Data'!H10*'Summary Data'!H$40+'Summary Data'!H27*'Summary Data'!H$39)/17*$A91)</f>
        <v>0.03502360227872156</v>
      </c>
      <c r="I91" s="12">
        <f>('Summary Data'!I26-('Summary Data'!I10*'Summary Data'!I$40+'Summary Data'!I27*'Summary Data'!I$39)/17*$A91)</f>
        <v>0.02812224559531786</v>
      </c>
      <c r="J91" s="12">
        <f>('Summary Data'!J26-('Summary Data'!J10*'Summary Data'!J$40+'Summary Data'!J27*'Summary Data'!J$39)/17*$A91)</f>
        <v>0.22179185857772116</v>
      </c>
      <c r="K91" s="12">
        <f>('Summary Data'!K26-('Summary Data'!K10*'Summary Data'!K$40+'Summary Data'!K27*'Summary Data'!K$39)/17*$A91)</f>
        <v>0.223182063445526</v>
      </c>
      <c r="L91" s="12">
        <f>('Summary Data'!L26-('Summary Data'!L10*'Summary Data'!L$40+'Summary Data'!L27*'Summary Data'!L$39)/17*$A91)</f>
        <v>0.19730125901017675</v>
      </c>
      <c r="M91" s="12">
        <f>('Summary Data'!M26-('Summary Data'!M10*'Summary Data'!M$40+'Summary Data'!M27*'Summary Data'!M$39)/17*$A91)</f>
        <v>-0.06582986930477522</v>
      </c>
      <c r="N91" s="12">
        <f>('Summary Data'!N26-('Summary Data'!N10*'Summary Data'!N$40+'Summary Data'!N27*'Summary Data'!N$39)/17*$A91)</f>
        <v>-0.1257358817167885</v>
      </c>
      <c r="O91" s="12">
        <f>('Summary Data'!O26-('Summary Data'!O10*'Summary Data'!O$40+'Summary Data'!O27*'Summary Data'!O$39)/17*$A91)</f>
        <v>0.1265467107965409</v>
      </c>
      <c r="P91" s="12">
        <f>('Summary Data'!P26-('Summary Data'!P10*'Summary Data'!P$40+'Summary Data'!P27*'Summary Data'!P$39)/17*$A91)</f>
        <v>0.0815701828996506</v>
      </c>
      <c r="Q91" s="12">
        <f>('Summary Data'!Q26-('Summary Data'!Q10*'Summary Data'!Q$40+'Summary Data'!Q27*'Summary Data'!Q$39)/17*$A91)</f>
        <v>-0.05514589152378771</v>
      </c>
      <c r="R91" s="12">
        <f>('Summary Data'!R26-('Summary Data'!R10*'Summary Data'!R$40+'Summary Data'!R27*'Summary Data'!R$39)/17*$A91)</f>
        <v>-0.14657976625507954</v>
      </c>
      <c r="S91" s="12">
        <f>('Summary Data'!S26-('Summary Data'!S10*'Summary Data'!S$40+'Summary Data'!S27*'Summary Data'!S$39)/17*$A91)</f>
        <v>-0.09608751856118586</v>
      </c>
      <c r="T91" s="12">
        <f>('Summary Data'!T26-('Summary Data'!T10*'Summary Data'!T$40+'Summary Data'!T27*'Summary Data'!T$39)/17*$A91)</f>
        <v>0.2611211689702668</v>
      </c>
      <c r="U91" s="12">
        <f>('Summary Data'!U26-('Summary Data'!U10*'Summary Data'!U$40+'Summary Data'!U27*'Summary Data'!U$39)/17*$A91)</f>
        <v>0.05554189468702927</v>
      </c>
      <c r="V91" s="69">
        <f t="shared" si="32"/>
        <v>0.13890998407166685</v>
      </c>
    </row>
    <row r="92" spans="1:22" ht="11.25">
      <c r="A92" s="70">
        <v>6</v>
      </c>
      <c r="B92" s="12">
        <f>('Summary Data'!B27-('Summary Data'!B11*'Summary Data'!B$40+'Summary Data'!B28*'Summary Data'!B$39)/17*$A92)</f>
        <v>0.262674824308861</v>
      </c>
      <c r="C92" s="12">
        <f>('Summary Data'!C27-('Summary Data'!C11*'Summary Data'!C$40+'Summary Data'!C28*'Summary Data'!C$39)/17*$A92)</f>
        <v>0.15607450734196604</v>
      </c>
      <c r="D92" s="12">
        <f>('Summary Data'!D27-('Summary Data'!D11*'Summary Data'!D$40+'Summary Data'!D28*'Summary Data'!D$39)/17*$A92)</f>
        <v>0.07761264246759593</v>
      </c>
      <c r="E92" s="12">
        <f>('Summary Data'!E27-('Summary Data'!E11*'Summary Data'!E$40+'Summary Data'!E28*'Summary Data'!E$39)/17*$A92)</f>
        <v>0.103777488861821</v>
      </c>
      <c r="F92" s="12">
        <f>('Summary Data'!F27-('Summary Data'!F11*'Summary Data'!F$40+'Summary Data'!F28*'Summary Data'!F$39)/17*$A92)</f>
        <v>-0.03847010944408701</v>
      </c>
      <c r="G92" s="12">
        <f>('Summary Data'!G27-('Summary Data'!G11*'Summary Data'!G$40+'Summary Data'!G28*'Summary Data'!G$39)/17*$A92)</f>
        <v>-0.0862182248099986</v>
      </c>
      <c r="H92" s="12">
        <f>('Summary Data'!H27-('Summary Data'!H11*'Summary Data'!H$40+'Summary Data'!H28*'Summary Data'!H$39)/17*$A92)</f>
        <v>-0.08920275695829503</v>
      </c>
      <c r="I92" s="12">
        <f>('Summary Data'!I27-('Summary Data'!I11*'Summary Data'!I$40+'Summary Data'!I28*'Summary Data'!I$39)/17*$A92)</f>
        <v>-0.036690539619834955</v>
      </c>
      <c r="J92" s="12">
        <f>('Summary Data'!J27-('Summary Data'!J11*'Summary Data'!J$40+'Summary Data'!J28*'Summary Data'!J$39)/17*$A92)</f>
        <v>-0.044400088651913854</v>
      </c>
      <c r="K92" s="12">
        <f>('Summary Data'!K27-('Summary Data'!K11*'Summary Data'!K$40+'Summary Data'!K28*'Summary Data'!K$39)/17*$A92)</f>
        <v>0.039963470371664894</v>
      </c>
      <c r="L92" s="12">
        <f>('Summary Data'!L27-('Summary Data'!L11*'Summary Data'!L$40+'Summary Data'!L28*'Summary Data'!L$39)/17*$A92)</f>
        <v>0.06190526527036501</v>
      </c>
      <c r="M92" s="12">
        <f>('Summary Data'!M27-('Summary Data'!M11*'Summary Data'!M$40+'Summary Data'!M28*'Summary Data'!M$39)/17*$A92)</f>
        <v>0.036609437733020105</v>
      </c>
      <c r="N92" s="12">
        <f>('Summary Data'!N27-('Summary Data'!N11*'Summary Data'!N$40+'Summary Data'!N28*'Summary Data'!N$39)/17*$A92)</f>
        <v>0.05055999278647529</v>
      </c>
      <c r="O92" s="12">
        <f>('Summary Data'!O27-('Summary Data'!O11*'Summary Data'!O$40+'Summary Data'!O28*'Summary Data'!O$39)/17*$A92)</f>
        <v>0.003925808156779644</v>
      </c>
      <c r="P92" s="12">
        <f>('Summary Data'!P27-('Summary Data'!P11*'Summary Data'!P$40+'Summary Data'!P28*'Summary Data'!P$39)/17*$A92)</f>
        <v>-0.034474321394527885</v>
      </c>
      <c r="Q92" s="12">
        <f>('Summary Data'!Q27-('Summary Data'!Q11*'Summary Data'!Q$40+'Summary Data'!Q28*'Summary Data'!Q$39)/17*$A92)</f>
        <v>0.015649595256978354</v>
      </c>
      <c r="R92" s="12">
        <f>('Summary Data'!R27-('Summary Data'!R11*'Summary Data'!R$40+'Summary Data'!R28*'Summary Data'!R$39)/17*$A92)</f>
        <v>0.03644568706908875</v>
      </c>
      <c r="S92" s="12">
        <f>('Summary Data'!S27-('Summary Data'!S11*'Summary Data'!S$40+'Summary Data'!S28*'Summary Data'!S$39)/17*$A92)</f>
        <v>0.03842952292451727</v>
      </c>
      <c r="T92" s="12">
        <f>('Summary Data'!T27-('Summary Data'!T11*'Summary Data'!T$40+'Summary Data'!T28*'Summary Data'!T$39)/17*$A92)</f>
        <v>0.04370084346050138</v>
      </c>
      <c r="U92" s="12">
        <f>('Summary Data'!U27-('Summary Data'!U11*'Summary Data'!U$40+'Summary Data'!U28*'Summary Data'!U$39)/17*$A92)</f>
        <v>-0.11053760759428766</v>
      </c>
      <c r="V92" s="69">
        <f t="shared" si="32"/>
        <v>0.021771257508381683</v>
      </c>
    </row>
    <row r="93" spans="1:22" ht="11.25">
      <c r="A93" s="70">
        <v>7</v>
      </c>
      <c r="B93" s="12">
        <f>('Summary Data'!B28-('Summary Data'!B12*'Summary Data'!B$40+'Summary Data'!B29*'Summary Data'!B$39)/17*$A93)</f>
        <v>1.2450004183985566</v>
      </c>
      <c r="C93" s="12">
        <f>('Summary Data'!C28-('Summary Data'!C12*'Summary Data'!C$40+'Summary Data'!C29*'Summary Data'!C$39)/17*$A93)</f>
        <v>-0.1347380874286378</v>
      </c>
      <c r="D93" s="12">
        <f>('Summary Data'!D28-('Summary Data'!D12*'Summary Data'!D$40+'Summary Data'!D29*'Summary Data'!D$39)/17*$A93)</f>
        <v>-0.041614185057223405</v>
      </c>
      <c r="E93" s="12">
        <f>('Summary Data'!E28-('Summary Data'!E12*'Summary Data'!E$40+'Summary Data'!E29*'Summary Data'!E$39)/17*$A93)</f>
        <v>0.01309199130860501</v>
      </c>
      <c r="F93" s="12">
        <f>('Summary Data'!F28-('Summary Data'!F12*'Summary Data'!F$40+'Summary Data'!F29*'Summary Data'!F$39)/17*$A93)</f>
        <v>0.06283816142224458</v>
      </c>
      <c r="G93" s="12">
        <f>('Summary Data'!G28-('Summary Data'!G12*'Summary Data'!G$40+'Summary Data'!G29*'Summary Data'!G$39)/17*$A93)</f>
        <v>-0.06299892721821873</v>
      </c>
      <c r="H93" s="12">
        <f>('Summary Data'!H28-('Summary Data'!H12*'Summary Data'!H$40+'Summary Data'!H29*'Summary Data'!H$39)/17*$A93)</f>
        <v>-0.10843677823197433</v>
      </c>
      <c r="I93" s="12">
        <f>('Summary Data'!I28-('Summary Data'!I12*'Summary Data'!I$40+'Summary Data'!I29*'Summary Data'!I$39)/17*$A93)</f>
        <v>0.003732201070055575</v>
      </c>
      <c r="J93" s="12">
        <f>('Summary Data'!J28-('Summary Data'!J12*'Summary Data'!J$40+'Summary Data'!J29*'Summary Data'!J$39)/17*$A93)</f>
        <v>-0.004239139162428529</v>
      </c>
      <c r="K93" s="12">
        <f>('Summary Data'!K28-('Summary Data'!K12*'Summary Data'!K$40+'Summary Data'!K29*'Summary Data'!K$39)/17*$A93)</f>
        <v>0.08441176514544678</v>
      </c>
      <c r="L93" s="12">
        <f>('Summary Data'!L28-('Summary Data'!L12*'Summary Data'!L$40+'Summary Data'!L29*'Summary Data'!L$39)/17*$A93)</f>
        <v>0.025598107622126793</v>
      </c>
      <c r="M93" s="12">
        <f>('Summary Data'!M28-('Summary Data'!M12*'Summary Data'!M$40+'Summary Data'!M29*'Summary Data'!M$39)/17*$A93)</f>
        <v>-0.07751572423988011</v>
      </c>
      <c r="N93" s="12">
        <f>('Summary Data'!N28-('Summary Data'!N12*'Summary Data'!N$40+'Summary Data'!N29*'Summary Data'!N$39)/17*$A93)</f>
        <v>-0.036302995706832215</v>
      </c>
      <c r="O93" s="12">
        <f>('Summary Data'!O28-('Summary Data'!O12*'Summary Data'!O$40+'Summary Data'!O29*'Summary Data'!O$39)/17*$A93)</f>
        <v>0.007146495058412153</v>
      </c>
      <c r="P93" s="12">
        <f>('Summary Data'!P28-('Summary Data'!P12*'Summary Data'!P$40+'Summary Data'!P29*'Summary Data'!P$39)/17*$A93)</f>
        <v>0.01609927066111841</v>
      </c>
      <c r="Q93" s="12">
        <f>('Summary Data'!Q28-('Summary Data'!Q12*'Summary Data'!Q$40+'Summary Data'!Q29*'Summary Data'!Q$39)/17*$A93)</f>
        <v>-0.006752141436341897</v>
      </c>
      <c r="R93" s="12">
        <f>('Summary Data'!R28-('Summary Data'!R12*'Summary Data'!R$40+'Summary Data'!R29*'Summary Data'!R$39)/17*$A93)</f>
        <v>-0.04061413200567289</v>
      </c>
      <c r="S93" s="12">
        <f>('Summary Data'!S28-('Summary Data'!S12*'Summary Data'!S$40+'Summary Data'!S29*'Summary Data'!S$39)/17*$A93)</f>
        <v>-0.06109087923131729</v>
      </c>
      <c r="T93" s="12">
        <f>('Summary Data'!T28-('Summary Data'!T12*'Summary Data'!T$40+'Summary Data'!T29*'Summary Data'!T$39)/17*$A93)</f>
        <v>-0.010027452459414662</v>
      </c>
      <c r="U93" s="12">
        <f>('Summary Data'!U28-('Summary Data'!U12*'Summary Data'!U$40+'Summary Data'!U29*'Summary Data'!U$39)/17*$A93)</f>
        <v>-0.08674608351336528</v>
      </c>
      <c r="V93" s="69">
        <f t="shared" si="32"/>
        <v>0.014061154276035794</v>
      </c>
    </row>
    <row r="94" spans="1:22" ht="11.25">
      <c r="A94" s="70">
        <v>8</v>
      </c>
      <c r="B94" s="12">
        <f>('Summary Data'!B29-('Summary Data'!B13*'Summary Data'!B$40+'Summary Data'!B30*'Summary Data'!B$39)/17*$A94)</f>
        <v>0.01485425163201682</v>
      </c>
      <c r="C94" s="12">
        <f>('Summary Data'!C29-('Summary Data'!C13*'Summary Data'!C$40+'Summary Data'!C30*'Summary Data'!C$39)/17*$A94)</f>
        <v>0.014940312050968478</v>
      </c>
      <c r="D94" s="12">
        <f>('Summary Data'!D29-('Summary Data'!D13*'Summary Data'!D$40+'Summary Data'!D30*'Summary Data'!D$39)/17*$A94)</f>
        <v>0.0205765898603391</v>
      </c>
      <c r="E94" s="12">
        <f>('Summary Data'!E29-('Summary Data'!E13*'Summary Data'!E$40+'Summary Data'!E30*'Summary Data'!E$39)/17*$A94)</f>
        <v>0.02819164520256008</v>
      </c>
      <c r="F94" s="12">
        <f>('Summary Data'!F29-('Summary Data'!F13*'Summary Data'!F$40+'Summary Data'!F30*'Summary Data'!F$39)/17*$A94)</f>
        <v>0.005766880495671821</v>
      </c>
      <c r="G94" s="12">
        <f>('Summary Data'!G29-('Summary Data'!G13*'Summary Data'!G$40+'Summary Data'!G30*'Summary Data'!G$39)/17*$A94)</f>
        <v>-0.022970647611077616</v>
      </c>
      <c r="H94" s="12">
        <f>('Summary Data'!H29-('Summary Data'!H13*'Summary Data'!H$40+'Summary Data'!H30*'Summary Data'!H$39)/17*$A94)</f>
        <v>0.018013511297341658</v>
      </c>
      <c r="I94" s="12">
        <f>('Summary Data'!I29-('Summary Data'!I13*'Summary Data'!I$40+'Summary Data'!I30*'Summary Data'!I$39)/17*$A94)</f>
        <v>-0.014288493641798874</v>
      </c>
      <c r="J94" s="12">
        <f>('Summary Data'!J29-('Summary Data'!J13*'Summary Data'!J$40+'Summary Data'!J30*'Summary Data'!J$39)/17*$A94)</f>
        <v>-0.05972580291031141</v>
      </c>
      <c r="K94" s="12">
        <f>('Summary Data'!K29-('Summary Data'!K13*'Summary Data'!K$40+'Summary Data'!K30*'Summary Data'!K$39)/17*$A94)</f>
        <v>-0.013589941605157651</v>
      </c>
      <c r="L94" s="12">
        <f>('Summary Data'!L29-('Summary Data'!L13*'Summary Data'!L$40+'Summary Data'!L30*'Summary Data'!L$39)/17*$A94)</f>
        <v>-0.0018663576704242325</v>
      </c>
      <c r="M94" s="12">
        <f>('Summary Data'!M29-('Summary Data'!M13*'Summary Data'!M$40+'Summary Data'!M30*'Summary Data'!M$39)/17*$A94)</f>
        <v>0.02590523563770574</v>
      </c>
      <c r="N94" s="12">
        <f>('Summary Data'!N29-('Summary Data'!N13*'Summary Data'!N$40+'Summary Data'!N30*'Summary Data'!N$39)/17*$A94)</f>
        <v>0.026239682890743916</v>
      </c>
      <c r="O94" s="12">
        <f>('Summary Data'!O29-('Summary Data'!O13*'Summary Data'!O$40+'Summary Data'!O30*'Summary Data'!O$39)/17*$A94)</f>
        <v>0.015109957679668924</v>
      </c>
      <c r="P94" s="12">
        <f>('Summary Data'!P29-('Summary Data'!P13*'Summary Data'!P$40+'Summary Data'!P30*'Summary Data'!P$39)/17*$A94)</f>
        <v>-0.008285067992278418</v>
      </c>
      <c r="Q94" s="12">
        <f>('Summary Data'!Q29-('Summary Data'!Q13*'Summary Data'!Q$40+'Summary Data'!Q30*'Summary Data'!Q$39)/17*$A94)</f>
        <v>-0.0048101615859111185</v>
      </c>
      <c r="R94" s="12">
        <f>('Summary Data'!R29-('Summary Data'!R13*'Summary Data'!R$40+'Summary Data'!R30*'Summary Data'!R$39)/17*$A94)</f>
        <v>0.041853851320813304</v>
      </c>
      <c r="S94" s="12">
        <f>('Summary Data'!S29-('Summary Data'!S13*'Summary Data'!S$40+'Summary Data'!S30*'Summary Data'!S$39)/17*$A94)</f>
        <v>0.04778252772403932</v>
      </c>
      <c r="T94" s="12">
        <f>('Summary Data'!T29-('Summary Data'!T13*'Summary Data'!T$40+'Summary Data'!T30*'Summary Data'!T$39)/17*$A94)</f>
        <v>0.03614747144523677</v>
      </c>
      <c r="U94" s="12">
        <f>('Summary Data'!U29-('Summary Data'!U13*'Summary Data'!U$40+'Summary Data'!U30*'Summary Data'!U$39)/17*$A94)</f>
        <v>0.022431373032580356</v>
      </c>
      <c r="V94" s="69">
        <f t="shared" si="32"/>
        <v>0.009210232888447429</v>
      </c>
    </row>
    <row r="95" spans="1:22" ht="11.25">
      <c r="A95" s="70">
        <v>9</v>
      </c>
      <c r="B95" s="12">
        <f>('Summary Data'!B30-('Summary Data'!B14*'Summary Data'!B$40+'Summary Data'!B31*'Summary Data'!B$39)/17*$A95)</f>
        <v>-0.24369447359943405</v>
      </c>
      <c r="C95" s="12">
        <f>('Summary Data'!C30-('Summary Data'!C14*'Summary Data'!C$40+'Summary Data'!C31*'Summary Data'!C$39)/17*$A95)</f>
        <v>-0.010418507086352884</v>
      </c>
      <c r="D95" s="12">
        <f>('Summary Data'!D30-('Summary Data'!D14*'Summary Data'!D$40+'Summary Data'!D31*'Summary Data'!D$39)/17*$A95)</f>
        <v>0.013723159421412435</v>
      </c>
      <c r="E95" s="12">
        <f>('Summary Data'!E30-('Summary Data'!E14*'Summary Data'!E$40+'Summary Data'!E31*'Summary Data'!E$39)/17*$A95)</f>
        <v>-0.010595407257274316</v>
      </c>
      <c r="F95" s="12">
        <f>('Summary Data'!F30-('Summary Data'!F14*'Summary Data'!F$40+'Summary Data'!F31*'Summary Data'!F$39)/17*$A95)</f>
        <v>-0.04295356069190442</v>
      </c>
      <c r="G95" s="12">
        <f>('Summary Data'!G30-('Summary Data'!G14*'Summary Data'!G$40+'Summary Data'!G31*'Summary Data'!G$39)/17*$A95)</f>
        <v>-0.014809722513196346</v>
      </c>
      <c r="H95" s="12">
        <f>('Summary Data'!H30-('Summary Data'!H14*'Summary Data'!H$40+'Summary Data'!H31*'Summary Data'!H$39)/17*$A95)</f>
        <v>0.0005921644014140932</v>
      </c>
      <c r="I95" s="12">
        <f>('Summary Data'!I30-('Summary Data'!I14*'Summary Data'!I$40+'Summary Data'!I31*'Summary Data'!I$39)/17*$A95)</f>
        <v>0.027922834161100942</v>
      </c>
      <c r="J95" s="12">
        <f>('Summary Data'!J30-('Summary Data'!J14*'Summary Data'!J$40+'Summary Data'!J31*'Summary Data'!J$39)/17*$A95)</f>
        <v>0.010291961021412813</v>
      </c>
      <c r="K95" s="12">
        <f>('Summary Data'!K30-('Summary Data'!K14*'Summary Data'!K$40+'Summary Data'!K31*'Summary Data'!K$39)/17*$A95)</f>
        <v>-0.011896057135239127</v>
      </c>
      <c r="L95" s="12">
        <f>('Summary Data'!L30-('Summary Data'!L14*'Summary Data'!L$40+'Summary Data'!L31*'Summary Data'!L$39)/17*$A95)</f>
        <v>0.0034250863475915215</v>
      </c>
      <c r="M95" s="12">
        <f>('Summary Data'!M30-('Summary Data'!M14*'Summary Data'!M$40+'Summary Data'!M31*'Summary Data'!M$39)/17*$A95)</f>
        <v>-0.009999015705825206</v>
      </c>
      <c r="N95" s="12">
        <f>('Summary Data'!N30-('Summary Data'!N14*'Summary Data'!N$40+'Summary Data'!N31*'Summary Data'!N$39)/17*$A95)</f>
        <v>-0.0027099164655794553</v>
      </c>
      <c r="O95" s="12">
        <f>('Summary Data'!O30-('Summary Data'!O14*'Summary Data'!O$40+'Summary Data'!O31*'Summary Data'!O$39)/17*$A95)</f>
        <v>-0.016323300011229253</v>
      </c>
      <c r="P95" s="12">
        <f>('Summary Data'!P30-('Summary Data'!P14*'Summary Data'!P$40+'Summary Data'!P31*'Summary Data'!P$39)/17*$A95)</f>
        <v>-0.0029026455690865285</v>
      </c>
      <c r="Q95" s="12">
        <f>('Summary Data'!Q30-('Summary Data'!Q14*'Summary Data'!Q$40+'Summary Data'!Q31*'Summary Data'!Q$39)/17*$A95)</f>
        <v>0.022241727349064988</v>
      </c>
      <c r="R95" s="12">
        <f>('Summary Data'!R30-('Summary Data'!R14*'Summary Data'!R$40+'Summary Data'!R31*'Summary Data'!R$39)/17*$A95)</f>
        <v>-0.028044439833679696</v>
      </c>
      <c r="S95" s="12">
        <f>('Summary Data'!S30-('Summary Data'!S14*'Summary Data'!S$40+'Summary Data'!S31*'Summary Data'!S$39)/17*$A95)</f>
        <v>-0.017527019433156255</v>
      </c>
      <c r="T95" s="12">
        <f>('Summary Data'!T30-('Summary Data'!T14*'Summary Data'!T$40+'Summary Data'!T31*'Summary Data'!T$39)/17*$A95)</f>
        <v>-0.003985230832060351</v>
      </c>
      <c r="U95" s="12">
        <f>('Summary Data'!U30-('Summary Data'!U14*'Summary Data'!U$40+'Summary Data'!U31*'Summary Data'!U$39)/17*$A95)</f>
        <v>-0.013236621723539918</v>
      </c>
      <c r="V95" s="69">
        <f t="shared" si="32"/>
        <v>-0.012378381134699369</v>
      </c>
    </row>
    <row r="96" spans="1:22" ht="11.25">
      <c r="A96" s="70">
        <v>10</v>
      </c>
      <c r="B96" s="12">
        <f>('Summary Data'!B31-('Summary Data'!B15*'Summary Data'!B$40+'Summary Data'!B32*'Summary Data'!B$39)/17*$A96)</f>
        <v>0</v>
      </c>
      <c r="C96" s="12">
        <f>('Summary Data'!C31-('Summary Data'!C15*'Summary Data'!C$40+'Summary Data'!C32*'Summary Data'!C$39)/17*$A96)</f>
        <v>-1.734723475976807E-18</v>
      </c>
      <c r="D96" s="12">
        <f>('Summary Data'!D31-('Summary Data'!D15*'Summary Data'!D$40+'Summary Data'!D32*'Summary Data'!D$39)/17*$A96)</f>
        <v>8.673617379884035E-19</v>
      </c>
      <c r="E96" s="12">
        <f>('Summary Data'!E31-('Summary Data'!E15*'Summary Data'!E$40+'Summary Data'!E32*'Summary Data'!E$39)/17*$A96)</f>
        <v>0</v>
      </c>
      <c r="F96" s="12">
        <f>('Summary Data'!F31-('Summary Data'!F15*'Summary Data'!F$40+'Summary Data'!F32*'Summary Data'!F$39)/17*$A96)</f>
        <v>4.336808689942018E-19</v>
      </c>
      <c r="G96" s="12">
        <f>('Summary Data'!G31-('Summary Data'!G15*'Summary Data'!G$40+'Summary Data'!G32*'Summary Data'!G$39)/17*$A96)</f>
        <v>-3.469446951953614E-18</v>
      </c>
      <c r="H96" s="12">
        <f>('Summary Data'!H31-('Summary Data'!H15*'Summary Data'!H$40+'Summary Data'!H32*'Summary Data'!H$39)/17*$A96)</f>
        <v>0</v>
      </c>
      <c r="I96" s="12">
        <f>('Summary Data'!I31-('Summary Data'!I15*'Summary Data'!I$40+'Summary Data'!I32*'Summary Data'!I$39)/17*$A96)</f>
        <v>8.673617379884035E-19</v>
      </c>
      <c r="J96" s="12">
        <f>('Summary Data'!J31-('Summary Data'!J15*'Summary Data'!J$40+'Summary Data'!J32*'Summary Data'!J$39)/17*$A96)</f>
        <v>3.469446951953614E-18</v>
      </c>
      <c r="K96" s="12">
        <f>('Summary Data'!K31-('Summary Data'!K15*'Summary Data'!K$40+'Summary Data'!K32*'Summary Data'!K$39)/17*$A96)</f>
        <v>1.734723475976807E-18</v>
      </c>
      <c r="L96" s="12">
        <f>('Summary Data'!L31-('Summary Data'!L15*'Summary Data'!L$40+'Summary Data'!L32*'Summary Data'!L$39)/17*$A96)</f>
        <v>0</v>
      </c>
      <c r="M96" s="12">
        <f>('Summary Data'!M31-('Summary Data'!M15*'Summary Data'!M$40+'Summary Data'!M32*'Summary Data'!M$39)/17*$A96)</f>
        <v>3.469446951953614E-18</v>
      </c>
      <c r="N96" s="12">
        <f>('Summary Data'!N31-('Summary Data'!N15*'Summary Data'!N$40+'Summary Data'!N32*'Summary Data'!N$39)/17*$A96)</f>
        <v>1.734723475976807E-18</v>
      </c>
      <c r="O96" s="12">
        <f>('Summary Data'!O31-('Summary Data'!O15*'Summary Data'!O$40+'Summary Data'!O32*'Summary Data'!O$39)/17*$A96)</f>
        <v>3.469446951953614E-18</v>
      </c>
      <c r="P96" s="12">
        <f>('Summary Data'!P31-('Summary Data'!P15*'Summary Data'!P$40+'Summary Data'!P32*'Summary Data'!P$39)/17*$A96)</f>
        <v>4.336808689942018E-19</v>
      </c>
      <c r="Q96" s="12">
        <f>('Summary Data'!Q31-('Summary Data'!Q15*'Summary Data'!Q$40+'Summary Data'!Q32*'Summary Data'!Q$39)/17*$A96)</f>
        <v>3.469446951953614E-18</v>
      </c>
      <c r="R96" s="12">
        <f>('Summary Data'!R31-('Summary Data'!R15*'Summary Data'!R$40+'Summary Data'!R32*'Summary Data'!R$39)/17*$A96)</f>
        <v>0</v>
      </c>
      <c r="S96" s="12">
        <f>('Summary Data'!S31-('Summary Data'!S15*'Summary Data'!S$40+'Summary Data'!S32*'Summary Data'!S$39)/17*$A96)</f>
        <v>-6.938893903907228E-18</v>
      </c>
      <c r="T96" s="12">
        <f>('Summary Data'!T31-('Summary Data'!T15*'Summary Data'!T$40+'Summary Data'!T32*'Summary Data'!T$39)/17*$A96)</f>
        <v>0</v>
      </c>
      <c r="U96" s="12">
        <f>('Summary Data'!U31-('Summary Data'!U15*'Summary Data'!U$40+'Summary Data'!U32*'Summary Data'!U$39)/17*$A96)</f>
        <v>0</v>
      </c>
      <c r="V96" s="69">
        <f t="shared" si="32"/>
        <v>4.080139083119401E-19</v>
      </c>
    </row>
    <row r="97" spans="1:22" ht="11.25">
      <c r="A97" s="70">
        <v>11</v>
      </c>
      <c r="B97" s="12">
        <f>('Summary Data'!B32-('Summary Data'!B16*'Summary Data'!B$40+'Summary Data'!B33*'Summary Data'!B$39)/17*$A97)</f>
        <v>0.12123065726032167</v>
      </c>
      <c r="C97" s="12">
        <f>('Summary Data'!C32-('Summary Data'!C16*'Summary Data'!C$40+'Summary Data'!C33*'Summary Data'!C$39)/17*$A97)</f>
        <v>-0.07406991455648225</v>
      </c>
      <c r="D97" s="12">
        <f>('Summary Data'!D32-('Summary Data'!D16*'Summary Data'!D$40+'Summary Data'!D33*'Summary Data'!D$39)/17*$A97)</f>
        <v>-0.05089699648547829</v>
      </c>
      <c r="E97" s="12">
        <f>('Summary Data'!E32-('Summary Data'!E16*'Summary Data'!E$40+'Summary Data'!E33*'Summary Data'!E$39)/17*$A97)</f>
        <v>-0.035818059903274344</v>
      </c>
      <c r="F97" s="12">
        <f>('Summary Data'!F32-('Summary Data'!F16*'Summary Data'!F$40+'Summary Data'!F33*'Summary Data'!F$39)/17*$A97)</f>
        <v>-0.024381563890037317</v>
      </c>
      <c r="G97" s="12">
        <f>('Summary Data'!G32-('Summary Data'!G16*'Summary Data'!G$40+'Summary Data'!G33*'Summary Data'!G$39)/17*$A97)</f>
        <v>-0.03204731374552624</v>
      </c>
      <c r="H97" s="12">
        <f>('Summary Data'!H32-('Summary Data'!H16*'Summary Data'!H$40+'Summary Data'!H33*'Summary Data'!H$39)/17*$A97)</f>
        <v>-0.03630732546508532</v>
      </c>
      <c r="I97" s="12">
        <f>('Summary Data'!I32-('Summary Data'!I16*'Summary Data'!I$40+'Summary Data'!I33*'Summary Data'!I$39)/17*$A97)</f>
        <v>-0.02371310498356237</v>
      </c>
      <c r="J97" s="12">
        <f>('Summary Data'!J32-('Summary Data'!J16*'Summary Data'!J$40+'Summary Data'!J33*'Summary Data'!J$39)/17*$A97)</f>
        <v>-0.02660094282089455</v>
      </c>
      <c r="K97" s="12">
        <f>('Summary Data'!K32-('Summary Data'!K16*'Summary Data'!K$40+'Summary Data'!K33*'Summary Data'!K$39)/17*$A97)</f>
        <v>-0.0216175382201875</v>
      </c>
      <c r="L97" s="12">
        <f>('Summary Data'!L32-('Summary Data'!L16*'Summary Data'!L$40+'Summary Data'!L33*'Summary Data'!L$39)/17*$A97)</f>
        <v>-0.018689458932305697</v>
      </c>
      <c r="M97" s="12">
        <f>('Summary Data'!M32-('Summary Data'!M16*'Summary Data'!M$40+'Summary Data'!M33*'Summary Data'!M$39)/17*$A97)</f>
        <v>-0.039481021800116034</v>
      </c>
      <c r="N97" s="12">
        <f>('Summary Data'!N32-('Summary Data'!N16*'Summary Data'!N$40+'Summary Data'!N33*'Summary Data'!N$39)/17*$A97)</f>
        <v>-0.03790215836594963</v>
      </c>
      <c r="O97" s="12">
        <f>('Summary Data'!O32-('Summary Data'!O16*'Summary Data'!O$40+'Summary Data'!O33*'Summary Data'!O$39)/17*$A97)</f>
        <v>-0.037583190622684545</v>
      </c>
      <c r="P97" s="12">
        <f>('Summary Data'!P32-('Summary Data'!P16*'Summary Data'!P$40+'Summary Data'!P33*'Summary Data'!P$39)/17*$A97)</f>
        <v>-0.04256037546409734</v>
      </c>
      <c r="Q97" s="12">
        <f>('Summary Data'!Q32-('Summary Data'!Q16*'Summary Data'!Q$40+'Summary Data'!Q33*'Summary Data'!Q$39)/17*$A97)</f>
        <v>-0.04790787040663098</v>
      </c>
      <c r="R97" s="12">
        <f>('Summary Data'!R32-('Summary Data'!R16*'Summary Data'!R$40+'Summary Data'!R33*'Summary Data'!R$39)/17*$A97)</f>
        <v>-0.04732491106971708</v>
      </c>
      <c r="S97" s="12">
        <f>('Summary Data'!S32-('Summary Data'!S16*'Summary Data'!S$40+'Summary Data'!S33*'Summary Data'!S$39)/17*$A97)</f>
        <v>-0.05158049592678073</v>
      </c>
      <c r="T97" s="12">
        <f>('Summary Data'!T32-('Summary Data'!T16*'Summary Data'!T$40+'Summary Data'!T33*'Summary Data'!T$39)/17*$A97)</f>
        <v>-0.042239416736605494</v>
      </c>
      <c r="U97" s="12">
        <f>('Summary Data'!U32-('Summary Data'!U16*'Summary Data'!U$40+'Summary Data'!U33*'Summary Data'!U$39)/17*$A97)</f>
        <v>-0.05875264194428702</v>
      </c>
      <c r="V97" s="69">
        <f t="shared" si="32"/>
        <v>-0.03436230027817116</v>
      </c>
    </row>
    <row r="98" spans="1:25" ht="11.25">
      <c r="A98" s="70">
        <v>12</v>
      </c>
      <c r="B98" s="389">
        <f>('Summary Data'!B33-('Summary Data'!B17*'Summary Data'!B$40+'Summary Data'!B34*'Summary Data'!B$39)/17*$A98)*10</f>
        <v>0.057953313271428865</v>
      </c>
      <c r="C98" s="389">
        <f>('Summary Data'!C33-('Summary Data'!C17*'Summary Data'!C$40+'Summary Data'!C34*'Summary Data'!C$39)/17*$A98)*10</f>
        <v>0.04990934169134134</v>
      </c>
      <c r="D98" s="389">
        <f>('Summary Data'!D33-('Summary Data'!D17*'Summary Data'!D$40+'Summary Data'!D34*'Summary Data'!D$39)/17*$A98)*10</f>
        <v>0.009960033990360625</v>
      </c>
      <c r="E98" s="389">
        <f>('Summary Data'!E33-('Summary Data'!E17*'Summary Data'!E$40+'Summary Data'!E34*'Summary Data'!E$39)/17*$A98)*10</f>
        <v>0.03219203169331526</v>
      </c>
      <c r="F98" s="389">
        <f>('Summary Data'!F33-('Summary Data'!F17*'Summary Data'!F$40+'Summary Data'!F34*'Summary Data'!F$39)/17*$A98)*10</f>
        <v>0.007145875431474751</v>
      </c>
      <c r="G98" s="389">
        <f>('Summary Data'!G33-('Summary Data'!G17*'Summary Data'!G$40+'Summary Data'!G34*'Summary Data'!G$39)/17*$A98)*10</f>
        <v>-0.04392404078584548</v>
      </c>
      <c r="H98" s="389">
        <f>('Summary Data'!H33-('Summary Data'!H17*'Summary Data'!H$40+'Summary Data'!H34*'Summary Data'!H$39)/17*$A98)*10</f>
        <v>-0.055725891085246976</v>
      </c>
      <c r="I98" s="389">
        <f>('Summary Data'!I33-('Summary Data'!I17*'Summary Data'!I$40+'Summary Data'!I34*'Summary Data'!I$39)/17*$A98)*10</f>
        <v>-0.02884550794001127</v>
      </c>
      <c r="J98" s="389">
        <f>('Summary Data'!J33-('Summary Data'!J17*'Summary Data'!J$40+'Summary Data'!J34*'Summary Data'!J$39)/17*$A98)*10</f>
        <v>-0.025082436994964402</v>
      </c>
      <c r="K98" s="389">
        <f>('Summary Data'!K33-('Summary Data'!K17*'Summary Data'!K$40+'Summary Data'!K34*'Summary Data'!K$39)/17*$A98)*10</f>
        <v>0.0038104042387448415</v>
      </c>
      <c r="L98" s="389">
        <f>('Summary Data'!L33-('Summary Data'!L17*'Summary Data'!L$40+'Summary Data'!L34*'Summary Data'!L$39)/17*$A98)*10</f>
        <v>-0.07875147266449409</v>
      </c>
      <c r="M98" s="389">
        <f>('Summary Data'!M33-('Summary Data'!M17*'Summary Data'!M$40+'Summary Data'!M34*'Summary Data'!M$39)/17*$A98)*10</f>
        <v>-0.04811651187332323</v>
      </c>
      <c r="N98" s="389">
        <f>('Summary Data'!N33-('Summary Data'!N17*'Summary Data'!N$40+'Summary Data'!N34*'Summary Data'!N$39)/17*$A98)*10</f>
        <v>-0.031860739025058385</v>
      </c>
      <c r="O98" s="389">
        <f>('Summary Data'!O33-('Summary Data'!O17*'Summary Data'!O$40+'Summary Data'!O34*'Summary Data'!O$39)/17*$A98)*10</f>
        <v>-0.049534736054723125</v>
      </c>
      <c r="P98" s="389">
        <f>('Summary Data'!P33-('Summary Data'!P17*'Summary Data'!P$40+'Summary Data'!P34*'Summary Data'!P$39)/17*$A98)*10</f>
        <v>-0.034832019006840124</v>
      </c>
      <c r="Q98" s="389">
        <f>('Summary Data'!Q33-('Summary Data'!Q17*'Summary Data'!Q$40+'Summary Data'!Q34*'Summary Data'!Q$39)/17*$A98)*10</f>
        <v>-0.0051706899788410594</v>
      </c>
      <c r="R98" s="389">
        <f>('Summary Data'!R33-('Summary Data'!R17*'Summary Data'!R$40+'Summary Data'!R34*'Summary Data'!R$39)/17*$A98)*10</f>
        <v>0.0015499307272859569</v>
      </c>
      <c r="S98" s="389">
        <f>('Summary Data'!S33-('Summary Data'!S17*'Summary Data'!S$40+'Summary Data'!S34*'Summary Data'!S$39)/17*$A98)*10</f>
        <v>-0.015386389763310422</v>
      </c>
      <c r="T98" s="389">
        <f>('Summary Data'!T33-('Summary Data'!T17*'Summary Data'!T$40+'Summary Data'!T34*'Summary Data'!T$39)/17*$A98)*10</f>
        <v>-0.023753737643400004</v>
      </c>
      <c r="U98" s="389">
        <f>('Summary Data'!U33-('Summary Data'!U17*'Summary Data'!U$40+'Summary Data'!U34*'Summary Data'!U$39)/17*$A98)*10</f>
        <v>-0.08887911237887278</v>
      </c>
      <c r="V98" s="69">
        <f aca="true" t="shared" si="33" ref="V98:V103">(B98*B$67+C98*C$67+D98*D$67+E98*E$67+F98*F$67+G98*G$67+H98*H$67+I98*I$67+J98*J$67+K98*K$67+L98*L$67+M98*M$67+N98*N$67+O98*O$67+P98*P$67+Q98*Q$67+R98*R$67+S98*S$67+T98*T$67+U98*U$67)/SUM(B$67:U$67)/10</f>
        <v>-0.0018601003413030951</v>
      </c>
      <c r="Y98" s="390" t="s">
        <v>57</v>
      </c>
    </row>
    <row r="99" spans="1:25" ht="11.25">
      <c r="A99" s="70">
        <v>13</v>
      </c>
      <c r="B99" s="389">
        <f>('Summary Data'!B34-('Summary Data'!B18*'Summary Data'!B$40+'Summary Data'!B35*'Summary Data'!B$39)/17*$A99)*10</f>
        <v>-0.21988520187073862</v>
      </c>
      <c r="C99" s="389">
        <f>('Summary Data'!C34-('Summary Data'!C18*'Summary Data'!C$40+'Summary Data'!C35*'Summary Data'!C$39)/17*$A99)*10</f>
        <v>-0.03213455400681785</v>
      </c>
      <c r="D99" s="389">
        <f>('Summary Data'!D34-('Summary Data'!D18*'Summary Data'!D$40+'Summary Data'!D35*'Summary Data'!D$39)/17*$A99)*10</f>
        <v>-0.04128645824975015</v>
      </c>
      <c r="E99" s="389">
        <f>('Summary Data'!E34-('Summary Data'!E18*'Summary Data'!E$40+'Summary Data'!E35*'Summary Data'!E$39)/17*$A99)*10</f>
        <v>-0.05236763173003336</v>
      </c>
      <c r="F99" s="389">
        <f>('Summary Data'!F34-('Summary Data'!F18*'Summary Data'!F$40+'Summary Data'!F35*'Summary Data'!F$39)/17*$A99)*10</f>
        <v>-0.022208742812874098</v>
      </c>
      <c r="G99" s="389">
        <f>('Summary Data'!G34-('Summary Data'!G18*'Summary Data'!G$40+'Summary Data'!G35*'Summary Data'!G$39)/17*$A99)*10</f>
        <v>-0.05747103888837114</v>
      </c>
      <c r="H99" s="389">
        <f>('Summary Data'!H34-('Summary Data'!H18*'Summary Data'!H$40+'Summary Data'!H35*'Summary Data'!H$39)/17*$A99)*10</f>
        <v>-0.05624069213685655</v>
      </c>
      <c r="I99" s="389">
        <f>('Summary Data'!I34-('Summary Data'!I18*'Summary Data'!I$40+'Summary Data'!I35*'Summary Data'!I$39)/17*$A99)*10</f>
        <v>-0.029925255343744486</v>
      </c>
      <c r="J99" s="389">
        <f>('Summary Data'!J34-('Summary Data'!J18*'Summary Data'!J$40+'Summary Data'!J35*'Summary Data'!J$39)/17*$A99)*10</f>
        <v>-0.01814148684377965</v>
      </c>
      <c r="K99" s="389">
        <f>('Summary Data'!K34-('Summary Data'!K18*'Summary Data'!K$40+'Summary Data'!K35*'Summary Data'!K$39)/17*$A99)*10</f>
        <v>-0.005417481395819081</v>
      </c>
      <c r="L99" s="389">
        <f>('Summary Data'!L34-('Summary Data'!L18*'Summary Data'!L$40+'Summary Data'!L35*'Summary Data'!L$39)/17*$A99)*10</f>
        <v>-0.018096324396285203</v>
      </c>
      <c r="M99" s="389">
        <f>('Summary Data'!M34-('Summary Data'!M18*'Summary Data'!M$40+'Summary Data'!M35*'Summary Data'!M$39)/17*$A99)*10</f>
        <v>-0.025624176467519716</v>
      </c>
      <c r="N99" s="389">
        <f>('Summary Data'!N34-('Summary Data'!N18*'Summary Data'!N$40+'Summary Data'!N35*'Summary Data'!N$39)/17*$A99)*10</f>
        <v>-0.024663712742852208</v>
      </c>
      <c r="O99" s="389">
        <f>('Summary Data'!O34-('Summary Data'!O18*'Summary Data'!O$40+'Summary Data'!O35*'Summary Data'!O$39)/17*$A99)*10</f>
        <v>-0.02695769872994646</v>
      </c>
      <c r="P99" s="389">
        <f>('Summary Data'!P34-('Summary Data'!P18*'Summary Data'!P$40+'Summary Data'!P35*'Summary Data'!P$39)/17*$A99)*10</f>
        <v>-0.01873894698829946</v>
      </c>
      <c r="Q99" s="389">
        <f>('Summary Data'!Q34-('Summary Data'!Q18*'Summary Data'!Q$40+'Summary Data'!Q35*'Summary Data'!Q$39)/17*$A99)*10</f>
        <v>-0.02378532743940133</v>
      </c>
      <c r="R99" s="389">
        <f>('Summary Data'!R34-('Summary Data'!R18*'Summary Data'!R$40+'Summary Data'!R35*'Summary Data'!R$39)/17*$A99)*10</f>
        <v>-0.038886628675311286</v>
      </c>
      <c r="S99" s="389">
        <f>('Summary Data'!S34-('Summary Data'!S18*'Summary Data'!S$40+'Summary Data'!S35*'Summary Data'!S$39)/17*$A99)*10</f>
        <v>-0.03920535873059454</v>
      </c>
      <c r="T99" s="389">
        <f>('Summary Data'!T34-('Summary Data'!T18*'Summary Data'!T$40+'Summary Data'!T35*'Summary Data'!T$39)/17*$A99)*10</f>
        <v>-0.009504735175518541</v>
      </c>
      <c r="U99" s="389">
        <f>('Summary Data'!U34-('Summary Data'!U18*'Summary Data'!U$40+'Summary Data'!U35*'Summary Data'!U$39)/17*$A99)*10</f>
        <v>-0.021152228884174222</v>
      </c>
      <c r="V99" s="69">
        <f t="shared" si="33"/>
        <v>-0.003527227984495688</v>
      </c>
      <c r="Y99" s="390" t="s">
        <v>57</v>
      </c>
    </row>
    <row r="100" spans="1:25" ht="11.25">
      <c r="A100" s="70">
        <v>14</v>
      </c>
      <c r="B100" s="389">
        <f>('Summary Data'!B35-('Summary Data'!B19*'Summary Data'!B$40+'Summary Data'!B36*'Summary Data'!B$39)/17*$A100)*10</f>
        <v>0.048554885302776594</v>
      </c>
      <c r="C100" s="389">
        <f>('Summary Data'!C35-('Summary Data'!C19*'Summary Data'!C$40+'Summary Data'!C36*'Summary Data'!C$39)/17*$A100)*10</f>
        <v>-0.049599021207273025</v>
      </c>
      <c r="D100" s="389">
        <f>('Summary Data'!D35-('Summary Data'!D19*'Summary Data'!D$40+'Summary Data'!D36*'Summary Data'!D$39)/17*$A100)*10</f>
        <v>-0.03998379188157233</v>
      </c>
      <c r="E100" s="389">
        <f>('Summary Data'!E35-('Summary Data'!E19*'Summary Data'!E$40+'Summary Data'!E36*'Summary Data'!E$39)/17*$A100)*10</f>
        <v>-0.05250860994521988</v>
      </c>
      <c r="F100" s="389">
        <f>('Summary Data'!F35-('Summary Data'!F19*'Summary Data'!F$40+'Summary Data'!F36*'Summary Data'!F$39)/17*$A100)*10</f>
        <v>-0.06128029588326471</v>
      </c>
      <c r="G100" s="389">
        <f>('Summary Data'!G35-('Summary Data'!G19*'Summary Data'!G$40+'Summary Data'!G36*'Summary Data'!G$39)/17*$A100)*10</f>
        <v>-0.06037142400800134</v>
      </c>
      <c r="H100" s="389">
        <f>('Summary Data'!H35-('Summary Data'!H19*'Summary Data'!H$40+'Summary Data'!H36*'Summary Data'!H$39)/17*$A100)*10</f>
        <v>-0.03943144627256763</v>
      </c>
      <c r="I100" s="389">
        <f>('Summary Data'!I35-('Summary Data'!I19*'Summary Data'!I$40+'Summary Data'!I36*'Summary Data'!I$39)/17*$A100)*10</f>
        <v>-0.05392376300136707</v>
      </c>
      <c r="J100" s="389">
        <f>('Summary Data'!J35-('Summary Data'!J19*'Summary Data'!J$40+'Summary Data'!J36*'Summary Data'!J$39)/17*$A100)*10</f>
        <v>-0.06593951697952508</v>
      </c>
      <c r="K100" s="389">
        <f>('Summary Data'!K35-('Summary Data'!K19*'Summary Data'!K$40+'Summary Data'!K36*'Summary Data'!K$39)/17*$A100)*10</f>
        <v>-0.05745618827197069</v>
      </c>
      <c r="L100" s="389">
        <f>('Summary Data'!L35-('Summary Data'!L19*'Summary Data'!L$40+'Summary Data'!L36*'Summary Data'!L$39)/17*$A100)*10</f>
        <v>-0.04783445371795196</v>
      </c>
      <c r="M100" s="389">
        <f>('Summary Data'!M35-('Summary Data'!M19*'Summary Data'!M$40+'Summary Data'!M36*'Summary Data'!M$39)/17*$A100)*10</f>
        <v>-0.04258490873653876</v>
      </c>
      <c r="N100" s="389">
        <f>('Summary Data'!N35-('Summary Data'!N19*'Summary Data'!N$40+'Summary Data'!N36*'Summary Data'!N$39)/17*$A100)*10</f>
        <v>-0.03874130036080703</v>
      </c>
      <c r="O100" s="389">
        <f>('Summary Data'!O35-('Summary Data'!O19*'Summary Data'!O$40+'Summary Data'!O36*'Summary Data'!O$39)/17*$A100)*10</f>
        <v>-0.04249118286135979</v>
      </c>
      <c r="P100" s="389">
        <f>('Summary Data'!P35-('Summary Data'!P19*'Summary Data'!P$40+'Summary Data'!P36*'Summary Data'!P$39)/17*$A100)*10</f>
        <v>-0.06834057603493983</v>
      </c>
      <c r="Q100" s="389">
        <f>('Summary Data'!Q35-('Summary Data'!Q19*'Summary Data'!Q$40+'Summary Data'!Q36*'Summary Data'!Q$39)/17*$A100)*10</f>
        <v>-0.0590352591975335</v>
      </c>
      <c r="R100" s="389">
        <f>('Summary Data'!R35-('Summary Data'!R19*'Summary Data'!R$40+'Summary Data'!R36*'Summary Data'!R$39)/17*$A100)*10</f>
        <v>-0.04032768967320029</v>
      </c>
      <c r="S100" s="389">
        <f>('Summary Data'!S35-('Summary Data'!S19*'Summary Data'!S$40+'Summary Data'!S36*'Summary Data'!S$39)/17*$A100)*10</f>
        <v>-0.04031951438915625</v>
      </c>
      <c r="T100" s="389">
        <f>('Summary Data'!T35-('Summary Data'!T19*'Summary Data'!T$40+'Summary Data'!T36*'Summary Data'!T$39)/17*$A100)*10</f>
        <v>-0.04642134795103464</v>
      </c>
      <c r="U100" s="389">
        <f>('Summary Data'!U35-('Summary Data'!U19*'Summary Data'!U$40+'Summary Data'!U36*'Summary Data'!U$39)/17*$A100)*10</f>
        <v>0.021010419271180313</v>
      </c>
      <c r="V100" s="69">
        <f t="shared" si="33"/>
        <v>-0.0045331799934917845</v>
      </c>
      <c r="Y100" s="390" t="s">
        <v>57</v>
      </c>
    </row>
    <row r="101" spans="1:25" ht="11.25">
      <c r="A101" s="70">
        <v>15</v>
      </c>
      <c r="B101" s="389">
        <f>('Summary Data'!B36-('Summary Data'!B20*'Summary Data'!B$40+'Summary Data'!B37*'Summary Data'!B$39)/17*$A101)*10</f>
        <v>0.09188265</v>
      </c>
      <c r="C101" s="389">
        <f>('Summary Data'!C36-('Summary Data'!C20*'Summary Data'!C$40+'Summary Data'!C37*'Summary Data'!C$39)/17*$A101)*10</f>
        <v>-0.01840281</v>
      </c>
      <c r="D101" s="389">
        <f>('Summary Data'!D36-('Summary Data'!D20*'Summary Data'!D$40+'Summary Data'!D37*'Summary Data'!D$39)/17*$A101)*10</f>
        <v>-0.006974558</v>
      </c>
      <c r="E101" s="389">
        <f>('Summary Data'!E36-('Summary Data'!E20*'Summary Data'!E$40+'Summary Data'!E37*'Summary Data'!E$39)/17*$A101)*10</f>
        <v>0.015248709999999999</v>
      </c>
      <c r="F101" s="389">
        <f>('Summary Data'!F36-('Summary Data'!F20*'Summary Data'!F$40+'Summary Data'!F37*'Summary Data'!F$39)/17*$A101)*10</f>
        <v>-0.005300771</v>
      </c>
      <c r="G101" s="389">
        <f>('Summary Data'!G36-('Summary Data'!G20*'Summary Data'!G$40+'Summary Data'!G37*'Summary Data'!G$39)/17*$A101)*10</f>
        <v>0.0003523356</v>
      </c>
      <c r="H101" s="389">
        <f>('Summary Data'!H36-('Summary Data'!H20*'Summary Data'!H$40+'Summary Data'!H37*'Summary Data'!H$39)/17*$A101)*10</f>
        <v>-0.01306054</v>
      </c>
      <c r="I101" s="389">
        <f>('Summary Data'!I36-('Summary Data'!I20*'Summary Data'!I$40+'Summary Data'!I37*'Summary Data'!I$39)/17*$A101)*10</f>
        <v>-0.0065712340000000004</v>
      </c>
      <c r="J101" s="389">
        <f>('Summary Data'!J36-('Summary Data'!J20*'Summary Data'!J$40+'Summary Data'!J37*'Summary Data'!J$39)/17*$A101)*10</f>
        <v>0.012269410000000001</v>
      </c>
      <c r="K101" s="389">
        <f>('Summary Data'!K36-('Summary Data'!K20*'Summary Data'!K$40+'Summary Data'!K37*'Summary Data'!K$39)/17*$A101)*10</f>
        <v>0.01587641</v>
      </c>
      <c r="L101" s="389">
        <f>('Summary Data'!L36-('Summary Data'!L20*'Summary Data'!L$40+'Summary Data'!L37*'Summary Data'!L$39)/17*$A101)*10</f>
        <v>0.02515989</v>
      </c>
      <c r="M101" s="389">
        <f>('Summary Data'!M36-('Summary Data'!M20*'Summary Data'!M$40+'Summary Data'!M37*'Summary Data'!M$39)/17*$A101)*10</f>
        <v>0.03251727</v>
      </c>
      <c r="N101" s="389">
        <f>('Summary Data'!N36-('Summary Data'!N20*'Summary Data'!N$40+'Summary Data'!N37*'Summary Data'!N$39)/17*$A101)*10</f>
        <v>0.013094459999999999</v>
      </c>
      <c r="O101" s="389">
        <f>('Summary Data'!O36-('Summary Data'!O20*'Summary Data'!O$40+'Summary Data'!O37*'Summary Data'!O$39)/17*$A101)*10</f>
        <v>0.035881960000000004</v>
      </c>
      <c r="P101" s="389">
        <f>('Summary Data'!P36-('Summary Data'!P20*'Summary Data'!P$40+'Summary Data'!P37*'Summary Data'!P$39)/17*$A101)*10</f>
        <v>-0.001081428</v>
      </c>
      <c r="Q101" s="389">
        <f>('Summary Data'!Q36-('Summary Data'!Q20*'Summary Data'!Q$40+'Summary Data'!Q37*'Summary Data'!Q$39)/17*$A101)*10</f>
        <v>0.02128421</v>
      </c>
      <c r="R101" s="389">
        <f>('Summary Data'!R36-('Summary Data'!R20*'Summary Data'!R$40+'Summary Data'!R37*'Summary Data'!R$39)/17*$A101)*10</f>
        <v>0.04891392</v>
      </c>
      <c r="S101" s="389">
        <f>('Summary Data'!S36-('Summary Data'!S20*'Summary Data'!S$40+'Summary Data'!S37*'Summary Data'!S$39)/17*$A101)*10</f>
        <v>-0.005698956999999999</v>
      </c>
      <c r="T101" s="389">
        <f>('Summary Data'!T36-('Summary Data'!T20*'Summary Data'!T$40+'Summary Data'!T37*'Summary Data'!T$39)/17*$A101)*10</f>
        <v>-0.009052711</v>
      </c>
      <c r="U101" s="389">
        <f>('Summary Data'!U36-('Summary Data'!U20*'Summary Data'!U$40+'Summary Data'!U37*'Summary Data'!U$39)/17*$A101)*10</f>
        <v>0.039845130000000006</v>
      </c>
      <c r="V101" s="69">
        <f t="shared" si="33"/>
        <v>0.001194662408110422</v>
      </c>
      <c r="Y101" s="390" t="s">
        <v>57</v>
      </c>
    </row>
    <row r="102" spans="1:25" ht="11.25">
      <c r="A102" s="70">
        <v>16</v>
      </c>
      <c r="B102" s="389">
        <f>('Summary Data'!B37-('Summary Data'!B21*'Summary Data'!B$40+'Summary Data'!B38*'Summary Data'!B$39)/17*$A102)*10</f>
        <v>0</v>
      </c>
      <c r="C102" s="389">
        <f>('Summary Data'!C37-('Summary Data'!C21*'Summary Data'!C$40+'Summary Data'!C38*'Summary Data'!C$39)/17*$A102)*10</f>
        <v>0</v>
      </c>
      <c r="D102" s="389">
        <f>('Summary Data'!D37-('Summary Data'!D21*'Summary Data'!D$40+'Summary Data'!D38*'Summary Data'!D$39)/17*$A102)*10</f>
        <v>0</v>
      </c>
      <c r="E102" s="389">
        <f>('Summary Data'!E37-('Summary Data'!E21*'Summary Data'!E$40+'Summary Data'!E38*'Summary Data'!E$39)/17*$A102)*10</f>
        <v>0</v>
      </c>
      <c r="F102" s="389">
        <f>('Summary Data'!F37-('Summary Data'!F21*'Summary Data'!F$40+'Summary Data'!F38*'Summary Data'!F$39)/17*$A102)*10</f>
        <v>0</v>
      </c>
      <c r="G102" s="389">
        <f>('Summary Data'!G37-('Summary Data'!G21*'Summary Data'!G$40+'Summary Data'!G38*'Summary Data'!G$39)/17*$A102)*10</f>
        <v>0</v>
      </c>
      <c r="H102" s="389">
        <f>('Summary Data'!H37-('Summary Data'!H21*'Summary Data'!H$40+'Summary Data'!H38*'Summary Data'!H$39)/17*$A102)*10</f>
        <v>0</v>
      </c>
      <c r="I102" s="389">
        <f>('Summary Data'!I37-('Summary Data'!I21*'Summary Data'!I$40+'Summary Data'!I38*'Summary Data'!I$39)/17*$A102)*10</f>
        <v>0</v>
      </c>
      <c r="J102" s="389">
        <f>('Summary Data'!J37-('Summary Data'!J21*'Summary Data'!J$40+'Summary Data'!J38*'Summary Data'!J$39)/17*$A102)*10</f>
        <v>0</v>
      </c>
      <c r="K102" s="389">
        <f>('Summary Data'!K37-('Summary Data'!K21*'Summary Data'!K$40+'Summary Data'!K38*'Summary Data'!K$39)/17*$A102)*10</f>
        <v>0</v>
      </c>
      <c r="L102" s="389">
        <f>('Summary Data'!L37-('Summary Data'!L21*'Summary Data'!L$40+'Summary Data'!L38*'Summary Data'!L$39)/17*$A102)*10</f>
        <v>0</v>
      </c>
      <c r="M102" s="389">
        <f>('Summary Data'!M37-('Summary Data'!M21*'Summary Data'!M$40+'Summary Data'!M38*'Summary Data'!M$39)/17*$A102)*10</f>
        <v>0</v>
      </c>
      <c r="N102" s="389">
        <f>('Summary Data'!N37-('Summary Data'!N21*'Summary Data'!N$40+'Summary Data'!N38*'Summary Data'!N$39)/17*$A102)*10</f>
        <v>0</v>
      </c>
      <c r="O102" s="389">
        <f>('Summary Data'!O37-('Summary Data'!O21*'Summary Data'!O$40+'Summary Data'!O38*'Summary Data'!O$39)/17*$A102)*10</f>
        <v>0</v>
      </c>
      <c r="P102" s="389">
        <f>('Summary Data'!P37-('Summary Data'!P21*'Summary Data'!P$40+'Summary Data'!P38*'Summary Data'!P$39)/17*$A102)*10</f>
        <v>0</v>
      </c>
      <c r="Q102" s="389">
        <f>('Summary Data'!Q37-('Summary Data'!Q21*'Summary Data'!Q$40+'Summary Data'!Q38*'Summary Data'!Q$39)/17*$A102)*10</f>
        <v>0</v>
      </c>
      <c r="R102" s="389">
        <f>('Summary Data'!R37-('Summary Data'!R21*'Summary Data'!R$40+'Summary Data'!R38*'Summary Data'!R$39)/17*$A102)*10</f>
        <v>0</v>
      </c>
      <c r="S102" s="389">
        <f>('Summary Data'!S37-('Summary Data'!S21*'Summary Data'!S$40+'Summary Data'!S38*'Summary Data'!S$39)/17*$A102)*10</f>
        <v>0</v>
      </c>
      <c r="T102" s="389">
        <f>('Summary Data'!T37-('Summary Data'!T21*'Summary Data'!T$40+'Summary Data'!T38*'Summary Data'!T$39)/17*$A102)*10</f>
        <v>0</v>
      </c>
      <c r="U102" s="389">
        <f>('Summary Data'!U37-('Summary Data'!U21*'Summary Data'!U$40+'Summary Data'!U38*'Summary Data'!U$39)/17*$A102)*10</f>
        <v>0</v>
      </c>
      <c r="V102" s="69">
        <f t="shared" si="33"/>
        <v>0</v>
      </c>
      <c r="Y102" s="390" t="s">
        <v>57</v>
      </c>
    </row>
    <row r="103" spans="1:25" ht="12" thickBot="1">
      <c r="A103" s="71">
        <v>17</v>
      </c>
      <c r="B103" s="391">
        <f>'Summary Data'!B38*10</f>
        <v>0</v>
      </c>
      <c r="C103" s="391">
        <f>'Summary Data'!C38*10</f>
        <v>0</v>
      </c>
      <c r="D103" s="391">
        <f>'Summary Data'!D38*10</f>
        <v>0</v>
      </c>
      <c r="E103" s="391">
        <f>'Summary Data'!E38*10</f>
        <v>0</v>
      </c>
      <c r="F103" s="391">
        <f>'Summary Data'!F38*10</f>
        <v>0</v>
      </c>
      <c r="G103" s="391">
        <f>'Summary Data'!G38*10</f>
        <v>0</v>
      </c>
      <c r="H103" s="391">
        <f>'Summary Data'!H38*10</f>
        <v>0</v>
      </c>
      <c r="I103" s="391">
        <f>'Summary Data'!I38*10</f>
        <v>0</v>
      </c>
      <c r="J103" s="391">
        <f>'Summary Data'!J38*10</f>
        <v>0</v>
      </c>
      <c r="K103" s="391">
        <f>'Summary Data'!K38*10</f>
        <v>0</v>
      </c>
      <c r="L103" s="391">
        <f>'Summary Data'!L38*10</f>
        <v>0</v>
      </c>
      <c r="M103" s="391">
        <f>'Summary Data'!M38*10</f>
        <v>0</v>
      </c>
      <c r="N103" s="391">
        <f>'Summary Data'!N38*10</f>
        <v>0</v>
      </c>
      <c r="O103" s="391">
        <f>'Summary Data'!O38*10</f>
        <v>0</v>
      </c>
      <c r="P103" s="391">
        <f>'Summary Data'!P38*10</f>
        <v>0</v>
      </c>
      <c r="Q103" s="391">
        <f>'Summary Data'!Q38*10</f>
        <v>0</v>
      </c>
      <c r="R103" s="391">
        <f>'Summary Data'!R38*10</f>
        <v>0</v>
      </c>
      <c r="S103" s="391">
        <f>'Summary Data'!S38*10</f>
        <v>0</v>
      </c>
      <c r="T103" s="391">
        <f>'Summary Data'!T38*10</f>
        <v>0</v>
      </c>
      <c r="U103" s="391">
        <f>'Summary Data'!U38*10</f>
        <v>0</v>
      </c>
      <c r="V103" s="28">
        <f t="shared" si="33"/>
        <v>0</v>
      </c>
      <c r="Y103" s="390" t="s">
        <v>57</v>
      </c>
    </row>
    <row r="104" ht="12" thickBot="1"/>
    <row r="105" spans="1:22" ht="11.25">
      <c r="A105" s="436" t="s">
        <v>92</v>
      </c>
      <c r="B105" s="483"/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4"/>
    </row>
    <row r="106" spans="1:22" ht="11.25">
      <c r="A106" s="70"/>
      <c r="B106" s="68" t="s">
        <v>52</v>
      </c>
      <c r="C106" s="68" t="s">
        <v>53</v>
      </c>
      <c r="D106" s="68" t="s">
        <v>54</v>
      </c>
      <c r="E106" s="68" t="s">
        <v>55</v>
      </c>
      <c r="F106" s="68" t="s">
        <v>56</v>
      </c>
      <c r="G106" s="68" t="s">
        <v>61</v>
      </c>
      <c r="H106" s="68" t="s">
        <v>62</v>
      </c>
      <c r="I106" s="68" t="s">
        <v>63</v>
      </c>
      <c r="J106" s="68" t="s">
        <v>64</v>
      </c>
      <c r="K106" s="68" t="s">
        <v>65</v>
      </c>
      <c r="L106" s="68" t="s">
        <v>66</v>
      </c>
      <c r="M106" s="68" t="s">
        <v>67</v>
      </c>
      <c r="N106" s="68" t="s">
        <v>68</v>
      </c>
      <c r="O106" s="68" t="s">
        <v>69</v>
      </c>
      <c r="P106" s="68" t="s">
        <v>70</v>
      </c>
      <c r="Q106" s="68" t="s">
        <v>71</v>
      </c>
      <c r="R106" s="68" t="s">
        <v>72</v>
      </c>
      <c r="S106" s="68" t="s">
        <v>73</v>
      </c>
      <c r="T106" s="68" t="s">
        <v>74</v>
      </c>
      <c r="U106" s="68" t="s">
        <v>75</v>
      </c>
      <c r="V106" s="13" t="s">
        <v>76</v>
      </c>
    </row>
    <row r="107" spans="1:22" ht="11.25">
      <c r="A107" s="70">
        <v>1</v>
      </c>
      <c r="B107" s="12">
        <f>'Summary Data'!Y2</f>
        <v>359.98030000000006</v>
      </c>
      <c r="C107" s="12">
        <f>'Summary Data'!Z2</f>
        <v>702.8045</v>
      </c>
      <c r="D107" s="12">
        <f>'Summary Data'!AA2</f>
        <v>703.9707</v>
      </c>
      <c r="E107" s="12">
        <f>'Summary Data'!AB2</f>
        <v>704.0822999999999</v>
      </c>
      <c r="F107" s="12">
        <f>'Summary Data'!AC2</f>
        <v>703.9697</v>
      </c>
      <c r="G107" s="12">
        <f>'Summary Data'!AD2</f>
        <v>704.1299000000001</v>
      </c>
      <c r="H107" s="12">
        <f>'Summary Data'!AE2</f>
        <v>704.1603000000001</v>
      </c>
      <c r="I107" s="12">
        <f>'Summary Data'!AF2</f>
        <v>704.174</v>
      </c>
      <c r="J107" s="12">
        <f>'Summary Data'!AG2</f>
        <v>704.1621</v>
      </c>
      <c r="K107" s="12">
        <f>'Summary Data'!AH2</f>
        <v>704.1218</v>
      </c>
      <c r="L107" s="12">
        <f>'Summary Data'!AI2</f>
        <v>704.0908999999999</v>
      </c>
      <c r="M107" s="12">
        <f>'Summary Data'!AJ2</f>
        <v>704.1631</v>
      </c>
      <c r="N107" s="12">
        <f>'Summary Data'!AK2</f>
        <v>704.0833</v>
      </c>
      <c r="O107" s="12">
        <f>'Summary Data'!AL2</f>
        <v>704.075</v>
      </c>
      <c r="P107" s="12">
        <f>'Summary Data'!AM2</f>
        <v>704.0347</v>
      </c>
      <c r="Q107" s="12">
        <f>'Summary Data'!AN2</f>
        <v>704.0966</v>
      </c>
      <c r="R107" s="12">
        <f>'Summary Data'!AO2</f>
        <v>704.0835999999999</v>
      </c>
      <c r="S107" s="12">
        <f>'Summary Data'!AP2</f>
        <v>704.115</v>
      </c>
      <c r="T107" s="12">
        <f>'Summary Data'!AQ2</f>
        <v>703.8104</v>
      </c>
      <c r="U107" s="12">
        <f>'Summary Data'!AR2</f>
        <v>411.9284</v>
      </c>
      <c r="V107" s="72"/>
    </row>
    <row r="108" spans="1:22" ht="11.25">
      <c r="A108" s="70">
        <v>2</v>
      </c>
      <c r="B108" s="12">
        <f>('Summary Data'!Y6-('Summary Data'!Y7*'Summary Data'!Y$39-'Summary Data'!Y24*'Summary Data'!Y$40)/17*$A108)</f>
        <v>-24.083009553713516</v>
      </c>
      <c r="C108" s="12">
        <f>('Summary Data'!Z6-('Summary Data'!Z7*'Summary Data'!Z$39-'Summary Data'!Z24*'Summary Data'!Z$40)/17*$A108)</f>
        <v>-0.3428453154491993</v>
      </c>
      <c r="D108" s="12">
        <f>('Summary Data'!AA6-('Summary Data'!AA7*'Summary Data'!AA$39-'Summary Data'!AA24*'Summary Data'!AA$40)/17*$A108)</f>
        <v>-0.1980980851374216</v>
      </c>
      <c r="E108" s="12">
        <f>('Summary Data'!AB6-('Summary Data'!AB7*'Summary Data'!AB$39-'Summary Data'!AB24*'Summary Data'!AB$40)/17*$A108)</f>
        <v>0.019259696975936522</v>
      </c>
      <c r="F108" s="12">
        <f>('Summary Data'!AC6-('Summary Data'!AC7*'Summary Data'!AC$39-'Summary Data'!AC24*'Summary Data'!AC$40)/17*$A108)</f>
        <v>0.05730734043632551</v>
      </c>
      <c r="G108" s="12">
        <f>('Summary Data'!AD6-('Summary Data'!AD7*'Summary Data'!AD$39-'Summary Data'!AD24*'Summary Data'!AD$40)/17*$A108)</f>
        <v>0.43609807479456403</v>
      </c>
      <c r="H108" s="12">
        <f>('Summary Data'!AE6-('Summary Data'!AE7*'Summary Data'!AE$39-'Summary Data'!AE24*'Summary Data'!AE$40)/17*$A108)</f>
        <v>-0.03805212386892781</v>
      </c>
      <c r="I108" s="12">
        <f>('Summary Data'!AF6-('Summary Data'!AF7*'Summary Data'!AF$39-'Summary Data'!AF24*'Summary Data'!AF$40)/17*$A108)</f>
        <v>-0.6442250016227486</v>
      </c>
      <c r="J108" s="12">
        <f>('Summary Data'!AG6-('Summary Data'!AG7*'Summary Data'!AG$39-'Summary Data'!AG24*'Summary Data'!AG$40)/17*$A108)</f>
        <v>-0.24026295941666054</v>
      </c>
      <c r="K108" s="12">
        <f>('Summary Data'!AH6-('Summary Data'!AH7*'Summary Data'!AH$39-'Summary Data'!AH24*'Summary Data'!AH$40)/17*$A108)</f>
        <v>-0.16797625276387784</v>
      </c>
      <c r="L108" s="12">
        <f>('Summary Data'!AI6-('Summary Data'!AI7*'Summary Data'!AI$39-'Summary Data'!AI24*'Summary Data'!AI$40)/17*$A108)</f>
        <v>0.0008779506344372186</v>
      </c>
      <c r="M108" s="12">
        <f>('Summary Data'!AJ6-('Summary Data'!AJ7*'Summary Data'!AJ$39-'Summary Data'!AJ24*'Summary Data'!AJ$40)/17*$A108)</f>
        <v>-0.20044557360021859</v>
      </c>
      <c r="N108" s="12">
        <f>('Summary Data'!AK6-('Summary Data'!AK7*'Summary Data'!AK$39-'Summary Data'!AK24*'Summary Data'!AK$40)/17*$A108)</f>
        <v>0.23696723901911662</v>
      </c>
      <c r="O108" s="12">
        <f>('Summary Data'!AL6-('Summary Data'!AL7*'Summary Data'!AL$39-'Summary Data'!AL24*'Summary Data'!AL$40)/17*$A108)</f>
        <v>-0.26396466709166844</v>
      </c>
      <c r="P108" s="12">
        <f>('Summary Data'!AM6-('Summary Data'!AM7*'Summary Data'!AM$39-'Summary Data'!AM24*'Summary Data'!AM$40)/17*$A108)</f>
        <v>-0.5145862015312446</v>
      </c>
      <c r="Q108" s="12">
        <f>('Summary Data'!AN6-('Summary Data'!AN7*'Summary Data'!AN$39-'Summary Data'!AN24*'Summary Data'!AN$40)/17*$A108)</f>
        <v>-0.1836942488228437</v>
      </c>
      <c r="R108" s="12">
        <f>('Summary Data'!AO6-('Summary Data'!AO7*'Summary Data'!AO$39-'Summary Data'!AO24*'Summary Data'!AO$40)/17*$A108)</f>
        <v>-0.4575601813927697</v>
      </c>
      <c r="S108" s="12">
        <f>('Summary Data'!AP6-('Summary Data'!AP7*'Summary Data'!AP$39-'Summary Data'!AP24*'Summary Data'!AP$40)/17*$A108)</f>
        <v>0.1303313100957775</v>
      </c>
      <c r="T108" s="12">
        <f>('Summary Data'!AQ6-('Summary Data'!AQ7*'Summary Data'!AQ$39-'Summary Data'!AQ24*'Summary Data'!AQ$40)/17*$A108)</f>
        <v>-0.005913338361860393</v>
      </c>
      <c r="U108" s="12">
        <f>('Summary Data'!AR6-('Summary Data'!AR7*'Summary Data'!AR$39-'Summary Data'!AR24*'Summary Data'!AR$40)/17*$A108)</f>
        <v>-22.599519545495294</v>
      </c>
      <c r="V108" s="69">
        <f>(B108*B$107+C108*C$107+D108*D$107+E108*E$107+F108*F$107+G108*G$107+H108*H$107+I108*I$107+J108*J$107+K108*K$107+L108*L$107+M108*M$107+N108*N$107+O108*O$107+P108*P$107+Q108*Q$107+R108*R$107+S108*S$107+T108*T$107+U108*U$107)/SUM(B$107:U$107)</f>
        <v>-1.4617517136570042</v>
      </c>
    </row>
    <row r="109" spans="1:22" ht="11.25">
      <c r="A109" s="70">
        <v>3</v>
      </c>
      <c r="B109" s="12">
        <f>('Summary Data'!Y7-('Summary Data'!Y8*'Summary Data'!Y$39-'Summary Data'!Y25*'Summary Data'!Y$40)/17*$A109)</f>
        <v>40.38736703390622</v>
      </c>
      <c r="C109" s="12">
        <f>('Summary Data'!Z7-('Summary Data'!Z8*'Summary Data'!Z$39-'Summary Data'!Z25*'Summary Data'!Z$40)/17*$A109)</f>
        <v>2.044882738979576</v>
      </c>
      <c r="D109" s="12">
        <f>('Summary Data'!AA7-('Summary Data'!AA8*'Summary Data'!AA$39-'Summary Data'!AA25*'Summary Data'!AA$40)/17*$A109)</f>
        <v>2.0903174397235724</v>
      </c>
      <c r="E109" s="12">
        <f>('Summary Data'!AB7-('Summary Data'!AB8*'Summary Data'!AB$39-'Summary Data'!AB25*'Summary Data'!AB$40)/17*$A109)</f>
        <v>0.843592779325475</v>
      </c>
      <c r="F109" s="12">
        <f>('Summary Data'!AC7-('Summary Data'!AC8*'Summary Data'!AC$39-'Summary Data'!AC25*'Summary Data'!AC$40)/17*$A109)</f>
        <v>1.753503597158547</v>
      </c>
      <c r="G109" s="12">
        <f>('Summary Data'!AD7-('Summary Data'!AD8*'Summary Data'!AD$39-'Summary Data'!AD25*'Summary Data'!AD$40)/17*$A109)</f>
        <v>0.3609947329973862</v>
      </c>
      <c r="H109" s="12">
        <f>('Summary Data'!AE7-('Summary Data'!AE8*'Summary Data'!AE$39-'Summary Data'!AE25*'Summary Data'!AE$40)/17*$A109)</f>
        <v>1.6910247870763584</v>
      </c>
      <c r="I109" s="12">
        <f>('Summary Data'!AF7-('Summary Data'!AF8*'Summary Data'!AF$39-'Summary Data'!AF25*'Summary Data'!AF$40)/17*$A109)</f>
        <v>1.9980380370785888</v>
      </c>
      <c r="J109" s="12">
        <f>('Summary Data'!AG7-('Summary Data'!AG8*'Summary Data'!AG$39-'Summary Data'!AG25*'Summary Data'!AG$40)/17*$A109)</f>
        <v>2.004561046198462</v>
      </c>
      <c r="K109" s="12">
        <f>('Summary Data'!AH7-('Summary Data'!AH8*'Summary Data'!AH$39-'Summary Data'!AH25*'Summary Data'!AH$40)/17*$A109)</f>
        <v>1.3246562545667553</v>
      </c>
      <c r="L109" s="12">
        <f>('Summary Data'!AI7-('Summary Data'!AI8*'Summary Data'!AI$39-'Summary Data'!AI25*'Summary Data'!AI$40)/17*$A109)</f>
        <v>0.19435529801095264</v>
      </c>
      <c r="M109" s="12">
        <f>('Summary Data'!AJ7-('Summary Data'!AJ8*'Summary Data'!AJ$39-'Summary Data'!AJ25*'Summary Data'!AJ$40)/17*$A109)</f>
        <v>-0.25556274551700725</v>
      </c>
      <c r="N109" s="12">
        <f>('Summary Data'!AK7-('Summary Data'!AK8*'Summary Data'!AK$39-'Summary Data'!AK25*'Summary Data'!AK$40)/17*$A109)</f>
        <v>0.5855320644238663</v>
      </c>
      <c r="O109" s="12">
        <f>('Summary Data'!AL7-('Summary Data'!AL8*'Summary Data'!AL$39-'Summary Data'!AL25*'Summary Data'!AL$40)/17*$A109)</f>
        <v>-0.579490399190597</v>
      </c>
      <c r="P109" s="12">
        <f>('Summary Data'!AM7-('Summary Data'!AM8*'Summary Data'!AM$39-'Summary Data'!AM25*'Summary Data'!AM$40)/17*$A109)</f>
        <v>0.239838053309572</v>
      </c>
      <c r="Q109" s="12">
        <f>('Summary Data'!AN7-('Summary Data'!AN8*'Summary Data'!AN$39-'Summary Data'!AN25*'Summary Data'!AN$40)/17*$A109)</f>
        <v>0.8377678647220936</v>
      </c>
      <c r="R109" s="12">
        <f>('Summary Data'!AO7-('Summary Data'!AO8*'Summary Data'!AO$39-'Summary Data'!AO25*'Summary Data'!AO$40)/17*$A109)</f>
        <v>2.538604129870857</v>
      </c>
      <c r="S109" s="12">
        <f>('Summary Data'!AP7-('Summary Data'!AP8*'Summary Data'!AP$39-'Summary Data'!AP25*'Summary Data'!AP$40)/17*$A109)</f>
        <v>2.287263667172722</v>
      </c>
      <c r="T109" s="12">
        <f>('Summary Data'!AQ7-('Summary Data'!AQ8*'Summary Data'!AQ$39-'Summary Data'!AQ25*'Summary Data'!AQ$40)/17*$A109)</f>
        <v>3.24063777579224</v>
      </c>
      <c r="U109" s="12">
        <f>('Summary Data'!AR7-('Summary Data'!AR8*'Summary Data'!AR$39-'Summary Data'!AR25*'Summary Data'!AR$40)/17*$A109)</f>
        <v>7.947738841660581</v>
      </c>
      <c r="V109" s="69">
        <f aca="true" t="shared" si="34" ref="V109:V117">(B109*B$107+C109*C$107+D109*D$107+E109*E$107+F109*F$107+G109*G$107+H109*H$107+I109*I$107+J109*J$107+K109*K$107+L109*L$107+M109*M$107+N109*N$107+O109*O$107+P109*P$107+Q109*Q$107+R109*R$107+S109*S$107+T109*T$107+U109*U$107)/SUM(B$107:U$107)</f>
        <v>2.539736732346162</v>
      </c>
    </row>
    <row r="110" spans="1:22" ht="11.25">
      <c r="A110" s="70">
        <v>4</v>
      </c>
      <c r="B110" s="12">
        <f>('Summary Data'!Y8-('Summary Data'!Y9*'Summary Data'!Y$39-'Summary Data'!Y26*'Summary Data'!Y$40)/17*$A110)</f>
        <v>-0.617182202519451</v>
      </c>
      <c r="C110" s="12">
        <f>('Summary Data'!Z8-('Summary Data'!Z9*'Summary Data'!Z$39-'Summary Data'!Z26*'Summary Data'!Z$40)/17*$A110)</f>
        <v>0.006023081316949716</v>
      </c>
      <c r="D110" s="12">
        <f>('Summary Data'!AA8-('Summary Data'!AA9*'Summary Data'!AA$39-'Summary Data'!AA26*'Summary Data'!AA$40)/17*$A110)</f>
        <v>0.10669563963186246</v>
      </c>
      <c r="E110" s="12">
        <f>('Summary Data'!AB8-('Summary Data'!AB9*'Summary Data'!AB$39-'Summary Data'!AB26*'Summary Data'!AB$40)/17*$A110)</f>
        <v>0.030863214927609416</v>
      </c>
      <c r="F110" s="12">
        <f>('Summary Data'!AC8-('Summary Data'!AC9*'Summary Data'!AC$39-'Summary Data'!AC26*'Summary Data'!AC$40)/17*$A110)</f>
        <v>-0.05944855211507969</v>
      </c>
      <c r="G110" s="12">
        <f>('Summary Data'!AD8-('Summary Data'!AD9*'Summary Data'!AD$39-'Summary Data'!AD26*'Summary Data'!AD$40)/17*$A110)</f>
        <v>-0.14174191527393357</v>
      </c>
      <c r="H110" s="12">
        <f>('Summary Data'!AE8-('Summary Data'!AE9*'Summary Data'!AE$39-'Summary Data'!AE26*'Summary Data'!AE$40)/17*$A110)</f>
        <v>-0.1316009993614017</v>
      </c>
      <c r="I110" s="12">
        <f>('Summary Data'!AF8-('Summary Data'!AF9*'Summary Data'!AF$39-'Summary Data'!AF26*'Summary Data'!AF$40)/17*$A110)</f>
        <v>-0.2673542741639962</v>
      </c>
      <c r="J110" s="12">
        <f>('Summary Data'!AG8-('Summary Data'!AG9*'Summary Data'!AG$39-'Summary Data'!AG26*'Summary Data'!AG$40)/17*$A110)</f>
        <v>-0.04054494703386671</v>
      </c>
      <c r="K110" s="12">
        <f>('Summary Data'!AH8-('Summary Data'!AH9*'Summary Data'!AH$39-'Summary Data'!AH26*'Summary Data'!AH$40)/17*$A110)</f>
        <v>0.14222481256402045</v>
      </c>
      <c r="L110" s="12">
        <f>('Summary Data'!AI8-('Summary Data'!AI9*'Summary Data'!AI$39-'Summary Data'!AI26*'Summary Data'!AI$40)/17*$A110)</f>
        <v>0.015556544522874294</v>
      </c>
      <c r="M110" s="12">
        <f>('Summary Data'!AJ8-('Summary Data'!AJ9*'Summary Data'!AJ$39-'Summary Data'!AJ26*'Summary Data'!AJ$40)/17*$A110)</f>
        <v>-0.2704310895667206</v>
      </c>
      <c r="N110" s="12">
        <f>('Summary Data'!AK8-('Summary Data'!AK9*'Summary Data'!AK$39-'Summary Data'!AK26*'Summary Data'!AK$40)/17*$A110)</f>
        <v>-0.10950224187930122</v>
      </c>
      <c r="O110" s="12">
        <f>('Summary Data'!AL8-('Summary Data'!AL9*'Summary Data'!AL$39-'Summary Data'!AL26*'Summary Data'!AL$40)/17*$A110)</f>
        <v>-0.02491178557360204</v>
      </c>
      <c r="P110" s="12">
        <f>('Summary Data'!AM8-('Summary Data'!AM9*'Summary Data'!AM$39-'Summary Data'!AM26*'Summary Data'!AM$40)/17*$A110)</f>
        <v>-0.20864363113503123</v>
      </c>
      <c r="Q110" s="12">
        <f>('Summary Data'!AN8-('Summary Data'!AN9*'Summary Data'!AN$39-'Summary Data'!AN26*'Summary Data'!AN$40)/17*$A110)</f>
        <v>0.07252890519334562</v>
      </c>
      <c r="R110" s="12">
        <f>('Summary Data'!AO8-('Summary Data'!AO9*'Summary Data'!AO$39-'Summary Data'!AO26*'Summary Data'!AO$40)/17*$A110)</f>
        <v>-0.0679175766270098</v>
      </c>
      <c r="S110" s="12">
        <f>('Summary Data'!AP8-('Summary Data'!AP9*'Summary Data'!AP$39-'Summary Data'!AP26*'Summary Data'!AP$40)/17*$A110)</f>
        <v>0.07575509497639646</v>
      </c>
      <c r="T110" s="12">
        <f>('Summary Data'!AQ8-('Summary Data'!AQ9*'Summary Data'!AQ$39-'Summary Data'!AQ26*'Summary Data'!AQ$40)/17*$A110)</f>
        <v>-0.05946402257274396</v>
      </c>
      <c r="U110" s="12">
        <f>('Summary Data'!AR8-('Summary Data'!AR9*'Summary Data'!AR$39-'Summary Data'!AR26*'Summary Data'!AR$40)/17*$A110)</f>
        <v>-1.0234841242765</v>
      </c>
      <c r="V110" s="69">
        <f t="shared" si="34"/>
        <v>-0.09669445242929266</v>
      </c>
    </row>
    <row r="111" spans="1:22" ht="11.25">
      <c r="A111" s="70">
        <v>5</v>
      </c>
      <c r="B111" s="12">
        <f>('Summary Data'!Y9-('Summary Data'!Y10*'Summary Data'!Y$39-'Summary Data'!Y27*'Summary Data'!Y$40)/17*$A111)</f>
        <v>-5.457960411210506</v>
      </c>
      <c r="C111" s="12">
        <f>('Summary Data'!Z9-('Summary Data'!Z10*'Summary Data'!Z$39-'Summary Data'!Z27*'Summary Data'!Z$40)/17*$A111)</f>
        <v>-0.6588157700521712</v>
      </c>
      <c r="D111" s="12">
        <f>('Summary Data'!AA9-('Summary Data'!AA10*'Summary Data'!AA$39-'Summary Data'!AA27*'Summary Data'!AA$40)/17*$A111)</f>
        <v>-0.6638230864606135</v>
      </c>
      <c r="E111" s="12">
        <f>('Summary Data'!AB9-('Summary Data'!AB10*'Summary Data'!AB$39-'Summary Data'!AB27*'Summary Data'!AB$40)/17*$A111)</f>
        <v>-0.19609245861066193</v>
      </c>
      <c r="F111" s="12">
        <f>('Summary Data'!AC9-('Summary Data'!AC10*'Summary Data'!AC$39-'Summary Data'!AC27*'Summary Data'!AC$40)/17*$A111)</f>
        <v>-0.09422253118090651</v>
      </c>
      <c r="G111" s="12">
        <f>('Summary Data'!AD9-('Summary Data'!AD10*'Summary Data'!AD$39-'Summary Data'!AD27*'Summary Data'!AD$40)/17*$A111)</f>
        <v>-0.0041603994156620494</v>
      </c>
      <c r="H111" s="12">
        <f>('Summary Data'!AE9-('Summary Data'!AE10*'Summary Data'!AE$39-'Summary Data'!AE27*'Summary Data'!AE$40)/17*$A111)</f>
        <v>-0.00710858833832859</v>
      </c>
      <c r="I111" s="12">
        <f>('Summary Data'!AF9-('Summary Data'!AF10*'Summary Data'!AF$39-'Summary Data'!AF27*'Summary Data'!AF$40)/17*$A111)</f>
        <v>-0.027734779154419947</v>
      </c>
      <c r="J111" s="12">
        <f>('Summary Data'!AG9-('Summary Data'!AG10*'Summary Data'!AG$39-'Summary Data'!AG27*'Summary Data'!AG$40)/17*$A111)</f>
        <v>-0.07154188858445737</v>
      </c>
      <c r="K111" s="12">
        <f>('Summary Data'!AH9-('Summary Data'!AH10*'Summary Data'!AH$39-'Summary Data'!AH27*'Summary Data'!AH$40)/17*$A111)</f>
        <v>-0.2136916366004587</v>
      </c>
      <c r="L111" s="12">
        <f>('Summary Data'!AI9-('Summary Data'!AI10*'Summary Data'!AI$39-'Summary Data'!AI27*'Summary Data'!AI$40)/17*$A111)</f>
        <v>0.032089341365506244</v>
      </c>
      <c r="M111" s="12">
        <f>('Summary Data'!AJ9-('Summary Data'!AJ10*'Summary Data'!AJ$39-'Summary Data'!AJ27*'Summary Data'!AJ$40)/17*$A111)</f>
        <v>0.2578882150667577</v>
      </c>
      <c r="N111" s="12">
        <f>('Summary Data'!AK9-('Summary Data'!AK10*'Summary Data'!AK$39-'Summary Data'!AK27*'Summary Data'!AK$40)/17*$A111)</f>
        <v>0.0984539577377622</v>
      </c>
      <c r="O111" s="12">
        <f>('Summary Data'!AL9-('Summary Data'!AL10*'Summary Data'!AL$39-'Summary Data'!AL27*'Summary Data'!AL$40)/17*$A111)</f>
        <v>0.019234918044621917</v>
      </c>
      <c r="P111" s="12">
        <f>('Summary Data'!AM9-('Summary Data'!AM10*'Summary Data'!AM$39-'Summary Data'!AM27*'Summary Data'!AM$40)/17*$A111)</f>
        <v>-0.06097081553835473</v>
      </c>
      <c r="Q111" s="12">
        <f>('Summary Data'!AN9-('Summary Data'!AN10*'Summary Data'!AN$39-'Summary Data'!AN27*'Summary Data'!AN$40)/17*$A111)</f>
        <v>-0.22886060683914938</v>
      </c>
      <c r="R111" s="12">
        <f>('Summary Data'!AO9-('Summary Data'!AO10*'Summary Data'!AO$39-'Summary Data'!AO27*'Summary Data'!AO$40)/17*$A111)</f>
        <v>-0.3159940930358818</v>
      </c>
      <c r="S111" s="12">
        <f>('Summary Data'!AP9-('Summary Data'!AP10*'Summary Data'!AP$39-'Summary Data'!AP27*'Summary Data'!AP$40)/17*$A111)</f>
        <v>-0.20465727826279748</v>
      </c>
      <c r="T111" s="12">
        <f>('Summary Data'!AQ9-('Summary Data'!AQ10*'Summary Data'!AQ$39-'Summary Data'!AQ27*'Summary Data'!AQ$40)/17*$A111)</f>
        <v>-0.30462125243148325</v>
      </c>
      <c r="U111" s="12">
        <f>('Summary Data'!AR9-('Summary Data'!AR10*'Summary Data'!AR$39-'Summary Data'!AR27*'Summary Data'!AR$40)/17*$A111)</f>
        <v>-3.3686731855737078</v>
      </c>
      <c r="V111" s="69">
        <f t="shared" si="34"/>
        <v>-0.3877883797683556</v>
      </c>
    </row>
    <row r="112" spans="1:22" ht="11.25">
      <c r="A112" s="70">
        <v>6</v>
      </c>
      <c r="B112" s="12">
        <f>('Summary Data'!Y10-('Summary Data'!Y11*'Summary Data'!Y$39-'Summary Data'!Y28*'Summary Data'!Y$40)/17*$A112)</f>
        <v>0.2920155131261623</v>
      </c>
      <c r="C112" s="12">
        <f>('Summary Data'!Z10-('Summary Data'!Z11*'Summary Data'!Z$39-'Summary Data'!Z28*'Summary Data'!Z$40)/17*$A112)</f>
        <v>0.06271106265969831</v>
      </c>
      <c r="D112" s="12">
        <f>('Summary Data'!AA10-('Summary Data'!AA11*'Summary Data'!AA$39-'Summary Data'!AA28*'Summary Data'!AA$40)/17*$A112)</f>
        <v>0.033825182992197354</v>
      </c>
      <c r="E112" s="12">
        <f>('Summary Data'!AB10-('Summary Data'!AB11*'Summary Data'!AB$39-'Summary Data'!AB28*'Summary Data'!AB$40)/17*$A112)</f>
        <v>0.016610981314214065</v>
      </c>
      <c r="F112" s="12">
        <f>('Summary Data'!AC10-('Summary Data'!AC11*'Summary Data'!AC$39-'Summary Data'!AC28*'Summary Data'!AC$40)/17*$A112)</f>
        <v>-0.012359276409123314</v>
      </c>
      <c r="G112" s="12">
        <f>('Summary Data'!AD10-('Summary Data'!AD11*'Summary Data'!AD$39-'Summary Data'!AD28*'Summary Data'!AD$40)/17*$A112)</f>
        <v>-0.06254946172087915</v>
      </c>
      <c r="H112" s="12">
        <f>('Summary Data'!AE10-('Summary Data'!AE11*'Summary Data'!AE$39-'Summary Data'!AE28*'Summary Data'!AE$40)/17*$A112)</f>
        <v>-0.013612956439564486</v>
      </c>
      <c r="I112" s="12">
        <f>('Summary Data'!AF10-('Summary Data'!AF11*'Summary Data'!AF$39-'Summary Data'!AF28*'Summary Data'!AF$40)/17*$A112)</f>
        <v>0.019870054247559336</v>
      </c>
      <c r="J112" s="12">
        <f>('Summary Data'!AG10-('Summary Data'!AG11*'Summary Data'!AG$39-'Summary Data'!AG28*'Summary Data'!AG$40)/17*$A112)</f>
        <v>0.026823570169323237</v>
      </c>
      <c r="K112" s="12">
        <f>('Summary Data'!AH10-('Summary Data'!AH11*'Summary Data'!AH$39-'Summary Data'!AH28*'Summary Data'!AH$40)/17*$A112)</f>
        <v>0.031488719810211785</v>
      </c>
      <c r="L112" s="12">
        <f>('Summary Data'!AI10-('Summary Data'!AI11*'Summary Data'!AI$39-'Summary Data'!AI28*'Summary Data'!AI$40)/17*$A112)</f>
        <v>-0.05100879187383417</v>
      </c>
      <c r="M112" s="12">
        <f>('Summary Data'!AJ10-('Summary Data'!AJ11*'Summary Data'!AJ$39-'Summary Data'!AJ28*'Summary Data'!AJ$40)/17*$A112)</f>
        <v>-0.12781550132983627</v>
      </c>
      <c r="N112" s="12">
        <f>('Summary Data'!AK10-('Summary Data'!AK11*'Summary Data'!AK$39-'Summary Data'!AK28*'Summary Data'!AK$40)/17*$A112)</f>
        <v>0.06728597180110399</v>
      </c>
      <c r="O112" s="12">
        <f>('Summary Data'!AL10-('Summary Data'!AL11*'Summary Data'!AL$39-'Summary Data'!AL28*'Summary Data'!AL$40)/17*$A112)</f>
        <v>0.03845389774020952</v>
      </c>
      <c r="P112" s="12">
        <f>('Summary Data'!AM10-('Summary Data'!AM11*'Summary Data'!AM$39-'Summary Data'!AM28*'Summary Data'!AM$40)/17*$A112)</f>
        <v>-0.003697129555539906</v>
      </c>
      <c r="Q112" s="12">
        <f>('Summary Data'!AN10-('Summary Data'!AN11*'Summary Data'!AN$39-'Summary Data'!AN28*'Summary Data'!AN$40)/17*$A112)</f>
        <v>0.04549739870798544</v>
      </c>
      <c r="R112" s="12">
        <f>('Summary Data'!AO10-('Summary Data'!AO11*'Summary Data'!AO$39-'Summary Data'!AO28*'Summary Data'!AO$40)/17*$A112)</f>
        <v>0.021300531808975093</v>
      </c>
      <c r="S112" s="12">
        <f>('Summary Data'!AP10-('Summary Data'!AP11*'Summary Data'!AP$39-'Summary Data'!AP28*'Summary Data'!AP$40)/17*$A112)</f>
        <v>-0.03502107415072487</v>
      </c>
      <c r="T112" s="12">
        <f>('Summary Data'!AQ10-('Summary Data'!AQ11*'Summary Data'!AQ$39-'Summary Data'!AQ28*'Summary Data'!AQ$40)/17*$A112)</f>
        <v>0.007478371503115214</v>
      </c>
      <c r="U112" s="12">
        <f>('Summary Data'!AR10-('Summary Data'!AR11*'Summary Data'!AR$39-'Summary Data'!AR28*'Summary Data'!AR$40)/17*$A112)</f>
        <v>-0.018567152829325438</v>
      </c>
      <c r="V112" s="69">
        <f t="shared" si="34"/>
        <v>0.010662008103807895</v>
      </c>
    </row>
    <row r="113" spans="1:22" ht="11.25">
      <c r="A113" s="70">
        <v>7</v>
      </c>
      <c r="B113" s="12">
        <f>('Summary Data'!Y11-('Summary Data'!Y12*'Summary Data'!Y$39-'Summary Data'!Y29*'Summary Data'!Y$40)/17*$A113)</f>
        <v>2.680331558541081</v>
      </c>
      <c r="C113" s="12">
        <f>('Summary Data'!Z11-('Summary Data'!Z12*'Summary Data'!Z$39-'Summary Data'!Z29*'Summary Data'!Z$40)/17*$A113)</f>
        <v>0.8309491923311667</v>
      </c>
      <c r="D113" s="12">
        <f>('Summary Data'!AA11-('Summary Data'!AA12*'Summary Data'!AA$39-'Summary Data'!AA29*'Summary Data'!AA$40)/17*$A113)</f>
        <v>0.9052777545588415</v>
      </c>
      <c r="E113" s="12">
        <f>('Summary Data'!AB11-('Summary Data'!AB12*'Summary Data'!AB$39-'Summary Data'!AB29*'Summary Data'!AB$40)/17*$A113)</f>
        <v>1.0830617049285507</v>
      </c>
      <c r="F113" s="12">
        <f>('Summary Data'!AC11-('Summary Data'!AC12*'Summary Data'!AC$39-'Summary Data'!AC29*'Summary Data'!AC$40)/17*$A113)</f>
        <v>1.047284701568331</v>
      </c>
      <c r="G113" s="12">
        <f>('Summary Data'!AD11-('Summary Data'!AD12*'Summary Data'!AD$39-'Summary Data'!AD29*'Summary Data'!AD$40)/17*$A113)</f>
        <v>1.1405067622828242</v>
      </c>
      <c r="H113" s="12">
        <f>('Summary Data'!AE11-('Summary Data'!AE12*'Summary Data'!AE$39-'Summary Data'!AE29*'Summary Data'!AE$40)/17*$A113)</f>
        <v>1.0819934853317912</v>
      </c>
      <c r="I113" s="12">
        <f>('Summary Data'!AF11-('Summary Data'!AF12*'Summary Data'!AF$39-'Summary Data'!AF29*'Summary Data'!AF$40)/17*$A113)</f>
        <v>1.0923057983154267</v>
      </c>
      <c r="J113" s="12">
        <f>('Summary Data'!AG11-('Summary Data'!AG12*'Summary Data'!AG$39-'Summary Data'!AG29*'Summary Data'!AG$40)/17*$A113)</f>
        <v>1.089876967343822</v>
      </c>
      <c r="K113" s="12">
        <f>('Summary Data'!AH11-('Summary Data'!AH12*'Summary Data'!AH$39-'Summary Data'!AH29*'Summary Data'!AH$40)/17*$A113)</f>
        <v>1.1337751878346671</v>
      </c>
      <c r="L113" s="12">
        <f>('Summary Data'!AI11-('Summary Data'!AI12*'Summary Data'!AI$39-'Summary Data'!AI29*'Summary Data'!AI$40)/17*$A113)</f>
        <v>1.1837469778805851</v>
      </c>
      <c r="M113" s="12">
        <f>('Summary Data'!AJ11-('Summary Data'!AJ12*'Summary Data'!AJ$39-'Summary Data'!AJ29*'Summary Data'!AJ$40)/17*$A113)</f>
        <v>1.094090431767587</v>
      </c>
      <c r="N113" s="12">
        <f>('Summary Data'!AK11-('Summary Data'!AK12*'Summary Data'!AK$39-'Summary Data'!AK29*'Summary Data'!AK$40)/17*$A113)</f>
        <v>1.0812574339540475</v>
      </c>
      <c r="O113" s="12">
        <f>('Summary Data'!AL11-('Summary Data'!AL12*'Summary Data'!AL$39-'Summary Data'!AL29*'Summary Data'!AL$40)/17*$A113)</f>
        <v>1.0262506169819658</v>
      </c>
      <c r="P113" s="12">
        <f>('Summary Data'!AM11-('Summary Data'!AM12*'Summary Data'!AM$39-'Summary Data'!AM29*'Summary Data'!AM$40)/17*$A113)</f>
        <v>1.0191144576273294</v>
      </c>
      <c r="Q113" s="12">
        <f>('Summary Data'!AN11-('Summary Data'!AN12*'Summary Data'!AN$39-'Summary Data'!AN29*'Summary Data'!AN$40)/17*$A113)</f>
        <v>1.138499854335245</v>
      </c>
      <c r="R113" s="12">
        <f>('Summary Data'!AO11-('Summary Data'!AO12*'Summary Data'!AO$39-'Summary Data'!AO29*'Summary Data'!AO$40)/17*$A113)</f>
        <v>1.073466775477427</v>
      </c>
      <c r="S113" s="12">
        <f>('Summary Data'!AP11-('Summary Data'!AP12*'Summary Data'!AP$39-'Summary Data'!AP29*'Summary Data'!AP$40)/17*$A113)</f>
        <v>1.078361691840278</v>
      </c>
      <c r="T113" s="12">
        <f>('Summary Data'!AQ11-('Summary Data'!AQ12*'Summary Data'!AQ$39-'Summary Data'!AQ29*'Summary Data'!AQ$40)/17*$A113)</f>
        <v>1.02304916921503</v>
      </c>
      <c r="U113" s="12">
        <f>('Summary Data'!AR11-('Summary Data'!AR12*'Summary Data'!AR$39-'Summary Data'!AR29*'Summary Data'!AR$40)/17*$A113)</f>
        <v>0.895515502972669</v>
      </c>
      <c r="V113" s="69">
        <f t="shared" si="34"/>
        <v>1.1006171083674698</v>
      </c>
    </row>
    <row r="114" spans="1:22" ht="11.25">
      <c r="A114" s="70">
        <v>8</v>
      </c>
      <c r="B114" s="12">
        <f>('Summary Data'!Y12-('Summary Data'!Y13*'Summary Data'!Y$39-'Summary Data'!Y30*'Summary Data'!Y$40)/17*$A114)</f>
        <v>0.08889919702011183</v>
      </c>
      <c r="C114" s="12">
        <f>('Summary Data'!Z12-('Summary Data'!Z13*'Summary Data'!Z$39-'Summary Data'!Z30*'Summary Data'!Z$40)/17*$A114)</f>
        <v>-0.003261054323823346</v>
      </c>
      <c r="D114" s="12">
        <f>('Summary Data'!AA12-('Summary Data'!AA13*'Summary Data'!AA$39-'Summary Data'!AA30*'Summary Data'!AA$40)/17*$A114)</f>
        <v>0.01795946647085748</v>
      </c>
      <c r="E114" s="12">
        <f>('Summary Data'!AB12-('Summary Data'!AB13*'Summary Data'!AB$39-'Summary Data'!AB30*'Summary Data'!AB$40)/17*$A114)</f>
        <v>0.018208586442990164</v>
      </c>
      <c r="F114" s="12">
        <f>('Summary Data'!AC12-('Summary Data'!AC13*'Summary Data'!AC$39-'Summary Data'!AC30*'Summary Data'!AC$40)/17*$A114)</f>
        <v>-8.884936889871214E-05</v>
      </c>
      <c r="G114" s="12">
        <f>('Summary Data'!AD12-('Summary Data'!AD13*'Summary Data'!AD$39-'Summary Data'!AD30*'Summary Data'!AD$40)/17*$A114)</f>
        <v>0.039311344888084326</v>
      </c>
      <c r="H114" s="12">
        <f>('Summary Data'!AE12-('Summary Data'!AE13*'Summary Data'!AE$39-'Summary Data'!AE30*'Summary Data'!AE$40)/17*$A114)</f>
        <v>0.02639509547522762</v>
      </c>
      <c r="I114" s="12">
        <f>('Summary Data'!AF12-('Summary Data'!AF13*'Summary Data'!AF$39-'Summary Data'!AF30*'Summary Data'!AF$40)/17*$A114)</f>
        <v>0.026529681853271</v>
      </c>
      <c r="J114" s="12">
        <f>('Summary Data'!AG12-('Summary Data'!AG13*'Summary Data'!AG$39-'Summary Data'!AG30*'Summary Data'!AG$40)/17*$A114)</f>
        <v>0.009289215216254344</v>
      </c>
      <c r="K114" s="12">
        <f>('Summary Data'!AH12-('Summary Data'!AH13*'Summary Data'!AH$39-'Summary Data'!AH30*'Summary Data'!AH$40)/17*$A114)</f>
        <v>-0.007172363781136665</v>
      </c>
      <c r="L114" s="12">
        <f>('Summary Data'!AI12-('Summary Data'!AI13*'Summary Data'!AI$39-'Summary Data'!AI30*'Summary Data'!AI$40)/17*$A114)</f>
        <v>-0.004132010277922996</v>
      </c>
      <c r="M114" s="12">
        <f>('Summary Data'!AJ12-('Summary Data'!AJ13*'Summary Data'!AJ$39-'Summary Data'!AJ30*'Summary Data'!AJ$40)/17*$A114)</f>
        <v>0.06329254664339995</v>
      </c>
      <c r="N114" s="12">
        <f>('Summary Data'!AK12-('Summary Data'!AK13*'Summary Data'!AK$39-'Summary Data'!AK30*'Summary Data'!AK$40)/17*$A114)</f>
        <v>0.007522048625877871</v>
      </c>
      <c r="O114" s="12">
        <f>('Summary Data'!AL12-('Summary Data'!AL13*'Summary Data'!AL$39-'Summary Data'!AL30*'Summary Data'!AL$40)/17*$A114)</f>
        <v>0.008065613288538019</v>
      </c>
      <c r="P114" s="12">
        <f>('Summary Data'!AM12-('Summary Data'!AM13*'Summary Data'!AM$39-'Summary Data'!AM30*'Summary Data'!AM$40)/17*$A114)</f>
        <v>0.013873535953832568</v>
      </c>
      <c r="Q114" s="12">
        <f>('Summary Data'!AN12-('Summary Data'!AN13*'Summary Data'!AN$39-'Summary Data'!AN30*'Summary Data'!AN$40)/17*$A114)</f>
        <v>0.008914497286886659</v>
      </c>
      <c r="R114" s="12">
        <f>('Summary Data'!AO12-('Summary Data'!AO13*'Summary Data'!AO$39-'Summary Data'!AO30*'Summary Data'!AO$40)/17*$A114)</f>
        <v>0.009072289489175937</v>
      </c>
      <c r="S114" s="12">
        <f>('Summary Data'!AP12-('Summary Data'!AP13*'Summary Data'!AP$39-'Summary Data'!AP30*'Summary Data'!AP$40)/17*$A114)</f>
        <v>0.020898225189973158</v>
      </c>
      <c r="T114" s="12">
        <f>('Summary Data'!AQ12-('Summary Data'!AQ13*'Summary Data'!AQ$39-'Summary Data'!AQ30*'Summary Data'!AQ$40)/17*$A114)</f>
        <v>0.015572787763602425</v>
      </c>
      <c r="U114" s="12">
        <f>('Summary Data'!AR12-('Summary Data'!AR13*'Summary Data'!AR$39-'Summary Data'!AR30*'Summary Data'!AR$40)/17*$A114)</f>
        <v>-0.032413456306823504</v>
      </c>
      <c r="V114" s="69">
        <f t="shared" si="34"/>
        <v>0.015541358248819687</v>
      </c>
    </row>
    <row r="115" spans="1:22" ht="11.25">
      <c r="A115" s="70">
        <v>9</v>
      </c>
      <c r="B115" s="12">
        <f>('Summary Data'!Y13-('Summary Data'!Y14*'Summary Data'!Y$39-'Summary Data'!Y31*'Summary Data'!Y$40)/17*$A115)</f>
        <v>0.34658927120205574</v>
      </c>
      <c r="C115" s="12">
        <f>('Summary Data'!Z13-('Summary Data'!Z14*'Summary Data'!Z$39-'Summary Data'!Z31*'Summary Data'!Z$40)/17*$A115)</f>
        <v>0.4429255135770036</v>
      </c>
      <c r="D115" s="12">
        <f>('Summary Data'!AA13-('Summary Data'!AA14*'Summary Data'!AA$39-'Summary Data'!AA31*'Summary Data'!AA$40)/17*$A115)</f>
        <v>0.4415359676991452</v>
      </c>
      <c r="E115" s="12">
        <f>('Summary Data'!AB13-('Summary Data'!AB14*'Summary Data'!AB$39-'Summary Data'!AB31*'Summary Data'!AB$40)/17*$A115)</f>
        <v>0.43313434968539816</v>
      </c>
      <c r="F115" s="12">
        <f>('Summary Data'!AC13-('Summary Data'!AC14*'Summary Data'!AC$39-'Summary Data'!AC31*'Summary Data'!AC$40)/17*$A115)</f>
        <v>0.46162930851239214</v>
      </c>
      <c r="G115" s="12">
        <f>('Summary Data'!AD13-('Summary Data'!AD14*'Summary Data'!AD$39-'Summary Data'!AD31*'Summary Data'!AD$40)/17*$A115)</f>
        <v>0.41269601051860944</v>
      </c>
      <c r="H115" s="12">
        <f>('Summary Data'!AE13-('Summary Data'!AE14*'Summary Data'!AE$39-'Summary Data'!AE31*'Summary Data'!AE$40)/17*$A115)</f>
        <v>0.44794948710166127</v>
      </c>
      <c r="I115" s="12">
        <f>('Summary Data'!AF13-('Summary Data'!AF14*'Summary Data'!AF$39-'Summary Data'!AF31*'Summary Data'!AF$40)/17*$A115)</f>
        <v>0.4351702348271454</v>
      </c>
      <c r="J115" s="12">
        <f>('Summary Data'!AG13-('Summary Data'!AG14*'Summary Data'!AG$39-'Summary Data'!AG31*'Summary Data'!AG$40)/17*$A115)</f>
        <v>0.44272573691590356</v>
      </c>
      <c r="K115" s="12">
        <f>('Summary Data'!AH13-('Summary Data'!AH14*'Summary Data'!AH$39-'Summary Data'!AH31*'Summary Data'!AH$40)/17*$A115)</f>
        <v>0.4422008036721139</v>
      </c>
      <c r="L115" s="12">
        <f>('Summary Data'!AI13-('Summary Data'!AI14*'Summary Data'!AI$39-'Summary Data'!AI31*'Summary Data'!AI$40)/17*$A115)</f>
        <v>0.4330338192299214</v>
      </c>
      <c r="M115" s="12">
        <f>('Summary Data'!AJ13-('Summary Data'!AJ14*'Summary Data'!AJ$39-'Summary Data'!AJ31*'Summary Data'!AJ$40)/17*$A115)</f>
        <v>0.3618194656661173</v>
      </c>
      <c r="N115" s="12">
        <f>('Summary Data'!AK13-('Summary Data'!AK14*'Summary Data'!AK$39-'Summary Data'!AK31*'Summary Data'!AK$40)/17*$A115)</f>
        <v>0.4180246201462438</v>
      </c>
      <c r="O115" s="12">
        <f>('Summary Data'!AL13-('Summary Data'!AL14*'Summary Data'!AL$39-'Summary Data'!AL31*'Summary Data'!AL$40)/17*$A115)</f>
        <v>0.41194317437717265</v>
      </c>
      <c r="P115" s="12">
        <f>('Summary Data'!AM13-('Summary Data'!AM14*'Summary Data'!AM$39-'Summary Data'!AM31*'Summary Data'!AM$40)/17*$A115)</f>
        <v>0.42775350191846967</v>
      </c>
      <c r="Q115" s="12">
        <f>('Summary Data'!AN13-('Summary Data'!AN14*'Summary Data'!AN$39-'Summary Data'!AN31*'Summary Data'!AN$40)/17*$A115)</f>
        <v>0.4266363463094767</v>
      </c>
      <c r="R115" s="12">
        <f>('Summary Data'!AO13-('Summary Data'!AO14*'Summary Data'!AO$39-'Summary Data'!AO31*'Summary Data'!AO$40)/17*$A115)</f>
        <v>0.4359877007542373</v>
      </c>
      <c r="S115" s="12">
        <f>('Summary Data'!AP13-('Summary Data'!AP14*'Summary Data'!AP$39-'Summary Data'!AP31*'Summary Data'!AP$40)/17*$A115)</f>
        <v>0.43027108329895347</v>
      </c>
      <c r="T115" s="12">
        <f>('Summary Data'!AQ13-('Summary Data'!AQ14*'Summary Data'!AQ$39-'Summary Data'!AQ31*'Summary Data'!AQ$40)/17*$A115)</f>
        <v>0.430809400497611</v>
      </c>
      <c r="U115" s="12">
        <f>('Summary Data'!AR13-('Summary Data'!AR14*'Summary Data'!AR$39-'Summary Data'!AR31*'Summary Data'!AR$40)/17*$A115)</f>
        <v>0.3945392470554205</v>
      </c>
      <c r="V115" s="69">
        <f t="shared" si="34"/>
        <v>0.42648166751371186</v>
      </c>
    </row>
    <row r="116" spans="1:22" ht="11.25">
      <c r="A116" s="70">
        <v>10</v>
      </c>
      <c r="B116" s="12">
        <f>('Summary Data'!Y14-('Summary Data'!Y15*'Summary Data'!Y$39-'Summary Data'!Y32*'Summary Data'!Y$40)/17*$A116)</f>
        <v>-1.3877787807814457E-17</v>
      </c>
      <c r="C116" s="12">
        <f>('Summary Data'!Z14-('Summary Data'!Z15*'Summary Data'!Z$39-'Summary Data'!Z32*'Summary Data'!Z$40)/17*$A116)</f>
        <v>0</v>
      </c>
      <c r="D116" s="12">
        <f>('Summary Data'!AA14-('Summary Data'!AA15*'Summary Data'!AA$39-'Summary Data'!AA32*'Summary Data'!AA$40)/17*$A116)</f>
        <v>0</v>
      </c>
      <c r="E116" s="12">
        <f>('Summary Data'!AB14-('Summary Data'!AB15*'Summary Data'!AB$39-'Summary Data'!AB32*'Summary Data'!AB$40)/17*$A116)</f>
        <v>-1.734723475976807E-18</v>
      </c>
      <c r="F116" s="12">
        <f>('Summary Data'!AC14-('Summary Data'!AC15*'Summary Data'!AC$39-'Summary Data'!AC32*'Summary Data'!AC$40)/17*$A116)</f>
        <v>0</v>
      </c>
      <c r="G116" s="12">
        <f>('Summary Data'!AD14-('Summary Data'!AD15*'Summary Data'!AD$39-'Summary Data'!AD32*'Summary Data'!AD$40)/17*$A116)</f>
        <v>8.673617379884035E-19</v>
      </c>
      <c r="H116" s="12">
        <f>('Summary Data'!AE14-('Summary Data'!AE15*'Summary Data'!AE$39-'Summary Data'!AE32*'Summary Data'!AE$40)/17*$A116)</f>
        <v>0</v>
      </c>
      <c r="I116" s="12">
        <f>('Summary Data'!AF14-('Summary Data'!AF15*'Summary Data'!AF$39-'Summary Data'!AF32*'Summary Data'!AF$40)/17*$A116)</f>
        <v>0</v>
      </c>
      <c r="J116" s="12">
        <f>('Summary Data'!AG14-('Summary Data'!AG15*'Summary Data'!AG$39-'Summary Data'!AG32*'Summary Data'!AG$40)/17*$A116)</f>
        <v>0</v>
      </c>
      <c r="K116" s="12">
        <f>('Summary Data'!AH14-('Summary Data'!AH15*'Summary Data'!AH$39-'Summary Data'!AH32*'Summary Data'!AH$40)/17*$A116)</f>
        <v>0</v>
      </c>
      <c r="L116" s="12">
        <f>('Summary Data'!AI14-('Summary Data'!AI15*'Summary Data'!AI$39-'Summary Data'!AI32*'Summary Data'!AI$40)/17*$A116)</f>
        <v>3.469446951953614E-18</v>
      </c>
      <c r="M116" s="12">
        <f>('Summary Data'!AJ14-('Summary Data'!AJ15*'Summary Data'!AJ$39-'Summary Data'!AJ32*'Summary Data'!AJ$40)/17*$A116)</f>
        <v>0</v>
      </c>
      <c r="N116" s="12">
        <f>('Summary Data'!AK14-('Summary Data'!AK15*'Summary Data'!AK$39-'Summary Data'!AK32*'Summary Data'!AK$40)/17*$A116)</f>
        <v>-1.734723475976807E-18</v>
      </c>
      <c r="O116" s="12">
        <f>('Summary Data'!AL14-('Summary Data'!AL15*'Summary Data'!AL$39-'Summary Data'!AL32*'Summary Data'!AL$40)/17*$A116)</f>
        <v>6.938893903907228E-18</v>
      </c>
      <c r="P116" s="12">
        <f>('Summary Data'!AM14-('Summary Data'!AM15*'Summary Data'!AM$39-'Summary Data'!AM32*'Summary Data'!AM$40)/17*$A116)</f>
        <v>3.469446951953614E-18</v>
      </c>
      <c r="Q116" s="12">
        <f>('Summary Data'!AN14-('Summary Data'!AN15*'Summary Data'!AN$39-'Summary Data'!AN32*'Summary Data'!AN$40)/17*$A116)</f>
        <v>-1.734723475976807E-18</v>
      </c>
      <c r="R116" s="12">
        <f>('Summary Data'!AO14-('Summary Data'!AO15*'Summary Data'!AO$39-'Summary Data'!AO32*'Summary Data'!AO$40)/17*$A116)</f>
        <v>0</v>
      </c>
      <c r="S116" s="12">
        <f>('Summary Data'!AP14-('Summary Data'!AP15*'Summary Data'!AP$39-'Summary Data'!AP32*'Summary Data'!AP$40)/17*$A116)</f>
        <v>0</v>
      </c>
      <c r="T116" s="12">
        <f>('Summary Data'!AQ14-('Summary Data'!AQ15*'Summary Data'!AQ$39-'Summary Data'!AQ32*'Summary Data'!AQ$40)/17*$A116)</f>
        <v>6.938893903907228E-18</v>
      </c>
      <c r="U116" s="12">
        <f>('Summary Data'!AR14-('Summary Data'!AR15*'Summary Data'!AR$39-'Summary Data'!AR32*'Summary Data'!AR$40)/17*$A116)</f>
        <v>6.938893903907228E-18</v>
      </c>
      <c r="V116" s="69">
        <f t="shared" si="34"/>
        <v>7.039348764965347E-19</v>
      </c>
    </row>
    <row r="117" spans="1:22" ht="11.25">
      <c r="A117" s="70">
        <v>11</v>
      </c>
      <c r="B117" s="12">
        <f>('Summary Data'!Y15-('Summary Data'!Y16*'Summary Data'!Y$39-'Summary Data'!Y33*'Summary Data'!Y$40)/17*$A117)</f>
        <v>0.5545287349185669</v>
      </c>
      <c r="C117" s="12">
        <f>('Summary Data'!Z15-('Summary Data'!Z16*'Summary Data'!Z$39-'Summary Data'!Z33*'Summary Data'!Z$40)/17*$A117)</f>
        <v>0.6281365239862302</v>
      </c>
      <c r="D117" s="12">
        <f>('Summary Data'!AA15-('Summary Data'!AA16*'Summary Data'!AA$39-'Summary Data'!AA33*'Summary Data'!AA$40)/17*$A117)</f>
        <v>0.6313867029020522</v>
      </c>
      <c r="E117" s="12">
        <f>('Summary Data'!AB15-('Summary Data'!AB16*'Summary Data'!AB$39-'Summary Data'!AB33*'Summary Data'!AB$40)/17*$A117)</f>
        <v>0.6444575869218677</v>
      </c>
      <c r="F117" s="12">
        <f>('Summary Data'!AC15-('Summary Data'!AC16*'Summary Data'!AC$39-'Summary Data'!AC33*'Summary Data'!AC$40)/17*$A117)</f>
        <v>0.6424887671908701</v>
      </c>
      <c r="G117" s="12">
        <f>('Summary Data'!AD15-('Summary Data'!AD16*'Summary Data'!AD$39-'Summary Data'!AD33*'Summary Data'!AD$40)/17*$A117)</f>
        <v>0.6453965177938569</v>
      </c>
      <c r="H117" s="12">
        <f>('Summary Data'!AE15-('Summary Data'!AE16*'Summary Data'!AE$39-'Summary Data'!AE33*'Summary Data'!AE$40)/17*$A117)</f>
        <v>0.6447032290165093</v>
      </c>
      <c r="I117" s="12">
        <f>('Summary Data'!AF15-('Summary Data'!AF16*'Summary Data'!AF$39-'Summary Data'!AF33*'Summary Data'!AF$40)/17*$A117)</f>
        <v>0.6429758502450083</v>
      </c>
      <c r="J117" s="12">
        <f>('Summary Data'!AG15-('Summary Data'!AG16*'Summary Data'!AG$39-'Summary Data'!AG33*'Summary Data'!AG$40)/17*$A117)</f>
        <v>0.6424634475146078</v>
      </c>
      <c r="K117" s="12">
        <f>('Summary Data'!AH15-('Summary Data'!AH16*'Summary Data'!AH$39-'Summary Data'!AH33*'Summary Data'!AH$40)/17*$A117)</f>
        <v>0.6335406382032225</v>
      </c>
      <c r="L117" s="12">
        <f>('Summary Data'!AI15-('Summary Data'!AI16*'Summary Data'!AI$39-'Summary Data'!AI33*'Summary Data'!AI$40)/17*$A117)</f>
        <v>0.6362110171692712</v>
      </c>
      <c r="M117" s="12">
        <f>('Summary Data'!AJ15-('Summary Data'!AJ16*'Summary Data'!AJ$39-'Summary Data'!AJ33*'Summary Data'!AJ$40)/17*$A117)</f>
        <v>0.6429035250198506</v>
      </c>
      <c r="N117" s="12">
        <f>('Summary Data'!AK15-('Summary Data'!AK16*'Summary Data'!AK$39-'Summary Data'!AK33*'Summary Data'!AK$40)/17*$A117)</f>
        <v>0.6452686397583745</v>
      </c>
      <c r="O117" s="12">
        <f>('Summary Data'!AL15-('Summary Data'!AL16*'Summary Data'!AL$39-'Summary Data'!AL33*'Summary Data'!AL$40)/17*$A117)</f>
        <v>0.6494629089888643</v>
      </c>
      <c r="P117" s="12">
        <f>('Summary Data'!AM15-('Summary Data'!AM16*'Summary Data'!AM$39-'Summary Data'!AM33*'Summary Data'!AM$40)/17*$A117)</f>
        <v>0.6522051797187676</v>
      </c>
      <c r="Q117" s="12">
        <f>('Summary Data'!AN15-('Summary Data'!AN16*'Summary Data'!AN$39-'Summary Data'!AN33*'Summary Data'!AN$40)/17*$A117)</f>
        <v>0.6413844501480505</v>
      </c>
      <c r="R117" s="12">
        <f>('Summary Data'!AO15-('Summary Data'!AO16*'Summary Data'!AO$39-'Summary Data'!AO33*'Summary Data'!AO$40)/17*$A117)</f>
        <v>0.6272245744638902</v>
      </c>
      <c r="S117" s="12">
        <f>('Summary Data'!AP15-('Summary Data'!AP16*'Summary Data'!AP$39-'Summary Data'!AP33*'Summary Data'!AP$40)/17*$A117)</f>
        <v>0.6353481819651317</v>
      </c>
      <c r="T117" s="12">
        <f>('Summary Data'!AQ15-('Summary Data'!AQ16*'Summary Data'!AQ$39-'Summary Data'!AQ33*'Summary Data'!AQ$40)/17*$A117)</f>
        <v>0.6229467710198188</v>
      </c>
      <c r="U117" s="12">
        <f>('Summary Data'!AR15-('Summary Data'!AR16*'Summary Data'!AR$39-'Summary Data'!AR33*'Summary Data'!AR$40)/17*$A117)</f>
        <v>0.5716538259101054</v>
      </c>
      <c r="V117" s="69">
        <f t="shared" si="34"/>
        <v>0.6350167683939718</v>
      </c>
    </row>
    <row r="118" spans="1:25" ht="11.25">
      <c r="A118" s="70">
        <v>12</v>
      </c>
      <c r="B118" s="389">
        <f>('Summary Data'!Y16-('Summary Data'!Y17*'Summary Data'!Y$39-'Summary Data'!Y34*'Summary Data'!Y$40)/17*$A118)*10</f>
        <v>0.009360547533380573</v>
      </c>
      <c r="C118" s="389">
        <f>('Summary Data'!Z16-('Summary Data'!Z17*'Summary Data'!Z$39-'Summary Data'!Z34*'Summary Data'!Z$40)/17*$A118)*10</f>
        <v>0.019326046773952638</v>
      </c>
      <c r="D118" s="389">
        <f>('Summary Data'!AA16-('Summary Data'!AA17*'Summary Data'!AA$39-'Summary Data'!AA34*'Summary Data'!AA$40)/17*$A118)*10</f>
        <v>-0.016356339597042066</v>
      </c>
      <c r="E118" s="389">
        <f>('Summary Data'!AB16-('Summary Data'!AB17*'Summary Data'!AB$39-'Summary Data'!AB34*'Summary Data'!AB$40)/17*$A118)*10</f>
        <v>0.005003645824837202</v>
      </c>
      <c r="F118" s="389">
        <f>('Summary Data'!AC16-('Summary Data'!AC17*'Summary Data'!AC$39-'Summary Data'!AC34*'Summary Data'!AC$40)/17*$A118)*10</f>
        <v>0.02921922472561083</v>
      </c>
      <c r="G118" s="389">
        <f>('Summary Data'!AD16-('Summary Data'!AD17*'Summary Data'!AD$39-'Summary Data'!AD34*'Summary Data'!AD$40)/17*$A118)*10</f>
        <v>0.020787731728311137</v>
      </c>
      <c r="H118" s="389">
        <f>('Summary Data'!AE16-('Summary Data'!AE17*'Summary Data'!AE$39-'Summary Data'!AE34*'Summary Data'!AE$40)/17*$A118)*10</f>
        <v>0.030114421692218</v>
      </c>
      <c r="I118" s="389">
        <f>('Summary Data'!AF16-('Summary Data'!AF17*'Summary Data'!AF$39-'Summary Data'!AF34*'Summary Data'!AF$40)/17*$A118)*10</f>
        <v>-0.004964037970472839</v>
      </c>
      <c r="J118" s="389">
        <f>('Summary Data'!AG16-('Summary Data'!AG17*'Summary Data'!AG$39-'Summary Data'!AG34*'Summary Data'!AG$40)/17*$A118)*10</f>
        <v>0.02019466066911263</v>
      </c>
      <c r="K118" s="389">
        <f>('Summary Data'!AH16-('Summary Data'!AH17*'Summary Data'!AH$39-'Summary Data'!AH34*'Summary Data'!AH$40)/17*$A118)*10</f>
        <v>-0.02212585402940284</v>
      </c>
      <c r="L118" s="389">
        <f>('Summary Data'!AI16-('Summary Data'!AI17*'Summary Data'!AI$39-'Summary Data'!AI34*'Summary Data'!AI$40)/17*$A118)*10</f>
        <v>0.1264277809600567</v>
      </c>
      <c r="M118" s="389">
        <f>('Summary Data'!AJ16-('Summary Data'!AJ17*'Summary Data'!AJ$39-'Summary Data'!AJ34*'Summary Data'!AJ$40)/17*$A118)*10</f>
        <v>-0.08027285170447335</v>
      </c>
      <c r="N118" s="389">
        <f>('Summary Data'!AK16-('Summary Data'!AK17*'Summary Data'!AK$39-'Summary Data'!AK34*'Summary Data'!AK$40)/17*$A118)*10</f>
        <v>-0.024741799617176194</v>
      </c>
      <c r="O118" s="389">
        <f>('Summary Data'!AL16-('Summary Data'!AL17*'Summary Data'!AL$39-'Summary Data'!AL34*'Summary Data'!AL$40)/17*$A118)*10</f>
        <v>0.012046769658138442</v>
      </c>
      <c r="P118" s="389">
        <f>('Summary Data'!AM16-('Summary Data'!AM17*'Summary Data'!AM$39-'Summary Data'!AM34*'Summary Data'!AM$40)/17*$A118)*10</f>
        <v>0.025128618545157487</v>
      </c>
      <c r="Q118" s="389">
        <f>('Summary Data'!AN16-('Summary Data'!AN17*'Summary Data'!AN$39-'Summary Data'!AN34*'Summary Data'!AN$40)/17*$A118)*10</f>
        <v>0.015114056394673704</v>
      </c>
      <c r="R118" s="389">
        <f>('Summary Data'!AO16-('Summary Data'!AO17*'Summary Data'!AO$39-'Summary Data'!AO34*'Summary Data'!AO$40)/17*$A118)*10</f>
        <v>0.02524709072143483</v>
      </c>
      <c r="S118" s="389">
        <f>('Summary Data'!AP16-('Summary Data'!AP17*'Summary Data'!AP$39-'Summary Data'!AP34*'Summary Data'!AP$40)/17*$A118)*10</f>
        <v>-0.00030702058660452003</v>
      </c>
      <c r="T118" s="389">
        <f>('Summary Data'!AQ16-('Summary Data'!AQ17*'Summary Data'!AQ$39-'Summary Data'!AQ34*'Summary Data'!AQ$40)/17*$A118)*10</f>
        <v>0.008985627891563704</v>
      </c>
      <c r="U118" s="389">
        <f>('Summary Data'!AR16-('Summary Data'!AR17*'Summary Data'!AR$39-'Summary Data'!AR34*'Summary Data'!AR$40)/17*$A118)*10</f>
        <v>-0.05959492979147084</v>
      </c>
      <c r="V118" s="69">
        <f aca="true" t="shared" si="35" ref="V118:V123">(B118*B$107+C118*C$107+D118*D$107+E118*E$107+F118*F$107+G118*G$107+H118*H$107+I118*I$107+J118*J$107+K118*K$107+L118*L$107+M118*M$107+N118*N$107+O118*O$107+P118*P$107+Q118*Q$107+R118*R$107+S118*S$107+T118*T$107+U118*U$107)/SUM(B$107:U$107)/10</f>
        <v>0.0008311462800616456</v>
      </c>
      <c r="Y118" s="390" t="s">
        <v>57</v>
      </c>
    </row>
    <row r="119" spans="1:25" ht="11.25">
      <c r="A119" s="70">
        <v>13</v>
      </c>
      <c r="B119" s="389">
        <f>('Summary Data'!Y17-('Summary Data'!Y18*'Summary Data'!Y$39-'Summary Data'!Y35*'Summary Data'!Y$40)/17*$A119)*10</f>
        <v>0.8768486864936351</v>
      </c>
      <c r="C119" s="389">
        <f>('Summary Data'!Z17-('Summary Data'!Z18*'Summary Data'!Z$39-'Summary Data'!Z35*'Summary Data'!Z$40)/17*$A119)*10</f>
        <v>0.5929380744197207</v>
      </c>
      <c r="D119" s="389">
        <f>('Summary Data'!AA17-('Summary Data'!AA18*'Summary Data'!AA$39-'Summary Data'!AA35*'Summary Data'!AA$40)/17*$A119)*10</f>
        <v>0.591254774883705</v>
      </c>
      <c r="E119" s="389">
        <f>('Summary Data'!AB17-('Summary Data'!AB18*'Summary Data'!AB$39-'Summary Data'!AB35*'Summary Data'!AB$40)/17*$A119)*10</f>
        <v>0.6014028809628614</v>
      </c>
      <c r="F119" s="389">
        <f>('Summary Data'!AC17-('Summary Data'!AC18*'Summary Data'!AC$39-'Summary Data'!AC35*'Summary Data'!AC$40)/17*$A119)*10</f>
        <v>0.5742018961365272</v>
      </c>
      <c r="G119" s="389">
        <f>('Summary Data'!AD17-('Summary Data'!AD18*'Summary Data'!AD$39-'Summary Data'!AD35*'Summary Data'!AD$40)/17*$A119)*10</f>
        <v>0.5863415254441198</v>
      </c>
      <c r="H119" s="389">
        <f>('Summary Data'!AE17-('Summary Data'!AE18*'Summary Data'!AE$39-'Summary Data'!AE35*'Summary Data'!AE$40)/17*$A119)*10</f>
        <v>0.5510315403292754</v>
      </c>
      <c r="I119" s="389">
        <f>('Summary Data'!AF17-('Summary Data'!AF18*'Summary Data'!AF$39-'Summary Data'!AF35*'Summary Data'!AF$40)/17*$A119)*10</f>
        <v>0.5896636533700947</v>
      </c>
      <c r="J119" s="389">
        <f>('Summary Data'!AG17-('Summary Data'!AG18*'Summary Data'!AG$39-'Summary Data'!AG35*'Summary Data'!AG$40)/17*$A119)*10</f>
        <v>0.5816005888054712</v>
      </c>
      <c r="K119" s="389">
        <f>('Summary Data'!AH17-('Summary Data'!AH18*'Summary Data'!AH$39-'Summary Data'!AH35*'Summary Data'!AH$40)/17*$A119)*10</f>
        <v>0.5720099613863909</v>
      </c>
      <c r="L119" s="389">
        <f>('Summary Data'!AI17-('Summary Data'!AI18*'Summary Data'!AI$39-'Summary Data'!AI35*'Summary Data'!AI$40)/17*$A119)*10</f>
        <v>0.518637936767796</v>
      </c>
      <c r="M119" s="389">
        <f>('Summary Data'!AJ17-('Summary Data'!AJ18*'Summary Data'!AJ$39-'Summary Data'!AJ35*'Summary Data'!AJ$40)/17*$A119)*10</f>
        <v>0.6324214012733518</v>
      </c>
      <c r="N119" s="389">
        <f>('Summary Data'!AK17-('Summary Data'!AK18*'Summary Data'!AK$39-'Summary Data'!AK35*'Summary Data'!AK$40)/17*$A119)*10</f>
        <v>0.5751313650404514</v>
      </c>
      <c r="O119" s="389">
        <f>('Summary Data'!AL17-('Summary Data'!AL18*'Summary Data'!AL$39-'Summary Data'!AL35*'Summary Data'!AL$40)/17*$A119)*10</f>
        <v>0.545559439994831</v>
      </c>
      <c r="P119" s="389">
        <f>('Summary Data'!AM17-('Summary Data'!AM18*'Summary Data'!AM$39-'Summary Data'!AM35*'Summary Data'!AM$40)/17*$A119)*10</f>
        <v>0.5516078920770259</v>
      </c>
      <c r="Q119" s="389">
        <f>('Summary Data'!AN17-('Summary Data'!AN18*'Summary Data'!AN$39-'Summary Data'!AN35*'Summary Data'!AN$40)/17*$A119)*10</f>
        <v>0.5793488905782237</v>
      </c>
      <c r="R119" s="389">
        <f>('Summary Data'!AO17-('Summary Data'!AO18*'Summary Data'!AO$39-'Summary Data'!AO35*'Summary Data'!AO$40)/17*$A119)*10</f>
        <v>0.5659228973280026</v>
      </c>
      <c r="S119" s="389">
        <f>('Summary Data'!AP17-('Summary Data'!AP18*'Summary Data'!AP$39-'Summary Data'!AP35*'Summary Data'!AP$40)/17*$A119)*10</f>
        <v>0.5885680608621947</v>
      </c>
      <c r="T119" s="389">
        <f>('Summary Data'!AQ17-('Summary Data'!AQ18*'Summary Data'!AQ$39-'Summary Data'!AQ35*'Summary Data'!AQ$40)/17*$A119)*10</f>
        <v>0.575904352953023</v>
      </c>
      <c r="U119" s="389">
        <f>('Summary Data'!AR17-('Summary Data'!AR18*'Summary Data'!AR$39-'Summary Data'!AR35*'Summary Data'!AR$40)/17*$A119)*10</f>
        <v>0.46620416796794517</v>
      </c>
      <c r="V119" s="69">
        <f t="shared" si="35"/>
        <v>0.05809806529213192</v>
      </c>
      <c r="Y119" s="390" t="s">
        <v>57</v>
      </c>
    </row>
    <row r="120" spans="1:25" ht="11.25">
      <c r="A120" s="70">
        <v>14</v>
      </c>
      <c r="B120" s="389">
        <f>('Summary Data'!Y18-('Summary Data'!Y19*'Summary Data'!Y$39-'Summary Data'!Y36*'Summary Data'!Y$40)/17*$A120)*10</f>
        <v>0.040450684877392167</v>
      </c>
      <c r="C120" s="389">
        <f>('Summary Data'!Z18-('Summary Data'!Z19*'Summary Data'!Z$39-'Summary Data'!Z36*'Summary Data'!Z$40)/17*$A120)*10</f>
        <v>-0.009542842175027585</v>
      </c>
      <c r="D120" s="389">
        <f>('Summary Data'!AA18-('Summary Data'!AA19*'Summary Data'!AA$39-'Summary Data'!AA36*'Summary Data'!AA$40)/17*$A120)*10</f>
        <v>-0.012142177731245103</v>
      </c>
      <c r="E120" s="389">
        <f>('Summary Data'!AB18-('Summary Data'!AB19*'Summary Data'!AB$39-'Summary Data'!AB36*'Summary Data'!AB$40)/17*$A120)*10</f>
        <v>-0.007873748206388816</v>
      </c>
      <c r="F120" s="389">
        <f>('Summary Data'!AC18-('Summary Data'!AC19*'Summary Data'!AC$39-'Summary Data'!AC36*'Summary Data'!AC$40)/17*$A120)*10</f>
        <v>-0.02857225755593149</v>
      </c>
      <c r="G120" s="389">
        <f>('Summary Data'!AD18-('Summary Data'!AD19*'Summary Data'!AD$39-'Summary Data'!AD36*'Summary Data'!AD$40)/17*$A120)*10</f>
        <v>-0.010320641692791913</v>
      </c>
      <c r="H120" s="389">
        <f>('Summary Data'!AE18-('Summary Data'!AE19*'Summary Data'!AE$39-'Summary Data'!AE36*'Summary Data'!AE$40)/17*$A120)*10</f>
        <v>-0.0019198491811827983</v>
      </c>
      <c r="I120" s="389">
        <f>('Summary Data'!AF18-('Summary Data'!AF19*'Summary Data'!AF$39-'Summary Data'!AF36*'Summary Data'!AF$40)/17*$A120)*10</f>
        <v>0.005356070001990341</v>
      </c>
      <c r="J120" s="389">
        <f>('Summary Data'!AG18-('Summary Data'!AG19*'Summary Data'!AG$39-'Summary Data'!AG36*'Summary Data'!AG$40)/17*$A120)*10</f>
        <v>-0.00473556669678264</v>
      </c>
      <c r="K120" s="389">
        <f>('Summary Data'!AH18-('Summary Data'!AH19*'Summary Data'!AH$39-'Summary Data'!AH36*'Summary Data'!AH$40)/17*$A120)*10</f>
        <v>-0.018125629933722385</v>
      </c>
      <c r="L120" s="389">
        <f>('Summary Data'!AI18-('Summary Data'!AI19*'Summary Data'!AI$39-'Summary Data'!AI36*'Summary Data'!AI$40)/17*$A120)*10</f>
        <v>0.02685068733288716</v>
      </c>
      <c r="M120" s="389">
        <f>('Summary Data'!AJ18-('Summary Data'!AJ19*'Summary Data'!AJ$39-'Summary Data'!AJ36*'Summary Data'!AJ$40)/17*$A120)*10</f>
        <v>-0.061747737237015134</v>
      </c>
      <c r="N120" s="389">
        <f>('Summary Data'!AK18-('Summary Data'!AK19*'Summary Data'!AK$39-'Summary Data'!AK36*'Summary Data'!AK$40)/17*$A120)*10</f>
        <v>-0.014717273943546634</v>
      </c>
      <c r="O120" s="389">
        <f>('Summary Data'!AL18-('Summary Data'!AL19*'Summary Data'!AL$39-'Summary Data'!AL36*'Summary Data'!AL$40)/17*$A120)*10</f>
        <v>-0.002610443153488683</v>
      </c>
      <c r="P120" s="389">
        <f>('Summary Data'!AM18-('Summary Data'!AM19*'Summary Data'!AM$39-'Summary Data'!AM36*'Summary Data'!AM$40)/17*$A120)*10</f>
        <v>-0.018209309921970916</v>
      </c>
      <c r="Q120" s="389">
        <f>('Summary Data'!AN18-('Summary Data'!AN19*'Summary Data'!AN$39-'Summary Data'!AN36*'Summary Data'!AN$40)/17*$A120)*10</f>
        <v>-0.004436740358671599</v>
      </c>
      <c r="R120" s="389">
        <f>('Summary Data'!AO18-('Summary Data'!AO19*'Summary Data'!AO$39-'Summary Data'!AO36*'Summary Data'!AO$40)/17*$A120)*10</f>
        <v>-0.003227443730766991</v>
      </c>
      <c r="S120" s="389">
        <f>('Summary Data'!AP18-('Summary Data'!AP19*'Summary Data'!AP$39-'Summary Data'!AP36*'Summary Data'!AP$40)/17*$A120)*10</f>
        <v>-0.006033112305663347</v>
      </c>
      <c r="T120" s="389">
        <f>('Summary Data'!AQ18-('Summary Data'!AQ19*'Summary Data'!AQ$39-'Summary Data'!AQ36*'Summary Data'!AQ$40)/17*$A120)*10</f>
        <v>-0.0023718200031780205</v>
      </c>
      <c r="U120" s="389">
        <f>('Summary Data'!AR18-('Summary Data'!AR19*'Summary Data'!AR$39-'Summary Data'!AR36*'Summary Data'!AR$40)/17*$A120)*10</f>
        <v>-0.048602394612943724</v>
      </c>
      <c r="V120" s="69">
        <f t="shared" si="35"/>
        <v>-0.0009537685885271362</v>
      </c>
      <c r="Y120" s="390" t="s">
        <v>57</v>
      </c>
    </row>
    <row r="121" spans="1:25" ht="11.25">
      <c r="A121" s="70">
        <v>15</v>
      </c>
      <c r="B121" s="389">
        <f>('Summary Data'!Y19-('Summary Data'!Y20*'Summary Data'!Y$39-'Summary Data'!Y37*'Summary Data'!Y$40)/17*$A121)*10</f>
        <v>-0.1548705</v>
      </c>
      <c r="C121" s="389">
        <f>('Summary Data'!Z19-('Summary Data'!Z20*'Summary Data'!Z$39-'Summary Data'!Z37*'Summary Data'!Z$40)/17*$A121)*10</f>
        <v>0.266147</v>
      </c>
      <c r="D121" s="389">
        <f>('Summary Data'!AA19-('Summary Data'!AA20*'Summary Data'!AA$39-'Summary Data'!AA37*'Summary Data'!AA$40)/17*$A121)*10</f>
        <v>0.2529425</v>
      </c>
      <c r="E121" s="389">
        <f>('Summary Data'!AB19-('Summary Data'!AB20*'Summary Data'!AB$39-'Summary Data'!AB37*'Summary Data'!AB$40)/17*$A121)*10</f>
        <v>0.2700329</v>
      </c>
      <c r="F121" s="389">
        <f>('Summary Data'!AC19-('Summary Data'!AC20*'Summary Data'!AC$39-'Summary Data'!AC37*'Summary Data'!AC$40)/17*$A121)*10</f>
        <v>0.2406203</v>
      </c>
      <c r="G121" s="389">
        <f>('Summary Data'!AD19-('Summary Data'!AD20*'Summary Data'!AD$39-'Summary Data'!AD37*'Summary Data'!AD$40)/17*$A121)*10</f>
        <v>0.24814989999999998</v>
      </c>
      <c r="H121" s="389">
        <f>('Summary Data'!AE19-('Summary Data'!AE20*'Summary Data'!AE$39-'Summary Data'!AE37*'Summary Data'!AE$40)/17*$A121)*10</f>
        <v>0.2435398</v>
      </c>
      <c r="I121" s="389">
        <f>('Summary Data'!AF19-('Summary Data'!AF20*'Summary Data'!AF$39-'Summary Data'!AF37*'Summary Data'!AF$40)/17*$A121)*10</f>
        <v>0.2098028</v>
      </c>
      <c r="J121" s="389">
        <f>('Summary Data'!AG19-('Summary Data'!AG20*'Summary Data'!AG$39-'Summary Data'!AG37*'Summary Data'!AG$40)/17*$A121)*10</f>
        <v>0.2713255</v>
      </c>
      <c r="K121" s="389">
        <f>('Summary Data'!AH19-('Summary Data'!AH20*'Summary Data'!AH$39-'Summary Data'!AH37*'Summary Data'!AH$40)/17*$A121)*10</f>
        <v>0.2255151</v>
      </c>
      <c r="L121" s="389">
        <f>('Summary Data'!AI19-('Summary Data'!AI20*'Summary Data'!AI$39-'Summary Data'!AI37*'Summary Data'!AI$40)/17*$A121)*10</f>
        <v>0.24180659999999998</v>
      </c>
      <c r="M121" s="389">
        <f>('Summary Data'!AJ19-('Summary Data'!AJ20*'Summary Data'!AJ$39-'Summary Data'!AJ37*'Summary Data'!AJ$40)/17*$A121)*10</f>
        <v>0.26297210000000004</v>
      </c>
      <c r="N121" s="389">
        <f>('Summary Data'!AK19-('Summary Data'!AK20*'Summary Data'!AK$39-'Summary Data'!AK37*'Summary Data'!AK$40)/17*$A121)*10</f>
        <v>0.2479578</v>
      </c>
      <c r="O121" s="389">
        <f>('Summary Data'!AL19-('Summary Data'!AL20*'Summary Data'!AL$39-'Summary Data'!AL37*'Summary Data'!AL$40)/17*$A121)*10</f>
        <v>0.2531887</v>
      </c>
      <c r="P121" s="389">
        <f>('Summary Data'!AM19-('Summary Data'!AM20*'Summary Data'!AM$39-'Summary Data'!AM37*'Summary Data'!AM$40)/17*$A121)*10</f>
        <v>0.2485616</v>
      </c>
      <c r="Q121" s="389">
        <f>('Summary Data'!AN19-('Summary Data'!AN20*'Summary Data'!AN$39-'Summary Data'!AN37*'Summary Data'!AN$40)/17*$A121)*10</f>
        <v>0.2649647</v>
      </c>
      <c r="R121" s="389">
        <f>('Summary Data'!AO19-('Summary Data'!AO20*'Summary Data'!AO$39-'Summary Data'!AO37*'Summary Data'!AO$40)/17*$A121)*10</f>
        <v>0.2319166</v>
      </c>
      <c r="S121" s="389">
        <f>('Summary Data'!AP19-('Summary Data'!AP20*'Summary Data'!AP$39-'Summary Data'!AP37*'Summary Data'!AP$40)/17*$A121)*10</f>
        <v>0.2861908</v>
      </c>
      <c r="T121" s="389">
        <f>('Summary Data'!AQ19-('Summary Data'!AQ20*'Summary Data'!AQ$39-'Summary Data'!AQ37*'Summary Data'!AQ$40)/17*$A121)*10</f>
        <v>0.2547572</v>
      </c>
      <c r="U121" s="389">
        <f>('Summary Data'!AR19-('Summary Data'!AR20*'Summary Data'!AR$39-'Summary Data'!AR37*'Summary Data'!AR$40)/17*$A121)*10</f>
        <v>0.08361386</v>
      </c>
      <c r="V121" s="69">
        <f t="shared" si="35"/>
        <v>0.0235127283003384</v>
      </c>
      <c r="Y121" s="390" t="s">
        <v>57</v>
      </c>
    </row>
    <row r="122" spans="1:25" ht="11.25">
      <c r="A122" s="70">
        <v>16</v>
      </c>
      <c r="B122" s="389">
        <f>('Summary Data'!Y20-('Summary Data'!Y21*'Summary Data'!Y$39-'Summary Data'!Y38*'Summary Data'!Y$40)/17*$A122)*10</f>
        <v>0</v>
      </c>
      <c r="C122" s="389">
        <f>('Summary Data'!Z20-('Summary Data'!Z21*'Summary Data'!Z$39-'Summary Data'!Z38*'Summary Data'!Z$40)/17*$A122)*10</f>
        <v>0</v>
      </c>
      <c r="D122" s="389">
        <f>('Summary Data'!AA20-('Summary Data'!AA21*'Summary Data'!AA$39-'Summary Data'!AA38*'Summary Data'!AA$40)/17*$A122)*10</f>
        <v>0</v>
      </c>
      <c r="E122" s="389">
        <f>('Summary Data'!AB20-('Summary Data'!AB21*'Summary Data'!AB$39-'Summary Data'!AB38*'Summary Data'!AB$40)/17*$A122)*10</f>
        <v>0</v>
      </c>
      <c r="F122" s="389">
        <f>('Summary Data'!AC20-('Summary Data'!AC21*'Summary Data'!AC$39-'Summary Data'!AC38*'Summary Data'!AC$40)/17*$A122)*10</f>
        <v>0</v>
      </c>
      <c r="G122" s="389">
        <f>('Summary Data'!AD20-('Summary Data'!AD21*'Summary Data'!AD$39-'Summary Data'!AD38*'Summary Data'!AD$40)/17*$A122)*10</f>
        <v>0</v>
      </c>
      <c r="H122" s="389">
        <f>('Summary Data'!AE20-('Summary Data'!AE21*'Summary Data'!AE$39-'Summary Data'!AE38*'Summary Data'!AE$40)/17*$A122)*10</f>
        <v>0</v>
      </c>
      <c r="I122" s="389">
        <f>('Summary Data'!AF20-('Summary Data'!AF21*'Summary Data'!AF$39-'Summary Data'!AF38*'Summary Data'!AF$40)/17*$A122)*10</f>
        <v>0</v>
      </c>
      <c r="J122" s="389">
        <f>('Summary Data'!AG20-('Summary Data'!AG21*'Summary Data'!AG$39-'Summary Data'!AG38*'Summary Data'!AG$40)/17*$A122)*10</f>
        <v>0</v>
      </c>
      <c r="K122" s="389">
        <f>('Summary Data'!AH20-('Summary Data'!AH21*'Summary Data'!AH$39-'Summary Data'!AH38*'Summary Data'!AH$40)/17*$A122)*10</f>
        <v>0</v>
      </c>
      <c r="L122" s="389">
        <f>('Summary Data'!AI20-('Summary Data'!AI21*'Summary Data'!AI$39-'Summary Data'!AI38*'Summary Data'!AI$40)/17*$A122)*10</f>
        <v>0</v>
      </c>
      <c r="M122" s="389">
        <f>('Summary Data'!AJ20-('Summary Data'!AJ21*'Summary Data'!AJ$39-'Summary Data'!AJ38*'Summary Data'!AJ$40)/17*$A122)*10</f>
        <v>0</v>
      </c>
      <c r="N122" s="389">
        <f>('Summary Data'!AK20-('Summary Data'!AK21*'Summary Data'!AK$39-'Summary Data'!AK38*'Summary Data'!AK$40)/17*$A122)*10</f>
        <v>0</v>
      </c>
      <c r="O122" s="389">
        <f>('Summary Data'!AL20-('Summary Data'!AL21*'Summary Data'!AL$39-'Summary Data'!AL38*'Summary Data'!AL$40)/17*$A122)*10</f>
        <v>0</v>
      </c>
      <c r="P122" s="389">
        <f>('Summary Data'!AM20-('Summary Data'!AM21*'Summary Data'!AM$39-'Summary Data'!AM38*'Summary Data'!AM$40)/17*$A122)*10</f>
        <v>0</v>
      </c>
      <c r="Q122" s="389">
        <f>('Summary Data'!AN20-('Summary Data'!AN21*'Summary Data'!AN$39-'Summary Data'!AN38*'Summary Data'!AN$40)/17*$A122)*10</f>
        <v>0</v>
      </c>
      <c r="R122" s="389">
        <f>('Summary Data'!AO20-('Summary Data'!AO21*'Summary Data'!AO$39-'Summary Data'!AO38*'Summary Data'!AO$40)/17*$A122)*10</f>
        <v>0</v>
      </c>
      <c r="S122" s="389">
        <f>('Summary Data'!AP20-('Summary Data'!AP21*'Summary Data'!AP$39-'Summary Data'!AP38*'Summary Data'!AP$40)/17*$A122)*10</f>
        <v>0</v>
      </c>
      <c r="T122" s="389">
        <f>('Summary Data'!AQ20-('Summary Data'!AQ21*'Summary Data'!AQ$39-'Summary Data'!AQ38*'Summary Data'!AQ$40)/17*$A122)*10</f>
        <v>0</v>
      </c>
      <c r="U122" s="389">
        <f>('Summary Data'!AR20-('Summary Data'!AR21*'Summary Data'!AR$39-'Summary Data'!AR38*'Summary Data'!AR$40)/17*$A122)*10</f>
        <v>0</v>
      </c>
      <c r="V122" s="69">
        <f t="shared" si="35"/>
        <v>0</v>
      </c>
      <c r="Y122" s="390" t="s">
        <v>57</v>
      </c>
    </row>
    <row r="123" spans="1:25" ht="12" thickBot="1">
      <c r="A123" s="71">
        <v>17</v>
      </c>
      <c r="B123" s="391">
        <f>'Summary Data'!Y21*10</f>
        <v>0</v>
      </c>
      <c r="C123" s="391">
        <f>'Summary Data'!Z21*10</f>
        <v>0</v>
      </c>
      <c r="D123" s="391">
        <f>'Summary Data'!AA21*10</f>
        <v>0</v>
      </c>
      <c r="E123" s="391">
        <f>'Summary Data'!AB21*10</f>
        <v>0</v>
      </c>
      <c r="F123" s="391">
        <f>'Summary Data'!AC21*10</f>
        <v>0</v>
      </c>
      <c r="G123" s="391">
        <f>'Summary Data'!AD21*10</f>
        <v>0</v>
      </c>
      <c r="H123" s="391">
        <f>'Summary Data'!AE21*10</f>
        <v>0</v>
      </c>
      <c r="I123" s="391">
        <f>'Summary Data'!AF21*10</f>
        <v>0</v>
      </c>
      <c r="J123" s="391">
        <f>'Summary Data'!AG21*10</f>
        <v>0</v>
      </c>
      <c r="K123" s="391">
        <f>'Summary Data'!AH21*10</f>
        <v>0</v>
      </c>
      <c r="L123" s="391">
        <f>'Summary Data'!AI21*10</f>
        <v>0</v>
      </c>
      <c r="M123" s="391">
        <f>'Summary Data'!AJ21*10</f>
        <v>0</v>
      </c>
      <c r="N123" s="391">
        <f>'Summary Data'!AK21*10</f>
        <v>0</v>
      </c>
      <c r="O123" s="391">
        <f>'Summary Data'!AL21*10</f>
        <v>0</v>
      </c>
      <c r="P123" s="391">
        <f>'Summary Data'!AM21*10</f>
        <v>0</v>
      </c>
      <c r="Q123" s="391">
        <f>'Summary Data'!AN21*10</f>
        <v>0</v>
      </c>
      <c r="R123" s="391">
        <f>'Summary Data'!AO21*10</f>
        <v>0</v>
      </c>
      <c r="S123" s="391">
        <f>'Summary Data'!AP21*10</f>
        <v>0</v>
      </c>
      <c r="T123" s="391">
        <f>'Summary Data'!AQ21*10</f>
        <v>0</v>
      </c>
      <c r="U123" s="391">
        <f>'Summary Data'!AR21*10</f>
        <v>0</v>
      </c>
      <c r="V123" s="28">
        <f t="shared" si="35"/>
        <v>0</v>
      </c>
      <c r="Y123" s="390" t="s">
        <v>57</v>
      </c>
    </row>
    <row r="124" ht="12" thickBot="1"/>
    <row r="125" spans="1:22" ht="11.25">
      <c r="A125" s="436" t="s">
        <v>93</v>
      </c>
      <c r="B125" s="483"/>
      <c r="C125" s="483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83"/>
      <c r="U125" s="483"/>
      <c r="V125" s="484"/>
    </row>
    <row r="126" spans="1:22" ht="11.25">
      <c r="A126" s="70"/>
      <c r="B126" s="68" t="s">
        <v>52</v>
      </c>
      <c r="C126" s="68" t="s">
        <v>53</v>
      </c>
      <c r="D126" s="68" t="s">
        <v>54</v>
      </c>
      <c r="E126" s="68" t="s">
        <v>55</v>
      </c>
      <c r="F126" s="68" t="s">
        <v>56</v>
      </c>
      <c r="G126" s="68" t="s">
        <v>61</v>
      </c>
      <c r="H126" s="68" t="s">
        <v>62</v>
      </c>
      <c r="I126" s="68" t="s">
        <v>63</v>
      </c>
      <c r="J126" s="68" t="s">
        <v>64</v>
      </c>
      <c r="K126" s="68" t="s">
        <v>65</v>
      </c>
      <c r="L126" s="68" t="s">
        <v>66</v>
      </c>
      <c r="M126" s="68" t="s">
        <v>67</v>
      </c>
      <c r="N126" s="68" t="s">
        <v>68</v>
      </c>
      <c r="O126" s="68" t="s">
        <v>69</v>
      </c>
      <c r="P126" s="68" t="s">
        <v>70</v>
      </c>
      <c r="Q126" s="68" t="s">
        <v>71</v>
      </c>
      <c r="R126" s="68" t="s">
        <v>72</v>
      </c>
      <c r="S126" s="68" t="s">
        <v>73</v>
      </c>
      <c r="T126" s="68" t="s">
        <v>74</v>
      </c>
      <c r="U126" s="68" t="s">
        <v>75</v>
      </c>
      <c r="V126" s="13" t="s">
        <v>76</v>
      </c>
    </row>
    <row r="127" spans="1:22" ht="11.25">
      <c r="A127" s="70">
        <v>1</v>
      </c>
      <c r="B127" s="12">
        <f>('Summary Data'!Y22-('Summary Data'!Y$40*'Summary Data'!Y6+'Summary Data'!Y$39*'Summary Data'!Y23)/17*$A127)</f>
        <v>8.919172146866718</v>
      </c>
      <c r="C127" s="12">
        <f>('Summary Data'!Z22-('Summary Data'!Z$40*'Summary Data'!Z6+'Summary Data'!Z$39*'Summary Data'!Z23)/17*$A127)</f>
        <v>-8.238719337527899</v>
      </c>
      <c r="D127" s="12">
        <f>('Summary Data'!AA22-('Summary Data'!AA$40*'Summary Data'!AA6+'Summary Data'!AA$39*'Summary Data'!AA23)/17*$A127)</f>
        <v>-0.34432251572784023</v>
      </c>
      <c r="E127" s="12">
        <f>('Summary Data'!AB22-('Summary Data'!AB$40*'Summary Data'!AB6+'Summary Data'!AB$39*'Summary Data'!AB23)/17*$A127)</f>
        <v>2.1191229731578427</v>
      </c>
      <c r="F127" s="12">
        <f>('Summary Data'!AC22-('Summary Data'!AC$40*'Summary Data'!AC6+'Summary Data'!AC$39*'Summary Data'!AC23)/17*$A127)</f>
        <v>5.130641689096899</v>
      </c>
      <c r="G127" s="12">
        <f>('Summary Data'!AD22-('Summary Data'!AD$40*'Summary Data'!AD6+'Summary Data'!AD$39*'Summary Data'!AD23)/17*$A127)</f>
        <v>5.072089392613625</v>
      </c>
      <c r="H127" s="12">
        <f>('Summary Data'!AE22-('Summary Data'!AE$40*'Summary Data'!AE6+'Summary Data'!AE$39*'Summary Data'!AE23)/17*$A127)</f>
        <v>8.93972639228788</v>
      </c>
      <c r="I127" s="12">
        <f>('Summary Data'!AF22-('Summary Data'!AF$40*'Summary Data'!AF6+'Summary Data'!AF$39*'Summary Data'!AF23)/17*$A127)</f>
        <v>14.734947076934018</v>
      </c>
      <c r="J127" s="12">
        <f>('Summary Data'!AG22-('Summary Data'!AG$40*'Summary Data'!AG6+'Summary Data'!AG$39*'Summary Data'!AG23)/17*$A127)</f>
        <v>10.269462561262893</v>
      </c>
      <c r="K127" s="12">
        <f>('Summary Data'!AH22-('Summary Data'!AH$40*'Summary Data'!AH6+'Summary Data'!AH$39*'Summary Data'!AH23)/17*$A127)</f>
        <v>18.16967768776022</v>
      </c>
      <c r="L127" s="12">
        <f>('Summary Data'!AI22-('Summary Data'!AI$40*'Summary Data'!AI6+'Summary Data'!AI$39*'Summary Data'!AI23)/17*$A127)</f>
        <v>16.129893169521473</v>
      </c>
      <c r="M127" s="12">
        <f>('Summary Data'!AJ22-('Summary Data'!AJ$40*'Summary Data'!AJ6+'Summary Data'!AJ$39*'Summary Data'!AJ23)/17*$A127)</f>
        <v>10.242857630379588</v>
      </c>
      <c r="N127" s="12">
        <f>('Summary Data'!AK22-('Summary Data'!AK$40*'Summary Data'!AK6+'Summary Data'!AK$39*'Summary Data'!AK23)/17*$A127)</f>
        <v>11.314646119117327</v>
      </c>
      <c r="O127" s="12">
        <f>('Summary Data'!AL22-('Summary Data'!AL$40*'Summary Data'!AL6+'Summary Data'!AL$39*'Summary Data'!AL23)/17*$A127)</f>
        <v>-1.3427382911088677</v>
      </c>
      <c r="P127" s="12">
        <f>('Summary Data'!AM22-('Summary Data'!AM$40*'Summary Data'!AM6+'Summary Data'!AM$39*'Summary Data'!AM23)/17*$A127)</f>
        <v>-8.966095903855283</v>
      </c>
      <c r="Q127" s="12">
        <f>('Summary Data'!AN22-('Summary Data'!AN$40*'Summary Data'!AN6+'Summary Data'!AN$39*'Summary Data'!AN23)/17*$A127)</f>
        <v>-14.001392809478862</v>
      </c>
      <c r="R127" s="12">
        <f>('Summary Data'!AO22-('Summary Data'!AO$40*'Summary Data'!AO6+'Summary Data'!AO$39*'Summary Data'!AO23)/17*$A127)</f>
        <v>-12.49160453361765</v>
      </c>
      <c r="S127" s="12">
        <f>('Summary Data'!AP22-('Summary Data'!AP$40*'Summary Data'!AP6+'Summary Data'!AP$39*'Summary Data'!AP23)/17*$A127)</f>
        <v>-19.736718082208885</v>
      </c>
      <c r="T127" s="12">
        <f>('Summary Data'!AQ22-('Summary Data'!AQ$40*'Summary Data'!AQ6+'Summary Data'!AQ$39*'Summary Data'!AQ23)/17*$A127)</f>
        <v>-21.240391711503168</v>
      </c>
      <c r="U127" s="12">
        <f>('Summary Data'!AR22-('Summary Data'!AR$40*'Summary Data'!AR6+'Summary Data'!AR$39*'Summary Data'!AR23)/17*$A127)</f>
        <v>-34.48905093751514</v>
      </c>
      <c r="V127" s="69">
        <f>(B127*B$107+C127*C$107+D127*D$107+E127*E$107+F127*F$107+G127*G$107+H127*H$107+I127*I$107+J127*J$107+K127*K$107+L127*L$107+M127*M$107+N127*N$107+O127*O$107+P127*P$107+Q127*Q$107+R127*R$107+S127*S$107+T127*T$107+U127*U$107)/SUM(B$107:U$107)</f>
        <v>0.008996416331580357</v>
      </c>
    </row>
    <row r="128" spans="1:22" ht="11.25">
      <c r="A128" s="70">
        <v>2</v>
      </c>
      <c r="B128" s="12">
        <f>('Summary Data'!Y23-('Summary Data'!Y$40*'Summary Data'!Y7+'Summary Data'!Y$39*'Summary Data'!Y24)/17*$A128)</f>
        <v>-0.6204053559995891</v>
      </c>
      <c r="C128" s="12">
        <f>('Summary Data'!Z23-('Summary Data'!Z$40*'Summary Data'!Z7+'Summary Data'!Z$39*'Summary Data'!Z24)/17*$A128)</f>
        <v>-1.3576096167452563</v>
      </c>
      <c r="D128" s="12">
        <f>('Summary Data'!AA23-('Summary Data'!AA$40*'Summary Data'!AA7+'Summary Data'!AA$39*'Summary Data'!AA24)/17*$A128)</f>
        <v>-1.0224987427067418</v>
      </c>
      <c r="E128" s="12">
        <f>('Summary Data'!AB23-('Summary Data'!AB$40*'Summary Data'!AB7+'Summary Data'!AB$39*'Summary Data'!AB24)/17*$A128)</f>
        <v>-0.7230588365183264</v>
      </c>
      <c r="F128" s="12">
        <f>('Summary Data'!AC23-('Summary Data'!AC$40*'Summary Data'!AC7+'Summary Data'!AC$39*'Summary Data'!AC24)/17*$A128)</f>
        <v>-0.9143404575041584</v>
      </c>
      <c r="G128" s="12">
        <f>('Summary Data'!AD23-('Summary Data'!AD$40*'Summary Data'!AD7+'Summary Data'!AD$39*'Summary Data'!AD24)/17*$A128)</f>
        <v>0.1715700162912182</v>
      </c>
      <c r="H128" s="12">
        <f>('Summary Data'!AE23-('Summary Data'!AE$40*'Summary Data'!AE7+'Summary Data'!AE$39*'Summary Data'!AE24)/17*$A128)</f>
        <v>-1.074741359446434</v>
      </c>
      <c r="I128" s="12">
        <f>('Summary Data'!AF23-('Summary Data'!AF$40*'Summary Data'!AF7+'Summary Data'!AF$39*'Summary Data'!AF24)/17*$A128)</f>
        <v>-0.4839268210234926</v>
      </c>
      <c r="J128" s="12">
        <f>('Summary Data'!AG23-('Summary Data'!AG$40*'Summary Data'!AG7+'Summary Data'!AG$39*'Summary Data'!AG24)/17*$A128)</f>
        <v>-0.5517344973490406</v>
      </c>
      <c r="K128" s="12">
        <f>('Summary Data'!AH23-('Summary Data'!AH$40*'Summary Data'!AH7+'Summary Data'!AH$39*'Summary Data'!AH24)/17*$A128)</f>
        <v>-1.108450232713639</v>
      </c>
      <c r="L128" s="12">
        <f>('Summary Data'!AI23-('Summary Data'!AI$40*'Summary Data'!AI7+'Summary Data'!AI$39*'Summary Data'!AI24)/17*$A128)</f>
        <v>-1.1528743959382808</v>
      </c>
      <c r="M128" s="12">
        <f>('Summary Data'!AJ23-('Summary Data'!AJ$40*'Summary Data'!AJ7+'Summary Data'!AJ$39*'Summary Data'!AJ24)/17*$A128)</f>
        <v>-1.2729229648344107</v>
      </c>
      <c r="N128" s="12">
        <f>('Summary Data'!AK23-('Summary Data'!AK$40*'Summary Data'!AK7+'Summary Data'!AK$39*'Summary Data'!AK24)/17*$A128)</f>
        <v>-1.2890196673094638</v>
      </c>
      <c r="O128" s="12">
        <f>('Summary Data'!AL23-('Summary Data'!AL$40*'Summary Data'!AL7+'Summary Data'!AL$39*'Summary Data'!AL24)/17*$A128)</f>
        <v>-0.341832694392448</v>
      </c>
      <c r="P128" s="12">
        <f>('Summary Data'!AM23-('Summary Data'!AM$40*'Summary Data'!AM7+'Summary Data'!AM$39*'Summary Data'!AM24)/17*$A128)</f>
        <v>-1.377667354625743</v>
      </c>
      <c r="Q128" s="12">
        <f>('Summary Data'!AN23-('Summary Data'!AN$40*'Summary Data'!AN7+'Summary Data'!AN$39*'Summary Data'!AN24)/17*$A128)</f>
        <v>-1.1231424829293466</v>
      </c>
      <c r="R128" s="12">
        <f>('Summary Data'!AO23-('Summary Data'!AO$40*'Summary Data'!AO7+'Summary Data'!AO$39*'Summary Data'!AO24)/17*$A128)</f>
        <v>-0.6743049242909313</v>
      </c>
      <c r="S128" s="12">
        <f>('Summary Data'!AP23-('Summary Data'!AP$40*'Summary Data'!AP7+'Summary Data'!AP$39*'Summary Data'!AP24)/17*$A128)</f>
        <v>0.03574814372383789</v>
      </c>
      <c r="T128" s="12">
        <f>('Summary Data'!AQ23-('Summary Data'!AQ$40*'Summary Data'!AQ7+'Summary Data'!AQ$39*'Summary Data'!AQ24)/17*$A128)</f>
        <v>-2.005292598260365</v>
      </c>
      <c r="U128" s="12">
        <f>('Summary Data'!AR23-('Summary Data'!AR$40*'Summary Data'!AR7+'Summary Data'!AR$39*'Summary Data'!AR24)/17*$A128)</f>
        <v>5.381711301386347</v>
      </c>
      <c r="V128" s="69">
        <f>(B128*B$107+C128*C$107+D128*D$107+E128*E$107+F128*F$107+G128*G$107+H128*H$107+I128*I$107+J128*J$107+K128*K$107+L128*L$107+M128*M$107+N128*N$107+O128*O$107+P128*P$107+Q128*Q$107+R128*R$107+S128*S$107+T128*T$107+U128*U$107)/SUM(B$107:U$107)</f>
        <v>-0.7034270692454277</v>
      </c>
    </row>
    <row r="129" spans="1:22" ht="11.25">
      <c r="A129" s="70">
        <v>3</v>
      </c>
      <c r="B129" s="12">
        <f>('Summary Data'!Y24-('Summary Data'!Y$40*'Summary Data'!Y8+'Summary Data'!Y$39*'Summary Data'!Y25)/17*$A129)</f>
        <v>-1.786378823714316</v>
      </c>
      <c r="C129" s="12">
        <f>('Summary Data'!Z24-('Summary Data'!Z$40*'Summary Data'!Z8+'Summary Data'!Z$39*'Summary Data'!Z25)/17*$A129)</f>
        <v>0.549683745548517</v>
      </c>
      <c r="D129" s="12">
        <f>('Summary Data'!AA24-('Summary Data'!AA$40*'Summary Data'!AA8+'Summary Data'!AA$39*'Summary Data'!AA25)/17*$A129)</f>
        <v>0.4383841474428211</v>
      </c>
      <c r="E129" s="12">
        <f>('Summary Data'!AB24-('Summary Data'!AB$40*'Summary Data'!AB8+'Summary Data'!AB$39*'Summary Data'!AB25)/17*$A129)</f>
        <v>0.26891894171311037</v>
      </c>
      <c r="F129" s="12">
        <f>('Summary Data'!AC24-('Summary Data'!AC$40*'Summary Data'!AC8+'Summary Data'!AC$39*'Summary Data'!AC25)/17*$A129)</f>
        <v>0.003745184024837616</v>
      </c>
      <c r="G129" s="12">
        <f>('Summary Data'!AD24-('Summary Data'!AD$40*'Summary Data'!AD8+'Summary Data'!AD$39*'Summary Data'!AD25)/17*$A129)</f>
        <v>0.38325874078931577</v>
      </c>
      <c r="H129" s="12">
        <f>('Summary Data'!AE24-('Summary Data'!AE$40*'Summary Data'!AE8+'Summary Data'!AE$39*'Summary Data'!AE25)/17*$A129)</f>
        <v>0.3944912627668825</v>
      </c>
      <c r="I129" s="12">
        <f>('Summary Data'!AF24-('Summary Data'!AF$40*'Summary Data'!AF8+'Summary Data'!AF$39*'Summary Data'!AF25)/17*$A129)</f>
        <v>0.8040640244451357</v>
      </c>
      <c r="J129" s="12">
        <f>('Summary Data'!AG24-('Summary Data'!AG$40*'Summary Data'!AG8+'Summary Data'!AG$39*'Summary Data'!AG25)/17*$A129)</f>
        <v>0.7223019557611374</v>
      </c>
      <c r="K129" s="12">
        <f>('Summary Data'!AH24-('Summary Data'!AH$40*'Summary Data'!AH8+'Summary Data'!AH$39*'Summary Data'!AH25)/17*$A129)</f>
        <v>0.21560636319822765</v>
      </c>
      <c r="L129" s="12">
        <f>('Summary Data'!AI24-('Summary Data'!AI$40*'Summary Data'!AI8+'Summary Data'!AI$39*'Summary Data'!AI25)/17*$A129)</f>
        <v>0.4333794013286733</v>
      </c>
      <c r="M129" s="12">
        <f>('Summary Data'!AJ24-('Summary Data'!AJ$40*'Summary Data'!AJ8+'Summary Data'!AJ$39*'Summary Data'!AJ25)/17*$A129)</f>
        <v>-0.16018602295091702</v>
      </c>
      <c r="N129" s="12">
        <f>('Summary Data'!AK24-('Summary Data'!AK$40*'Summary Data'!AK8+'Summary Data'!AK$39*'Summary Data'!AK25)/17*$A129)</f>
        <v>-0.2727368079274588</v>
      </c>
      <c r="O129" s="12">
        <f>('Summary Data'!AL24-('Summary Data'!AL$40*'Summary Data'!AL8+'Summary Data'!AL$39*'Summary Data'!AL25)/17*$A129)</f>
        <v>0.17028390628024181</v>
      </c>
      <c r="P129" s="12">
        <f>('Summary Data'!AM24-('Summary Data'!AM$40*'Summary Data'!AM8+'Summary Data'!AM$39*'Summary Data'!AM25)/17*$A129)</f>
        <v>-0.2973992278760881</v>
      </c>
      <c r="Q129" s="12">
        <f>('Summary Data'!AN24-('Summary Data'!AN$40*'Summary Data'!AN8+'Summary Data'!AN$39*'Summary Data'!AN25)/17*$A129)</f>
        <v>0.4433908811563684</v>
      </c>
      <c r="R129" s="12">
        <f>('Summary Data'!AO24-('Summary Data'!AO$40*'Summary Data'!AO8+'Summary Data'!AO$39*'Summary Data'!AO25)/17*$A129)</f>
        <v>0.2916269742856724</v>
      </c>
      <c r="S129" s="12">
        <f>('Summary Data'!AP24-('Summary Data'!AP$40*'Summary Data'!AP8+'Summary Data'!AP$39*'Summary Data'!AP25)/17*$A129)</f>
        <v>0.6938637494283832</v>
      </c>
      <c r="T129" s="12">
        <f>('Summary Data'!AQ24-('Summary Data'!AQ$40*'Summary Data'!AQ8+'Summary Data'!AQ$39*'Summary Data'!AQ25)/17*$A129)</f>
        <v>0.7450712221346422</v>
      </c>
      <c r="U129" s="12">
        <f>('Summary Data'!AR24-('Summary Data'!AR$40*'Summary Data'!AR8+'Summary Data'!AR$39*'Summary Data'!AR25)/17*$A129)</f>
        <v>-0.03836444706206706</v>
      </c>
      <c r="V129" s="69">
        <f aca="true" t="shared" si="36" ref="V129:V137">(B129*B$107+C129*C$107+D129*D$107+E129*E$107+F129*F$107+G129*G$107+H129*H$107+I129*I$107+J129*J$107+K129*K$107+L129*L$107+M129*M$107+N129*N$107+O129*O$107+P129*P$107+Q129*Q$107+R129*R$107+S129*S$107+T129*T$107+U129*U$107)/SUM(B$107:U$107)</f>
        <v>0.25614459840674436</v>
      </c>
    </row>
    <row r="130" spans="1:22" ht="11.25">
      <c r="A130" s="70">
        <v>4</v>
      </c>
      <c r="B130" s="12">
        <f>('Summary Data'!Y25-('Summary Data'!Y$40*'Summary Data'!Y9+'Summary Data'!Y$39*'Summary Data'!Y26)/17*$A130)</f>
        <v>-0.4537245328918742</v>
      </c>
      <c r="C130" s="12">
        <f>('Summary Data'!Z25-('Summary Data'!Z$40*'Summary Data'!Z9+'Summary Data'!Z$39*'Summary Data'!Z26)/17*$A130)</f>
        <v>-0.5965506937564475</v>
      </c>
      <c r="D130" s="12">
        <f>('Summary Data'!AA25-('Summary Data'!AA$40*'Summary Data'!AA9+'Summary Data'!AA$39*'Summary Data'!AA26)/17*$A130)</f>
        <v>-0.4270017058357422</v>
      </c>
      <c r="E130" s="12">
        <f>('Summary Data'!AB25-('Summary Data'!AB$40*'Summary Data'!AB9+'Summary Data'!AB$39*'Summary Data'!AB26)/17*$A130)</f>
        <v>-0.39337672838844984</v>
      </c>
      <c r="F130" s="12">
        <f>('Summary Data'!AC25-('Summary Data'!AC$40*'Summary Data'!AC9+'Summary Data'!AC$39*'Summary Data'!AC26)/17*$A130)</f>
        <v>-0.34423317217633814</v>
      </c>
      <c r="G130" s="12">
        <f>('Summary Data'!AD25-('Summary Data'!AD$40*'Summary Data'!AD9+'Summary Data'!AD$39*'Summary Data'!AD26)/17*$A130)</f>
        <v>-0.37475570347678305</v>
      </c>
      <c r="H130" s="12">
        <f>('Summary Data'!AE25-('Summary Data'!AE$40*'Summary Data'!AE9+'Summary Data'!AE$39*'Summary Data'!AE26)/17*$A130)</f>
        <v>-0.591123704203086</v>
      </c>
      <c r="I130" s="12">
        <f>('Summary Data'!AF25-('Summary Data'!AF$40*'Summary Data'!AF9+'Summary Data'!AF$39*'Summary Data'!AF26)/17*$A130)</f>
        <v>-0.7939159526516734</v>
      </c>
      <c r="J130" s="12">
        <f>('Summary Data'!AG25-('Summary Data'!AG$40*'Summary Data'!AG9+'Summary Data'!AG$39*'Summary Data'!AG26)/17*$A130)</f>
        <v>-0.6318724632165232</v>
      </c>
      <c r="K130" s="12">
        <f>('Summary Data'!AH25-('Summary Data'!AH$40*'Summary Data'!AH9+'Summary Data'!AH$39*'Summary Data'!AH26)/17*$A130)</f>
        <v>-0.6301637388796304</v>
      </c>
      <c r="L130" s="12">
        <f>('Summary Data'!AI25-('Summary Data'!AI$40*'Summary Data'!AI9+'Summary Data'!AI$39*'Summary Data'!AI26)/17*$A130)</f>
        <v>0.06548839415096012</v>
      </c>
      <c r="M130" s="12">
        <f>('Summary Data'!AJ25-('Summary Data'!AJ$40*'Summary Data'!AJ9+'Summary Data'!AJ$39*'Summary Data'!AJ26)/17*$A130)</f>
        <v>-0.19480532258875854</v>
      </c>
      <c r="N130" s="12">
        <f>('Summary Data'!AK25-('Summary Data'!AK$40*'Summary Data'!AK9+'Summary Data'!AK$39*'Summary Data'!AK26)/17*$A130)</f>
        <v>-0.3221925134181172</v>
      </c>
      <c r="O130" s="12">
        <f>('Summary Data'!AL25-('Summary Data'!AL$40*'Summary Data'!AL9+'Summary Data'!AL$39*'Summary Data'!AL26)/17*$A130)</f>
        <v>-0.3353119552681239</v>
      </c>
      <c r="P130" s="12">
        <f>('Summary Data'!AM25-('Summary Data'!AM$40*'Summary Data'!AM9+'Summary Data'!AM$39*'Summary Data'!AM26)/17*$A130)</f>
        <v>-0.4460515749133237</v>
      </c>
      <c r="Q130" s="12">
        <f>('Summary Data'!AN25-('Summary Data'!AN$40*'Summary Data'!AN9+'Summary Data'!AN$39*'Summary Data'!AN26)/17*$A130)</f>
        <v>-0.531493416182328</v>
      </c>
      <c r="R130" s="12">
        <f>('Summary Data'!AO25-('Summary Data'!AO$40*'Summary Data'!AO9+'Summary Data'!AO$39*'Summary Data'!AO26)/17*$A130)</f>
        <v>-0.16711628798319375</v>
      </c>
      <c r="S130" s="12">
        <f>('Summary Data'!AP25-('Summary Data'!AP$40*'Summary Data'!AP9+'Summary Data'!AP$39*'Summary Data'!AP26)/17*$A130)</f>
        <v>-0.5997109190299793</v>
      </c>
      <c r="T130" s="12">
        <f>('Summary Data'!AQ25-('Summary Data'!AQ$40*'Summary Data'!AQ9+'Summary Data'!AQ$39*'Summary Data'!AQ26)/17*$A130)</f>
        <v>-0.46277178877048</v>
      </c>
      <c r="U130" s="12">
        <f>('Summary Data'!AR25-('Summary Data'!AR$40*'Summary Data'!AR9+'Summary Data'!AR$39*'Summary Data'!AR26)/17*$A130)</f>
        <v>0.159734687708969</v>
      </c>
      <c r="V130" s="69">
        <f t="shared" si="36"/>
        <v>-0.414489260531738</v>
      </c>
    </row>
    <row r="131" spans="1:22" ht="11.25">
      <c r="A131" s="70">
        <v>5</v>
      </c>
      <c r="B131" s="12">
        <f>('Summary Data'!Y26-('Summary Data'!Y$40*'Summary Data'!Y10+'Summary Data'!Y$39*'Summary Data'!Y27)/17*$A131)</f>
        <v>2.07849977182671</v>
      </c>
      <c r="C131" s="12">
        <f>('Summary Data'!Z26-('Summary Data'!Z$40*'Summary Data'!Z10+'Summary Data'!Z$39*'Summary Data'!Z27)/17*$A131)</f>
        <v>0.06954899655797707</v>
      </c>
      <c r="D131" s="12">
        <f>('Summary Data'!AA26-('Summary Data'!AA$40*'Summary Data'!AA10+'Summary Data'!AA$39*'Summary Data'!AA27)/17*$A131)</f>
        <v>0.014674502948831379</v>
      </c>
      <c r="E131" s="12">
        <f>('Summary Data'!AB26-('Summary Data'!AB$40*'Summary Data'!AB10+'Summary Data'!AB$39*'Summary Data'!AB27)/17*$A131)</f>
        <v>-0.09154824583991862</v>
      </c>
      <c r="F131" s="12">
        <f>('Summary Data'!AC26-('Summary Data'!AC$40*'Summary Data'!AC10+'Summary Data'!AC$39*'Summary Data'!AC27)/17*$A131)</f>
        <v>0.10655276278328338</v>
      </c>
      <c r="G131" s="12">
        <f>('Summary Data'!AD26-('Summary Data'!AD$40*'Summary Data'!AD10+'Summary Data'!AD$39*'Summary Data'!AD27)/17*$A131)</f>
        <v>0.19011581693524707</v>
      </c>
      <c r="H131" s="12">
        <f>('Summary Data'!AE26-('Summary Data'!AE$40*'Summary Data'!AE10+'Summary Data'!AE$39*'Summary Data'!AE27)/17*$A131)</f>
        <v>0.15174941608006515</v>
      </c>
      <c r="I131" s="12">
        <f>('Summary Data'!AF26-('Summary Data'!AF$40*'Summary Data'!AF10+'Summary Data'!AF$39*'Summary Data'!AF27)/17*$A131)</f>
        <v>0.006685761281839278</v>
      </c>
      <c r="J131" s="12">
        <f>('Summary Data'!AG26-('Summary Data'!AG$40*'Summary Data'!AG10+'Summary Data'!AG$39*'Summary Data'!AG27)/17*$A131)</f>
        <v>0.08534750134237586</v>
      </c>
      <c r="K131" s="12">
        <f>('Summary Data'!AH26-('Summary Data'!AH$40*'Summary Data'!AH10+'Summary Data'!AH$39*'Summary Data'!AH27)/17*$A131)</f>
        <v>0.18366865447238326</v>
      </c>
      <c r="L131" s="12">
        <f>('Summary Data'!AI26-('Summary Data'!AI$40*'Summary Data'!AI10+'Summary Data'!AI$39*'Summary Data'!AI27)/17*$A131)</f>
        <v>0.22179507572589718</v>
      </c>
      <c r="M131" s="12">
        <f>('Summary Data'!AJ26-('Summary Data'!AJ$40*'Summary Data'!AJ10+'Summary Data'!AJ$39*'Summary Data'!AJ27)/17*$A131)</f>
        <v>0.11156154852882685</v>
      </c>
      <c r="N131" s="12">
        <f>('Summary Data'!AK26-('Summary Data'!AK$40*'Summary Data'!AK10+'Summary Data'!AK$39*'Summary Data'!AK27)/17*$A131)</f>
        <v>-0.26447836342395903</v>
      </c>
      <c r="O131" s="12">
        <f>('Summary Data'!AL26-('Summary Data'!AL$40*'Summary Data'!AL10+'Summary Data'!AL$39*'Summary Data'!AL27)/17*$A131)</f>
        <v>0.1123565254009116</v>
      </c>
      <c r="P131" s="12">
        <f>('Summary Data'!AM26-('Summary Data'!AM$40*'Summary Data'!AM10+'Summary Data'!AM$39*'Summary Data'!AM27)/17*$A131)</f>
        <v>0.05063607219824234</v>
      </c>
      <c r="Q131" s="12">
        <f>('Summary Data'!AN26-('Summary Data'!AN$40*'Summary Data'!AN10+'Summary Data'!AN$39*'Summary Data'!AN27)/17*$A131)</f>
        <v>0.25060401441562624</v>
      </c>
      <c r="R131" s="12">
        <f>('Summary Data'!AO26-('Summary Data'!AO$40*'Summary Data'!AO10+'Summary Data'!AO$39*'Summary Data'!AO27)/17*$A131)</f>
        <v>0.006942140472731059</v>
      </c>
      <c r="S131" s="12">
        <f>('Summary Data'!AP26-('Summary Data'!AP$40*'Summary Data'!AP10+'Summary Data'!AP$39*'Summary Data'!AP27)/17*$A131)</f>
        <v>0.0068171825406891885</v>
      </c>
      <c r="T131" s="12">
        <f>('Summary Data'!AQ26-('Summary Data'!AQ$40*'Summary Data'!AQ10+'Summary Data'!AQ$39*'Summary Data'!AQ27)/17*$A131)</f>
        <v>0.14425212331511636</v>
      </c>
      <c r="U131" s="12">
        <f>('Summary Data'!AR26-('Summary Data'!AR$40*'Summary Data'!AR10+'Summary Data'!AR$39*'Summary Data'!AR27)/17*$A131)</f>
        <v>-0.1098478872716559</v>
      </c>
      <c r="V131" s="69">
        <f t="shared" si="36"/>
        <v>0.12336417298541182</v>
      </c>
    </row>
    <row r="132" spans="1:22" ht="11.25">
      <c r="A132" s="70">
        <v>6</v>
      </c>
      <c r="B132" s="12">
        <f>('Summary Data'!Y27-('Summary Data'!Y$40*'Summary Data'!Y11+'Summary Data'!Y$39*'Summary Data'!Y28)/17*$A132)</f>
        <v>-0.1295108389083598</v>
      </c>
      <c r="C132" s="12">
        <f>('Summary Data'!Z27-('Summary Data'!Z$40*'Summary Data'!Z11+'Summary Data'!Z$39*'Summary Data'!Z28)/17*$A132)</f>
        <v>-0.06791177078531536</v>
      </c>
      <c r="D132" s="12">
        <f>('Summary Data'!AA27-('Summary Data'!AA$40*'Summary Data'!AA11+'Summary Data'!AA$39*'Summary Data'!AA28)/17*$A132)</f>
        <v>-0.0376273435134814</v>
      </c>
      <c r="E132" s="12">
        <f>('Summary Data'!AB27-('Summary Data'!AB$40*'Summary Data'!AB11+'Summary Data'!AB$39*'Summary Data'!AB28)/17*$A132)</f>
        <v>-0.1303401056994887</v>
      </c>
      <c r="F132" s="12">
        <f>('Summary Data'!AC27-('Summary Data'!AC$40*'Summary Data'!AC11+'Summary Data'!AC$39*'Summary Data'!AC28)/17*$A132)</f>
        <v>-0.11150907317730469</v>
      </c>
      <c r="G132" s="12">
        <f>('Summary Data'!AD27-('Summary Data'!AD$40*'Summary Data'!AD11+'Summary Data'!AD$39*'Summary Data'!AD28)/17*$A132)</f>
        <v>-0.09341592064449923</v>
      </c>
      <c r="H132" s="12">
        <f>('Summary Data'!AE27-('Summary Data'!AE$40*'Summary Data'!AE11+'Summary Data'!AE$39*'Summary Data'!AE28)/17*$A132)</f>
        <v>-0.06835752465037827</v>
      </c>
      <c r="I132" s="12">
        <f>('Summary Data'!AF27-('Summary Data'!AF$40*'Summary Data'!AF11+'Summary Data'!AF$39*'Summary Data'!AF28)/17*$A132)</f>
        <v>-0.12260742587666709</v>
      </c>
      <c r="J132" s="12">
        <f>('Summary Data'!AG27-('Summary Data'!AG$40*'Summary Data'!AG11+'Summary Data'!AG$39*'Summary Data'!AG28)/17*$A132)</f>
        <v>-0.1328409567201066</v>
      </c>
      <c r="K132" s="12">
        <f>('Summary Data'!AH27-('Summary Data'!AH$40*'Summary Data'!AH11+'Summary Data'!AH$39*'Summary Data'!AH28)/17*$A132)</f>
        <v>-0.12846340063167355</v>
      </c>
      <c r="L132" s="12">
        <f>('Summary Data'!AI27-('Summary Data'!AI$40*'Summary Data'!AI11+'Summary Data'!AI$39*'Summary Data'!AI28)/17*$A132)</f>
        <v>-0.06704152054676425</v>
      </c>
      <c r="M132" s="12">
        <f>('Summary Data'!AJ27-('Summary Data'!AJ$40*'Summary Data'!AJ11+'Summary Data'!AJ$39*'Summary Data'!AJ28)/17*$A132)</f>
        <v>-0.27768687266994835</v>
      </c>
      <c r="N132" s="12">
        <f>('Summary Data'!AK27-('Summary Data'!AK$40*'Summary Data'!AK11+'Summary Data'!AK$39*'Summary Data'!AK28)/17*$A132)</f>
        <v>-0.16003938275360782</v>
      </c>
      <c r="O132" s="12">
        <f>('Summary Data'!AL27-('Summary Data'!AL$40*'Summary Data'!AL11+'Summary Data'!AL$39*'Summary Data'!AL28)/17*$A132)</f>
        <v>-0.02233028019726858</v>
      </c>
      <c r="P132" s="12">
        <f>('Summary Data'!AM27-('Summary Data'!AM$40*'Summary Data'!AM11+'Summary Data'!AM$39*'Summary Data'!AM28)/17*$A132)</f>
        <v>-0.03152787334694532</v>
      </c>
      <c r="Q132" s="12">
        <f>('Summary Data'!AN27-('Summary Data'!AN$40*'Summary Data'!AN11+'Summary Data'!AN$39*'Summary Data'!AN28)/17*$A132)</f>
        <v>-0.05441030144742675</v>
      </c>
      <c r="R132" s="12">
        <f>('Summary Data'!AO27-('Summary Data'!AO$40*'Summary Data'!AO11+'Summary Data'!AO$39*'Summary Data'!AO28)/17*$A132)</f>
        <v>0.028341888171288833</v>
      </c>
      <c r="S132" s="12">
        <f>('Summary Data'!AP27-('Summary Data'!AP$40*'Summary Data'!AP11+'Summary Data'!AP$39*'Summary Data'!AP28)/17*$A132)</f>
        <v>-0.05737844632388379</v>
      </c>
      <c r="T132" s="12">
        <f>('Summary Data'!AQ27-('Summary Data'!AQ$40*'Summary Data'!AQ11+'Summary Data'!AQ$39*'Summary Data'!AQ28)/17*$A132)</f>
        <v>-0.06204396177281099</v>
      </c>
      <c r="U132" s="12">
        <f>('Summary Data'!AR27-('Summary Data'!AR$40*'Summary Data'!AR11+'Summary Data'!AR$39*'Summary Data'!AR28)/17*$A132)</f>
        <v>0.09644641470525447</v>
      </c>
      <c r="V132" s="69">
        <f t="shared" si="36"/>
        <v>-0.08415524214770961</v>
      </c>
    </row>
    <row r="133" spans="1:22" ht="11.25">
      <c r="A133" s="70">
        <v>7</v>
      </c>
      <c r="B133" s="12">
        <f>('Summary Data'!Y28-('Summary Data'!Y$40*'Summary Data'!Y12+'Summary Data'!Y$39*'Summary Data'!Y29)/17*$A133)</f>
        <v>1.5064908974946767</v>
      </c>
      <c r="C133" s="12">
        <f>('Summary Data'!Z28-('Summary Data'!Z$40*'Summary Data'!Z12+'Summary Data'!Z$39*'Summary Data'!Z29)/17*$A133)</f>
        <v>-0.039141879765470275</v>
      </c>
      <c r="D133" s="12">
        <f>('Summary Data'!AA28-('Summary Data'!AA$40*'Summary Data'!AA12+'Summary Data'!AA$39*'Summary Data'!AA29)/17*$A133)</f>
        <v>0.012564985775101043</v>
      </c>
      <c r="E133" s="12">
        <f>('Summary Data'!AB28-('Summary Data'!AB$40*'Summary Data'!AB12+'Summary Data'!AB$39*'Summary Data'!AB29)/17*$A133)</f>
        <v>-0.038074473845944895</v>
      </c>
      <c r="F133" s="12">
        <f>('Summary Data'!AC28-('Summary Data'!AC$40*'Summary Data'!AC12+'Summary Data'!AC$39*'Summary Data'!AC29)/17*$A133)</f>
        <v>0.05628213029422464</v>
      </c>
      <c r="G133" s="12">
        <f>('Summary Data'!AD28-('Summary Data'!AD$40*'Summary Data'!AD12+'Summary Data'!AD$39*'Summary Data'!AD29)/17*$A133)</f>
        <v>-0.013934425155316803</v>
      </c>
      <c r="H133" s="12">
        <f>('Summary Data'!AE28-('Summary Data'!AE$40*'Summary Data'!AE12+'Summary Data'!AE$39*'Summary Data'!AE29)/17*$A133)</f>
        <v>-0.07286031502321715</v>
      </c>
      <c r="I133" s="12">
        <f>('Summary Data'!AF28-('Summary Data'!AF$40*'Summary Data'!AF12+'Summary Data'!AF$39*'Summary Data'!AF29)/17*$A133)</f>
        <v>0.11490779810144824</v>
      </c>
      <c r="J133" s="12">
        <f>('Summary Data'!AG28-('Summary Data'!AG$40*'Summary Data'!AG12+'Summary Data'!AG$39*'Summary Data'!AG29)/17*$A133)</f>
        <v>0.11455195384783276</v>
      </c>
      <c r="K133" s="12">
        <f>('Summary Data'!AH28-('Summary Data'!AH$40*'Summary Data'!AH12+'Summary Data'!AH$39*'Summary Data'!AH29)/17*$A133)</f>
        <v>0.1770499197336181</v>
      </c>
      <c r="L133" s="12">
        <f>('Summary Data'!AI28-('Summary Data'!AI$40*'Summary Data'!AI12+'Summary Data'!AI$39*'Summary Data'!AI29)/17*$A133)</f>
        <v>0.12400746435767877</v>
      </c>
      <c r="M133" s="12">
        <f>('Summary Data'!AJ28-('Summary Data'!AJ$40*'Summary Data'!AJ12+'Summary Data'!AJ$39*'Summary Data'!AJ29)/17*$A133)</f>
        <v>0.0005901797951563782</v>
      </c>
      <c r="N133" s="12">
        <f>('Summary Data'!AK28-('Summary Data'!AK$40*'Summary Data'!AK12+'Summary Data'!AK$39*'Summary Data'!AK29)/17*$A133)</f>
        <v>-0.030589076617928247</v>
      </c>
      <c r="O133" s="12">
        <f>('Summary Data'!AL28-('Summary Data'!AL$40*'Summary Data'!AL12+'Summary Data'!AL$39*'Summary Data'!AL29)/17*$A133)</f>
        <v>0.010417903618951587</v>
      </c>
      <c r="P133" s="12">
        <f>('Summary Data'!AM28-('Summary Data'!AM$40*'Summary Data'!AM12+'Summary Data'!AM$39*'Summary Data'!AM29)/17*$A133)</f>
        <v>-0.018511061731195898</v>
      </c>
      <c r="Q133" s="12">
        <f>('Summary Data'!AN28-('Summary Data'!AN$40*'Summary Data'!AN12+'Summary Data'!AN$39*'Summary Data'!AN29)/17*$A133)</f>
        <v>-0.047850831367101235</v>
      </c>
      <c r="R133" s="12">
        <f>('Summary Data'!AO28-('Summary Data'!AO$40*'Summary Data'!AO12+'Summary Data'!AO$39*'Summary Data'!AO29)/17*$A133)</f>
        <v>0.05283572397737548</v>
      </c>
      <c r="S133" s="12">
        <f>('Summary Data'!AP28-('Summary Data'!AP$40*'Summary Data'!AP12+'Summary Data'!AP$39*'Summary Data'!AP29)/17*$A133)</f>
        <v>0.03307883261719007</v>
      </c>
      <c r="T133" s="12">
        <f>('Summary Data'!AQ28-('Summary Data'!AQ$40*'Summary Data'!AQ12+'Summary Data'!AQ$39*'Summary Data'!AQ29)/17*$A133)</f>
        <v>0.0024456947544332767</v>
      </c>
      <c r="U133" s="12">
        <f>('Summary Data'!AR28-('Summary Data'!AR$40*'Summary Data'!AR12+'Summary Data'!AR$39*'Summary Data'!AR29)/17*$A133)</f>
        <v>-0.006980172910533773</v>
      </c>
      <c r="V133" s="69">
        <f t="shared" si="36"/>
        <v>0.06305565113804691</v>
      </c>
    </row>
    <row r="134" spans="1:22" ht="11.25">
      <c r="A134" s="70">
        <v>8</v>
      </c>
      <c r="B134" s="12">
        <f>('Summary Data'!Y29-('Summary Data'!Y$40*'Summary Data'!Y13+'Summary Data'!Y$39*'Summary Data'!Y30)/17*$A134)</f>
        <v>0.0037133803494421164</v>
      </c>
      <c r="C134" s="12">
        <f>('Summary Data'!Z29-('Summary Data'!Z$40*'Summary Data'!Z13+'Summary Data'!Z$39*'Summary Data'!Z30)/17*$A134)</f>
        <v>0.0016537172875940743</v>
      </c>
      <c r="D134" s="12">
        <f>('Summary Data'!AA29-('Summary Data'!AA$40*'Summary Data'!AA13+'Summary Data'!AA$39*'Summary Data'!AA30)/17*$A134)</f>
        <v>0.003620513627073561</v>
      </c>
      <c r="E134" s="12">
        <f>('Summary Data'!AB29-('Summary Data'!AB$40*'Summary Data'!AB13+'Summary Data'!AB$39*'Summary Data'!AB30)/17*$A134)</f>
        <v>-0.016526585063032444</v>
      </c>
      <c r="F134" s="12">
        <f>('Summary Data'!AC29-('Summary Data'!AC$40*'Summary Data'!AC13+'Summary Data'!AC$39*'Summary Data'!AC30)/17*$A134)</f>
        <v>0.01893426361206854</v>
      </c>
      <c r="G134" s="12">
        <f>('Summary Data'!AD29-('Summary Data'!AD$40*'Summary Data'!AD13+'Summary Data'!AD$39*'Summary Data'!AD30)/17*$A134)</f>
        <v>0.001878540678728603</v>
      </c>
      <c r="H134" s="12">
        <f>('Summary Data'!AE29-('Summary Data'!AE$40*'Summary Data'!AE13+'Summary Data'!AE$39*'Summary Data'!AE30)/17*$A134)</f>
        <v>-0.010400543150247594</v>
      </c>
      <c r="I134" s="12">
        <f>('Summary Data'!AF29-('Summary Data'!AF$40*'Summary Data'!AF13+'Summary Data'!AF$39*'Summary Data'!AF30)/17*$A134)</f>
        <v>-0.0068592669978261075</v>
      </c>
      <c r="J134" s="12">
        <f>('Summary Data'!AG29-('Summary Data'!AG$40*'Summary Data'!AG13+'Summary Data'!AG$39*'Summary Data'!AG30)/17*$A134)</f>
        <v>-0.019489672910922712</v>
      </c>
      <c r="K134" s="12">
        <f>('Summary Data'!AH29-('Summary Data'!AH$40*'Summary Data'!AH13+'Summary Data'!AH$39*'Summary Data'!AH30)/17*$A134)</f>
        <v>-0.02124207941392537</v>
      </c>
      <c r="L134" s="12">
        <f>('Summary Data'!AI29-('Summary Data'!AI$40*'Summary Data'!AI13+'Summary Data'!AI$39*'Summary Data'!AI30)/17*$A134)</f>
        <v>-0.031079207666569016</v>
      </c>
      <c r="M134" s="12">
        <f>('Summary Data'!AJ29-('Summary Data'!AJ$40*'Summary Data'!AJ13+'Summary Data'!AJ$39*'Summary Data'!AJ30)/17*$A134)</f>
        <v>-0.05603337644633125</v>
      </c>
      <c r="N134" s="12">
        <f>('Summary Data'!AK29-('Summary Data'!AK$40*'Summary Data'!AK13+'Summary Data'!AK$39*'Summary Data'!AK30)/17*$A134)</f>
        <v>-0.01725768653053236</v>
      </c>
      <c r="O134" s="12">
        <f>('Summary Data'!AL29-('Summary Data'!AL$40*'Summary Data'!AL13+'Summary Data'!AL$39*'Summary Data'!AL30)/17*$A134)</f>
        <v>0.025920412276368373</v>
      </c>
      <c r="P134" s="12">
        <f>('Summary Data'!AM29-('Summary Data'!AM$40*'Summary Data'!AM13+'Summary Data'!AM$39*'Summary Data'!AM30)/17*$A134)</f>
        <v>-0.03248245456431973</v>
      </c>
      <c r="Q134" s="12">
        <f>('Summary Data'!AN29-('Summary Data'!AN$40*'Summary Data'!AN13+'Summary Data'!AN$39*'Summary Data'!AN30)/17*$A134)</f>
        <v>0.00022592966874205103</v>
      </c>
      <c r="R134" s="12">
        <f>('Summary Data'!AO29-('Summary Data'!AO$40*'Summary Data'!AO13+'Summary Data'!AO$39*'Summary Data'!AO30)/17*$A134)</f>
        <v>0.03654954980363939</v>
      </c>
      <c r="S134" s="12">
        <f>('Summary Data'!AP29-('Summary Data'!AP$40*'Summary Data'!AP13+'Summary Data'!AP$39*'Summary Data'!AP30)/17*$A134)</f>
        <v>0.014256518141659994</v>
      </c>
      <c r="T134" s="12">
        <f>('Summary Data'!AQ29-('Summary Data'!AQ$40*'Summary Data'!AQ13+'Summary Data'!AQ$39*'Summary Data'!AQ30)/17*$A134)</f>
        <v>-0.00319134874011329</v>
      </c>
      <c r="U134" s="12">
        <f>('Summary Data'!AR29-('Summary Data'!AR$40*'Summary Data'!AR13+'Summary Data'!AR$39*'Summary Data'!AR30)/17*$A134)</f>
        <v>0.02057604416504607</v>
      </c>
      <c r="V134" s="69">
        <f t="shared" si="36"/>
        <v>-0.0051114913604858835</v>
      </c>
    </row>
    <row r="135" spans="1:22" ht="11.25">
      <c r="A135" s="70">
        <v>9</v>
      </c>
      <c r="B135" s="12">
        <f>('Summary Data'!Y30-('Summary Data'!Y$40*'Summary Data'!Y14+'Summary Data'!Y$39*'Summary Data'!Y31)/17*$A135)</f>
        <v>-0.2641546222083417</v>
      </c>
      <c r="C135" s="12">
        <f>('Summary Data'!Z30-('Summary Data'!Z$40*'Summary Data'!Z14+'Summary Data'!Z$39*'Summary Data'!Z31)/17*$A135)</f>
        <v>0.02539034414887103</v>
      </c>
      <c r="D135" s="12">
        <f>('Summary Data'!AA30-('Summary Data'!AA$40*'Summary Data'!AA14+'Summary Data'!AA$39*'Summary Data'!AA31)/17*$A135)</f>
        <v>0.028484027177615345</v>
      </c>
      <c r="E135" s="12">
        <f>('Summary Data'!AB30-('Summary Data'!AB$40*'Summary Data'!AB14+'Summary Data'!AB$39*'Summary Data'!AB31)/17*$A135)</f>
        <v>0.01760301358761873</v>
      </c>
      <c r="F135" s="12">
        <f>('Summary Data'!AC30-('Summary Data'!AC$40*'Summary Data'!AC14+'Summary Data'!AC$39*'Summary Data'!AC31)/17*$A135)</f>
        <v>-0.013740395481146805</v>
      </c>
      <c r="G135" s="12">
        <f>('Summary Data'!AD30-('Summary Data'!AD$40*'Summary Data'!AD14+'Summary Data'!AD$39*'Summary Data'!AD31)/17*$A135)</f>
        <v>0.015253603040699816</v>
      </c>
      <c r="H135" s="12">
        <f>('Summary Data'!AE30-('Summary Data'!AE$40*'Summary Data'!AE14+'Summary Data'!AE$39*'Summary Data'!AE31)/17*$A135)</f>
        <v>0.02339479079590205</v>
      </c>
      <c r="I135" s="12">
        <f>('Summary Data'!AF30-('Summary Data'!AF$40*'Summary Data'!AF14+'Summary Data'!AF$39*'Summary Data'!AF31)/17*$A135)</f>
        <v>0.050221648257593496</v>
      </c>
      <c r="J135" s="12">
        <f>('Summary Data'!AG30-('Summary Data'!AG$40*'Summary Data'!AG14+'Summary Data'!AG$39*'Summary Data'!AG31)/17*$A135)</f>
        <v>0.025268335944527896</v>
      </c>
      <c r="K135" s="12">
        <f>('Summary Data'!AH30-('Summary Data'!AH$40*'Summary Data'!AH14+'Summary Data'!AH$39*'Summary Data'!AH31)/17*$A135)</f>
        <v>-0.011939369960654787</v>
      </c>
      <c r="L135" s="12">
        <f>('Summary Data'!AI30-('Summary Data'!AI$40*'Summary Data'!AI14+'Summary Data'!AI$39*'Summary Data'!AI31)/17*$A135)</f>
        <v>0.05876632302682125</v>
      </c>
      <c r="M135" s="12">
        <f>('Summary Data'!AJ30-('Summary Data'!AJ$40*'Summary Data'!AJ14+'Summary Data'!AJ$39*'Summary Data'!AJ31)/17*$A135)</f>
        <v>0.009212039324552643</v>
      </c>
      <c r="N135" s="12">
        <f>('Summary Data'!AK30-('Summary Data'!AK$40*'Summary Data'!AK14+'Summary Data'!AK$39*'Summary Data'!AK31)/17*$A135)</f>
        <v>0.01390611258359878</v>
      </c>
      <c r="O135" s="12">
        <f>('Summary Data'!AL30-('Summary Data'!AL$40*'Summary Data'!AL14+'Summary Data'!AL$39*'Summary Data'!AL31)/17*$A135)</f>
        <v>-0.0038257427165671637</v>
      </c>
      <c r="P135" s="12">
        <f>('Summary Data'!AM30-('Summary Data'!AM$40*'Summary Data'!AM14+'Summary Data'!AM$39*'Summary Data'!AM31)/17*$A135)</f>
        <v>-0.005386554397556553</v>
      </c>
      <c r="Q135" s="12">
        <f>('Summary Data'!AN30-('Summary Data'!AN$40*'Summary Data'!AN14+'Summary Data'!AN$39*'Summary Data'!AN31)/17*$A135)</f>
        <v>0.02967876631186139</v>
      </c>
      <c r="R135" s="12">
        <f>('Summary Data'!AO30-('Summary Data'!AO$40*'Summary Data'!AO14+'Summary Data'!AO$39*'Summary Data'!AO31)/17*$A135)</f>
        <v>0.02831734627913135</v>
      </c>
      <c r="S135" s="12">
        <f>('Summary Data'!AP30-('Summary Data'!AP$40*'Summary Data'!AP14+'Summary Data'!AP$39*'Summary Data'!AP31)/17*$A135)</f>
        <v>0.012989087225115901</v>
      </c>
      <c r="T135" s="12">
        <f>('Summary Data'!AQ30-('Summary Data'!AQ$40*'Summary Data'!AQ14+'Summary Data'!AQ$39*'Summary Data'!AQ31)/17*$A135)</f>
        <v>-0.014442193214830073</v>
      </c>
      <c r="U135" s="12">
        <f>('Summary Data'!AR30-('Summary Data'!AR$40*'Summary Data'!AR14+'Summary Data'!AR$39*'Summary Data'!AR31)/17*$A135)</f>
        <v>-0.05112725916870135</v>
      </c>
      <c r="V135" s="69">
        <f t="shared" si="36"/>
        <v>0.006502212685724641</v>
      </c>
    </row>
    <row r="136" spans="1:22" ht="11.25">
      <c r="A136" s="70">
        <v>10</v>
      </c>
      <c r="B136" s="12">
        <f>('Summary Data'!Y31-('Summary Data'!Y$40*'Summary Data'!Y15+'Summary Data'!Y$39*'Summary Data'!Y32)/17*$A136)</f>
        <v>2.7755575615628914E-17</v>
      </c>
      <c r="C136" s="12">
        <f>('Summary Data'!Z31-('Summary Data'!Z$40*'Summary Data'!Z15+'Summary Data'!Z$39*'Summary Data'!Z32)/17*$A136)</f>
        <v>-1.734723475976807E-18</v>
      </c>
      <c r="D136" s="12">
        <f>('Summary Data'!AA31-('Summary Data'!AA$40*'Summary Data'!AA15+'Summary Data'!AA$39*'Summary Data'!AA32)/17*$A136)</f>
        <v>-1.734723475976807E-18</v>
      </c>
      <c r="E136" s="12">
        <f>('Summary Data'!AB31-('Summary Data'!AB$40*'Summary Data'!AB15+'Summary Data'!AB$39*'Summary Data'!AB32)/17*$A136)</f>
        <v>-3.469446951953614E-18</v>
      </c>
      <c r="F136" s="12">
        <f>('Summary Data'!AC31-('Summary Data'!AC$40*'Summary Data'!AC15+'Summary Data'!AC$39*'Summary Data'!AC32)/17*$A136)</f>
        <v>0</v>
      </c>
      <c r="G136" s="12">
        <f>('Summary Data'!AD31-('Summary Data'!AD$40*'Summary Data'!AD15+'Summary Data'!AD$39*'Summary Data'!AD32)/17*$A136)</f>
        <v>0</v>
      </c>
      <c r="H136" s="12">
        <f>('Summary Data'!AE31-('Summary Data'!AE$40*'Summary Data'!AE15+'Summary Data'!AE$39*'Summary Data'!AE32)/17*$A136)</f>
        <v>0</v>
      </c>
      <c r="I136" s="12">
        <f>('Summary Data'!AF31-('Summary Data'!AF$40*'Summary Data'!AF15+'Summary Data'!AF$39*'Summary Data'!AF32)/17*$A136)</f>
        <v>0</v>
      </c>
      <c r="J136" s="12">
        <f>('Summary Data'!AG31-('Summary Data'!AG$40*'Summary Data'!AG15+'Summary Data'!AG$39*'Summary Data'!AG32)/17*$A136)</f>
        <v>0</v>
      </c>
      <c r="K136" s="12">
        <f>('Summary Data'!AH31-('Summary Data'!AH$40*'Summary Data'!AH15+'Summary Data'!AH$39*'Summary Data'!AH32)/17*$A136)</f>
        <v>0</v>
      </c>
      <c r="L136" s="12">
        <f>('Summary Data'!AI31-('Summary Data'!AI$40*'Summary Data'!AI15+'Summary Data'!AI$39*'Summary Data'!AI32)/17*$A136)</f>
        <v>6.938893903907228E-18</v>
      </c>
      <c r="M136" s="12">
        <f>('Summary Data'!AJ31-('Summary Data'!AJ$40*'Summary Data'!AJ15+'Summary Data'!AJ$39*'Summary Data'!AJ32)/17*$A136)</f>
        <v>-1.734723475976807E-18</v>
      </c>
      <c r="N136" s="12">
        <f>('Summary Data'!AK31-('Summary Data'!AK$40*'Summary Data'!AK15+'Summary Data'!AK$39*'Summary Data'!AK32)/17*$A136)</f>
        <v>8.673617379884035E-19</v>
      </c>
      <c r="O136" s="12">
        <f>('Summary Data'!AL31-('Summary Data'!AL$40*'Summary Data'!AL15+'Summary Data'!AL$39*'Summary Data'!AL32)/17*$A136)</f>
        <v>-1.734723475976807E-18</v>
      </c>
      <c r="P136" s="12">
        <f>('Summary Data'!AM31-('Summary Data'!AM$40*'Summary Data'!AM15+'Summary Data'!AM$39*'Summary Data'!AM32)/17*$A136)</f>
        <v>0</v>
      </c>
      <c r="Q136" s="12">
        <f>('Summary Data'!AN31-('Summary Data'!AN$40*'Summary Data'!AN15+'Summary Data'!AN$39*'Summary Data'!AN32)/17*$A136)</f>
        <v>0</v>
      </c>
      <c r="R136" s="12">
        <f>('Summary Data'!AO31-('Summary Data'!AO$40*'Summary Data'!AO15+'Summary Data'!AO$39*'Summary Data'!AO32)/17*$A136)</f>
        <v>-1.734723475976807E-18</v>
      </c>
      <c r="S136" s="12">
        <f>('Summary Data'!AP31-('Summary Data'!AP$40*'Summary Data'!AP15+'Summary Data'!AP$39*'Summary Data'!AP32)/17*$A136)</f>
        <v>3.469446951953614E-18</v>
      </c>
      <c r="T136" s="12">
        <f>('Summary Data'!AQ31-('Summary Data'!AQ$40*'Summary Data'!AQ15+'Summary Data'!AQ$39*'Summary Data'!AQ32)/17*$A136)</f>
        <v>0</v>
      </c>
      <c r="U136" s="12">
        <f>('Summary Data'!AR31-('Summary Data'!AR$40*'Summary Data'!AR15+'Summary Data'!AR$39*'Summary Data'!AR32)/17*$A136)</f>
        <v>4.336808689942018E-19</v>
      </c>
      <c r="V136" s="69">
        <f t="shared" si="36"/>
        <v>7.112347727537026E-19</v>
      </c>
    </row>
    <row r="137" spans="1:22" ht="11.25">
      <c r="A137" s="70">
        <v>11</v>
      </c>
      <c r="B137" s="12">
        <f>('Summary Data'!Y32-('Summary Data'!Y$40*'Summary Data'!Y16+'Summary Data'!Y$39*'Summary Data'!Y33)/17*$A137)</f>
        <v>0.16230264989363893</v>
      </c>
      <c r="C137" s="12">
        <f>('Summary Data'!Z32-('Summary Data'!Z$40*'Summary Data'!Z16+'Summary Data'!Z$39*'Summary Data'!Z33)/17*$A137)</f>
        <v>-0.020132052543611452</v>
      </c>
      <c r="D137" s="12">
        <f>('Summary Data'!AA32-('Summary Data'!AA$40*'Summary Data'!AA16+'Summary Data'!AA$39*'Summary Data'!AA33)/17*$A137)</f>
        <v>-0.007701155076413621</v>
      </c>
      <c r="E137" s="12">
        <f>('Summary Data'!AB32-('Summary Data'!AB$40*'Summary Data'!AB16+'Summary Data'!AB$39*'Summary Data'!AB33)/17*$A137)</f>
        <v>-0.0002908966315233754</v>
      </c>
      <c r="F137" s="12">
        <f>('Summary Data'!AC32-('Summary Data'!AC$40*'Summary Data'!AC16+'Summary Data'!AC$39*'Summary Data'!AC33)/17*$A137)</f>
        <v>0.008150900220932048</v>
      </c>
      <c r="G137" s="12">
        <f>('Summary Data'!AD32-('Summary Data'!AD$40*'Summary Data'!AD16+'Summary Data'!AD$39*'Summary Data'!AD33)/17*$A137)</f>
        <v>0.007294471068091334</v>
      </c>
      <c r="H137" s="12">
        <f>('Summary Data'!AE32-('Summary Data'!AE$40*'Summary Data'!AE16+'Summary Data'!AE$39*'Summary Data'!AE33)/17*$A137)</f>
        <v>0.006965502675876788</v>
      </c>
      <c r="I137" s="12">
        <f>('Summary Data'!AF32-('Summary Data'!AF$40*'Summary Data'!AF16+'Summary Data'!AF$39*'Summary Data'!AF33)/17*$A137)</f>
        <v>0.025540882191316526</v>
      </c>
      <c r="J137" s="12">
        <f>('Summary Data'!AG32-('Summary Data'!AG$40*'Summary Data'!AG16+'Summary Data'!AG$39*'Summary Data'!AG33)/17*$A137)</f>
        <v>0.01244850390154931</v>
      </c>
      <c r="K137" s="12">
        <f>('Summary Data'!AH32-('Summary Data'!AH$40*'Summary Data'!AH16+'Summary Data'!AH$39*'Summary Data'!AH33)/17*$A137)</f>
        <v>0.01729231416503708</v>
      </c>
      <c r="L137" s="12">
        <f>('Summary Data'!AI32-('Summary Data'!AI$40*'Summary Data'!AI16+'Summary Data'!AI$39*'Summary Data'!AI33)/17*$A137)</f>
        <v>0.028322197832094886</v>
      </c>
      <c r="M137" s="12">
        <f>('Summary Data'!AJ32-('Summary Data'!AJ$40*'Summary Data'!AJ16+'Summary Data'!AJ$39*'Summary Data'!AJ33)/17*$A137)</f>
        <v>-0.019646706672460885</v>
      </c>
      <c r="N137" s="12">
        <f>('Summary Data'!AK32-('Summary Data'!AK$40*'Summary Data'!AK16+'Summary Data'!AK$39*'Summary Data'!AK33)/17*$A137)</f>
        <v>-0.0016748002667740698</v>
      </c>
      <c r="O137" s="12">
        <f>('Summary Data'!AL32-('Summary Data'!AL$40*'Summary Data'!AL16+'Summary Data'!AL$39*'Summary Data'!AL33)/17*$A137)</f>
        <v>-0.002625677032788519</v>
      </c>
      <c r="P137" s="12">
        <f>('Summary Data'!AM32-('Summary Data'!AM$40*'Summary Data'!AM16+'Summary Data'!AM$39*'Summary Data'!AM33)/17*$A137)</f>
        <v>-0.009793716245800495</v>
      </c>
      <c r="Q137" s="12">
        <f>('Summary Data'!AN32-('Summary Data'!AN$40*'Summary Data'!AN16+'Summary Data'!AN$39*'Summary Data'!AN33)/17*$A137)</f>
        <v>-0.012505336620092622</v>
      </c>
      <c r="R137" s="12">
        <f>('Summary Data'!AO32-('Summary Data'!AO$40*'Summary Data'!AO16+'Summary Data'!AO$39*'Summary Data'!AO33)/17*$A137)</f>
        <v>-0.007968681317066878</v>
      </c>
      <c r="S137" s="12">
        <f>('Summary Data'!AP32-('Summary Data'!AP$40*'Summary Data'!AP16+'Summary Data'!AP$39*'Summary Data'!AP33)/17*$A137)</f>
        <v>-0.011024074642721043</v>
      </c>
      <c r="T137" s="12">
        <f>('Summary Data'!AQ32-('Summary Data'!AQ$40*'Summary Data'!AQ16+'Summary Data'!AQ$39*'Summary Data'!AQ33)/17*$A137)</f>
        <v>-0.010100197196263067</v>
      </c>
      <c r="U137" s="12">
        <f>('Summary Data'!AR32-('Summary Data'!AR$40*'Summary Data'!AR16+'Summary Data'!AR$39*'Summary Data'!AR33)/17*$A137)</f>
        <v>-0.007510131625713882</v>
      </c>
      <c r="V137" s="69">
        <f t="shared" si="36"/>
        <v>0.0042517350984534125</v>
      </c>
    </row>
    <row r="138" spans="1:25" ht="11.25">
      <c r="A138" s="70">
        <v>12</v>
      </c>
      <c r="B138" s="389">
        <f>('Summary Data'!Y33-('Summary Data'!Y$40*'Summary Data'!Y17+'Summary Data'!Y$39*'Summary Data'!Y34)/17*$A138)*10</f>
        <v>0.05514186409047158</v>
      </c>
      <c r="C138" s="389">
        <f>('Summary Data'!Z33-('Summary Data'!Z$40*'Summary Data'!Z17+'Summary Data'!Z$39*'Summary Data'!Z34)/17*$A138)*10</f>
        <v>0.002360698290713259</v>
      </c>
      <c r="D138" s="389">
        <f>('Summary Data'!AA33-('Summary Data'!AA$40*'Summary Data'!AA17+'Summary Data'!AA$39*'Summary Data'!AA34)/17*$A138)*10</f>
        <v>-0.017090401806343816</v>
      </c>
      <c r="E138" s="389">
        <f>('Summary Data'!AB33-('Summary Data'!AB$40*'Summary Data'!AB17+'Summary Data'!AB$39*'Summary Data'!AB34)/17*$A138)*10</f>
        <v>-0.051715469659692835</v>
      </c>
      <c r="F138" s="389">
        <f>('Summary Data'!AC33-('Summary Data'!AC$40*'Summary Data'!AC17+'Summary Data'!AC$39*'Summary Data'!AC34)/17*$A138)*10</f>
        <v>-0.040450853438611156</v>
      </c>
      <c r="G138" s="389">
        <f>('Summary Data'!AD33-('Summary Data'!AD$40*'Summary Data'!AD17+'Summary Data'!AD$39*'Summary Data'!AD34)/17*$A138)*10</f>
        <v>-0.020675552125105422</v>
      </c>
      <c r="H138" s="389">
        <f>('Summary Data'!AE33-('Summary Data'!AE$40*'Summary Data'!AE17+'Summary Data'!AE$39*'Summary Data'!AE34)/17*$A138)*10</f>
        <v>-0.032589997538731846</v>
      </c>
      <c r="I138" s="389">
        <f>('Summary Data'!AF33-('Summary Data'!AF$40*'Summary Data'!AF17+'Summary Data'!AF$39*'Summary Data'!AF34)/17*$A138)*10</f>
        <v>-0.028562668755598583</v>
      </c>
      <c r="J138" s="389">
        <f>('Summary Data'!AG33-('Summary Data'!AG$40*'Summary Data'!AG17+'Summary Data'!AG$39*'Summary Data'!AG34)/17*$A138)*10</f>
        <v>-0.01579713887279224</v>
      </c>
      <c r="K138" s="389">
        <f>('Summary Data'!AH33-('Summary Data'!AH$40*'Summary Data'!AH17+'Summary Data'!AH$39*'Summary Data'!AH34)/17*$A138)*10</f>
        <v>-0.030643482915054775</v>
      </c>
      <c r="L138" s="389">
        <f>('Summary Data'!AI33-('Summary Data'!AI$40*'Summary Data'!AI17+'Summary Data'!AI$39*'Summary Data'!AI34)/17*$A138)*10</f>
        <v>-0.03745236303524559</v>
      </c>
      <c r="M138" s="389">
        <f>('Summary Data'!AJ33-('Summary Data'!AJ$40*'Summary Data'!AJ17+'Summary Data'!AJ$39*'Summary Data'!AJ34)/17*$A138)*10</f>
        <v>0.02324027075156491</v>
      </c>
      <c r="N138" s="389">
        <f>('Summary Data'!AK33-('Summary Data'!AK$40*'Summary Data'!AK17+'Summary Data'!AK$39*'Summary Data'!AK34)/17*$A138)*10</f>
        <v>-0.08192241900108216</v>
      </c>
      <c r="O138" s="389">
        <f>('Summary Data'!AL33-('Summary Data'!AL$40*'Summary Data'!AL17+'Summary Data'!AL$39*'Summary Data'!AL34)/17*$A138)*10</f>
        <v>-0.010834348179213579</v>
      </c>
      <c r="P138" s="389">
        <f>('Summary Data'!AM33-('Summary Data'!AM$40*'Summary Data'!AM17+'Summary Data'!AM$39*'Summary Data'!AM34)/17*$A138)*10</f>
        <v>-0.025615534185752905</v>
      </c>
      <c r="Q138" s="389">
        <f>('Summary Data'!AN33-('Summary Data'!AN$40*'Summary Data'!AN17+'Summary Data'!AN$39*'Summary Data'!AN34)/17*$A138)*10</f>
        <v>-0.053918974384713866</v>
      </c>
      <c r="R138" s="389">
        <f>('Summary Data'!AO33-('Summary Data'!AO$40*'Summary Data'!AO17+'Summary Data'!AO$39*'Summary Data'!AO34)/17*$A138)*10</f>
        <v>-0.007931956166366171</v>
      </c>
      <c r="S138" s="389">
        <f>('Summary Data'!AP33-('Summary Data'!AP$40*'Summary Data'!AP17+'Summary Data'!AP$39*'Summary Data'!AP34)/17*$A138)*10</f>
        <v>-0.034730423601412125</v>
      </c>
      <c r="T138" s="389">
        <f>('Summary Data'!AQ33-('Summary Data'!AQ$40*'Summary Data'!AQ17+'Summary Data'!AQ$39*'Summary Data'!AQ34)/17*$A138)*10</f>
        <v>-0.03143022308339283</v>
      </c>
      <c r="U138" s="389">
        <f>('Summary Data'!AR33-('Summary Data'!AR$40*'Summary Data'!AR17+'Summary Data'!AR$39*'Summary Data'!AR34)/17*$A138)*10</f>
        <v>0.027622628475968414</v>
      </c>
      <c r="V138" s="69">
        <f aca="true" t="shared" si="37" ref="V138:V143">(B138*B$107+C138*C$107+D138*D$107+E138*E$107+F138*F$107+G138*G$107+H138*H$107+I138*I$107+J138*J$107+K138*K$107+L138*L$107+M138*M$107+N138*N$107+O138*O$107+P138*P$107+Q138*Q$107+R138*R$107+S138*S$107+T138*T$107+U138*U$107)/SUM(B$107:U$107)/10</f>
        <v>-0.0023640494310241712</v>
      </c>
      <c r="Y138" s="390" t="s">
        <v>57</v>
      </c>
    </row>
    <row r="139" spans="1:25" ht="11.25">
      <c r="A139" s="70">
        <v>13</v>
      </c>
      <c r="B139" s="389">
        <f>('Summary Data'!Y34-('Summary Data'!Y$40*'Summary Data'!Y18+'Summary Data'!Y$39*'Summary Data'!Y35)/17*$A139)*10</f>
        <v>-0.1999668867560076</v>
      </c>
      <c r="C139" s="389">
        <f>('Summary Data'!Z34-('Summary Data'!Z$40*'Summary Data'!Z18+'Summary Data'!Z$39*'Summary Data'!Z35)/17*$A139)*10</f>
        <v>0.028424867200140463</v>
      </c>
      <c r="D139" s="389">
        <f>('Summary Data'!AA34-('Summary Data'!AA$40*'Summary Data'!AA18+'Summary Data'!AA$39*'Summary Data'!AA35)/17*$A139)*10</f>
        <v>0.04520483647247073</v>
      </c>
      <c r="E139" s="389">
        <f>('Summary Data'!AB34-('Summary Data'!AB$40*'Summary Data'!AB18+'Summary Data'!AB$39*'Summary Data'!AB35)/17*$A139)*10</f>
        <v>0.014693685188536688</v>
      </c>
      <c r="F139" s="389">
        <f>('Summary Data'!AC34-('Summary Data'!AC$40*'Summary Data'!AC18+'Summary Data'!AC$39*'Summary Data'!AC35)/17*$A139)*10</f>
        <v>0.028596730755508074</v>
      </c>
      <c r="G139" s="389">
        <f>('Summary Data'!AD34-('Summary Data'!AD$40*'Summary Data'!AD18+'Summary Data'!AD$39*'Summary Data'!AD35)/17*$A139)*10</f>
        <v>0.020434227054911366</v>
      </c>
      <c r="H139" s="389">
        <f>('Summary Data'!AE34-('Summary Data'!AE$40*'Summary Data'!AE18+'Summary Data'!AE$39*'Summary Data'!AE35)/17*$A139)*10</f>
        <v>0.01879309462623773</v>
      </c>
      <c r="I139" s="389">
        <f>('Summary Data'!AF34-('Summary Data'!AF$40*'Summary Data'!AF18+'Summary Data'!AF$39*'Summary Data'!AF35)/17*$A139)*10</f>
        <v>0.07018049916973335</v>
      </c>
      <c r="J139" s="389">
        <f>('Summary Data'!AG34-('Summary Data'!AG$40*'Summary Data'!AG18+'Summary Data'!AG$39*'Summary Data'!AG35)/17*$A139)*10</f>
        <v>0.06100718968725264</v>
      </c>
      <c r="K139" s="389">
        <f>('Summary Data'!AH34-('Summary Data'!AH$40*'Summary Data'!AH18+'Summary Data'!AH$39*'Summary Data'!AH35)/17*$A139)*10</f>
        <v>0.06459781859304779</v>
      </c>
      <c r="L139" s="389">
        <f>('Summary Data'!AI34-('Summary Data'!AI$40*'Summary Data'!AI18+'Summary Data'!AI$39*'Summary Data'!AI35)/17*$A139)*10</f>
        <v>0.033551632117836974</v>
      </c>
      <c r="M139" s="389">
        <f>('Summary Data'!AJ34-('Summary Data'!AJ$40*'Summary Data'!AJ18+'Summary Data'!AJ$39*'Summary Data'!AJ35)/17*$A139)*10</f>
        <v>0.019814653864122133</v>
      </c>
      <c r="N139" s="389">
        <f>('Summary Data'!AK34-('Summary Data'!AK$40*'Summary Data'!AK18+'Summary Data'!AK$39*'Summary Data'!AK35)/17*$A139)*10</f>
        <v>-0.00325246484998668</v>
      </c>
      <c r="O139" s="389">
        <f>('Summary Data'!AL34-('Summary Data'!AL$40*'Summary Data'!AL18+'Summary Data'!AL$39*'Summary Data'!AL35)/17*$A139)*10</f>
        <v>-0.0013491822808258396</v>
      </c>
      <c r="P139" s="389">
        <f>('Summary Data'!AM34-('Summary Data'!AM$40*'Summary Data'!AM18+'Summary Data'!AM$39*'Summary Data'!AM35)/17*$A139)*10</f>
        <v>-0.0026955573597936726</v>
      </c>
      <c r="Q139" s="389">
        <f>('Summary Data'!AN34-('Summary Data'!AN$40*'Summary Data'!AN18+'Summary Data'!AN$39*'Summary Data'!AN35)/17*$A139)*10</f>
        <v>0.03315191517065105</v>
      </c>
      <c r="R139" s="389">
        <f>('Summary Data'!AO34-('Summary Data'!AO$40*'Summary Data'!AO18+'Summary Data'!AO$39*'Summary Data'!AO35)/17*$A139)*10</f>
        <v>0.025211779129555224</v>
      </c>
      <c r="S139" s="389">
        <f>('Summary Data'!AP34-('Summary Data'!AP$40*'Summary Data'!AP18+'Summary Data'!AP$39*'Summary Data'!AP35)/17*$A139)*10</f>
        <v>0.0230232579723991</v>
      </c>
      <c r="T139" s="389">
        <f>('Summary Data'!AQ34-('Summary Data'!AQ$40*'Summary Data'!AQ18+'Summary Data'!AQ$39*'Summary Data'!AQ35)/17*$A139)*10</f>
        <v>0.026615750515249774</v>
      </c>
      <c r="U139" s="389">
        <f>('Summary Data'!AR34-('Summary Data'!AR$40*'Summary Data'!AR18+'Summary Data'!AR$39*'Summary Data'!AR35)/17*$A139)*10</f>
        <v>-0.015295419417634862</v>
      </c>
      <c r="V139" s="69">
        <f t="shared" si="37"/>
        <v>0.002067474094721427</v>
      </c>
      <c r="Y139" s="390" t="s">
        <v>57</v>
      </c>
    </row>
    <row r="140" spans="1:25" ht="11.25">
      <c r="A140" s="70">
        <v>14</v>
      </c>
      <c r="B140" s="389">
        <f>('Summary Data'!Y35-('Summary Data'!Y$40*'Summary Data'!Y19+'Summary Data'!Y$39*'Summary Data'!Y36)/17*$A140)*10</f>
        <v>0.13756509728126426</v>
      </c>
      <c r="C140" s="389">
        <f>('Summary Data'!Z35-('Summary Data'!Z$40*'Summary Data'!Z19+'Summary Data'!Z$39*'Summary Data'!Z36)/17*$A140)*10</f>
        <v>-0.12317842149962682</v>
      </c>
      <c r="D140" s="389">
        <f>('Summary Data'!AA35-('Summary Data'!AA$40*'Summary Data'!AA19+'Summary Data'!AA$39*'Summary Data'!AA36)/17*$A140)*10</f>
        <v>-0.10164766953443824</v>
      </c>
      <c r="E140" s="389">
        <f>('Summary Data'!AB35-('Summary Data'!AB$40*'Summary Data'!AB19+'Summary Data'!AB$39*'Summary Data'!AB36)/17*$A140)*10</f>
        <v>-0.09534827887427261</v>
      </c>
      <c r="F140" s="389">
        <f>('Summary Data'!AC35-('Summary Data'!AC$40*'Summary Data'!AC19+'Summary Data'!AC$39*'Summary Data'!AC36)/17*$A140)*10</f>
        <v>-0.08415448539836734</v>
      </c>
      <c r="G140" s="389">
        <f>('Summary Data'!AD35-('Summary Data'!AD$40*'Summary Data'!AD19+'Summary Data'!AD$39*'Summary Data'!AD36)/17*$A140)*10</f>
        <v>-0.09615820766400635</v>
      </c>
      <c r="H140" s="389">
        <f>('Summary Data'!AE35-('Summary Data'!AE$40*'Summary Data'!AE19+'Summary Data'!AE$39*'Summary Data'!AE36)/17*$A140)*10</f>
        <v>-0.1071790497728631</v>
      </c>
      <c r="I140" s="389">
        <f>('Summary Data'!AF35-('Summary Data'!AF$40*'Summary Data'!AF19+'Summary Data'!AF$39*'Summary Data'!AF36)/17*$A140)*10</f>
        <v>-0.08885331542519413</v>
      </c>
      <c r="J140" s="389">
        <f>('Summary Data'!AG35-('Summary Data'!AG$40*'Summary Data'!AG19+'Summary Data'!AG$39*'Summary Data'!AG36)/17*$A140)*10</f>
        <v>-0.10011215256513607</v>
      </c>
      <c r="K140" s="389">
        <f>('Summary Data'!AH35-('Summary Data'!AH$40*'Summary Data'!AH19+'Summary Data'!AH$39*'Summary Data'!AH36)/17*$A140)*10</f>
        <v>-0.09532717986916288</v>
      </c>
      <c r="L140" s="389">
        <f>('Summary Data'!AI35-('Summary Data'!AI$40*'Summary Data'!AI19+'Summary Data'!AI$39*'Summary Data'!AI36)/17*$A140)*10</f>
        <v>-0.018658415847219726</v>
      </c>
      <c r="M140" s="389">
        <f>('Summary Data'!AJ35-('Summary Data'!AJ$40*'Summary Data'!AJ19+'Summary Data'!AJ$39*'Summary Data'!AJ36)/17*$A140)*10</f>
        <v>-0.13089289355897366</v>
      </c>
      <c r="N140" s="389">
        <f>('Summary Data'!AK35-('Summary Data'!AK$40*'Summary Data'!AK19+'Summary Data'!AK$39*'Summary Data'!AK36)/17*$A140)*10</f>
        <v>-0.09784040538625603</v>
      </c>
      <c r="O140" s="389">
        <f>('Summary Data'!AL35-('Summary Data'!AL$40*'Summary Data'!AL19+'Summary Data'!AL$39*'Summary Data'!AL36)/17*$A140)*10</f>
        <v>-0.09352609863169509</v>
      </c>
      <c r="P140" s="389">
        <f>('Summary Data'!AM35-('Summary Data'!AM$40*'Summary Data'!AM19+'Summary Data'!AM$39*'Summary Data'!AM36)/17*$A140)*10</f>
        <v>-0.12783229873811391</v>
      </c>
      <c r="Q140" s="389">
        <f>('Summary Data'!AN35-('Summary Data'!AN$40*'Summary Data'!AN19+'Summary Data'!AN$39*'Summary Data'!AN36)/17*$A140)*10</f>
        <v>-0.09583209586063407</v>
      </c>
      <c r="R140" s="389">
        <f>('Summary Data'!AO35-('Summary Data'!AO$40*'Summary Data'!AO19+'Summary Data'!AO$39*'Summary Data'!AO36)/17*$A140)*10</f>
        <v>-0.08383123539641416</v>
      </c>
      <c r="S140" s="389">
        <f>('Summary Data'!AP35-('Summary Data'!AP$40*'Summary Data'!AP19+'Summary Data'!AP$39*'Summary Data'!AP36)/17*$A140)*10</f>
        <v>-0.11313417384753202</v>
      </c>
      <c r="T140" s="389">
        <f>('Summary Data'!AQ35-('Summary Data'!AQ$40*'Summary Data'!AQ19+'Summary Data'!AQ$39*'Summary Data'!AQ36)/17*$A140)*10</f>
        <v>-0.10420773575442945</v>
      </c>
      <c r="U140" s="389">
        <f>('Summary Data'!AR35-('Summary Data'!AR$40*'Summary Data'!AR19+'Summary Data'!AR$39*'Summary Data'!AR36)/17*$A140)*10</f>
        <v>-0.023702651192795476</v>
      </c>
      <c r="V140" s="69">
        <f t="shared" si="37"/>
        <v>-0.008908440490166512</v>
      </c>
      <c r="Y140" s="390" t="s">
        <v>57</v>
      </c>
    </row>
    <row r="141" spans="1:25" ht="11.25">
      <c r="A141" s="70">
        <v>15</v>
      </c>
      <c r="B141" s="389">
        <f>('Summary Data'!Y36-('Summary Data'!Y$40*'Summary Data'!Y20+'Summary Data'!Y$39*'Summary Data'!Y37)/17*$A141)*10</f>
        <v>0.11473560000000001</v>
      </c>
      <c r="C141" s="389">
        <f>('Summary Data'!Z36-('Summary Data'!Z$40*'Summary Data'!Z20+'Summary Data'!Z$39*'Summary Data'!Z37)/17*$A141)*10</f>
        <v>-0.03106965</v>
      </c>
      <c r="D141" s="389">
        <f>('Summary Data'!AA36-('Summary Data'!AA$40*'Summary Data'!AA20+'Summary Data'!AA$39*'Summary Data'!AA37)/17*$A141)*10</f>
        <v>-0.03198346</v>
      </c>
      <c r="E141" s="389">
        <f>('Summary Data'!AB36-('Summary Data'!AB$40*'Summary Data'!AB20+'Summary Data'!AB$39*'Summary Data'!AB37)/17*$A141)*10</f>
        <v>-0.01432804</v>
      </c>
      <c r="F141" s="389">
        <f>('Summary Data'!AC36-('Summary Data'!AC$40*'Summary Data'!AC20+'Summary Data'!AC$39*'Summary Data'!AC37)/17*$A141)*10</f>
        <v>-0.02691139</v>
      </c>
      <c r="G141" s="389">
        <f>('Summary Data'!AD36-('Summary Data'!AD$40*'Summary Data'!AD20+'Summary Data'!AD$39*'Summary Data'!AD37)/17*$A141)*10</f>
        <v>0.0036163439999999996</v>
      </c>
      <c r="H141" s="389">
        <f>('Summary Data'!AE36-('Summary Data'!AE$40*'Summary Data'!AE20+'Summary Data'!AE$39*'Summary Data'!AE37)/17*$A141)*10</f>
        <v>-0.009568718</v>
      </c>
      <c r="I141" s="389">
        <f>('Summary Data'!AF36-('Summary Data'!AF$40*'Summary Data'!AF20+'Summary Data'!AF$39*'Summary Data'!AF37)/17*$A141)*10</f>
        <v>0.01904406</v>
      </c>
      <c r="J141" s="389">
        <f>('Summary Data'!AG36-('Summary Data'!AG$40*'Summary Data'!AG20+'Summary Data'!AG$39*'Summary Data'!AG37)/17*$A141)*10</f>
        <v>0.0176433</v>
      </c>
      <c r="K141" s="389">
        <f>('Summary Data'!AH36-('Summary Data'!AH$40*'Summary Data'!AH20+'Summary Data'!AH$39*'Summary Data'!AH37)/17*$A141)*10</f>
        <v>0.02684061</v>
      </c>
      <c r="L141" s="389">
        <f>('Summary Data'!AI36-('Summary Data'!AI$40*'Summary Data'!AI20+'Summary Data'!AI$39*'Summary Data'!AI37)/17*$A141)*10</f>
        <v>-0.01609437</v>
      </c>
      <c r="M141" s="389">
        <f>('Summary Data'!AJ36-('Summary Data'!AJ$40*'Summary Data'!AJ20+'Summary Data'!AJ$39*'Summary Data'!AJ37)/17*$A141)*10</f>
        <v>0.05992426000000001</v>
      </c>
      <c r="N141" s="389">
        <f>('Summary Data'!AK36-('Summary Data'!AK$40*'Summary Data'!AK20+'Summary Data'!AK$39*'Summary Data'!AK37)/17*$A141)*10</f>
        <v>-0.008514787000000001</v>
      </c>
      <c r="O141" s="389">
        <f>('Summary Data'!AL36-('Summary Data'!AL$40*'Summary Data'!AL20+'Summary Data'!AL$39*'Summary Data'!AL37)/17*$A141)*10</f>
        <v>0.02369159</v>
      </c>
      <c r="P141" s="389">
        <f>('Summary Data'!AM36-('Summary Data'!AM$40*'Summary Data'!AM20+'Summary Data'!AM$39*'Summary Data'!AM37)/17*$A141)*10</f>
        <v>-0.03426786</v>
      </c>
      <c r="Q141" s="389">
        <f>('Summary Data'!AN36-('Summary Data'!AN$40*'Summary Data'!AN20+'Summary Data'!AN$39*'Summary Data'!AN37)/17*$A141)*10</f>
        <v>0.0058243240000000005</v>
      </c>
      <c r="R141" s="389">
        <f>('Summary Data'!AO36-('Summary Data'!AO$40*'Summary Data'!AO20+'Summary Data'!AO$39*'Summary Data'!AO37)/17*$A141)*10</f>
        <v>0.03386492</v>
      </c>
      <c r="S141" s="389">
        <f>('Summary Data'!AP36-('Summary Data'!AP$40*'Summary Data'!AP20+'Summary Data'!AP$39*'Summary Data'!AP37)/17*$A141)*10</f>
        <v>-0.041926639999999994</v>
      </c>
      <c r="T141" s="389">
        <f>('Summary Data'!AQ36-('Summary Data'!AQ$40*'Summary Data'!AQ20+'Summary Data'!AQ$39*'Summary Data'!AQ37)/17*$A141)*10</f>
        <v>-0.03016357</v>
      </c>
      <c r="U141" s="389">
        <f>('Summary Data'!AR36-('Summary Data'!AR$40*'Summary Data'!AR20+'Summary Data'!AR$39*'Summary Data'!AR37)/17*$A141)*10</f>
        <v>0.01269763</v>
      </c>
      <c r="V141" s="69">
        <f t="shared" si="37"/>
        <v>6.18026886851417E-05</v>
      </c>
      <c r="Y141" s="390" t="s">
        <v>57</v>
      </c>
    </row>
    <row r="142" spans="1:25" ht="11.25">
      <c r="A142" s="70">
        <v>16</v>
      </c>
      <c r="B142" s="389">
        <f>('Summary Data'!Y37-('Summary Data'!Y$40*'Summary Data'!Y21+'Summary Data'!Y$39*'Summary Data'!Y38)/17*$A142)*10</f>
        <v>0</v>
      </c>
      <c r="C142" s="389">
        <f>('Summary Data'!Z37-('Summary Data'!Z$40*'Summary Data'!Z21+'Summary Data'!Z$39*'Summary Data'!Z38)/17*$A142)*10</f>
        <v>0</v>
      </c>
      <c r="D142" s="389">
        <f>('Summary Data'!AA37-('Summary Data'!AA$40*'Summary Data'!AA21+'Summary Data'!AA$39*'Summary Data'!AA38)/17*$A142)*10</f>
        <v>0</v>
      </c>
      <c r="E142" s="389">
        <f>('Summary Data'!AB37-('Summary Data'!AB$40*'Summary Data'!AB21+'Summary Data'!AB$39*'Summary Data'!AB38)/17*$A142)*10</f>
        <v>0</v>
      </c>
      <c r="F142" s="389">
        <f>('Summary Data'!AC37-('Summary Data'!AC$40*'Summary Data'!AC21+'Summary Data'!AC$39*'Summary Data'!AC38)/17*$A142)*10</f>
        <v>0</v>
      </c>
      <c r="G142" s="389">
        <f>('Summary Data'!AD37-('Summary Data'!AD$40*'Summary Data'!AD21+'Summary Data'!AD$39*'Summary Data'!AD38)/17*$A142)*10</f>
        <v>0</v>
      </c>
      <c r="H142" s="389">
        <f>('Summary Data'!AE37-('Summary Data'!AE$40*'Summary Data'!AE21+'Summary Data'!AE$39*'Summary Data'!AE38)/17*$A142)*10</f>
        <v>0</v>
      </c>
      <c r="I142" s="389">
        <f>('Summary Data'!AF37-('Summary Data'!AF$40*'Summary Data'!AF21+'Summary Data'!AF$39*'Summary Data'!AF38)/17*$A142)*10</f>
        <v>0</v>
      </c>
      <c r="J142" s="389">
        <f>('Summary Data'!AG37-('Summary Data'!AG$40*'Summary Data'!AG21+'Summary Data'!AG$39*'Summary Data'!AG38)/17*$A142)*10</f>
        <v>0</v>
      </c>
      <c r="K142" s="389">
        <f>('Summary Data'!AH37-('Summary Data'!AH$40*'Summary Data'!AH21+'Summary Data'!AH$39*'Summary Data'!AH38)/17*$A142)*10</f>
        <v>0</v>
      </c>
      <c r="L142" s="389">
        <f>('Summary Data'!AI37-('Summary Data'!AI$40*'Summary Data'!AI21+'Summary Data'!AI$39*'Summary Data'!AI38)/17*$A142)*10</f>
        <v>0</v>
      </c>
      <c r="M142" s="389">
        <f>('Summary Data'!AJ37-('Summary Data'!AJ$40*'Summary Data'!AJ21+'Summary Data'!AJ$39*'Summary Data'!AJ38)/17*$A142)*10</f>
        <v>0</v>
      </c>
      <c r="N142" s="389">
        <f>('Summary Data'!AK37-('Summary Data'!AK$40*'Summary Data'!AK21+'Summary Data'!AK$39*'Summary Data'!AK38)/17*$A142)*10</f>
        <v>0</v>
      </c>
      <c r="O142" s="389">
        <f>('Summary Data'!AL37-('Summary Data'!AL$40*'Summary Data'!AL21+'Summary Data'!AL$39*'Summary Data'!AL38)/17*$A142)*10</f>
        <v>0</v>
      </c>
      <c r="P142" s="389">
        <f>('Summary Data'!AM37-('Summary Data'!AM$40*'Summary Data'!AM21+'Summary Data'!AM$39*'Summary Data'!AM38)/17*$A142)*10</f>
        <v>0</v>
      </c>
      <c r="Q142" s="389">
        <f>('Summary Data'!AN37-('Summary Data'!AN$40*'Summary Data'!AN21+'Summary Data'!AN$39*'Summary Data'!AN38)/17*$A142)*10</f>
        <v>0</v>
      </c>
      <c r="R142" s="389">
        <f>('Summary Data'!AO37-('Summary Data'!AO$40*'Summary Data'!AO21+'Summary Data'!AO$39*'Summary Data'!AO38)/17*$A142)*10</f>
        <v>0</v>
      </c>
      <c r="S142" s="389">
        <f>('Summary Data'!AP37-('Summary Data'!AP$40*'Summary Data'!AP21+'Summary Data'!AP$39*'Summary Data'!AP38)/17*$A142)*10</f>
        <v>0</v>
      </c>
      <c r="T142" s="389">
        <f>('Summary Data'!AQ37-('Summary Data'!AQ$40*'Summary Data'!AQ21+'Summary Data'!AQ$39*'Summary Data'!AQ38)/17*$A142)*10</f>
        <v>0</v>
      </c>
      <c r="U142" s="389">
        <f>('Summary Data'!AR37-('Summary Data'!AR$40*'Summary Data'!AR21+'Summary Data'!AR$39*'Summary Data'!AR38)/17*$A142)*10</f>
        <v>0</v>
      </c>
      <c r="V142" s="69">
        <f t="shared" si="37"/>
        <v>0</v>
      </c>
      <c r="Y142" s="390" t="s">
        <v>57</v>
      </c>
    </row>
    <row r="143" spans="1:25" ht="12" thickBot="1">
      <c r="A143" s="71">
        <v>17</v>
      </c>
      <c r="B143" s="391">
        <f>'Summary Data'!Y38*10</f>
        <v>0</v>
      </c>
      <c r="C143" s="391">
        <f>'Summary Data'!Z38*10</f>
        <v>0</v>
      </c>
      <c r="D143" s="391">
        <f>'Summary Data'!AA38*10</f>
        <v>0</v>
      </c>
      <c r="E143" s="391">
        <f>'Summary Data'!AB38*10</f>
        <v>0</v>
      </c>
      <c r="F143" s="391">
        <f>'Summary Data'!AC38*10</f>
        <v>0</v>
      </c>
      <c r="G143" s="391">
        <f>'Summary Data'!AD38*10</f>
        <v>0</v>
      </c>
      <c r="H143" s="391">
        <f>'Summary Data'!AE38*10</f>
        <v>0</v>
      </c>
      <c r="I143" s="391">
        <f>'Summary Data'!AF38*10</f>
        <v>0</v>
      </c>
      <c r="J143" s="391">
        <f>'Summary Data'!AG38*10</f>
        <v>0</v>
      </c>
      <c r="K143" s="391">
        <f>'Summary Data'!AH38*10</f>
        <v>0</v>
      </c>
      <c r="L143" s="391">
        <f>'Summary Data'!AI38*10</f>
        <v>0</v>
      </c>
      <c r="M143" s="391">
        <f>'Summary Data'!AJ38*10</f>
        <v>0</v>
      </c>
      <c r="N143" s="391">
        <f>'Summary Data'!AK38*10</f>
        <v>0</v>
      </c>
      <c r="O143" s="391">
        <f>'Summary Data'!AL38*10</f>
        <v>0</v>
      </c>
      <c r="P143" s="391">
        <f>'Summary Data'!AM38*10</f>
        <v>0</v>
      </c>
      <c r="Q143" s="391">
        <f>'Summary Data'!AN38*10</f>
        <v>0</v>
      </c>
      <c r="R143" s="391">
        <f>'Summary Data'!AO38*10</f>
        <v>0</v>
      </c>
      <c r="S143" s="391">
        <f>'Summary Data'!AP38*10</f>
        <v>0</v>
      </c>
      <c r="T143" s="391">
        <f>'Summary Data'!AQ38*10</f>
        <v>0</v>
      </c>
      <c r="U143" s="391">
        <f>'Summary Data'!AR38*10</f>
        <v>0</v>
      </c>
      <c r="V143" s="28">
        <f t="shared" si="37"/>
        <v>0</v>
      </c>
      <c r="Y143" s="390" t="s">
        <v>57</v>
      </c>
    </row>
    <row r="144" ht="12" thickBot="1"/>
    <row r="145" spans="1:22" ht="11.25">
      <c r="A145" s="568" t="s">
        <v>94</v>
      </c>
      <c r="B145" s="569"/>
      <c r="C145" s="569"/>
      <c r="D145" s="569"/>
      <c r="E145" s="569"/>
      <c r="F145" s="569"/>
      <c r="G145" s="569"/>
      <c r="H145" s="569"/>
      <c r="I145" s="569"/>
      <c r="J145" s="569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70"/>
    </row>
    <row r="146" spans="1:22" ht="11.25">
      <c r="A146" s="76"/>
      <c r="B146" s="68" t="s">
        <v>52</v>
      </c>
      <c r="C146" s="68" t="s">
        <v>53</v>
      </c>
      <c r="D146" s="68" t="s">
        <v>54</v>
      </c>
      <c r="E146" s="68" t="s">
        <v>55</v>
      </c>
      <c r="F146" s="68" t="s">
        <v>56</v>
      </c>
      <c r="G146" s="68" t="s">
        <v>61</v>
      </c>
      <c r="H146" s="68" t="s">
        <v>62</v>
      </c>
      <c r="I146" s="68" t="s">
        <v>63</v>
      </c>
      <c r="J146" s="68" t="s">
        <v>64</v>
      </c>
      <c r="K146" s="68" t="s">
        <v>65</v>
      </c>
      <c r="L146" s="68" t="s">
        <v>66</v>
      </c>
      <c r="M146" s="68" t="s">
        <v>67</v>
      </c>
      <c r="N146" s="68" t="s">
        <v>68</v>
      </c>
      <c r="O146" s="68" t="s">
        <v>69</v>
      </c>
      <c r="P146" s="68" t="s">
        <v>70</v>
      </c>
      <c r="Q146" s="68" t="s">
        <v>71</v>
      </c>
      <c r="R146" s="68" t="s">
        <v>72</v>
      </c>
      <c r="S146" s="68" t="s">
        <v>73</v>
      </c>
      <c r="T146" s="68" t="s">
        <v>74</v>
      </c>
      <c r="U146" s="68" t="s">
        <v>75</v>
      </c>
      <c r="V146" s="13" t="s">
        <v>76</v>
      </c>
    </row>
    <row r="147" spans="1:22" ht="11.25">
      <c r="A147" s="76"/>
      <c r="B147" s="37" t="s">
        <v>89</v>
      </c>
      <c r="C147" s="77">
        <f>'Summary Data'!C2/'Work sheet'!$V147-1</f>
        <v>-0.0007682020461950989</v>
      </c>
      <c r="D147" s="77">
        <f>'Summary Data'!D2/'Work sheet'!$V147-1</f>
        <v>-2.379428759125002E-05</v>
      </c>
      <c r="E147" s="77">
        <f>'Summary Data'!E2/'Work sheet'!$V147-1</f>
        <v>9.691280794732471E-05</v>
      </c>
      <c r="F147" s="77">
        <f>'Summary Data'!F2/'Work sheet'!$V147-1</f>
        <v>7.731565596591494E-05</v>
      </c>
      <c r="G147" s="77">
        <f>'Summary Data'!G2/'Work sheet'!$V147-1</f>
        <v>0.00011991816027356883</v>
      </c>
      <c r="H147" s="77">
        <f>'Summary Data'!H2/'Work sheet'!$V147-1</f>
        <v>0.00012701857765828883</v>
      </c>
      <c r="I147" s="77">
        <f>'Summary Data'!I2/'Work sheet'!$V147-1</f>
        <v>0.00014164543747052782</v>
      </c>
      <c r="J147" s="77">
        <f>'Summary Data'!J2/'Work sheet'!$V147-1</f>
        <v>8.370603161189649E-05</v>
      </c>
      <c r="K147" s="77">
        <f>'Summary Data'!K2/'Work sheet'!$V147-1</f>
        <v>-2.6350437851707653E-06</v>
      </c>
      <c r="L147" s="77">
        <f>'Summary Data'!L2/'Work sheet'!$V147-1</f>
        <v>8.058184796277956E-05</v>
      </c>
      <c r="M147" s="77">
        <f>'Summary Data'!M2/'Work sheet'!$V147-1</f>
        <v>0.00012645054426729807</v>
      </c>
      <c r="N147" s="77">
        <f>'Summary Data'!N2/'Work sheet'!$V147-1</f>
        <v>9.904293316287394E-05</v>
      </c>
      <c r="O147" s="77">
        <f>'Summary Data'!O2/'Work sheet'!$V147-1</f>
        <v>5.445231198741851E-05</v>
      </c>
      <c r="P147" s="77">
        <f>'Summary Data'!P2/'Work sheet'!$V147-1</f>
        <v>6.90791717996575E-05</v>
      </c>
      <c r="Q147" s="77">
        <f>'Summary Data'!Q2/'Work sheet'!$V147-1</f>
        <v>-5.8302316080394156E-05</v>
      </c>
      <c r="R147" s="77">
        <f>'Summary Data'!R2/'Work sheet'!$V147-1</f>
        <v>0.0001042972420275401</v>
      </c>
      <c r="S147" s="77">
        <f>'Summary Data'!S2/'Work sheet'!$V147-1</f>
        <v>9.265255751667034E-05</v>
      </c>
      <c r="T147" s="77">
        <f>'Summary Data'!T2/'Work sheet'!$V147-1</f>
        <v>-0.000420139586000956</v>
      </c>
      <c r="U147" s="37"/>
      <c r="V147" s="46">
        <f>AVERAGE('Summary Data'!C2:T2)</f>
        <v>704.1839555555556</v>
      </c>
    </row>
    <row r="148" spans="1:22" ht="12" thickBot="1">
      <c r="A148" s="78"/>
      <c r="B148" s="64"/>
      <c r="C148" s="79">
        <f>'Summary Data'!Z2/'Work sheet'!$V148-1</f>
        <v>-0.0017082292864172288</v>
      </c>
      <c r="D148" s="79">
        <f>'Summary Data'!AA2/'Work sheet'!$V148-1</f>
        <v>-5.171191493458238E-05</v>
      </c>
      <c r="E148" s="79">
        <f>'Summary Data'!AB2/'Work sheet'!$V148-1</f>
        <v>0.00010680921236549956</v>
      </c>
      <c r="F148" s="79">
        <f>'Summary Data'!AC2/'Work sheet'!$V148-1</f>
        <v>-5.3132355143259424E-05</v>
      </c>
      <c r="G148" s="79">
        <f>'Summary Data'!AD2/'Work sheet'!$V148-1</f>
        <v>0.0001744221663040335</v>
      </c>
      <c r="H148" s="79">
        <f>'Summary Data'!AE2/'Work sheet'!$V148-1</f>
        <v>0.00021760354865096865</v>
      </c>
      <c r="I148" s="79">
        <f>'Summary Data'!AF2/'Work sheet'!$V148-1</f>
        <v>0.00023706357951103207</v>
      </c>
      <c r="J148" s="79">
        <f>'Summary Data'!AG2/'Work sheet'!$V148-1</f>
        <v>0.00022016034102656512</v>
      </c>
      <c r="K148" s="79">
        <f>'Summary Data'!AH2/'Work sheet'!$V148-1</f>
        <v>0.00016291660061251712</v>
      </c>
      <c r="L148" s="79">
        <f>'Summary Data'!AI2/'Work sheet'!$V148-1</f>
        <v>0.00011902499816107692</v>
      </c>
      <c r="M148" s="79">
        <f>'Summary Data'!AJ2/'Work sheet'!$V148-1</f>
        <v>0.00022158078123535319</v>
      </c>
      <c r="N148" s="79">
        <f>'Summary Data'!AK2/'Work sheet'!$V148-1</f>
        <v>0.00010822965257450967</v>
      </c>
      <c r="O148" s="79">
        <f>'Summary Data'!AL2/'Work sheet'!$V148-1</f>
        <v>9.643999884167975E-05</v>
      </c>
      <c r="P148" s="79">
        <f>'Summary Data'!AM2/'Work sheet'!$V148-1</f>
        <v>3.919625842763175E-05</v>
      </c>
      <c r="Q148" s="79">
        <f>'Summary Data'!AN2/'Work sheet'!$V148-1</f>
        <v>0.00012712150735127992</v>
      </c>
      <c r="R148" s="79">
        <f>'Summary Data'!AO2/'Work sheet'!$V148-1</f>
        <v>0.00010865578463703507</v>
      </c>
      <c r="S148" s="79">
        <f>'Summary Data'!AP2/'Work sheet'!$V148-1</f>
        <v>0.00015325760719298032</v>
      </c>
      <c r="T148" s="79">
        <f>'Summary Data'!AQ2/'Work sheet'!$V148-1</f>
        <v>-0.00027940848040242106</v>
      </c>
      <c r="U148" s="64"/>
      <c r="V148" s="52">
        <f>AVERAGE('Summary Data'!Z2:AQ2)</f>
        <v>704.0071055555558</v>
      </c>
    </row>
    <row r="149" ht="12" thickBot="1"/>
    <row r="150" spans="1:23" ht="13.5" thickBot="1">
      <c r="A150" s="576"/>
      <c r="B150" s="478"/>
      <c r="C150" s="478"/>
      <c r="D150" s="478"/>
      <c r="E150" s="478"/>
      <c r="F150" s="478"/>
      <c r="G150" s="478"/>
      <c r="H150" s="478"/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8"/>
      <c r="U150" s="478"/>
      <c r="V150" s="478"/>
      <c r="W150" s="479"/>
    </row>
    <row r="151" spans="1:23" s="242" customFormat="1" ht="15">
      <c r="A151" s="238" t="s">
        <v>202</v>
      </c>
      <c r="B151" s="239">
        <f>'Work sheet diff'!J63-'Assembly Data'!G2/10000</f>
        <v>-0.06288499999999964</v>
      </c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1"/>
    </row>
    <row r="152" spans="1:23" s="242" customFormat="1" ht="15.75" thickBot="1">
      <c r="A152" s="243" t="s">
        <v>342</v>
      </c>
      <c r="B152" s="339">
        <f>(C154+V154)/2</f>
        <v>-4322.158338802758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5"/>
    </row>
    <row r="153" spans="1:23" s="242" customFormat="1" ht="15.75" thickBot="1">
      <c r="A153" s="246"/>
      <c r="B153" s="247" t="s">
        <v>203</v>
      </c>
      <c r="C153" s="248" t="s">
        <v>52</v>
      </c>
      <c r="D153" s="248" t="s">
        <v>53</v>
      </c>
      <c r="E153" s="248" t="s">
        <v>54</v>
      </c>
      <c r="F153" s="248" t="s">
        <v>55</v>
      </c>
      <c r="G153" s="248" t="s">
        <v>56</v>
      </c>
      <c r="H153" s="248" t="s">
        <v>61</v>
      </c>
      <c r="I153" s="248" t="s">
        <v>62</v>
      </c>
      <c r="J153" s="248" t="s">
        <v>63</v>
      </c>
      <c r="K153" s="248" t="s">
        <v>64</v>
      </c>
      <c r="L153" s="248" t="s">
        <v>65</v>
      </c>
      <c r="M153" s="248" t="s">
        <v>66</v>
      </c>
      <c r="N153" s="248" t="s">
        <v>67</v>
      </c>
      <c r="O153" s="248" t="s">
        <v>68</v>
      </c>
      <c r="P153" s="248" t="s">
        <v>69</v>
      </c>
      <c r="Q153" s="248" t="s">
        <v>70</v>
      </c>
      <c r="R153" s="248" t="s">
        <v>71</v>
      </c>
      <c r="S153" s="248" t="s">
        <v>72</v>
      </c>
      <c r="T153" s="248" t="s">
        <v>73</v>
      </c>
      <c r="U153" s="248" t="s">
        <v>74</v>
      </c>
      <c r="V153" s="248" t="s">
        <v>75</v>
      </c>
      <c r="W153" s="249" t="s">
        <v>76</v>
      </c>
    </row>
    <row r="154" spans="1:23" s="242" customFormat="1" ht="15.75" thickBot="1">
      <c r="A154" s="250" t="s">
        <v>204</v>
      </c>
      <c r="B154" s="251">
        <f>AVERAGE('Work sheet diff'!D67:S67)</f>
        <v>108.04181249999999</v>
      </c>
      <c r="C154" s="340">
        <f>('Summary Data'!B2-AVERAGE('Summary Data'!$C2:$T2))/AVERAGE('Summary Data'!$C2:$T2)*10000</f>
        <v>-4451.552084969717</v>
      </c>
      <c r="D154" s="340">
        <f>('Summary Data'!C2-AVERAGE('Summary Data'!$C2:$T2))/AVERAGE('Summary Data'!$C2:$T2)*10000</f>
        <v>-7.682020461951464</v>
      </c>
      <c r="E154" s="340">
        <f>('Summary Data'!D2-AVERAGE('Summary Data'!$C2:$T2))/AVERAGE('Summary Data'!$C2:$T2)*10000</f>
        <v>-0.23794287591230462</v>
      </c>
      <c r="F154" s="340">
        <f>('Summary Data'!E2-AVERAGE('Summary Data'!$C2:$T2))/AVERAGE('Summary Data'!$C2:$T2)*10000</f>
        <v>0.9691280794743014</v>
      </c>
      <c r="G154" s="340">
        <f>('Summary Data'!F2-AVERAGE('Summary Data'!$C2:$T2))/AVERAGE('Summary Data'!$C2:$T2)*10000</f>
        <v>0.7731565596594369</v>
      </c>
      <c r="H154" s="340">
        <f>('Summary Data'!G2-AVERAGE('Summary Data'!$C2:$T2))/AVERAGE('Summary Data'!$C2:$T2)*10000</f>
        <v>1.1991816027364928</v>
      </c>
      <c r="I154" s="340">
        <f>('Summary Data'!H2-AVERAGE('Summary Data'!$C2:$T2))/AVERAGE('Summary Data'!$C2:$T2)*10000</f>
        <v>1.2701857765826687</v>
      </c>
      <c r="J154" s="340">
        <f>('Summary Data'!I2-AVERAGE('Summary Data'!$C2:$T2))/AVERAGE('Summary Data'!$C2:$T2)*10000</f>
        <v>1.4164543747047256</v>
      </c>
      <c r="K154" s="340">
        <f>('Summary Data'!J2-AVERAGE('Summary Data'!$C2:$T2))/AVERAGE('Summary Data'!$C2:$T2)*10000</f>
        <v>0.8370603161195422</v>
      </c>
      <c r="L154" s="340">
        <f>('Summary Data'!K2-AVERAGE('Summary Data'!$C2:$T2))/AVERAGE('Summary Data'!$C2:$T2)*10000</f>
        <v>-0.02635043785195948</v>
      </c>
      <c r="M154" s="340">
        <f>('Summary Data'!L2-AVERAGE('Summary Data'!$C2:$T2))/AVERAGE('Summary Data'!$C2:$T2)*10000</f>
        <v>0.8058184796269665</v>
      </c>
      <c r="N154" s="340">
        <f>('Summary Data'!M2-AVERAGE('Summary Data'!$C2:$T2))/AVERAGE('Summary Data'!$C2:$T2)*10000</f>
        <v>1.2645054426731663</v>
      </c>
      <c r="O154" s="340">
        <f>('Summary Data'!N2-AVERAGE('Summary Data'!$C2:$T2))/AVERAGE('Summary Data'!$C2:$T2)*10000</f>
        <v>0.9904293316276698</v>
      </c>
      <c r="P154" s="340">
        <f>('Summary Data'!O2-AVERAGE('Summary Data'!$C2:$T2))/AVERAGE('Summary Data'!$C2:$T2)*10000</f>
        <v>0.5445231198738139</v>
      </c>
      <c r="Q154" s="340">
        <f>('Summary Data'!P2-AVERAGE('Summary Data'!$C2:$T2))/AVERAGE('Summary Data'!$C2:$T2)*10000</f>
        <v>0.6907917179958708</v>
      </c>
      <c r="R154" s="340">
        <f>('Summary Data'!Q2-AVERAGE('Summary Data'!$C2:$T2))/AVERAGE('Summary Data'!$C2:$T2)*10000</f>
        <v>-0.5830231608039772</v>
      </c>
      <c r="S154" s="340">
        <f>('Summary Data'!R2-AVERAGE('Summary Data'!$C2:$T2))/AVERAGE('Summary Data'!$C2:$T2)*10000</f>
        <v>1.0429724202752286</v>
      </c>
      <c r="T154" s="340">
        <f>('Summary Data'!S2-AVERAGE('Summary Data'!$C2:$T2))/AVERAGE('Summary Data'!$C2:$T2)*10000</f>
        <v>0.92652557516595</v>
      </c>
      <c r="U154" s="340">
        <f>('Summary Data'!T2-AVERAGE('Summary Data'!$C2:$T2))/AVERAGE('Summary Data'!$C2:$T2)*10000</f>
        <v>-4.201395860009044</v>
      </c>
      <c r="V154" s="340">
        <f>('Summary Data'!U2-AVERAGE('Summary Data'!$C2:$T2))/AVERAGE('Summary Data'!$C2:$T2)*10000</f>
        <v>-4192.7645926358</v>
      </c>
      <c r="W154" s="252"/>
    </row>
    <row r="155" spans="1:23" s="242" customFormat="1" ht="15.75" thickBot="1">
      <c r="A155" s="238"/>
      <c r="B155" s="253" t="s">
        <v>205</v>
      </c>
      <c r="C155" s="254" t="s">
        <v>52</v>
      </c>
      <c r="D155" s="254" t="s">
        <v>53</v>
      </c>
      <c r="E155" s="254" t="s">
        <v>54</v>
      </c>
      <c r="F155" s="254" t="s">
        <v>55</v>
      </c>
      <c r="G155" s="254" t="s">
        <v>56</v>
      </c>
      <c r="H155" s="254" t="s">
        <v>61</v>
      </c>
      <c r="I155" s="254" t="s">
        <v>62</v>
      </c>
      <c r="J155" s="254" t="s">
        <v>63</v>
      </c>
      <c r="K155" s="254" t="s">
        <v>64</v>
      </c>
      <c r="L155" s="254" t="s">
        <v>65</v>
      </c>
      <c r="M155" s="254" t="s">
        <v>66</v>
      </c>
      <c r="N155" s="254" t="s">
        <v>67</v>
      </c>
      <c r="O155" s="254" t="s">
        <v>68</v>
      </c>
      <c r="P155" s="254" t="s">
        <v>69</v>
      </c>
      <c r="Q155" s="254" t="s">
        <v>70</v>
      </c>
      <c r="R155" s="254" t="s">
        <v>71</v>
      </c>
      <c r="S155" s="254" t="s">
        <v>72</v>
      </c>
      <c r="T155" s="254" t="s">
        <v>73</v>
      </c>
      <c r="U155" s="254" t="s">
        <v>74</v>
      </c>
      <c r="V155" s="254" t="s">
        <v>75</v>
      </c>
      <c r="W155" s="255" t="s">
        <v>76</v>
      </c>
    </row>
    <row r="156" spans="1:23" s="242" customFormat="1" ht="15.75" thickBot="1">
      <c r="A156" s="256" t="s">
        <v>206</v>
      </c>
      <c r="B156" s="257"/>
      <c r="C156" s="341">
        <f>'Summary Data'!B3-AVERAGE('Summary Data'!$C3:$T3)</f>
        <v>0.6342327222222222</v>
      </c>
      <c r="D156" s="341">
        <f>'Summary Data'!C3-AVERAGE('Summary Data'!$C3:$T3)</f>
        <v>-2.1857552777777776</v>
      </c>
      <c r="E156" s="341">
        <f>'Summary Data'!D3-AVERAGE('Summary Data'!$C3:$T3)</f>
        <v>-0.6839892777777778</v>
      </c>
      <c r="F156" s="341">
        <f>'Summary Data'!E3-AVERAGE('Summary Data'!$C3:$T3)</f>
        <v>-0.4672332777777778</v>
      </c>
      <c r="G156" s="341">
        <f>'Summary Data'!F3-AVERAGE('Summary Data'!$C3:$T3)</f>
        <v>-0.007031277777777761</v>
      </c>
      <c r="H156" s="341">
        <f>'Summary Data'!G3-AVERAGE('Summary Data'!$C3:$T3)</f>
        <v>0.30483872222222225</v>
      </c>
      <c r="I156" s="341">
        <f>'Summary Data'!H3-AVERAGE('Summary Data'!$C3:$T3)</f>
        <v>0.6607377222222222</v>
      </c>
      <c r="J156" s="341">
        <f>'Summary Data'!I3-AVERAGE('Summary Data'!$C3:$T3)</f>
        <v>1.0699047222222222</v>
      </c>
      <c r="K156" s="341">
        <f>'Summary Data'!J3-AVERAGE('Summary Data'!$C3:$T3)</f>
        <v>0.29408972222222224</v>
      </c>
      <c r="L156" s="341">
        <f>'Summary Data'!K3-AVERAGE('Summary Data'!$C3:$T3)</f>
        <v>1.494898722222222</v>
      </c>
      <c r="M156" s="341">
        <f>'Summary Data'!L3-AVERAGE('Summary Data'!$C3:$T3)</f>
        <v>1.2813547222222221</v>
      </c>
      <c r="N156" s="341">
        <f>'Summary Data'!M3-AVERAGE('Summary Data'!$C3:$T3)</f>
        <v>0.8424987222222222</v>
      </c>
      <c r="O156" s="341">
        <f>'Summary Data'!N3-AVERAGE('Summary Data'!$C3:$T3)</f>
        <v>0.8817207222222223</v>
      </c>
      <c r="P156" s="341">
        <f>'Summary Data'!O3-AVERAGE('Summary Data'!$C3:$T3)</f>
        <v>0.30194872222222224</v>
      </c>
      <c r="Q156" s="341">
        <f>'Summary Data'!P3-AVERAGE('Summary Data'!$C3:$T3)</f>
        <v>-0.5728902777777778</v>
      </c>
      <c r="R156" s="341">
        <f>'Summary Data'!Q3-AVERAGE('Summary Data'!$C3:$T3)</f>
        <v>-0.37939327777777776</v>
      </c>
      <c r="S156" s="341">
        <f>'Summary Data'!R3-AVERAGE('Summary Data'!$C3:$T3)</f>
        <v>-0.26877127777777776</v>
      </c>
      <c r="T156" s="341">
        <f>'Summary Data'!S3-AVERAGE('Summary Data'!$C3:$T3)</f>
        <v>-1.1791722777777778</v>
      </c>
      <c r="U156" s="341">
        <f>'Summary Data'!T3-AVERAGE('Summary Data'!$C3:$T3)</f>
        <v>-1.3877562777777779</v>
      </c>
      <c r="V156" s="341">
        <f>'Summary Data'!U3-AVERAGE('Summary Data'!$C3:$T3)</f>
        <v>-3.2420232777777778</v>
      </c>
      <c r="W156" s="258"/>
    </row>
    <row r="157" spans="1:23" s="242" customFormat="1" ht="15">
      <c r="A157" s="250" t="s">
        <v>207</v>
      </c>
      <c r="B157" s="259">
        <f>AVERAGE('Work sheet diff'!C68:T68)</f>
        <v>1.733247434320099</v>
      </c>
      <c r="C157" s="260">
        <f>'Work sheet diff'!B68</f>
        <v>26.848743785395957</v>
      </c>
      <c r="D157" s="260">
        <f>'Work sheet diff'!C68-AVERAGE('Work sheet diff'!$C68:$T68)</f>
        <v>0.20090306567795713</v>
      </c>
      <c r="E157" s="260">
        <f>'Work sheet diff'!D68-AVERAGE('Work sheet diff'!$C68:$T68)</f>
        <v>0.01024986068615652</v>
      </c>
      <c r="F157" s="260">
        <f>'Work sheet diff'!E68-AVERAGE('Work sheet diff'!$C68:$T68)</f>
        <v>0.027752275699899798</v>
      </c>
      <c r="G157" s="260">
        <f>'Work sheet diff'!F68-AVERAGE('Work sheet diff'!$C68:$T68)</f>
        <v>-0.04262468842811762</v>
      </c>
      <c r="H157" s="260">
        <f>'Work sheet diff'!G68-AVERAGE('Work sheet diff'!$C68:$T68)</f>
        <v>0.016880535982964684</v>
      </c>
      <c r="I157" s="260">
        <f>'Work sheet diff'!H68-AVERAGE('Work sheet diff'!$C68:$T68)</f>
        <v>0.004363438613584236</v>
      </c>
      <c r="J157" s="260">
        <f>'Work sheet diff'!I68-AVERAGE('Work sheet diff'!$C68:$T68)</f>
        <v>-0.09344505038822515</v>
      </c>
      <c r="K157" s="260">
        <f>'Work sheet diff'!J68-AVERAGE('Work sheet diff'!$C68:$T68)</f>
        <v>-0.042450700838693844</v>
      </c>
      <c r="L157" s="260">
        <f>'Work sheet diff'!K68-AVERAGE('Work sheet diff'!$C68:$T68)</f>
        <v>-0.05524338754332492</v>
      </c>
      <c r="M157" s="260">
        <f>'Work sheet diff'!L68-AVERAGE('Work sheet diff'!$C68:$T68)</f>
        <v>0.0194785005090512</v>
      </c>
      <c r="N157" s="260">
        <f>'Work sheet diff'!M68-AVERAGE('Work sheet diff'!$C68:$T68)</f>
        <v>0.03717003838983701</v>
      </c>
      <c r="O157" s="260">
        <f>'Work sheet diff'!N68-AVERAGE('Work sheet diff'!$C68:$T68)</f>
        <v>-0.045129745363517326</v>
      </c>
      <c r="P157" s="260">
        <f>'Work sheet diff'!O68-AVERAGE('Work sheet diff'!$C68:$T68)</f>
        <v>0.08270809668910495</v>
      </c>
      <c r="Q157" s="260">
        <f>'Work sheet diff'!P68-AVERAGE('Work sheet diff'!$C68:$T68)</f>
        <v>0.03381737458613232</v>
      </c>
      <c r="R157" s="260">
        <f>'Work sheet diff'!Q68-AVERAGE('Work sheet diff'!$C68:$T68)</f>
        <v>-0.0473643946807476</v>
      </c>
      <c r="S157" s="260">
        <f>'Work sheet diff'!R68-AVERAGE('Work sheet diff'!$C68:$T68)</f>
        <v>-0.11138010690269717</v>
      </c>
      <c r="T157" s="260">
        <f>'Work sheet diff'!S68-AVERAGE('Work sheet diff'!$C68:$T68)</f>
        <v>0.0014919615464334957</v>
      </c>
      <c r="U157" s="260">
        <f>'Work sheet diff'!T68-AVERAGE('Work sheet diff'!$C68:$T68)</f>
        <v>0.0028229257642025107</v>
      </c>
      <c r="V157" s="260">
        <f>'Work sheet diff'!U68</f>
        <v>23.73618477370225</v>
      </c>
      <c r="W157" s="258"/>
    </row>
    <row r="158" spans="1:23" s="242" customFormat="1" ht="15">
      <c r="A158" s="250" t="s">
        <v>208</v>
      </c>
      <c r="B158" s="251">
        <f>AVERAGE('Work sheet diff'!C69:T69)</f>
        <v>4.30896334946112</v>
      </c>
      <c r="C158" s="261">
        <f>'Work sheet diff'!B69</f>
        <v>3.6080600207477005</v>
      </c>
      <c r="D158" s="261">
        <f>'Work sheet diff'!C69-AVERAGE('Work sheet diff'!$C69:$T69)</f>
        <v>0.058859930029652396</v>
      </c>
      <c r="E158" s="261">
        <f>'Work sheet diff'!D69-AVERAGE('Work sheet diff'!$C69:$T69)</f>
        <v>0.032873759500745336</v>
      </c>
      <c r="F158" s="261">
        <f>'Work sheet diff'!E69-AVERAGE('Work sheet diff'!$C69:$T69)</f>
        <v>0.046982741622442425</v>
      </c>
      <c r="G158" s="261">
        <f>'Work sheet diff'!F69-AVERAGE('Work sheet diff'!$C69:$T69)</f>
        <v>0.00874870992704846</v>
      </c>
      <c r="H158" s="261">
        <f>'Work sheet diff'!G69-AVERAGE('Work sheet diff'!$C69:$T69)</f>
        <v>-0.032289866386345345</v>
      </c>
      <c r="I158" s="261">
        <f>'Work sheet diff'!H69-AVERAGE('Work sheet diff'!$C69:$T69)</f>
        <v>0.03201787216170704</v>
      </c>
      <c r="J158" s="261">
        <f>'Work sheet diff'!I69-AVERAGE('Work sheet diff'!$C69:$T69)</f>
        <v>-0.014765942496584472</v>
      </c>
      <c r="K158" s="261">
        <f>'Work sheet diff'!J69-AVERAGE('Work sheet diff'!$C69:$T69)</f>
        <v>0.04621058799799549</v>
      </c>
      <c r="L158" s="261">
        <f>'Work sheet diff'!K69-AVERAGE('Work sheet diff'!$C69:$T69)</f>
        <v>0.005866583968056283</v>
      </c>
      <c r="M158" s="261">
        <f>'Work sheet diff'!L69-AVERAGE('Work sheet diff'!$C69:$T69)</f>
        <v>-0.0029026440961574806</v>
      </c>
      <c r="N158" s="261">
        <f>'Work sheet diff'!M69-AVERAGE('Work sheet diff'!$C69:$T69)</f>
        <v>0.0018674138231133952</v>
      </c>
      <c r="O158" s="261">
        <f>'Work sheet diff'!N69-AVERAGE('Work sheet diff'!$C69:$T69)</f>
        <v>-0.039568382940863955</v>
      </c>
      <c r="P158" s="261">
        <f>'Work sheet diff'!O69-AVERAGE('Work sheet diff'!$C69:$T69)</f>
        <v>-0.018004488261422757</v>
      </c>
      <c r="Q158" s="261">
        <f>'Work sheet diff'!P69-AVERAGE('Work sheet diff'!$C69:$T69)</f>
        <v>-0.013886235429259486</v>
      </c>
      <c r="R158" s="261">
        <f>'Work sheet diff'!Q69-AVERAGE('Work sheet diff'!$C69:$T69)</f>
        <v>-0.052979580641626</v>
      </c>
      <c r="S158" s="261">
        <f>'Work sheet diff'!R69-AVERAGE('Work sheet diff'!$C69:$T69)</f>
        <v>0.015563245990291463</v>
      </c>
      <c r="T158" s="261">
        <f>'Work sheet diff'!S69-AVERAGE('Work sheet diff'!$C69:$T69)</f>
        <v>-0.014103158473824706</v>
      </c>
      <c r="U158" s="261">
        <f>'Work sheet diff'!T69-AVERAGE('Work sheet diff'!$C69:$T69)</f>
        <v>-0.06049054629496897</v>
      </c>
      <c r="V158" s="261">
        <f>'Work sheet diff'!U69</f>
        <v>9.48629049370805</v>
      </c>
      <c r="W158" s="252"/>
    </row>
    <row r="159" spans="1:23" s="242" customFormat="1" ht="15">
      <c r="A159" s="250" t="s">
        <v>209</v>
      </c>
      <c r="B159" s="251">
        <f>AVERAGE('Work sheet diff'!C70:T70)</f>
        <v>0.013475847740568946</v>
      </c>
      <c r="C159" s="261">
        <f>'Work sheet diff'!B70</f>
        <v>1.253175179884566</v>
      </c>
      <c r="D159" s="261">
        <f>'Work sheet diff'!C70-AVERAGE('Work sheet diff'!$C70:$T70)</f>
        <v>0.016420356010944465</v>
      </c>
      <c r="E159" s="261">
        <f>'Work sheet diff'!D70-AVERAGE('Work sheet diff'!$C70:$T70)</f>
        <v>-0.007767863756531015</v>
      </c>
      <c r="F159" s="261">
        <f>'Work sheet diff'!E70-AVERAGE('Work sheet diff'!$C70:$T70)</f>
        <v>0.008078922294955333</v>
      </c>
      <c r="G159" s="261">
        <f>'Work sheet diff'!F70-AVERAGE('Work sheet diff'!$C70:$T70)</f>
        <v>0.004127470854252142</v>
      </c>
      <c r="H159" s="261">
        <f>'Work sheet diff'!G70-AVERAGE('Work sheet diff'!$C70:$T70)</f>
        <v>-0.008824958850506302</v>
      </c>
      <c r="I159" s="261">
        <f>'Work sheet diff'!H70-AVERAGE('Work sheet diff'!$C70:$T70)</f>
        <v>-0.004590871037012386</v>
      </c>
      <c r="J159" s="261">
        <f>'Work sheet diff'!I70-AVERAGE('Work sheet diff'!$C70:$T70)</f>
        <v>0.002167718923156821</v>
      </c>
      <c r="K159" s="261">
        <f>'Work sheet diff'!J70-AVERAGE('Work sheet diff'!$C70:$T70)</f>
        <v>0.01020604050212024</v>
      </c>
      <c r="L159" s="261">
        <f>'Work sheet diff'!K70-AVERAGE('Work sheet diff'!$C70:$T70)</f>
        <v>0.002148962333261943</v>
      </c>
      <c r="M159" s="261">
        <f>'Work sheet diff'!L70-AVERAGE('Work sheet diff'!$C70:$T70)</f>
        <v>0.009377070109816744</v>
      </c>
      <c r="N159" s="261">
        <f>'Work sheet diff'!M70-AVERAGE('Work sheet diff'!$C70:$T70)</f>
        <v>0.01607196651990154</v>
      </c>
      <c r="O159" s="261">
        <f>'Work sheet diff'!N70-AVERAGE('Work sheet diff'!$C70:$T70)</f>
        <v>0.007528173255997785</v>
      </c>
      <c r="P159" s="261">
        <f>'Work sheet diff'!O70-AVERAGE('Work sheet diff'!$C70:$T70)</f>
        <v>0.0011395527694328597</v>
      </c>
      <c r="Q159" s="261">
        <f>'Work sheet diff'!P70-AVERAGE('Work sheet diff'!$C70:$T70)</f>
        <v>-0.021233360571177022</v>
      </c>
      <c r="R159" s="261">
        <f>'Work sheet diff'!Q70-AVERAGE('Work sheet diff'!$C70:$T70)</f>
        <v>-0.015084396314488484</v>
      </c>
      <c r="S159" s="261">
        <f>'Work sheet diff'!R70-AVERAGE('Work sheet diff'!$C70:$T70)</f>
        <v>-0.015715421315706142</v>
      </c>
      <c r="T159" s="261">
        <f>'Work sheet diff'!S70-AVERAGE('Work sheet diff'!$C70:$T70)</f>
        <v>-0.00430056182215964</v>
      </c>
      <c r="U159" s="261">
        <f>'Work sheet diff'!T70-AVERAGE('Work sheet diff'!$C70:$T70)</f>
        <v>0.00025120009374113295</v>
      </c>
      <c r="V159" s="261">
        <f>'Work sheet diff'!U70</f>
        <v>0.8796636096245096</v>
      </c>
      <c r="W159" s="252"/>
    </row>
    <row r="160" spans="1:23" s="242" customFormat="1" ht="15">
      <c r="A160" s="250" t="s">
        <v>210</v>
      </c>
      <c r="B160" s="251">
        <f>AVERAGE('Work sheet diff'!C71:T71)</f>
        <v>0.05134407395630157</v>
      </c>
      <c r="C160" s="261">
        <f>'Work sheet diff'!B71</f>
        <v>-0.07153935878080286</v>
      </c>
      <c r="D160" s="261">
        <f>'Work sheet diff'!C71-AVERAGE('Work sheet diff'!$C71:$T71)</f>
        <v>-0.007463823863906191</v>
      </c>
      <c r="E160" s="261">
        <f>'Work sheet diff'!D71-AVERAGE('Work sheet diff'!$C71:$T71)</f>
        <v>0.004194336761704678</v>
      </c>
      <c r="F160" s="261">
        <f>'Work sheet diff'!E71-AVERAGE('Work sheet diff'!$C71:$T71)</f>
        <v>0.003920527659603726</v>
      </c>
      <c r="G160" s="261">
        <f>'Work sheet diff'!F71-AVERAGE('Work sheet diff'!$C71:$T71)</f>
        <v>-0.010751691065855482</v>
      </c>
      <c r="H160" s="261">
        <f>'Work sheet diff'!G71-AVERAGE('Work sheet diff'!$C71:$T71)</f>
        <v>0.004515296160722285</v>
      </c>
      <c r="I160" s="261">
        <f>'Work sheet diff'!H71-AVERAGE('Work sheet diff'!$C71:$T71)</f>
        <v>0.0013230656391641366</v>
      </c>
      <c r="J160" s="261">
        <f>'Work sheet diff'!I71-AVERAGE('Work sheet diff'!$C71:$T71)</f>
        <v>0.0012381414879623215</v>
      </c>
      <c r="K160" s="261">
        <f>'Work sheet diff'!J71-AVERAGE('Work sheet diff'!$C71:$T71)</f>
        <v>0.0030789434360588702</v>
      </c>
      <c r="L160" s="261">
        <f>'Work sheet diff'!K71-AVERAGE('Work sheet diff'!$C71:$T71)</f>
        <v>-0.0007488641430143245</v>
      </c>
      <c r="M160" s="261">
        <f>'Work sheet diff'!L71-AVERAGE('Work sheet diff'!$C71:$T71)</f>
        <v>0.003466838792354085</v>
      </c>
      <c r="N160" s="261">
        <f>'Work sheet diff'!M71-AVERAGE('Work sheet diff'!$C71:$T71)</f>
        <v>0.0069245612403835005</v>
      </c>
      <c r="O160" s="261">
        <f>'Work sheet diff'!N71-AVERAGE('Work sheet diff'!$C71:$T71)</f>
        <v>-0.008318941522983445</v>
      </c>
      <c r="P160" s="261">
        <f>'Work sheet diff'!O71-AVERAGE('Work sheet diff'!$C71:$T71)</f>
        <v>-0.001065744281620415</v>
      </c>
      <c r="Q160" s="261">
        <f>'Work sheet diff'!P71-AVERAGE('Work sheet diff'!$C71:$T71)</f>
        <v>0.007335371261645421</v>
      </c>
      <c r="R160" s="261">
        <f>'Work sheet diff'!Q71-AVERAGE('Work sheet diff'!$C71:$T71)</f>
        <v>-0.006765863941842518</v>
      </c>
      <c r="S160" s="261">
        <f>'Work sheet diff'!R71-AVERAGE('Work sheet diff'!$C71:$T71)</f>
        <v>-0.005617224910570914</v>
      </c>
      <c r="T160" s="261">
        <f>'Work sheet diff'!S71-AVERAGE('Work sheet diff'!$C71:$T71)</f>
        <v>0.00702976504270815</v>
      </c>
      <c r="U160" s="261">
        <f>'Work sheet diff'!T71-AVERAGE('Work sheet diff'!$C71:$T71)</f>
        <v>-0.002294693752513885</v>
      </c>
      <c r="V160" s="261">
        <f>'Work sheet diff'!U71</f>
        <v>0.049972306865533334</v>
      </c>
      <c r="W160" s="252"/>
    </row>
    <row r="161" spans="1:23" s="242" customFormat="1" ht="15">
      <c r="A161" s="250" t="s">
        <v>211</v>
      </c>
      <c r="B161" s="251">
        <f>AVERAGE('Work sheet diff'!C72:T72)</f>
        <v>-0.021326879459852233</v>
      </c>
      <c r="C161" s="261">
        <f>'Work sheet diff'!B72</f>
        <v>0.295787873627249</v>
      </c>
      <c r="D161" s="261">
        <f>'Work sheet diff'!C72-AVERAGE('Work sheet diff'!$C72:$T72)</f>
        <v>0.008026730367208114</v>
      </c>
      <c r="E161" s="261">
        <f>'Work sheet diff'!D72-AVERAGE('Work sheet diff'!$C72:$T72)</f>
        <v>0.0006591724604996727</v>
      </c>
      <c r="F161" s="261">
        <f>'Work sheet diff'!E72-AVERAGE('Work sheet diff'!$C72:$T72)</f>
        <v>0.003888481567299082</v>
      </c>
      <c r="G161" s="261">
        <f>'Work sheet diff'!F72-AVERAGE('Work sheet diff'!$C72:$T72)</f>
        <v>0.00026579219191183445</v>
      </c>
      <c r="H161" s="261">
        <f>'Work sheet diff'!G72-AVERAGE('Work sheet diff'!$C72:$T72)</f>
        <v>-0.005450453932055042</v>
      </c>
      <c r="I161" s="261">
        <f>'Work sheet diff'!H72-AVERAGE('Work sheet diff'!$C72:$T72)</f>
        <v>0.003917345030463169</v>
      </c>
      <c r="J161" s="261">
        <f>'Work sheet diff'!I72-AVERAGE('Work sheet diff'!$C72:$T72)</f>
        <v>0.0008186759872987823</v>
      </c>
      <c r="K161" s="261">
        <f>'Work sheet diff'!J72-AVERAGE('Work sheet diff'!$C72:$T72)</f>
        <v>0.006309852643465057</v>
      </c>
      <c r="L161" s="261">
        <f>'Work sheet diff'!K72-AVERAGE('Work sheet diff'!$C72:$T72)</f>
        <v>-0.0026401931438311127</v>
      </c>
      <c r="M161" s="261">
        <f>'Work sheet diff'!L72-AVERAGE('Work sheet diff'!$C72:$T72)</f>
        <v>-0.002536057214398632</v>
      </c>
      <c r="N161" s="261">
        <f>'Work sheet diff'!M72-AVERAGE('Work sheet diff'!$C72:$T72)</f>
        <v>-0.0017894824529963022</v>
      </c>
      <c r="O161" s="261">
        <f>'Work sheet diff'!N72-AVERAGE('Work sheet diff'!$C72:$T72)</f>
        <v>0.0026395430217563826</v>
      </c>
      <c r="P161" s="261">
        <f>'Work sheet diff'!O72-AVERAGE('Work sheet diff'!$C72:$T72)</f>
        <v>-0.0017337875356209613</v>
      </c>
      <c r="Q161" s="261">
        <f>'Work sheet diff'!P72-AVERAGE('Work sheet diff'!$C72:$T72)</f>
        <v>-0.004797771563646247</v>
      </c>
      <c r="R161" s="261">
        <f>'Work sheet diff'!Q72-AVERAGE('Work sheet diff'!$C72:$T72)</f>
        <v>-0.007546951188048608</v>
      </c>
      <c r="S161" s="261">
        <f>'Work sheet diff'!R72-AVERAGE('Work sheet diff'!$C72:$T72)</f>
        <v>-0.0024265715846998707</v>
      </c>
      <c r="T161" s="261">
        <f>'Work sheet diff'!S72-AVERAGE('Work sheet diff'!$C72:$T72)</f>
        <v>0.006237319616191887</v>
      </c>
      <c r="U161" s="261">
        <f>'Work sheet diff'!T72-AVERAGE('Work sheet diff'!$C72:$T72)</f>
        <v>-0.003841644270797216</v>
      </c>
      <c r="V161" s="261">
        <f>'Work sheet diff'!U72</f>
        <v>0.005768616863441357</v>
      </c>
      <c r="W161" s="252"/>
    </row>
    <row r="162" spans="1:23" s="242" customFormat="1" ht="15">
      <c r="A162" s="250" t="s">
        <v>212</v>
      </c>
      <c r="B162" s="251">
        <f>AVERAGE('Work sheet diff'!C73:T73)</f>
        <v>0.01628740548499143</v>
      </c>
      <c r="C162" s="261">
        <f>'Work sheet diff'!B73</f>
        <v>0.13436580162271872</v>
      </c>
      <c r="D162" s="261">
        <f>'Work sheet diff'!C73-AVERAGE('Work sheet diff'!$C73:$T73)</f>
        <v>-0.002189622455379587</v>
      </c>
      <c r="E162" s="261">
        <f>'Work sheet diff'!D73-AVERAGE('Work sheet diff'!$C73:$T73)</f>
        <v>-0.0016526631188338477</v>
      </c>
      <c r="F162" s="261">
        <f>'Work sheet diff'!E73-AVERAGE('Work sheet diff'!$C73:$T73)</f>
        <v>0.000797863800323078</v>
      </c>
      <c r="G162" s="261">
        <f>'Work sheet diff'!F73-AVERAGE('Work sheet diff'!$C73:$T73)</f>
        <v>0.0024297159553379015</v>
      </c>
      <c r="H162" s="261">
        <f>'Work sheet diff'!G73-AVERAGE('Work sheet diff'!$C73:$T73)</f>
        <v>0.003846092058217492</v>
      </c>
      <c r="I162" s="261">
        <f>'Work sheet diff'!H73-AVERAGE('Work sheet diff'!$C73:$T73)</f>
        <v>-0.0013352526878237687</v>
      </c>
      <c r="J162" s="261">
        <f>'Work sheet diff'!I73-AVERAGE('Work sheet diff'!$C73:$T73)</f>
        <v>0.002004345139633306</v>
      </c>
      <c r="K162" s="261">
        <f>'Work sheet diff'!J73-AVERAGE('Work sheet diff'!$C73:$T73)</f>
        <v>0.0001558314513343366</v>
      </c>
      <c r="L162" s="261">
        <f>'Work sheet diff'!K73-AVERAGE('Work sheet diff'!$C73:$T73)</f>
        <v>-0.005857055564478037</v>
      </c>
      <c r="M162" s="261">
        <f>'Work sheet diff'!L73-AVERAGE('Work sheet diff'!$C73:$T73)</f>
        <v>0.0038424404105384773</v>
      </c>
      <c r="N162" s="261">
        <f>'Work sheet diff'!M73-AVERAGE('Work sheet diff'!$C73:$T73)</f>
        <v>9.078256055148823E-05</v>
      </c>
      <c r="O162" s="261">
        <f>'Work sheet diff'!N73-AVERAGE('Work sheet diff'!$C73:$T73)</f>
        <v>-0.0008714038503751138</v>
      </c>
      <c r="P162" s="261">
        <f>'Work sheet diff'!O73-AVERAGE('Work sheet diff'!$C73:$T73)</f>
        <v>-0.0005251220271669417</v>
      </c>
      <c r="Q162" s="261">
        <f>'Work sheet diff'!P73-AVERAGE('Work sheet diff'!$C73:$T73)</f>
        <v>0.001009293038124675</v>
      </c>
      <c r="R162" s="261">
        <f>'Work sheet diff'!Q73-AVERAGE('Work sheet diff'!$C73:$T73)</f>
        <v>-0.002414777724656165</v>
      </c>
      <c r="S162" s="261">
        <f>'Work sheet diff'!R73-AVERAGE('Work sheet diff'!$C73:$T73)</f>
        <v>-0.00042173059252316805</v>
      </c>
      <c r="T162" s="261">
        <f>'Work sheet diff'!S73-AVERAGE('Work sheet diff'!$C73:$T73)</f>
        <v>0.0013077992057125391</v>
      </c>
      <c r="U162" s="261">
        <f>'Work sheet diff'!T73-AVERAGE('Work sheet diff'!$C73:$T73)</f>
        <v>-0.0002165355985366442</v>
      </c>
      <c r="V162" s="261">
        <f>'Work sheet diff'!U73</f>
        <v>0.044596983159469916</v>
      </c>
      <c r="W162" s="252"/>
    </row>
    <row r="163" spans="1:23" s="242" customFormat="1" ht="15">
      <c r="A163" s="250" t="s">
        <v>213</v>
      </c>
      <c r="B163" s="251">
        <f>AVERAGE('Work sheet diff'!C74:T74)</f>
        <v>-0.004787158410811139</v>
      </c>
      <c r="C163" s="261">
        <f>'Work sheet diff'!B74</f>
        <v>0.0682583553805612</v>
      </c>
      <c r="D163" s="261">
        <f>'Work sheet diff'!C74-AVERAGE('Work sheet diff'!$C74:$T74)</f>
        <v>0.002159185521960598</v>
      </c>
      <c r="E163" s="261">
        <f>'Work sheet diff'!D74-AVERAGE('Work sheet diff'!$C74:$T74)</f>
        <v>0.001269978591292303</v>
      </c>
      <c r="F163" s="261">
        <f>'Work sheet diff'!E74-AVERAGE('Work sheet diff'!$C74:$T74)</f>
        <v>-0.001875954429676062</v>
      </c>
      <c r="G163" s="261">
        <f>'Work sheet diff'!F74-AVERAGE('Work sheet diff'!$C74:$T74)</f>
        <v>-0.0007332953018781728</v>
      </c>
      <c r="H163" s="261">
        <f>'Work sheet diff'!G74-AVERAGE('Work sheet diff'!$C74:$T74)</f>
        <v>0.0015947457851049384</v>
      </c>
      <c r="I163" s="261">
        <f>'Work sheet diff'!H74-AVERAGE('Work sheet diff'!$C74:$T74)</f>
        <v>0.0025680486957014347</v>
      </c>
      <c r="J163" s="261">
        <f>'Work sheet diff'!I74-AVERAGE('Work sheet diff'!$C74:$T74)</f>
        <v>0.0018076435006058782</v>
      </c>
      <c r="K163" s="261">
        <f>'Work sheet diff'!J74-AVERAGE('Work sheet diff'!$C74:$T74)</f>
        <v>-0.0010358821106957105</v>
      </c>
      <c r="L163" s="261">
        <f>'Work sheet diff'!K74-AVERAGE('Work sheet diff'!$C74:$T74)</f>
        <v>0.001055880862377176</v>
      </c>
      <c r="M163" s="261">
        <f>'Work sheet diff'!L74-AVERAGE('Work sheet diff'!$C74:$T74)</f>
        <v>-0.0006762597512557636</v>
      </c>
      <c r="N163" s="261">
        <f>'Work sheet diff'!M74-AVERAGE('Work sheet diff'!$C74:$T74)</f>
        <v>-3.8081743785859E-05</v>
      </c>
      <c r="O163" s="261">
        <f>'Work sheet diff'!N74-AVERAGE('Work sheet diff'!$C74:$T74)</f>
        <v>-0.0038135662389621105</v>
      </c>
      <c r="P163" s="261">
        <f>'Work sheet diff'!O74-AVERAGE('Work sheet diff'!$C74:$T74)</f>
        <v>0.001280802732522633</v>
      </c>
      <c r="Q163" s="261">
        <f>'Work sheet diff'!P74-AVERAGE('Work sheet diff'!$C74:$T74)</f>
        <v>-0.0026828331406007237</v>
      </c>
      <c r="R163" s="261">
        <f>'Work sheet diff'!Q74-AVERAGE('Work sheet diff'!$C74:$T74)</f>
        <v>0.00011558933676536227</v>
      </c>
      <c r="S163" s="261">
        <f>'Work sheet diff'!R74-AVERAGE('Work sheet diff'!$C74:$T74)</f>
        <v>-0.0015187904818550896</v>
      </c>
      <c r="T163" s="261">
        <f>'Work sheet diff'!S74-AVERAGE('Work sheet diff'!$C74:$T74)</f>
        <v>0.0008950254956905596</v>
      </c>
      <c r="U163" s="261">
        <f>'Work sheet diff'!T74-AVERAGE('Work sheet diff'!$C74:$T74)</f>
        <v>-0.00037223732331138643</v>
      </c>
      <c r="V163" s="261">
        <f>'Work sheet diff'!U74</f>
        <v>-0.009430779221486732</v>
      </c>
      <c r="W163" s="252"/>
    </row>
    <row r="164" spans="1:23" s="242" customFormat="1" ht="15">
      <c r="A164" s="250" t="s">
        <v>214</v>
      </c>
      <c r="B164" s="251">
        <f>AVERAGE('Work sheet diff'!C75:T75)</f>
        <v>0.027803526515871074</v>
      </c>
      <c r="C164" s="261">
        <f>'Work sheet diff'!B75</f>
        <v>0.054835216017917965</v>
      </c>
      <c r="D164" s="261">
        <f>'Work sheet diff'!C75-AVERAGE('Work sheet diff'!$C75:$T75)</f>
        <v>0.002291074316172998</v>
      </c>
      <c r="E164" s="261">
        <f>'Work sheet diff'!D75-AVERAGE('Work sheet diff'!$C75:$T75)</f>
        <v>0.0005094277223685779</v>
      </c>
      <c r="F164" s="261">
        <f>'Work sheet diff'!E75-AVERAGE('Work sheet diff'!$C75:$T75)</f>
        <v>0.0008046165722568506</v>
      </c>
      <c r="G164" s="261">
        <f>'Work sheet diff'!F75-AVERAGE('Work sheet diff'!$C75:$T75)</f>
        <v>-0.0009101341390147337</v>
      </c>
      <c r="H164" s="261">
        <f>'Work sheet diff'!G75-AVERAGE('Work sheet diff'!$C75:$T75)</f>
        <v>0.0015258287100015817</v>
      </c>
      <c r="I164" s="261">
        <f>'Work sheet diff'!H75-AVERAGE('Work sheet diff'!$C75:$T75)</f>
        <v>-0.0011050449551180778</v>
      </c>
      <c r="J164" s="261">
        <f>'Work sheet diff'!I75-AVERAGE('Work sheet diff'!$C75:$T75)</f>
        <v>-0.002794925499033079</v>
      </c>
      <c r="K164" s="261">
        <f>'Work sheet diff'!J75-AVERAGE('Work sheet diff'!$C75:$T75)</f>
        <v>0.00021980335360434824</v>
      </c>
      <c r="L164" s="261">
        <f>'Work sheet diff'!K75-AVERAGE('Work sheet diff'!$C75:$T75)</f>
        <v>-0.000237777103950048</v>
      </c>
      <c r="M164" s="261">
        <f>'Work sheet diff'!L75-AVERAGE('Work sheet diff'!$C75:$T75)</f>
        <v>0.0005130709206973179</v>
      </c>
      <c r="N164" s="261">
        <f>'Work sheet diff'!M75-AVERAGE('Work sheet diff'!$C75:$T75)</f>
        <v>-0.0026590491612193227</v>
      </c>
      <c r="O164" s="261">
        <f>'Work sheet diff'!N75-AVERAGE('Work sheet diff'!$C75:$T75)</f>
        <v>-0.002225617790294881</v>
      </c>
      <c r="P164" s="261">
        <f>'Work sheet diff'!O75-AVERAGE('Work sheet diff'!$C75:$T75)</f>
        <v>0.001192867649887814</v>
      </c>
      <c r="Q164" s="261">
        <f>'Work sheet diff'!P75-AVERAGE('Work sheet diff'!$C75:$T75)</f>
        <v>0.0035160176781563086</v>
      </c>
      <c r="R164" s="261">
        <f>'Work sheet diff'!Q75-AVERAGE('Work sheet diff'!$C75:$T75)</f>
        <v>0.0011712229880575138</v>
      </c>
      <c r="S164" s="261">
        <f>'Work sheet diff'!R75-AVERAGE('Work sheet diff'!$C75:$T75)</f>
        <v>-0.0011220898200391786</v>
      </c>
      <c r="T164" s="261">
        <f>'Work sheet diff'!S75-AVERAGE('Work sheet diff'!$C75:$T75)</f>
        <v>0.002396836551457799</v>
      </c>
      <c r="U164" s="261">
        <f>'Work sheet diff'!T75-AVERAGE('Work sheet diff'!$C75:$T75)</f>
        <v>-0.00308612799399181</v>
      </c>
      <c r="V164" s="261">
        <f>'Work sheet diff'!U75</f>
        <v>0.027870209006787938</v>
      </c>
      <c r="W164" s="252"/>
    </row>
    <row r="165" spans="1:23" s="242" customFormat="1" ht="15">
      <c r="A165" s="250" t="s">
        <v>215</v>
      </c>
      <c r="B165" s="251">
        <f>AVERAGE('Work sheet diff'!C76:T76)</f>
        <v>-2.5146176751103075E-05</v>
      </c>
      <c r="C165" s="261">
        <f>'Work sheet diff'!B76</f>
        <v>-6.925132770632731E-06</v>
      </c>
      <c r="D165" s="261">
        <f>'Work sheet diff'!C76-AVERAGE('Work sheet diff'!$C76:$T76)</f>
        <v>2.3975150872555985E-05</v>
      </c>
      <c r="E165" s="261">
        <f>'Work sheet diff'!D76-AVERAGE('Work sheet diff'!$C76:$T76)</f>
        <v>-1.4161445000139424E-05</v>
      </c>
      <c r="F165" s="261">
        <f>'Work sheet diff'!E76-AVERAGE('Work sheet diff'!$C76:$T76)</f>
        <v>4.1151983866755894E-05</v>
      </c>
      <c r="G165" s="261">
        <f>'Work sheet diff'!F76-AVERAGE('Work sheet diff'!$C76:$T76)</f>
        <v>2.7705716459488545E-05</v>
      </c>
      <c r="H165" s="261">
        <f>'Work sheet diff'!G76-AVERAGE('Work sheet diff'!$C76:$T76)</f>
        <v>-9.143711350213565E-05</v>
      </c>
      <c r="I165" s="261">
        <f>'Work sheet diff'!H76-AVERAGE('Work sheet diff'!$C76:$T76)</f>
        <v>2.6402983269247838E-05</v>
      </c>
      <c r="J165" s="261">
        <f>'Work sheet diff'!I76-AVERAGE('Work sheet diff'!$C76:$T76)</f>
        <v>-1.7142623924454493E-06</v>
      </c>
      <c r="K165" s="261">
        <f>'Work sheet diff'!J76-AVERAGE('Work sheet diff'!$C76:$T76)</f>
        <v>9.836328942741527E-06</v>
      </c>
      <c r="L165" s="261">
        <f>'Work sheet diff'!K76-AVERAGE('Work sheet diff'!$C76:$T76)</f>
        <v>2.4626195814310687E-05</v>
      </c>
      <c r="M165" s="261">
        <f>'Work sheet diff'!L76-AVERAGE('Work sheet diff'!$C76:$T76)</f>
        <v>-6.227360009635694E-05</v>
      </c>
      <c r="N165" s="261">
        <f>'Work sheet diff'!M76-AVERAGE('Work sheet diff'!$C76:$T76)</f>
        <v>2.257237651790433E-05</v>
      </c>
      <c r="O165" s="261">
        <f>'Work sheet diff'!N76-AVERAGE('Work sheet diff'!$C76:$T76)</f>
        <v>-0.00018631137596075936</v>
      </c>
      <c r="P165" s="261">
        <f>'Work sheet diff'!O76-AVERAGE('Work sheet diff'!$C76:$T76)</f>
        <v>2.373542218549939E-05</v>
      </c>
      <c r="Q165" s="261">
        <f>'Work sheet diff'!P76-AVERAGE('Work sheet diff'!$C76:$T76)</f>
        <v>1.1863625603787E-05</v>
      </c>
      <c r="R165" s="261">
        <f>'Work sheet diff'!Q76-AVERAGE('Work sheet diff'!$C76:$T76)</f>
        <v>2.5124566846568123E-05</v>
      </c>
      <c r="S165" s="261">
        <f>'Work sheet diff'!R76-AVERAGE('Work sheet diff'!$C76:$T76)</f>
        <v>7.227057999240321E-05</v>
      </c>
      <c r="T165" s="261">
        <f>'Work sheet diff'!S76-AVERAGE('Work sheet diff'!$C76:$T76)</f>
        <v>2.353967270046006E-05</v>
      </c>
      <c r="U165" s="261">
        <f>'Work sheet diff'!T76-AVERAGE('Work sheet diff'!$C76:$T76)</f>
        <v>2.309319388011423E-05</v>
      </c>
      <c r="V165" s="261">
        <f>'Work sheet diff'!U76</f>
        <v>0.0003852507696834087</v>
      </c>
      <c r="W165" s="252"/>
    </row>
    <row r="166" spans="1:23" s="242" customFormat="1" ht="15">
      <c r="A166" s="250" t="s">
        <v>216</v>
      </c>
      <c r="B166" s="251">
        <f>AVERAGE('Work sheet diff'!C77:T77)</f>
        <v>0.0288885746998055</v>
      </c>
      <c r="C166" s="261">
        <f>'Work sheet diff'!B77</f>
        <v>0.03900789649718639</v>
      </c>
      <c r="D166" s="261">
        <f>'Work sheet diff'!C77-AVERAGE('Work sheet diff'!$C77:$T77)</f>
        <v>-0.001432881145607974</v>
      </c>
      <c r="E166" s="261">
        <f>'Work sheet diff'!D77-AVERAGE('Work sheet diff'!$C77:$T77)</f>
        <v>2.7998827392176906E-05</v>
      </c>
      <c r="F166" s="261">
        <f>'Work sheet diff'!E77-AVERAGE('Work sheet diff'!$C77:$T77)</f>
        <v>0.0002363130959849788</v>
      </c>
      <c r="G166" s="261">
        <f>'Work sheet diff'!F77-AVERAGE('Work sheet diff'!$C77:$T77)</f>
        <v>-0.00016730704673468405</v>
      </c>
      <c r="H166" s="261">
        <f>'Work sheet diff'!G77-AVERAGE('Work sheet diff'!$C77:$T77)</f>
        <v>0.0014472560538692433</v>
      </c>
      <c r="I166" s="261">
        <f>'Work sheet diff'!H77-AVERAGE('Work sheet diff'!$C77:$T77)</f>
        <v>-0.00043503187552857564</v>
      </c>
      <c r="J166" s="261">
        <f>'Work sheet diff'!I77-AVERAGE('Work sheet diff'!$C77:$T77)</f>
        <v>0.0011726521482910354</v>
      </c>
      <c r="K166" s="261">
        <f>'Work sheet diff'!J77-AVERAGE('Work sheet diff'!$C77:$T77)</f>
        <v>0.000698915274761118</v>
      </c>
      <c r="L166" s="261">
        <f>'Work sheet diff'!K77-AVERAGE('Work sheet diff'!$C77:$T77)</f>
        <v>0.00012679729666813938</v>
      </c>
      <c r="M166" s="261">
        <f>'Work sheet diff'!L77-AVERAGE('Work sheet diff'!$C77:$T77)</f>
        <v>0.00013629607055403586</v>
      </c>
      <c r="N166" s="261">
        <f>'Work sheet diff'!M77-AVERAGE('Work sheet diff'!$C77:$T77)</f>
        <v>0.00032738847074802874</v>
      </c>
      <c r="O166" s="261">
        <f>'Work sheet diff'!N77-AVERAGE('Work sheet diff'!$C77:$T77)</f>
        <v>0.001238117749588312</v>
      </c>
      <c r="P166" s="261">
        <f>'Work sheet diff'!O77-AVERAGE('Work sheet diff'!$C77:$T77)</f>
        <v>0.00030207781244611515</v>
      </c>
      <c r="Q166" s="261">
        <f>'Work sheet diff'!P77-AVERAGE('Work sheet diff'!$C77:$T77)</f>
        <v>-0.0003345868623105333</v>
      </c>
      <c r="R166" s="261">
        <f>'Work sheet diff'!Q77-AVERAGE('Work sheet diff'!$C77:$T77)</f>
        <v>-4.071195721706139E-05</v>
      </c>
      <c r="S166" s="261">
        <f>'Work sheet diff'!R77-AVERAGE('Work sheet diff'!$C77:$T77)</f>
        <v>-0.0007303748486662889</v>
      </c>
      <c r="T166" s="261">
        <f>'Work sheet diff'!S77-AVERAGE('Work sheet diff'!$C77:$T77)</f>
        <v>-0.0017484614716521477</v>
      </c>
      <c r="U166" s="261">
        <f>'Work sheet diff'!T77-AVERAGE('Work sheet diff'!$C77:$T77)</f>
        <v>-0.0008244575925859324</v>
      </c>
      <c r="V166" s="261">
        <f>'Work sheet diff'!U77</f>
        <v>0.044607788891282696</v>
      </c>
      <c r="W166" s="252"/>
    </row>
    <row r="167" spans="1:23" s="242" customFormat="1" ht="15">
      <c r="A167" s="250" t="s">
        <v>217</v>
      </c>
      <c r="B167" s="251">
        <f>AVERAGE('Work sheet diff'!C78:T78)/10</f>
        <v>-0.000524020373265282</v>
      </c>
      <c r="C167" s="261">
        <f>'Work sheet diff'!B78/10</f>
        <v>-0.0062038629308695786</v>
      </c>
      <c r="D167" s="261">
        <f>('Work sheet diff'!C78-AVERAGE('Work sheet diff'!$C78:$T78))/10</f>
        <v>0.001471658348861471</v>
      </c>
      <c r="E167" s="261">
        <f>('Work sheet diff'!D78-AVERAGE('Work sheet diff'!$C78:$T78))/10</f>
        <v>0.0003274984242649451</v>
      </c>
      <c r="F167" s="261">
        <f>('Work sheet diff'!E78-AVERAGE('Work sheet diff'!$C78:$T78))/10</f>
        <v>-0.0001903536642899749</v>
      </c>
      <c r="G167" s="261">
        <f>('Work sheet diff'!F78-AVERAGE('Work sheet diff'!$C78:$T78))/10</f>
        <v>-0.0002357323828814816</v>
      </c>
      <c r="H167" s="261">
        <f>('Work sheet diff'!G78-AVERAGE('Work sheet diff'!$C78:$T78))/10</f>
        <v>-0.00038560264088669937</v>
      </c>
      <c r="I167" s="261">
        <f>('Work sheet diff'!H78-AVERAGE('Work sheet diff'!$C78:$T78))/10</f>
        <v>0.000696028658741964</v>
      </c>
      <c r="J167" s="261">
        <f>('Work sheet diff'!I78-AVERAGE('Work sheet diff'!$C78:$T78))/10</f>
        <v>0.0006169556439108471</v>
      </c>
      <c r="K167" s="261">
        <f>('Work sheet diff'!J78-AVERAGE('Work sheet diff'!$C78:$T78))/10</f>
        <v>0.0005272111042677054</v>
      </c>
      <c r="L167" s="261">
        <f>('Work sheet diff'!K78-AVERAGE('Work sheet diff'!$C78:$T78))/10</f>
        <v>0.0007024962505157268</v>
      </c>
      <c r="M167" s="261">
        <f>('Work sheet diff'!L78-AVERAGE('Work sheet diff'!$C78:$T78))/10</f>
        <v>0.0008500027103218475</v>
      </c>
      <c r="N167" s="261">
        <f>('Work sheet diff'!M78-AVERAGE('Work sheet diff'!$C78:$T78))/10</f>
        <v>-0.0005712260429362149</v>
      </c>
      <c r="O167" s="261">
        <f>('Work sheet diff'!N78-AVERAGE('Work sheet diff'!$C78:$T78))/10</f>
        <v>0.0005103130670181706</v>
      </c>
      <c r="P167" s="261">
        <f>('Work sheet diff'!O78-AVERAGE('Work sheet diff'!$C78:$T78))/10</f>
        <v>-0.0003710190822882498</v>
      </c>
      <c r="Q167" s="261">
        <f>('Work sheet diff'!P78-AVERAGE('Work sheet diff'!$C78:$T78))/10</f>
        <v>-0.0006691609380635884</v>
      </c>
      <c r="R167" s="261">
        <f>('Work sheet diff'!Q78-AVERAGE('Work sheet diff'!$C78:$T78))/10</f>
        <v>-0.002180296689270278</v>
      </c>
      <c r="S167" s="261">
        <f>('Work sheet diff'!R78-AVERAGE('Work sheet diff'!$C78:$T78))/10</f>
        <v>-0.0010233939578671793</v>
      </c>
      <c r="T167" s="261">
        <f>('Work sheet diff'!S78-AVERAGE('Work sheet diff'!$C78:$T78))/10</f>
        <v>-0.0002925281474291506</v>
      </c>
      <c r="U167" s="261">
        <f>('Work sheet diff'!T78-AVERAGE('Work sheet diff'!$C78:$T78))/10</f>
        <v>0.00021714933801013966</v>
      </c>
      <c r="V167" s="261">
        <f>'Work sheet diff'!U78/10</f>
        <v>-0.0025778060665841793</v>
      </c>
      <c r="W167" s="252"/>
    </row>
    <row r="168" spans="1:23" s="242" customFormat="1" ht="15">
      <c r="A168" s="250" t="s">
        <v>218</v>
      </c>
      <c r="B168" s="251">
        <f>AVERAGE('Work sheet diff'!C79:T79)/10</f>
        <v>0.005050329519990718</v>
      </c>
      <c r="C168" s="261">
        <f>'Work sheet diff'!B79/10</f>
        <v>-0.001784690828329355</v>
      </c>
      <c r="D168" s="261">
        <f>('Work sheet diff'!C79-AVERAGE('Work sheet diff'!$C79:$T79))/10</f>
        <v>-8.382893743737324E-05</v>
      </c>
      <c r="E168" s="261">
        <f>('Work sheet diff'!D79-AVERAGE('Work sheet diff'!$C79:$T79))/10</f>
        <v>-0.000162964710040904</v>
      </c>
      <c r="F168" s="261">
        <f>('Work sheet diff'!E79-AVERAGE('Work sheet diff'!$C79:$T79))/10</f>
        <v>0.00014274785020259307</v>
      </c>
      <c r="G168" s="261">
        <f>('Work sheet diff'!F79-AVERAGE('Work sheet diff'!$C79:$T79))/10</f>
        <v>0.0005409629024298645</v>
      </c>
      <c r="H168" s="261">
        <f>('Work sheet diff'!G79-AVERAGE('Work sheet diff'!$C79:$T79))/10</f>
        <v>0.000355908657784057</v>
      </c>
      <c r="I168" s="261">
        <f>('Work sheet diff'!H79-AVERAGE('Work sheet diff'!$C79:$T79))/10</f>
        <v>-0.0013994354325890814</v>
      </c>
      <c r="J168" s="261">
        <f>('Work sheet diff'!I79-AVERAGE('Work sheet diff'!$C79:$T79))/10</f>
        <v>-0.000522953674983126</v>
      </c>
      <c r="K168" s="261">
        <f>('Work sheet diff'!J79-AVERAGE('Work sheet diff'!$C79:$T79))/10</f>
        <v>0.001241119808235712</v>
      </c>
      <c r="L168" s="261">
        <f>('Work sheet diff'!K79-AVERAGE('Work sheet diff'!$C79:$T79))/10</f>
        <v>0.00029137737322850463</v>
      </c>
      <c r="M168" s="261">
        <f>('Work sheet diff'!L79-AVERAGE('Work sheet diff'!$C79:$T79))/10</f>
        <v>0.00023097870973429053</v>
      </c>
      <c r="N168" s="261">
        <f>('Work sheet diff'!M79-AVERAGE('Work sheet diff'!$C79:$T79))/10</f>
        <v>0.0005254744483455795</v>
      </c>
      <c r="O168" s="261">
        <f>('Work sheet diff'!N79-AVERAGE('Work sheet diff'!$C79:$T79))/10</f>
        <v>-0.00033272447652573647</v>
      </c>
      <c r="P168" s="261">
        <f>('Work sheet diff'!O79-AVERAGE('Work sheet diff'!$C79:$T79))/10</f>
        <v>-0.0009425332547614796</v>
      </c>
      <c r="Q168" s="261">
        <f>('Work sheet diff'!P79-AVERAGE('Work sheet diff'!$C79:$T79))/10</f>
        <v>0.0013990191013341356</v>
      </c>
      <c r="R168" s="261">
        <f>('Work sheet diff'!Q79-AVERAGE('Work sheet diff'!$C79:$T79))/10</f>
        <v>-0.0002771154477148194</v>
      </c>
      <c r="S168" s="261">
        <f>('Work sheet diff'!R79-AVERAGE('Work sheet diff'!$C79:$T79))/10</f>
        <v>-0.0006717127936482714</v>
      </c>
      <c r="T168" s="261">
        <f>('Work sheet diff'!S79-AVERAGE('Work sheet diff'!$C79:$T79))/10</f>
        <v>-0.0002596743987603331</v>
      </c>
      <c r="U168" s="261">
        <f>('Work sheet diff'!T79-AVERAGE('Work sheet diff'!$C79:$T79))/10</f>
        <v>-7.464572483360937E-05</v>
      </c>
      <c r="V168" s="261">
        <f>'Work sheet diff'!U79/10</f>
        <v>-0.00016734924740596097</v>
      </c>
      <c r="W168" s="252"/>
    </row>
    <row r="169" spans="1:23" s="242" customFormat="1" ht="15">
      <c r="A169" s="250" t="s">
        <v>219</v>
      </c>
      <c r="B169" s="251">
        <f>AVERAGE('Work sheet diff'!C80:T80)/10</f>
        <v>0.0020953509185607567</v>
      </c>
      <c r="C169" s="261">
        <f>'Work sheet diff'!B80/10</f>
        <v>-0.010196526679060205</v>
      </c>
      <c r="D169" s="261">
        <f>('Work sheet diff'!C80-AVERAGE('Work sheet diff'!$C80:$T80))/10</f>
        <v>-0.0002618280552341708</v>
      </c>
      <c r="E169" s="261">
        <f>('Work sheet diff'!D80-AVERAGE('Work sheet diff'!$C80:$T80))/10</f>
        <v>0.000755023592140646</v>
      </c>
      <c r="F169" s="261">
        <f>('Work sheet diff'!E80-AVERAGE('Work sheet diff'!$C80:$T80))/10</f>
        <v>-0.00020437624031241532</v>
      </c>
      <c r="G169" s="261">
        <f>('Work sheet diff'!F80-AVERAGE('Work sheet diff'!$C80:$T80))/10</f>
        <v>0.00029593333872749534</v>
      </c>
      <c r="H169" s="261">
        <f>('Work sheet diff'!G80-AVERAGE('Work sheet diff'!$C80:$T80))/10</f>
        <v>0.0006491658543270583</v>
      </c>
      <c r="I169" s="261">
        <f>('Work sheet diff'!H80-AVERAGE('Work sheet diff'!$C80:$T80))/10</f>
        <v>0.0004098617328372377</v>
      </c>
      <c r="J169" s="261">
        <f>('Work sheet diff'!I80-AVERAGE('Work sheet diff'!$C80:$T80))/10</f>
        <v>-0.0012028281922955059</v>
      </c>
      <c r="K169" s="261">
        <f>('Work sheet diff'!J80-AVERAGE('Work sheet diff'!$C80:$T80))/10</f>
        <v>-6.408591703620584E-05</v>
      </c>
      <c r="L169" s="261">
        <f>('Work sheet diff'!K80-AVERAGE('Work sheet diff'!$C80:$T80))/10</f>
        <v>0.0003151871299244116</v>
      </c>
      <c r="M169" s="261">
        <f>('Work sheet diff'!L80-AVERAGE('Work sheet diff'!$C80:$T80))/10</f>
        <v>-0.00041972159489783446</v>
      </c>
      <c r="N169" s="261">
        <f>('Work sheet diff'!M80-AVERAGE('Work sheet diff'!$C80:$T80))/10</f>
        <v>0.00015858064947680688</v>
      </c>
      <c r="O169" s="261">
        <f>('Work sheet diff'!N80-AVERAGE('Work sheet diff'!$C80:$T80))/10</f>
        <v>0.0005402085128121285</v>
      </c>
      <c r="P169" s="261">
        <f>('Work sheet diff'!O80-AVERAGE('Work sheet diff'!$C80:$T80))/10</f>
        <v>-0.0006024411390289801</v>
      </c>
      <c r="Q169" s="261">
        <f>('Work sheet diff'!P80-AVERAGE('Work sheet diff'!$C80:$T80))/10</f>
        <v>0.00046912132880125854</v>
      </c>
      <c r="R169" s="261">
        <f>('Work sheet diff'!Q80-AVERAGE('Work sheet diff'!$C80:$T80))/10</f>
        <v>-0.0007414879306293979</v>
      </c>
      <c r="S169" s="261">
        <f>('Work sheet diff'!R80-AVERAGE('Work sheet diff'!$C80:$T80))/10</f>
        <v>0.0002747969150637748</v>
      </c>
      <c r="T169" s="261">
        <f>('Work sheet diff'!S80-AVERAGE('Work sheet diff'!$C80:$T80))/10</f>
        <v>-6.259806672790496E-06</v>
      </c>
      <c r="U169" s="261">
        <f>('Work sheet diff'!T80-AVERAGE('Work sheet diff'!$C80:$T80))/10</f>
        <v>-0.00036485017800351666</v>
      </c>
      <c r="V169" s="261">
        <f>'Work sheet diff'!U80/10</f>
        <v>-0.002034496065804668</v>
      </c>
      <c r="W169" s="252"/>
    </row>
    <row r="170" spans="1:23" s="242" customFormat="1" ht="15.75" thickBot="1">
      <c r="A170" s="250" t="s">
        <v>220</v>
      </c>
      <c r="B170" s="262">
        <f>AVERAGE('Work sheet diff'!C81:T81)/10</f>
        <v>-0.01191249850282486</v>
      </c>
      <c r="C170" s="263">
        <f>'Work sheet diff'!B81/10</f>
        <v>-0.023802808706512045</v>
      </c>
      <c r="D170" s="263">
        <f>('Work sheet diff'!C81-AVERAGE('Work sheet diff'!$C81:$T81))/10</f>
        <v>-0.00324964963276836</v>
      </c>
      <c r="E170" s="263">
        <f>('Work sheet diff'!D81-AVERAGE('Work sheet diff'!$C81:$T81))/10</f>
        <v>0.0021522681638418044</v>
      </c>
      <c r="F170" s="263">
        <f>('Work sheet diff'!E81-AVERAGE('Work sheet diff'!$C81:$T81))/10</f>
        <v>0.0027637839265536716</v>
      </c>
      <c r="G170" s="263">
        <f>('Work sheet diff'!F81-AVERAGE('Work sheet diff'!$C81:$T81))/10</f>
        <v>0.0013619020621468956</v>
      </c>
      <c r="H170" s="263">
        <f>('Work sheet diff'!G81-AVERAGE('Work sheet diff'!$C81:$T81))/10</f>
        <v>-0.0005678875988700552</v>
      </c>
      <c r="I170" s="263">
        <f>('Work sheet diff'!H81-AVERAGE('Work sheet diff'!$C81:$T81))/10</f>
        <v>0.0006826347740113023</v>
      </c>
      <c r="J170" s="263">
        <f>('Work sheet diff'!I81-AVERAGE('Work sheet diff'!$C81:$T81))/10</f>
        <v>0.0008716842655367277</v>
      </c>
      <c r="K170" s="263">
        <f>('Work sheet diff'!J81-AVERAGE('Work sheet diff'!$C81:$T81))/10</f>
        <v>0.001944410197740111</v>
      </c>
      <c r="L170" s="263">
        <f>('Work sheet diff'!K81-AVERAGE('Work sheet diff'!$C81:$T81))/10</f>
        <v>-0.0007664296327683631</v>
      </c>
      <c r="M170" s="263">
        <f>('Work sheet diff'!L81-AVERAGE('Work sheet diff'!$C81:$T81))/10</f>
        <v>-7.218437853108023E-05</v>
      </c>
      <c r="N170" s="263">
        <f>('Work sheet diff'!M81-AVERAGE('Work sheet diff'!$C81:$T81))/10</f>
        <v>-0.0014589704802259866</v>
      </c>
      <c r="O170" s="263">
        <f>('Work sheet diff'!N81-AVERAGE('Work sheet diff'!$C81:$T81))/10</f>
        <v>5.8267316384177926E-05</v>
      </c>
      <c r="P170" s="263">
        <f>('Work sheet diff'!O81-AVERAGE('Work sheet diff'!$C81:$T81))/10</f>
        <v>-0.00361187403954802</v>
      </c>
      <c r="Q170" s="263">
        <f>('Work sheet diff'!P81-AVERAGE('Work sheet diff'!$C81:$T81))/10</f>
        <v>-0.002337160988700558</v>
      </c>
      <c r="R170" s="263">
        <f>('Work sheet diff'!Q81-AVERAGE('Work sheet diff'!$C81:$T81))/10</f>
        <v>-0.0007777243785310709</v>
      </c>
      <c r="S170" s="263">
        <f>('Work sheet diff'!R81-AVERAGE('Work sheet diff'!$C81:$T81))/10</f>
        <v>0.00019614579096045303</v>
      </c>
      <c r="T170" s="263">
        <f>('Work sheet diff'!S81-AVERAGE('Work sheet diff'!$C81:$T81))/10</f>
        <v>0.00043730036723163974</v>
      </c>
      <c r="U170" s="263">
        <f>('Work sheet diff'!T81-AVERAGE('Work sheet diff'!$C81:$T81))/10</f>
        <v>0.002373484265536717</v>
      </c>
      <c r="V170" s="263">
        <f>'Work sheet diff'!U81/10</f>
        <v>-0.02655922048112379</v>
      </c>
      <c r="W170" s="245"/>
    </row>
    <row r="171" spans="1:23" s="242" customFormat="1" ht="15">
      <c r="A171" s="264" t="s">
        <v>221</v>
      </c>
      <c r="B171" s="259">
        <f>AVERAGE('Work sheet diff'!C88:T88)</f>
        <v>-0.1332896003980493</v>
      </c>
      <c r="C171" s="260">
        <f>'Work sheet diff'!B88</f>
        <v>-14.054651106866507</v>
      </c>
      <c r="D171" s="260">
        <f>'Work sheet diff'!C88-AVERAGE('Work sheet diff'!$C88:$T88)</f>
        <v>0.01608953017386608</v>
      </c>
      <c r="E171" s="260">
        <f>'Work sheet diff'!D88-AVERAGE('Work sheet diff'!$C88:$T88)</f>
        <v>-0.018416430816197565</v>
      </c>
      <c r="F171" s="260">
        <f>'Work sheet diff'!E88-AVERAGE('Work sheet diff'!$C88:$T88)</f>
        <v>0.13804259149507472</v>
      </c>
      <c r="G171" s="260">
        <f>'Work sheet diff'!F88-AVERAGE('Work sheet diff'!$C88:$T88)</f>
        <v>0.04468894751810196</v>
      </c>
      <c r="H171" s="260">
        <f>'Work sheet diff'!G88-AVERAGE('Work sheet diff'!$C88:$T88)</f>
        <v>-0.05446623500600453</v>
      </c>
      <c r="I171" s="260">
        <f>'Work sheet diff'!H88-AVERAGE('Work sheet diff'!$C88:$T88)</f>
        <v>-0.02107477014817591</v>
      </c>
      <c r="J171" s="260">
        <f>'Work sheet diff'!I88-AVERAGE('Work sheet diff'!$C88:$T88)</f>
        <v>-0.0039059657305932916</v>
      </c>
      <c r="K171" s="260">
        <f>'Work sheet diff'!J88-AVERAGE('Work sheet diff'!$C88:$T88)</f>
        <v>0.06703958203554658</v>
      </c>
      <c r="L171" s="260">
        <f>'Work sheet diff'!K88-AVERAGE('Work sheet diff'!$C88:$T88)</f>
        <v>0.11486116914359859</v>
      </c>
      <c r="M171" s="260">
        <f>'Work sheet diff'!L88-AVERAGE('Work sheet diff'!$C88:$T88)</f>
        <v>-0.03892126859636488</v>
      </c>
      <c r="N171" s="260">
        <f>'Work sheet diff'!M88-AVERAGE('Work sheet diff'!$C88:$T88)</f>
        <v>0.0016016478109828203</v>
      </c>
      <c r="O171" s="260">
        <f>'Work sheet diff'!N88-AVERAGE('Work sheet diff'!$C88:$T88)</f>
        <v>0.017558194529397636</v>
      </c>
      <c r="P171" s="260">
        <f>'Work sheet diff'!O88-AVERAGE('Work sheet diff'!$C88:$T88)</f>
        <v>-0.011216079312723365</v>
      </c>
      <c r="Q171" s="260">
        <f>'Work sheet diff'!P88-AVERAGE('Work sheet diff'!$C88:$T88)</f>
        <v>0.20209956945579216</v>
      </c>
      <c r="R171" s="260">
        <f>'Work sheet diff'!Q88-AVERAGE('Work sheet diff'!$C88:$T88)</f>
        <v>-0.11623607414511142</v>
      </c>
      <c r="S171" s="260">
        <f>'Work sheet diff'!R88-AVERAGE('Work sheet diff'!$C88:$T88)</f>
        <v>-0.178971800887697</v>
      </c>
      <c r="T171" s="260">
        <f>'Work sheet diff'!S88-AVERAGE('Work sheet diff'!$C88:$T88)</f>
        <v>-0.08959222760602212</v>
      </c>
      <c r="U171" s="260">
        <f>'Work sheet diff'!T88-AVERAGE('Work sheet diff'!$C88:$T88)</f>
        <v>-0.06918037991347056</v>
      </c>
      <c r="V171" s="260">
        <f>'Work sheet diff'!U88</f>
        <v>0.3446438515836707</v>
      </c>
      <c r="W171" s="258"/>
    </row>
    <row r="172" spans="1:23" s="242" customFormat="1" ht="15">
      <c r="A172" s="250" t="s">
        <v>222</v>
      </c>
      <c r="B172" s="251">
        <f>AVERAGE('Work sheet diff'!C89:T89)</f>
        <v>-0.08247199680823636</v>
      </c>
      <c r="C172" s="261">
        <f>'Work sheet diff'!B89</f>
        <v>-0.585986439120743</v>
      </c>
      <c r="D172" s="261">
        <f>'Work sheet diff'!C89-AVERAGE('Work sheet diff'!$C89:$T89)</f>
        <v>0.11842584547144691</v>
      </c>
      <c r="E172" s="261">
        <f>'Work sheet diff'!D89-AVERAGE('Work sheet diff'!$C89:$T89)</f>
        <v>0.023468923879962855</v>
      </c>
      <c r="F172" s="261">
        <f>'Work sheet diff'!E89-AVERAGE('Work sheet diff'!$C89:$T89)</f>
        <v>0.07044856248749853</v>
      </c>
      <c r="G172" s="261">
        <f>'Work sheet diff'!F89-AVERAGE('Work sheet diff'!$C89:$T89)</f>
        <v>-0.03786744801856537</v>
      </c>
      <c r="H172" s="261">
        <f>'Work sheet diff'!G89-AVERAGE('Work sheet diff'!$C89:$T89)</f>
        <v>0.09187570127000433</v>
      </c>
      <c r="I172" s="261">
        <f>'Work sheet diff'!H89-AVERAGE('Work sheet diff'!$C89:$T89)</f>
        <v>0.042722812803864356</v>
      </c>
      <c r="J172" s="261">
        <f>'Work sheet diff'!I89-AVERAGE('Work sheet diff'!$C89:$T89)</f>
        <v>-0.07444346591676088</v>
      </c>
      <c r="K172" s="261">
        <f>'Work sheet diff'!J89-AVERAGE('Work sheet diff'!$C89:$T89)</f>
        <v>0.031198619627975932</v>
      </c>
      <c r="L172" s="261">
        <f>'Work sheet diff'!K89-AVERAGE('Work sheet diff'!$C89:$T89)</f>
        <v>-0.049185003141050065</v>
      </c>
      <c r="M172" s="261">
        <f>'Work sheet diff'!L89-AVERAGE('Work sheet diff'!$C89:$T89)</f>
        <v>0.03609997678979282</v>
      </c>
      <c r="N172" s="261">
        <f>'Work sheet diff'!M89-AVERAGE('Work sheet diff'!$C89:$T89)</f>
        <v>0.024837382661673464</v>
      </c>
      <c r="O172" s="261">
        <f>'Work sheet diff'!N89-AVERAGE('Work sheet diff'!$C89:$T89)</f>
        <v>-0.14597689988079737</v>
      </c>
      <c r="P172" s="261">
        <f>'Work sheet diff'!O89-AVERAGE('Work sheet diff'!$C89:$T89)</f>
        <v>0.047920593734899264</v>
      </c>
      <c r="Q172" s="261">
        <f>'Work sheet diff'!P89-AVERAGE('Work sheet diff'!$C89:$T89)</f>
        <v>-0.03660280565481888</v>
      </c>
      <c r="R172" s="261">
        <f>'Work sheet diff'!Q89-AVERAGE('Work sheet diff'!$C89:$T89)</f>
        <v>-0.09108857560256142</v>
      </c>
      <c r="S172" s="261">
        <f>'Work sheet diff'!R89-AVERAGE('Work sheet diff'!$C89:$T89)</f>
        <v>-0.150536884736477</v>
      </c>
      <c r="T172" s="261">
        <f>'Work sheet diff'!S89-AVERAGE('Work sheet diff'!$C89:$T89)</f>
        <v>0.04193500103115755</v>
      </c>
      <c r="U172" s="261">
        <f>'Work sheet diff'!T89-AVERAGE('Work sheet diff'!$C89:$T89)</f>
        <v>0.05676766319275511</v>
      </c>
      <c r="V172" s="261">
        <f>'Work sheet diff'!U89</f>
        <v>-0.2954937707560983</v>
      </c>
      <c r="W172" s="252"/>
    </row>
    <row r="173" spans="1:23" s="242" customFormat="1" ht="15">
      <c r="A173" s="250" t="s">
        <v>223</v>
      </c>
      <c r="B173" s="251">
        <f>AVERAGE('Work sheet diff'!C90:T90)</f>
        <v>0.030635846098247772</v>
      </c>
      <c r="C173" s="261">
        <f>'Work sheet diff'!B90</f>
        <v>-3.5141738486294534</v>
      </c>
      <c r="D173" s="261">
        <f>'Work sheet diff'!C90-AVERAGE('Work sheet diff'!$C90:$T90)</f>
        <v>0.024611296204411243</v>
      </c>
      <c r="E173" s="261">
        <f>'Work sheet diff'!D90-AVERAGE('Work sheet diff'!$C90:$T90)</f>
        <v>0.008906543344984946</v>
      </c>
      <c r="F173" s="261">
        <f>'Work sheet diff'!E90-AVERAGE('Work sheet diff'!$C90:$T90)</f>
        <v>0.019763907099074877</v>
      </c>
      <c r="G173" s="261">
        <f>'Work sheet diff'!F90-AVERAGE('Work sheet diff'!$C90:$T90)</f>
        <v>0.01222534509470468</v>
      </c>
      <c r="H173" s="261">
        <f>'Work sheet diff'!G90-AVERAGE('Work sheet diff'!$C90:$T90)</f>
        <v>0.012739485083040507</v>
      </c>
      <c r="I173" s="261">
        <f>'Work sheet diff'!H90-AVERAGE('Work sheet diff'!$C90:$T90)</f>
        <v>-0.002148065605975226</v>
      </c>
      <c r="J173" s="261">
        <f>'Work sheet diff'!I90-AVERAGE('Work sheet diff'!$C90:$T90)</f>
        <v>-0.01621129248056706</v>
      </c>
      <c r="K173" s="261">
        <f>'Work sheet diff'!J90-AVERAGE('Work sheet diff'!$C90:$T90)</f>
        <v>0.016940475314088314</v>
      </c>
      <c r="L173" s="261">
        <f>'Work sheet diff'!K90-AVERAGE('Work sheet diff'!$C90:$T90)</f>
        <v>-0.017001433850195806</v>
      </c>
      <c r="M173" s="261">
        <f>'Work sheet diff'!L90-AVERAGE('Work sheet diff'!$C90:$T90)</f>
        <v>0.006734366368923085</v>
      </c>
      <c r="N173" s="261">
        <f>'Work sheet diff'!M90-AVERAGE('Work sheet diff'!$C90:$T90)</f>
        <v>0.005956559282366089</v>
      </c>
      <c r="O173" s="261">
        <f>'Work sheet diff'!N90-AVERAGE('Work sheet diff'!$C90:$T90)</f>
        <v>-0.03034349591591614</v>
      </c>
      <c r="P173" s="261">
        <f>'Work sheet diff'!O90-AVERAGE('Work sheet diff'!$C90:$T90)</f>
        <v>-0.000525392873497163</v>
      </c>
      <c r="Q173" s="261">
        <f>'Work sheet diff'!P90-AVERAGE('Work sheet diff'!$C90:$T90)</f>
        <v>0.005719792716082021</v>
      </c>
      <c r="R173" s="261">
        <f>'Work sheet diff'!Q90-AVERAGE('Work sheet diff'!$C90:$T90)</f>
        <v>-0.03817325241086012</v>
      </c>
      <c r="S173" s="261">
        <f>'Work sheet diff'!R90-AVERAGE('Work sheet diff'!$C90:$T90)</f>
        <v>-0.03273323470888146</v>
      </c>
      <c r="T173" s="261">
        <f>'Work sheet diff'!S90-AVERAGE('Work sheet diff'!$C90:$T90)</f>
        <v>0.01646047781907308</v>
      </c>
      <c r="U173" s="261">
        <f>'Work sheet diff'!T90-AVERAGE('Work sheet diff'!$C90:$T90)</f>
        <v>0.007077919519144195</v>
      </c>
      <c r="V173" s="261">
        <f>'Work sheet diff'!U90</f>
        <v>-0.010116764294820113</v>
      </c>
      <c r="W173" s="252"/>
    </row>
    <row r="174" spans="1:23" s="242" customFormat="1" ht="15">
      <c r="A174" s="250" t="s">
        <v>224</v>
      </c>
      <c r="B174" s="251">
        <f>AVERAGE('Work sheet diff'!C91:T91)</f>
        <v>-0.0010060589149402533</v>
      </c>
      <c r="C174" s="261">
        <f>'Work sheet diff'!B91</f>
        <v>-0.10611845760859095</v>
      </c>
      <c r="D174" s="261">
        <f>'Work sheet diff'!C91-AVERAGE('Work sheet diff'!$C91:$T91)</f>
        <v>0.016467106041977587</v>
      </c>
      <c r="E174" s="261">
        <f>'Work sheet diff'!D91-AVERAGE('Work sheet diff'!$C91:$T91)</f>
        <v>-0.00025950491839961333</v>
      </c>
      <c r="F174" s="261">
        <f>'Work sheet diff'!E91-AVERAGE('Work sheet diff'!$C91:$T91)</f>
        <v>0.009110221423961784</v>
      </c>
      <c r="G174" s="261">
        <f>'Work sheet diff'!F91-AVERAGE('Work sheet diff'!$C91:$T91)</f>
        <v>1.309541104226107E-05</v>
      </c>
      <c r="H174" s="261">
        <f>'Work sheet diff'!G91-AVERAGE('Work sheet diff'!$C91:$T91)</f>
        <v>0.0006709951764648371</v>
      </c>
      <c r="I174" s="261">
        <f>'Work sheet diff'!H91-AVERAGE('Work sheet diff'!$C91:$T91)</f>
        <v>0.0014140941748074238</v>
      </c>
      <c r="J174" s="261">
        <f>'Work sheet diff'!I91-AVERAGE('Work sheet diff'!$C91:$T91)</f>
        <v>-0.005344353827120499</v>
      </c>
      <c r="K174" s="261">
        <f>'Work sheet diff'!J91-AVERAGE('Work sheet diff'!$C91:$T91)</f>
        <v>0.0014385429278444973</v>
      </c>
      <c r="L174" s="261">
        <f>'Work sheet diff'!K91-AVERAGE('Work sheet diff'!$C91:$T91)</f>
        <v>-0.0007187462115683517</v>
      </c>
      <c r="M174" s="261">
        <f>'Work sheet diff'!L91-AVERAGE('Work sheet diff'!$C91:$T91)</f>
        <v>0.0017981840302634812</v>
      </c>
      <c r="N174" s="261">
        <f>'Work sheet diff'!M91-AVERAGE('Work sheet diff'!$C91:$T91)</f>
        <v>-0.002658348745456957</v>
      </c>
      <c r="O174" s="261">
        <f>'Work sheet diff'!N91-AVERAGE('Work sheet diff'!$C91:$T91)</f>
        <v>-0.01925343531264835</v>
      </c>
      <c r="P174" s="261">
        <f>'Work sheet diff'!O91-AVERAGE('Work sheet diff'!$C91:$T91)</f>
        <v>0.0023344193572433928</v>
      </c>
      <c r="Q174" s="261">
        <f>'Work sheet diff'!P91-AVERAGE('Work sheet diff'!$C91:$T91)</f>
        <v>0.0031235078829524874</v>
      </c>
      <c r="R174" s="261">
        <f>'Work sheet diff'!Q91-AVERAGE('Work sheet diff'!$C91:$T91)</f>
        <v>-0.011014707093996906</v>
      </c>
      <c r="S174" s="261">
        <f>'Work sheet diff'!R91-AVERAGE('Work sheet diff'!$C91:$T91)</f>
        <v>-0.007347459420772125</v>
      </c>
      <c r="T174" s="261">
        <f>'Work sheet diff'!S91-AVERAGE('Work sheet diff'!$C91:$T91)</f>
        <v>0.0012644882147742626</v>
      </c>
      <c r="U174" s="261">
        <f>'Work sheet diff'!T91-AVERAGE('Work sheet diff'!$C91:$T91)</f>
        <v>0.008961900888630789</v>
      </c>
      <c r="V174" s="261">
        <f>'Work sheet diff'!U91</f>
        <v>-0.029909552646869154</v>
      </c>
      <c r="W174" s="252"/>
    </row>
    <row r="175" spans="1:23" s="242" customFormat="1" ht="15">
      <c r="A175" s="250" t="s">
        <v>225</v>
      </c>
      <c r="B175" s="251">
        <f>AVERAGE('Work sheet diff'!C92:T92)</f>
        <v>0.0022536405912429577</v>
      </c>
      <c r="C175" s="261">
        <f>'Work sheet diff'!B92</f>
        <v>-0.33817329820357533</v>
      </c>
      <c r="D175" s="261">
        <f>'Work sheet diff'!C92-AVERAGE('Work sheet diff'!$C92:$T92)</f>
        <v>0.0009666894408884722</v>
      </c>
      <c r="E175" s="261">
        <f>'Work sheet diff'!D92-AVERAGE('Work sheet diff'!$C92:$T92)</f>
        <v>0.0007481126976113953</v>
      </c>
      <c r="F175" s="261">
        <f>'Work sheet diff'!E92-AVERAGE('Work sheet diff'!$C92:$T92)</f>
        <v>0.0055386163746262715</v>
      </c>
      <c r="G175" s="261">
        <f>'Work sheet diff'!F92-AVERAGE('Work sheet diff'!$C92:$T92)</f>
        <v>-0.004462205636147957</v>
      </c>
      <c r="H175" s="261">
        <f>'Work sheet diff'!G92-AVERAGE('Work sheet diff'!$C92:$T92)</f>
        <v>-0.0003774612027892246</v>
      </c>
      <c r="I175" s="261">
        <f>'Work sheet diff'!H92-AVERAGE('Work sheet diff'!$C92:$T92)</f>
        <v>-0.00013167919837109212</v>
      </c>
      <c r="J175" s="261">
        <f>'Work sheet diff'!I92-AVERAGE('Work sheet diff'!$C92:$T92)</f>
        <v>3.2907278592280743E-05</v>
      </c>
      <c r="K175" s="261">
        <f>'Work sheet diff'!J92-AVERAGE('Work sheet diff'!$C92:$T92)</f>
        <v>0.001088812540332309</v>
      </c>
      <c r="L175" s="261">
        <f>'Work sheet diff'!K92-AVERAGE('Work sheet diff'!$C92:$T92)</f>
        <v>-0.002258820740201949</v>
      </c>
      <c r="M175" s="261">
        <f>'Work sheet diff'!L92-AVERAGE('Work sheet diff'!$C92:$T92)</f>
        <v>-0.004864083847358493</v>
      </c>
      <c r="N175" s="261">
        <f>'Work sheet diff'!M92-AVERAGE('Work sheet diff'!$C92:$T92)</f>
        <v>0.00365051611793826</v>
      </c>
      <c r="O175" s="261">
        <f>'Work sheet diff'!N92-AVERAGE('Work sheet diff'!$C92:$T92)</f>
        <v>-0.004373691121065871</v>
      </c>
      <c r="P175" s="261">
        <f>'Work sheet diff'!O92-AVERAGE('Work sheet diff'!$C92:$T92)</f>
        <v>0.004600630765909834</v>
      </c>
      <c r="Q175" s="261">
        <f>'Work sheet diff'!P92-AVERAGE('Work sheet diff'!$C92:$T92)</f>
        <v>-0.00150557205621371</v>
      </c>
      <c r="R175" s="261">
        <f>'Work sheet diff'!Q92-AVERAGE('Work sheet diff'!$C92:$T92)</f>
        <v>-0.0007687059594037602</v>
      </c>
      <c r="S175" s="261">
        <f>'Work sheet diff'!R92-AVERAGE('Work sheet diff'!$C92:$T92)</f>
        <v>-0.002100866794798476</v>
      </c>
      <c r="T175" s="261">
        <f>'Work sheet diff'!S92-AVERAGE('Work sheet diff'!$C92:$T92)</f>
        <v>0.0011308986649247394</v>
      </c>
      <c r="U175" s="261">
        <f>'Work sheet diff'!T92-AVERAGE('Work sheet diff'!$C92:$T92)</f>
        <v>0.00308590267552697</v>
      </c>
      <c r="V175" s="261">
        <f>'Work sheet diff'!U92</f>
        <v>0.0015377990103981054</v>
      </c>
      <c r="W175" s="252"/>
    </row>
    <row r="176" spans="1:23" s="242" customFormat="1" ht="15">
      <c r="A176" s="250" t="s">
        <v>226</v>
      </c>
      <c r="B176" s="251">
        <f>AVERAGE('Work sheet diff'!C93:T93)</f>
        <v>-9.879850257526031E-05</v>
      </c>
      <c r="C176" s="261">
        <f>'Work sheet diff'!B93</f>
        <v>-0.001493982753502321</v>
      </c>
      <c r="D176" s="261">
        <f>'Work sheet diff'!C93-AVERAGE('Work sheet diff'!$C93:$T93)</f>
        <v>-0.022144408210925472</v>
      </c>
      <c r="E176" s="261">
        <f>'Work sheet diff'!D93-AVERAGE('Work sheet diff'!$C93:$T93)</f>
        <v>-0.005048820608626425</v>
      </c>
      <c r="F176" s="261">
        <f>'Work sheet diff'!E93-AVERAGE('Work sheet diff'!$C93:$T93)</f>
        <v>0.004215083934055785</v>
      </c>
      <c r="G176" s="261">
        <f>'Work sheet diff'!F93-AVERAGE('Work sheet diff'!$C93:$T93)</f>
        <v>0.00204029605384112</v>
      </c>
      <c r="H176" s="261">
        <f>'Work sheet diff'!G93-AVERAGE('Work sheet diff'!$C93:$T93)</f>
        <v>-0.0033693725915709782</v>
      </c>
      <c r="I176" s="261">
        <f>'Work sheet diff'!H93-AVERAGE('Work sheet diff'!$C93:$T93)</f>
        <v>0.006174088619541042</v>
      </c>
      <c r="J176" s="261">
        <f>'Work sheet diff'!I93-AVERAGE('Work sheet diff'!$C93:$T93)</f>
        <v>0.007270936688508962</v>
      </c>
      <c r="K176" s="261">
        <f>'Work sheet diff'!J93-AVERAGE('Work sheet diff'!$C93:$T93)</f>
        <v>0.00041226547129514596</v>
      </c>
      <c r="L176" s="261">
        <f>'Work sheet diff'!K93-AVERAGE('Work sheet diff'!$C93:$T93)</f>
        <v>0.009905075879544829</v>
      </c>
      <c r="M176" s="261">
        <f>'Work sheet diff'!L93-AVERAGE('Work sheet diff'!$C93:$T93)</f>
        <v>0.00879959062725233</v>
      </c>
      <c r="N176" s="261">
        <f>'Work sheet diff'!M93-AVERAGE('Work sheet diff'!$C93:$T93)</f>
        <v>0.00546169490385912</v>
      </c>
      <c r="O176" s="261">
        <f>'Work sheet diff'!N93-AVERAGE('Work sheet diff'!$C93:$T93)</f>
        <v>0.00357707647659011</v>
      </c>
      <c r="P176" s="261">
        <f>'Work sheet diff'!O93-AVERAGE('Work sheet diff'!$C93:$T93)</f>
        <v>0.0007419753447638964</v>
      </c>
      <c r="Q176" s="261">
        <f>'Work sheet diff'!P93-AVERAGE('Work sheet diff'!$C93:$T93)</f>
        <v>-0.004387466915026772</v>
      </c>
      <c r="R176" s="261">
        <f>'Work sheet diff'!Q93-AVERAGE('Work sheet diff'!$C93:$T93)</f>
        <v>-0.0005939914912955007</v>
      </c>
      <c r="S176" s="261">
        <f>'Work sheet diff'!R93-AVERAGE('Work sheet diff'!$C93:$T93)</f>
        <v>0.0013495243063892351</v>
      </c>
      <c r="T176" s="261">
        <f>'Work sheet diff'!S93-AVERAGE('Work sheet diff'!$C93:$T93)</f>
        <v>-0.009420880554951359</v>
      </c>
      <c r="U176" s="261">
        <f>'Work sheet diff'!T93-AVERAGE('Work sheet diff'!$C93:$T93)</f>
        <v>-0.004982667933245063</v>
      </c>
      <c r="V176" s="261">
        <f>'Work sheet diff'!U93</f>
        <v>-0.01671192446421889</v>
      </c>
      <c r="W176" s="252"/>
    </row>
    <row r="177" spans="1:23" s="242" customFormat="1" ht="15">
      <c r="A177" s="250" t="s">
        <v>227</v>
      </c>
      <c r="B177" s="251">
        <f>AVERAGE('Work sheet diff'!C94:T94)</f>
        <v>-0.0005683730080547032</v>
      </c>
      <c r="C177" s="261">
        <f>'Work sheet diff'!B94</f>
        <v>-0.024758385666416298</v>
      </c>
      <c r="D177" s="261">
        <f>'Work sheet diff'!C94-AVERAGE('Work sheet diff'!$C94:$T94)</f>
        <v>-0.0013036039287590232</v>
      </c>
      <c r="E177" s="261">
        <f>'Work sheet diff'!D94-AVERAGE('Work sheet diff'!$C94:$T94)</f>
        <v>0.0005053329330590058</v>
      </c>
      <c r="F177" s="261">
        <f>'Work sheet diff'!E94-AVERAGE('Work sheet diff'!$C94:$T94)</f>
        <v>0.0019262399268444967</v>
      </c>
      <c r="G177" s="261">
        <f>'Work sheet diff'!F94-AVERAGE('Work sheet diff'!$C94:$T94)</f>
        <v>-0.0022207538958484334</v>
      </c>
      <c r="H177" s="261">
        <f>'Work sheet diff'!G94-AVERAGE('Work sheet diff'!$C94:$T94)</f>
        <v>-0.003168397109002654</v>
      </c>
      <c r="I177" s="261">
        <f>'Work sheet diff'!H94-AVERAGE('Work sheet diff'!$C94:$T94)</f>
        <v>-0.0016221400491641703</v>
      </c>
      <c r="J177" s="261">
        <f>'Work sheet diff'!I94-AVERAGE('Work sheet diff'!$C94:$T94)</f>
        <v>-0.0035150634195870428</v>
      </c>
      <c r="K177" s="261">
        <f>'Work sheet diff'!J94-AVERAGE('Work sheet diff'!$C94:$T94)</f>
        <v>-0.001184850927068274</v>
      </c>
      <c r="L177" s="261">
        <f>'Work sheet diff'!K94-AVERAGE('Work sheet diff'!$C94:$T94)</f>
        <v>0.001993079450547065</v>
      </c>
      <c r="M177" s="261">
        <f>'Work sheet diff'!L94-AVERAGE('Work sheet diff'!$C94:$T94)</f>
        <v>-0.0017858136748660717</v>
      </c>
      <c r="N177" s="261">
        <f>'Work sheet diff'!M94-AVERAGE('Work sheet diff'!$C94:$T94)</f>
        <v>0.0019902079632611418</v>
      </c>
      <c r="O177" s="261">
        <f>'Work sheet diff'!N94-AVERAGE('Work sheet diff'!$C94:$T94)</f>
        <v>-0.0019995995615704754</v>
      </c>
      <c r="P177" s="261">
        <f>'Work sheet diff'!O94-AVERAGE('Work sheet diff'!$C94:$T94)</f>
        <v>0.004055839436382849</v>
      </c>
      <c r="Q177" s="261">
        <f>'Work sheet diff'!P94-AVERAGE('Work sheet diff'!$C94:$T94)</f>
        <v>-0.002089514378899238</v>
      </c>
      <c r="R177" s="261">
        <f>'Work sheet diff'!Q94-AVERAGE('Work sheet diff'!$C94:$T94)</f>
        <v>0.0024257273373693477</v>
      </c>
      <c r="S177" s="261">
        <f>'Work sheet diff'!R94-AVERAGE('Work sheet diff'!$C94:$T94)</f>
        <v>0.0019512599632699919</v>
      </c>
      <c r="T177" s="261">
        <f>'Work sheet diff'!S94-AVERAGE('Work sheet diff'!$C94:$T94)</f>
        <v>0.0025133807352688588</v>
      </c>
      <c r="U177" s="261">
        <f>'Work sheet diff'!T94-AVERAGE('Work sheet diff'!$C94:$T94)</f>
        <v>0.0015286691987626312</v>
      </c>
      <c r="V177" s="261">
        <f>'Work sheet diff'!U94</f>
        <v>0.00764618053024203</v>
      </c>
      <c r="W177" s="252"/>
    </row>
    <row r="178" spans="1:23" s="242" customFormat="1" ht="15">
      <c r="A178" s="250" t="s">
        <v>228</v>
      </c>
      <c r="B178" s="251">
        <f>AVERAGE('Work sheet diff'!C95:T95)</f>
        <v>-0.0019781964105107792</v>
      </c>
      <c r="C178" s="261">
        <f>'Work sheet diff'!B95</f>
        <v>-0.0022265553704580443</v>
      </c>
      <c r="D178" s="261">
        <f>'Work sheet diff'!C95-AVERAGE('Work sheet diff'!$C95:$T95)</f>
        <v>-0.014344510190507313</v>
      </c>
      <c r="E178" s="261">
        <f>'Work sheet diff'!D95-AVERAGE('Work sheet diff'!$C95:$T95)</f>
        <v>-0.00403886783909559</v>
      </c>
      <c r="F178" s="261">
        <f>'Work sheet diff'!E95-AVERAGE('Work sheet diff'!$C95:$T95)</f>
        <v>-0.0012312590423405648</v>
      </c>
      <c r="G178" s="261">
        <f>'Work sheet diff'!F95-AVERAGE('Work sheet diff'!$C95:$T95)</f>
        <v>-0.00021838092056904223</v>
      </c>
      <c r="H178" s="261">
        <f>'Work sheet diff'!G95-AVERAGE('Work sheet diff'!$C95:$T95)</f>
        <v>-0.0010607842245698514</v>
      </c>
      <c r="I178" s="261">
        <f>'Work sheet diff'!H95-AVERAGE('Work sheet diff'!$C95:$T95)</f>
        <v>0.003970944024437394</v>
      </c>
      <c r="J178" s="261">
        <f>'Work sheet diff'!I95-AVERAGE('Work sheet diff'!$C95:$T95)</f>
        <v>0.004656926956410446</v>
      </c>
      <c r="K178" s="261">
        <f>'Work sheet diff'!J95-AVERAGE('Work sheet diff'!$C95:$T95)</f>
        <v>-0.0027320898026731923</v>
      </c>
      <c r="L178" s="261">
        <f>'Work sheet diff'!K95-AVERAGE('Work sheet diff'!$C95:$T95)</f>
        <v>0.0023638218873388516</v>
      </c>
      <c r="M178" s="261">
        <f>'Work sheet diff'!L95-AVERAGE('Work sheet diff'!$C95:$T95)</f>
        <v>0.007094771746930805</v>
      </c>
      <c r="N178" s="261">
        <f>'Work sheet diff'!M95-AVERAGE('Work sheet diff'!$C95:$T95)</f>
        <v>0.002534339658907005</v>
      </c>
      <c r="O178" s="261">
        <f>'Work sheet diff'!N95-AVERAGE('Work sheet diff'!$C95:$T95)</f>
        <v>0.007658550315661211</v>
      </c>
      <c r="P178" s="261">
        <f>'Work sheet diff'!O95-AVERAGE('Work sheet diff'!$C95:$T95)</f>
        <v>-0.0022368508181060784</v>
      </c>
      <c r="Q178" s="261">
        <f>'Work sheet diff'!P95-AVERAGE('Work sheet diff'!$C95:$T95)</f>
        <v>0.0015127742982180845</v>
      </c>
      <c r="R178" s="261">
        <f>'Work sheet diff'!Q95-AVERAGE('Work sheet diff'!$C95:$T95)</f>
        <v>0.0023234977939282603</v>
      </c>
      <c r="S178" s="261">
        <f>'Work sheet diff'!R95-AVERAGE('Work sheet diff'!$C95:$T95)</f>
        <v>0.003636968776725004</v>
      </c>
      <c r="T178" s="261">
        <f>'Work sheet diff'!S95-AVERAGE('Work sheet diff'!$C95:$T95)</f>
        <v>-0.006626323974823215</v>
      </c>
      <c r="U178" s="261">
        <f>'Work sheet diff'!T95-AVERAGE('Work sheet diff'!$C95:$T95)</f>
        <v>-0.0032635286458722146</v>
      </c>
      <c r="V178" s="261">
        <f>'Work sheet diff'!U95</f>
        <v>-0.004180551267387462</v>
      </c>
      <c r="W178" s="252"/>
    </row>
    <row r="179" spans="1:23" s="242" customFormat="1" ht="15">
      <c r="A179" s="250" t="s">
        <v>229</v>
      </c>
      <c r="B179" s="251">
        <f>AVERAGE('Work sheet diff'!C96:T96)</f>
        <v>-0.0004163421514672449</v>
      </c>
      <c r="C179" s="261">
        <f>'Work sheet diff'!B96</f>
        <v>-2.0536640296473815E-05</v>
      </c>
      <c r="D179" s="261">
        <f>'Work sheet diff'!C96-AVERAGE('Work sheet diff'!$C96:$T96)</f>
        <v>0.0004145611505391335</v>
      </c>
      <c r="E179" s="261">
        <f>'Work sheet diff'!D96-AVERAGE('Work sheet diff'!$C96:$T96)</f>
        <v>0.0004363834218989524</v>
      </c>
      <c r="F179" s="261">
        <f>'Work sheet diff'!E96-AVERAGE('Work sheet diff'!$C96:$T96)</f>
        <v>0.0004144032330249711</v>
      </c>
      <c r="G179" s="261">
        <f>'Work sheet diff'!F96-AVERAGE('Work sheet diff'!$C96:$T96)</f>
        <v>0.0004177873906870878</v>
      </c>
      <c r="H179" s="261">
        <f>'Work sheet diff'!G96-AVERAGE('Work sheet diff'!$C96:$T96)</f>
        <v>-0.0018922196510267268</v>
      </c>
      <c r="I179" s="261">
        <f>'Work sheet diff'!H96-AVERAGE('Work sheet diff'!$C96:$T96)</f>
        <v>0.00041833502294969747</v>
      </c>
      <c r="J179" s="261">
        <f>'Work sheet diff'!I96-AVERAGE('Work sheet diff'!$C96:$T96)</f>
        <v>0.0004093232960888808</v>
      </c>
      <c r="K179" s="261">
        <f>'Work sheet diff'!J96-AVERAGE('Work sheet diff'!$C96:$T96)</f>
        <v>0.0004254777657189883</v>
      </c>
      <c r="L179" s="261">
        <f>'Work sheet diff'!K96-AVERAGE('Work sheet diff'!$C96:$T96)</f>
        <v>0.0004133347754217832</v>
      </c>
      <c r="M179" s="261">
        <f>'Work sheet diff'!L96-AVERAGE('Work sheet diff'!$C96:$T96)</f>
        <v>-0.0017197613430440216</v>
      </c>
      <c r="N179" s="261">
        <f>'Work sheet diff'!M96-AVERAGE('Work sheet diff'!$C96:$T96)</f>
        <v>0.00040887263809187454</v>
      </c>
      <c r="O179" s="261">
        <f>'Work sheet diff'!N96-AVERAGE('Work sheet diff'!$C96:$T96)</f>
        <v>-0.0027007506709215874</v>
      </c>
      <c r="P179" s="261">
        <f>'Work sheet diff'!O96-AVERAGE('Work sheet diff'!$C96:$T96)</f>
        <v>0.00041435669646854386</v>
      </c>
      <c r="Q179" s="261">
        <f>'Work sheet diff'!P96-AVERAGE('Work sheet diff'!$C96:$T96)</f>
        <v>0.00040960430803903497</v>
      </c>
      <c r="R179" s="261">
        <f>'Work sheet diff'!Q96-AVERAGE('Work sheet diff'!$C96:$T96)</f>
        <v>0.0004142354758270698</v>
      </c>
      <c r="S179" s="261">
        <f>'Work sheet diff'!R96-AVERAGE('Work sheet diff'!$C96:$T96)</f>
        <v>0.0004845243803819937</v>
      </c>
      <c r="T179" s="261">
        <f>'Work sheet diff'!S96-AVERAGE('Work sheet diff'!$C96:$T96)</f>
        <v>0.0004120794921734199</v>
      </c>
      <c r="U179" s="261">
        <f>'Work sheet diff'!T96-AVERAGE('Work sheet diff'!$C96:$T96)</f>
        <v>0.00041945261768090464</v>
      </c>
      <c r="V179" s="261">
        <f>'Work sheet diff'!U96</f>
        <v>0.0002762205316039872</v>
      </c>
      <c r="W179" s="252"/>
    </row>
    <row r="180" spans="1:23" s="242" customFormat="1" ht="15">
      <c r="A180" s="250" t="s">
        <v>230</v>
      </c>
      <c r="B180" s="251">
        <f>AVERAGE('Work sheet diff'!C97:T97)/10</f>
        <v>-0.00019163278070611907</v>
      </c>
      <c r="C180" s="261">
        <f>'Work sheet diff'!B97</f>
        <v>-0.002712842000533122</v>
      </c>
      <c r="D180" s="261">
        <f>'Work sheet diff'!C97-AVERAGE('Work sheet diff'!$C97:$T97)</f>
        <v>-0.019242500457073826</v>
      </c>
      <c r="E180" s="261">
        <f>'Work sheet diff'!D97-AVERAGE('Work sheet diff'!$C97:$T97)</f>
        <v>-0.005833671463127951</v>
      </c>
      <c r="F180" s="261">
        <f>'Work sheet diff'!E97-AVERAGE('Work sheet diff'!$C97:$T97)</f>
        <v>0.0006067783119791596</v>
      </c>
      <c r="G180" s="261">
        <f>'Work sheet diff'!F97-AVERAGE('Work sheet diff'!$C97:$T97)</f>
        <v>0.002122321369914921</v>
      </c>
      <c r="H180" s="261">
        <f>'Work sheet diff'!G97-AVERAGE('Work sheet diff'!$C97:$T97)</f>
        <v>0.0019123807634277216</v>
      </c>
      <c r="I180" s="261">
        <f>'Work sheet diff'!H97-AVERAGE('Work sheet diff'!$C97:$T97)</f>
        <v>0.005111798008444066</v>
      </c>
      <c r="J180" s="261">
        <f>'Work sheet diff'!I97-AVERAGE('Work sheet diff'!$C97:$T97)</f>
        <v>0.00444437714783873</v>
      </c>
      <c r="K180" s="261">
        <f>'Work sheet diff'!J97-AVERAGE('Work sheet diff'!$C97:$T97)</f>
        <v>0.00195929088127782</v>
      </c>
      <c r="L180" s="261">
        <f>'Work sheet diff'!K97-AVERAGE('Work sheet diff'!$C97:$T97)</f>
        <v>0.009658928732467115</v>
      </c>
      <c r="M180" s="261">
        <f>'Work sheet diff'!L97-AVERAGE('Work sheet diff'!$C97:$T97)</f>
        <v>0.009161266979874436</v>
      </c>
      <c r="N180" s="261">
        <f>'Work sheet diff'!M97-AVERAGE('Work sheet diff'!$C97:$T97)</f>
        <v>0.007479762460135528</v>
      </c>
      <c r="O180" s="261">
        <f>'Work sheet diff'!N97-AVERAGE('Work sheet diff'!$C97:$T97)</f>
        <v>0.00687924833863604</v>
      </c>
      <c r="P180" s="261">
        <f>'Work sheet diff'!O97-AVERAGE('Work sheet diff'!$C97:$T97)</f>
        <v>-0.0005865223796777193</v>
      </c>
      <c r="Q180" s="261">
        <f>'Work sheet diff'!P97-AVERAGE('Work sheet diff'!$C97:$T97)</f>
        <v>-0.0034259999312516447</v>
      </c>
      <c r="R180" s="261">
        <f>'Work sheet diff'!Q97-AVERAGE('Work sheet diff'!$C97:$T97)</f>
        <v>-0.00319085840396622</v>
      </c>
      <c r="S180" s="261">
        <f>'Work sheet diff'!R97-AVERAGE('Work sheet diff'!$C97:$T97)</f>
        <v>-0.0004715718164877013</v>
      </c>
      <c r="T180" s="261">
        <f>'Work sheet diff'!S97-AVERAGE('Work sheet diff'!$C97:$T97)</f>
        <v>-0.008724766504320289</v>
      </c>
      <c r="U180" s="261">
        <f>'Work sheet diff'!T97-AVERAGE('Work sheet diff'!$C97:$T97)</f>
        <v>-0.007860262038090184</v>
      </c>
      <c r="V180" s="261">
        <f>'Work sheet diff'!U97</f>
        <v>-0.014836598777129388</v>
      </c>
      <c r="W180" s="252"/>
    </row>
    <row r="181" spans="1:23" s="242" customFormat="1" ht="15">
      <c r="A181" s="250" t="s">
        <v>231</v>
      </c>
      <c r="B181" s="251">
        <f>AVERAGE('Work sheet diff'!C98:T98)/10</f>
        <v>0.0010511823852383082</v>
      </c>
      <c r="C181" s="261">
        <f>'Work sheet diff'!B98/10</f>
        <v>-0.004473886077406265</v>
      </c>
      <c r="D181" s="261">
        <f>('Work sheet diff'!C98-AVERAGE('Work sheet diff'!$C98:$T98))/10</f>
        <v>0.0009749224086166141</v>
      </c>
      <c r="E181" s="261">
        <f>('Work sheet diff'!D98-AVERAGE('Work sheet diff'!$C98:$T98))/10</f>
        <v>0.0013608376132265877</v>
      </c>
      <c r="F181" s="261">
        <f>('Work sheet diff'!E98-AVERAGE('Work sheet diff'!$C98:$T98))/10</f>
        <v>0.0007613142167431479</v>
      </c>
      <c r="G181" s="261">
        <f>('Work sheet diff'!F98-AVERAGE('Work sheet diff'!$C98:$T98))/10</f>
        <v>-0.00019921430478303802</v>
      </c>
      <c r="H181" s="261">
        <f>('Work sheet diff'!G98-AVERAGE('Work sheet diff'!$C98:$T98))/10</f>
        <v>-6.578019955875321E-05</v>
      </c>
      <c r="I181" s="261">
        <f>('Work sheet diff'!H98-AVERAGE('Work sheet diff'!$C98:$T98))/10</f>
        <v>-1.880335740010938E-05</v>
      </c>
      <c r="J181" s="261">
        <f>('Work sheet diff'!I98-AVERAGE('Work sheet diff'!$C98:$T98))/10</f>
        <v>-0.0008079301152862046</v>
      </c>
      <c r="K181" s="261">
        <f>('Work sheet diff'!J98-AVERAGE('Work sheet diff'!$C98:$T98))/10</f>
        <v>-0.0004636107315585369</v>
      </c>
      <c r="L181" s="261">
        <f>('Work sheet diff'!K98-AVERAGE('Work sheet diff'!$C98:$T98))/10</f>
        <v>0.00039751375117790135</v>
      </c>
      <c r="M181" s="261">
        <f>('Work sheet diff'!L98-AVERAGE('Work sheet diff'!$C98:$T98))/10</f>
        <v>0.0004965435363492376</v>
      </c>
      <c r="N181" s="261">
        <f>('Work sheet diff'!M98-AVERAGE('Work sheet diff'!$C98:$T98))/10</f>
        <v>0.00031955933906625876</v>
      </c>
      <c r="O181" s="261">
        <f>('Work sheet diff'!N98-AVERAGE('Work sheet diff'!$C98:$T98))/10</f>
        <v>-0.0005201472549742958</v>
      </c>
      <c r="P181" s="261">
        <f>('Work sheet diff'!O98-AVERAGE('Work sheet diff'!$C98:$T98))/10</f>
        <v>0.00010784860228140302</v>
      </c>
      <c r="Q181" s="261">
        <f>('Work sheet diff'!P98-AVERAGE('Work sheet diff'!$C98:$T98))/10</f>
        <v>0.0006730182228968709</v>
      </c>
      <c r="R181" s="261">
        <f>('Work sheet diff'!Q98-AVERAGE('Work sheet diff'!$C98:$T98))/10</f>
        <v>-0.0009015914446795188</v>
      </c>
      <c r="S181" s="261">
        <f>('Work sheet diff'!R98-AVERAGE('Work sheet diff'!$C98:$T98))/10</f>
        <v>-0.0016250458941988052</v>
      </c>
      <c r="T181" s="261">
        <f>('Work sheet diff'!S98-AVERAGE('Work sheet diff'!$C98:$T98))/10</f>
        <v>7.673499620990815E-05</v>
      </c>
      <c r="U181" s="261">
        <f>('Work sheet diff'!T98-AVERAGE('Work sheet diff'!$C98:$T98))/10</f>
        <v>-0.0005661693841286646</v>
      </c>
      <c r="V181" s="261">
        <f>'Work sheet diff'!U98/10</f>
        <v>-0.0004715737432500044</v>
      </c>
      <c r="W181" s="252"/>
    </row>
    <row r="182" spans="1:23" s="242" customFormat="1" ht="15">
      <c r="A182" s="250" t="s">
        <v>232</v>
      </c>
      <c r="B182" s="251">
        <f>AVERAGE('Work sheet diff'!C99:T99)/10</f>
        <v>-0.0006223981428579444</v>
      </c>
      <c r="C182" s="261">
        <f>'Work sheet diff'!B99/10</f>
        <v>0.0030117902390014474</v>
      </c>
      <c r="D182" s="261">
        <f>('Work sheet diff'!C99-AVERAGE('Work sheet diff'!$C99:$T99))/10</f>
        <v>-0.002282201705525269</v>
      </c>
      <c r="E182" s="261">
        <f>('Work sheet diff'!D99-AVERAGE('Work sheet diff'!$C99:$T99))/10</f>
        <v>-0.0002731292504327697</v>
      </c>
      <c r="F182" s="261">
        <f>('Work sheet diff'!E99-AVERAGE('Work sheet diff'!$C99:$T99))/10</f>
        <v>0.0005468652904178244</v>
      </c>
      <c r="G182" s="261">
        <f>('Work sheet diff'!F99-AVERAGE('Work sheet diff'!$C99:$T99))/10</f>
        <v>0.00042845309307582144</v>
      </c>
      <c r="H182" s="261">
        <f>('Work sheet diff'!G99-AVERAGE('Work sheet diff'!$C99:$T99))/10</f>
        <v>-0.00011765163888092416</v>
      </c>
      <c r="I182" s="261">
        <f>('Work sheet diff'!H99-AVERAGE('Work sheet diff'!$C99:$T99))/10</f>
        <v>0.00010907823694365987</v>
      </c>
      <c r="J182" s="261">
        <f>('Work sheet diff'!I99-AVERAGE('Work sheet diff'!$C99:$T99))/10</f>
        <v>-0.0002713059368006274</v>
      </c>
      <c r="K182" s="261">
        <f>('Work sheet diff'!J99-AVERAGE('Work sheet diff'!$C99:$T99))/10</f>
        <v>0.000872624329347067</v>
      </c>
      <c r="L182" s="261">
        <f>('Work sheet diff'!K99-AVERAGE('Work sheet diff'!$C99:$T99))/10</f>
        <v>0.0008481378933424242</v>
      </c>
      <c r="M182" s="261">
        <f>('Work sheet diff'!L99-AVERAGE('Work sheet diff'!$C99:$T99))/10</f>
        <v>0.0004533524894906006</v>
      </c>
      <c r="N182" s="261">
        <f>('Work sheet diff'!M99-AVERAGE('Work sheet diff'!$C99:$T99))/10</f>
        <v>0.001167714553944368</v>
      </c>
      <c r="O182" s="261">
        <f>('Work sheet diff'!N99-AVERAGE('Work sheet diff'!$C99:$T99))/10</f>
        <v>0.0011171741974428137</v>
      </c>
      <c r="P182" s="261">
        <f>('Work sheet diff'!O99-AVERAGE('Work sheet diff'!$C99:$T99))/10</f>
        <v>0.0008073643776413198</v>
      </c>
      <c r="Q182" s="261">
        <f>('Work sheet diff'!P99-AVERAGE('Work sheet diff'!$C99:$T99))/10</f>
        <v>-0.0010289153621245895</v>
      </c>
      <c r="R182" s="261">
        <f>('Work sheet diff'!Q99-AVERAGE('Work sheet diff'!$C99:$T99))/10</f>
        <v>0.00012730482089274653</v>
      </c>
      <c r="S182" s="261">
        <f>('Work sheet diff'!R99-AVERAGE('Work sheet diff'!$C99:$T99))/10</f>
        <v>-0.0013632358723786753</v>
      </c>
      <c r="T182" s="261">
        <f>('Work sheet diff'!S99-AVERAGE('Work sheet diff'!$C99:$T99))/10</f>
        <v>-0.0009612931835884904</v>
      </c>
      <c r="U182" s="261">
        <f>('Work sheet diff'!T99-AVERAGE('Work sheet diff'!$C99:$T99))/10</f>
        <v>-0.00018033633280730042</v>
      </c>
      <c r="V182" s="261">
        <f>'Work sheet diff'!U99/10</f>
        <v>-0.0019887730280650114</v>
      </c>
      <c r="W182" s="252"/>
    </row>
    <row r="183" spans="1:23" s="242" customFormat="1" ht="15">
      <c r="A183" s="250" t="s">
        <v>233</v>
      </c>
      <c r="B183" s="251">
        <f>AVERAGE('Work sheet diff'!C100:T100)/10</f>
        <v>0.009536376138306674</v>
      </c>
      <c r="C183" s="261">
        <f>'Work sheet diff'!B100/10</f>
        <v>-0.005407977441474847</v>
      </c>
      <c r="D183" s="261">
        <f>('Work sheet diff'!C100-AVERAGE('Work sheet diff'!$C100:$T100))/10</f>
        <v>0.0009463421650472787</v>
      </c>
      <c r="E183" s="261">
        <f>('Work sheet diff'!D100-AVERAGE('Work sheet diff'!$C100:$T100))/10</f>
        <v>0.0011461984116386298</v>
      </c>
      <c r="F183" s="261">
        <f>('Work sheet diff'!E100-AVERAGE('Work sheet diff'!$C100:$T100))/10</f>
        <v>0.0007126197676517634</v>
      </c>
      <c r="G183" s="261">
        <f>('Work sheet diff'!F100-AVERAGE('Work sheet diff'!$C100:$T100))/10</f>
        <v>0.0006397194361214276</v>
      </c>
      <c r="H183" s="261">
        <f>('Work sheet diff'!G100-AVERAGE('Work sheet diff'!$C100:$T100))/10</f>
        <v>-0.001208099835741841</v>
      </c>
      <c r="I183" s="261">
        <f>('Work sheet diff'!H100-AVERAGE('Work sheet diff'!$C100:$T100))/10</f>
        <v>-0.0013304692496239625</v>
      </c>
      <c r="J183" s="261">
        <f>('Work sheet diff'!I100-AVERAGE('Work sheet diff'!$C100:$T100))/10</f>
        <v>-0.0009144228203608982</v>
      </c>
      <c r="K183" s="261">
        <f>('Work sheet diff'!J100-AVERAGE('Work sheet diff'!$C100:$T100))/10</f>
        <v>0.0001991408301373121</v>
      </c>
      <c r="L183" s="261">
        <f>('Work sheet diff'!K100-AVERAGE('Work sheet diff'!$C100:$T100))/10</f>
        <v>-3.841037446576656E-05</v>
      </c>
      <c r="M183" s="261">
        <f>('Work sheet diff'!L100-AVERAGE('Work sheet diff'!$C100:$T100))/10</f>
        <v>-0.00018795669354908505</v>
      </c>
      <c r="N183" s="261">
        <f>('Work sheet diff'!M100-AVERAGE('Work sheet diff'!$C100:$T100))/10</f>
        <v>-0.00022078776865644412</v>
      </c>
      <c r="O183" s="261">
        <f>('Work sheet diff'!N100-AVERAGE('Work sheet diff'!$C100:$T100))/10</f>
        <v>-0.0002282018036210795</v>
      </c>
      <c r="P183" s="261">
        <f>('Work sheet diff'!O100-AVERAGE('Work sheet diff'!$C100:$T100))/10</f>
        <v>0.0006201295055721784</v>
      </c>
      <c r="Q183" s="261">
        <f>('Work sheet diff'!P100-AVERAGE('Work sheet diff'!$C100:$T100))/10</f>
        <v>0.0004200979866095758</v>
      </c>
      <c r="R183" s="261">
        <f>('Work sheet diff'!Q100-AVERAGE('Work sheet diff'!$C100:$T100))/10</f>
        <v>-0.0006421043485076328</v>
      </c>
      <c r="S183" s="261">
        <f>('Work sheet diff'!R100-AVERAGE('Work sheet diff'!$C100:$T100))/10</f>
        <v>-1.9366825961246447E-05</v>
      </c>
      <c r="T183" s="261">
        <f>('Work sheet diff'!S100-AVERAGE('Work sheet diff'!$C100:$T100))/10</f>
        <v>0.0007415813620033878</v>
      </c>
      <c r="U183" s="261">
        <f>('Work sheet diff'!T100-AVERAGE('Work sheet diff'!$C100:$T100))/10</f>
        <v>-0.0006360097442936225</v>
      </c>
      <c r="V183" s="261">
        <f>'Work sheet diff'!U100/10</f>
        <v>0.0004827749739531985</v>
      </c>
      <c r="W183" s="252"/>
    </row>
    <row r="184" spans="1:23" s="242" customFormat="1" ht="15.75" thickBot="1">
      <c r="A184" s="265" t="s">
        <v>234</v>
      </c>
      <c r="B184" s="262">
        <f>AVERAGE('Work sheet diff'!C101:T101)/10</f>
        <v>0.002246567606346516</v>
      </c>
      <c r="C184" s="263">
        <f>'Work sheet diff'!B101/10</f>
        <v>0.004487183822479928</v>
      </c>
      <c r="D184" s="263">
        <f>('Work sheet diff'!C101-AVERAGE('Work sheet diff'!$C101:$T101))/10</f>
        <v>-0.0008414765724482109</v>
      </c>
      <c r="E184" s="263">
        <f>('Work sheet diff'!D101-AVERAGE('Work sheet diff'!$C101:$T101))/10</f>
        <v>0.004390774051280603</v>
      </c>
      <c r="F184" s="263">
        <f>('Work sheet diff'!E101-AVERAGE('Work sheet diff'!$C101:$T101))/10</f>
        <v>0.002042310173314501</v>
      </c>
      <c r="G184" s="263">
        <f>('Work sheet diff'!F101-AVERAGE('Work sheet diff'!$C101:$T101))/10</f>
        <v>0.00041130190382297586</v>
      </c>
      <c r="H184" s="263">
        <f>('Work sheet diff'!G101-AVERAGE('Work sheet diff'!$C101:$T101))/10</f>
        <v>-0.0015026398090583805</v>
      </c>
      <c r="I184" s="263">
        <f>('Work sheet diff'!H101-AVERAGE('Work sheet diff'!$C101:$T101))/10</f>
        <v>-0.0031899340639736347</v>
      </c>
      <c r="J184" s="263">
        <f>('Work sheet diff'!I101-AVERAGE('Work sheet diff'!$C101:$T101))/10</f>
        <v>0.0032730132309416204</v>
      </c>
      <c r="K184" s="263">
        <f>('Work sheet diff'!J101-AVERAGE('Work sheet diff'!$C101:$T101))/10</f>
        <v>0.004751899664839925</v>
      </c>
      <c r="L184" s="263">
        <f>('Work sheet diff'!K101-AVERAGE('Work sheet diff'!$C101:$T101))/10</f>
        <v>0.0024785962750094154</v>
      </c>
      <c r="M184" s="263">
        <f>('Work sheet diff'!L101-AVERAGE('Work sheet diff'!$C101:$T101))/10</f>
        <v>0.0011520459699246705</v>
      </c>
      <c r="N184" s="263">
        <f>('Work sheet diff'!M101-AVERAGE('Work sheet diff'!$C101:$T101))/10</f>
        <v>0.0007220967665348404</v>
      </c>
      <c r="O184" s="263">
        <f>('Work sheet diff'!N101-AVERAGE('Work sheet diff'!$C101:$T101))/10</f>
        <v>-0.0004774432165160075</v>
      </c>
      <c r="P184" s="263">
        <f>('Work sheet diff'!O101-AVERAGE('Work sheet diff'!$C101:$T101))/10</f>
        <v>0.00022806737670433215</v>
      </c>
      <c r="Q184" s="263">
        <f>('Work sheet diff'!P101-AVERAGE('Work sheet diff'!$C101:$T101))/10</f>
        <v>-0.0032123112538041433</v>
      </c>
      <c r="R184" s="263">
        <f>('Work sheet diff'!Q101-AVERAGE('Work sheet diff'!$C101:$T101))/10</f>
        <v>-0.0011648644029566854</v>
      </c>
      <c r="S184" s="263">
        <f>('Work sheet diff'!R101-AVERAGE('Work sheet diff'!$C101:$T101))/10</f>
        <v>-0.004028323911431262</v>
      </c>
      <c r="T184" s="263">
        <f>('Work sheet diff'!S101-AVERAGE('Work sheet diff'!$C101:$T101))/10</f>
        <v>-0.005018786187702448</v>
      </c>
      <c r="U184" s="263">
        <f>('Work sheet diff'!T101-AVERAGE('Work sheet diff'!$C101:$T101))/10</f>
        <v>-1.432599448210857E-05</v>
      </c>
      <c r="V184" s="263">
        <f>'Work sheet diff'!U101/10</f>
        <v>0.010059380427568043</v>
      </c>
      <c r="W184" s="245"/>
    </row>
    <row r="185" spans="1:23" s="242" customFormat="1" ht="15.75" thickBot="1">
      <c r="A185" s="577" t="s">
        <v>235</v>
      </c>
      <c r="B185" s="578"/>
      <c r="C185" s="578"/>
      <c r="D185" s="578"/>
      <c r="E185" s="578"/>
      <c r="F185" s="578"/>
      <c r="G185" s="578"/>
      <c r="H185" s="578"/>
      <c r="I185" s="578"/>
      <c r="J185" s="578"/>
      <c r="K185" s="578"/>
      <c r="L185" s="578"/>
      <c r="M185" s="578"/>
      <c r="N185" s="578"/>
      <c r="O185" s="578"/>
      <c r="P185" s="578"/>
      <c r="Q185" s="578"/>
      <c r="R185" s="578"/>
      <c r="S185" s="578"/>
      <c r="T185" s="578"/>
      <c r="U185" s="578"/>
      <c r="V185" s="578"/>
      <c r="W185" s="579"/>
    </row>
    <row r="186" spans="1:23" s="242" customFormat="1" ht="15">
      <c r="A186" s="238" t="s">
        <v>202</v>
      </c>
      <c r="B186" s="239">
        <f>'Work sheet diff'!K63-'Assembly Data'!G2/10000</f>
        <v>-0.0636650000000003</v>
      </c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1"/>
    </row>
    <row r="187" spans="1:23" s="242" customFormat="1" ht="15.75" thickBot="1">
      <c r="A187" s="243" t="s">
        <v>342</v>
      </c>
      <c r="B187" s="471">
        <f>(C189+V189)/2</f>
        <v>-4517.749225053198</v>
      </c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5"/>
    </row>
    <row r="188" spans="1:23" s="242" customFormat="1" ht="15.75" thickBot="1">
      <c r="A188" s="246"/>
      <c r="B188" s="247" t="s">
        <v>203</v>
      </c>
      <c r="C188" s="382" t="s">
        <v>52</v>
      </c>
      <c r="D188" s="248" t="s">
        <v>53</v>
      </c>
      <c r="E188" s="248" t="s">
        <v>54</v>
      </c>
      <c r="F188" s="248" t="s">
        <v>55</v>
      </c>
      <c r="G188" s="248" t="s">
        <v>56</v>
      </c>
      <c r="H188" s="248" t="s">
        <v>61</v>
      </c>
      <c r="I188" s="248" t="s">
        <v>62</v>
      </c>
      <c r="J188" s="248" t="s">
        <v>63</v>
      </c>
      <c r="K188" s="248" t="s">
        <v>64</v>
      </c>
      <c r="L188" s="248" t="s">
        <v>65</v>
      </c>
      <c r="M188" s="248" t="s">
        <v>66</v>
      </c>
      <c r="N188" s="248" t="s">
        <v>67</v>
      </c>
      <c r="O188" s="248" t="s">
        <v>68</v>
      </c>
      <c r="P188" s="248" t="s">
        <v>69</v>
      </c>
      <c r="Q188" s="248" t="s">
        <v>70</v>
      </c>
      <c r="R188" s="248" t="s">
        <v>71</v>
      </c>
      <c r="S188" s="248" t="s">
        <v>72</v>
      </c>
      <c r="T188" s="248" t="s">
        <v>73</v>
      </c>
      <c r="U188" s="248" t="s">
        <v>74</v>
      </c>
      <c r="V188" s="248" t="s">
        <v>75</v>
      </c>
      <c r="W188" s="249" t="s">
        <v>76</v>
      </c>
    </row>
    <row r="189" spans="1:23" s="242" customFormat="1" ht="15.75" thickBot="1">
      <c r="A189" s="250" t="s">
        <v>204</v>
      </c>
      <c r="B189" s="251">
        <f>AVERAGE('Work sheet diff'!D107:S107)</f>
        <v>108.1554375</v>
      </c>
      <c r="C189" s="383">
        <f>('Summary Data'!Y2-AVERAGE('Summary Data'!$Z2:$AQ2))/AVERAGE('Summary Data'!$Z2:$AQ2)*10000</f>
        <v>-4886.695075102581</v>
      </c>
      <c r="D189" s="468">
        <f>('Summary Data'!Z2-AVERAGE('Summary Data'!$Z2:$AQ2))/AVERAGE('Summary Data'!$Z2:$AQ2)*10000</f>
        <v>-17.082292864172008</v>
      </c>
      <c r="E189" s="340">
        <f>('Summary Data'!AA2-AVERAGE('Summary Data'!$Z2:$AQ2))/AVERAGE('Summary Data'!$Z2:$AQ2)*10000</f>
        <v>-0.5171191493454266</v>
      </c>
      <c r="F189" s="340">
        <f>('Summary Data'!AB2-AVERAGE('Summary Data'!$Z2:$AQ2))/AVERAGE('Summary Data'!$Z2:$AQ2)*10000</f>
        <v>1.0680921236556569</v>
      </c>
      <c r="G189" s="340">
        <f>('Summary Data'!AC2-AVERAGE('Summary Data'!$Z2:$AQ2))/AVERAGE('Summary Data'!$Z2:$AQ2)*10000</f>
        <v>-0.53132355143292</v>
      </c>
      <c r="H189" s="340">
        <f>('Summary Data'!AD2-AVERAGE('Summary Data'!$Z2:$AQ2))/AVERAGE('Summary Data'!$Z2:$AQ2)*10000</f>
        <v>1.7442216630393985</v>
      </c>
      <c r="I189" s="340">
        <f>('Summary Data'!AE2-AVERAGE('Summary Data'!$Z2:$AQ2))/AVERAGE('Summary Data'!$Z2:$AQ2)*10000</f>
        <v>2.1760354865092104</v>
      </c>
      <c r="J189" s="340">
        <f>('Summary Data'!AF2-AVERAGE('Summary Data'!$Z2:$AQ2))/AVERAGE('Summary Data'!$Z2:$AQ2)*10000</f>
        <v>2.370635795110454</v>
      </c>
      <c r="K189" s="340">
        <f>('Summary Data'!AG2-AVERAGE('Summary Data'!$Z2:$AQ2))/AVERAGE('Summary Data'!$Z2:$AQ2)*10000</f>
        <v>2.2016034102657294</v>
      </c>
      <c r="L189" s="340">
        <f>('Summary Data'!AH2-AVERAGE('Summary Data'!$Z2:$AQ2))/AVERAGE('Summary Data'!$Z2:$AQ2)*10000</f>
        <v>1.6291660061261803</v>
      </c>
      <c r="M189" s="340">
        <f>('Summary Data'!AI2-AVERAGE('Summary Data'!$Z2:$AQ2))/AVERAGE('Summary Data'!$Z2:$AQ2)*10000</f>
        <v>1.190249981611007</v>
      </c>
      <c r="N189" s="340">
        <f>('Summary Data'!AJ2-AVERAGE('Summary Data'!$Z2:$AQ2))/AVERAGE('Summary Data'!$Z2:$AQ2)*10000</f>
        <v>2.215807812353223</v>
      </c>
      <c r="O189" s="340">
        <f>('Summary Data'!AK2-AVERAGE('Summary Data'!$Z2:$AQ2))/AVERAGE('Summary Data'!$Z2:$AQ2)*10000</f>
        <v>1.0822965257447652</v>
      </c>
      <c r="P189" s="340">
        <f>('Summary Data'!AL2-AVERAGE('Summary Data'!$Z2:$AQ2))/AVERAGE('Summary Data'!$Z2:$AQ2)*10000</f>
        <v>0.9643999884163091</v>
      </c>
      <c r="Q189" s="340">
        <f>('Summary Data'!AM2-AVERAGE('Summary Data'!$Z2:$AQ2))/AVERAGE('Summary Data'!$Z2:$AQ2)*10000</f>
        <v>0.3919625842767598</v>
      </c>
      <c r="R189" s="340">
        <f>('Summary Data'!AN2-AVERAGE('Summary Data'!$Z2:$AQ2))/AVERAGE('Summary Data'!$Z2:$AQ2)*10000</f>
        <v>1.2712150735123031</v>
      </c>
      <c r="S189" s="340">
        <f>('Summary Data'!AO2-AVERAGE('Summary Data'!$Z2:$AQ2))/AVERAGE('Summary Data'!$Z2:$AQ2)*10000</f>
        <v>1.0865578463700443</v>
      </c>
      <c r="T189" s="340">
        <f>('Summary Data'!AP2-AVERAGE('Summary Data'!$Z2:$AQ2))/AVERAGE('Summary Data'!$Z2:$AQ2)*10000</f>
        <v>1.5325760719289643</v>
      </c>
      <c r="U189" s="340">
        <f>('Summary Data'!AQ2-AVERAGE('Summary Data'!$Z2:$AQ2))/AVERAGE('Summary Data'!$Z2:$AQ2)*10000</f>
        <v>-2.7940848040245565</v>
      </c>
      <c r="V189" s="340">
        <f>('Summary Data'!AR2-AVERAGE('Summary Data'!$Z2:$AQ2))/AVERAGE('Summary Data'!$Z2:$AQ2)*10000</f>
        <v>-4148.803375003816</v>
      </c>
      <c r="W189" s="252"/>
    </row>
    <row r="190" spans="1:23" s="242" customFormat="1" ht="15.75" thickBot="1">
      <c r="A190" s="238"/>
      <c r="B190" s="253" t="s">
        <v>205</v>
      </c>
      <c r="C190" s="382" t="s">
        <v>52</v>
      </c>
      <c r="D190" s="254" t="s">
        <v>53</v>
      </c>
      <c r="E190" s="254" t="s">
        <v>54</v>
      </c>
      <c r="F190" s="254" t="s">
        <v>55</v>
      </c>
      <c r="G190" s="254" t="s">
        <v>56</v>
      </c>
      <c r="H190" s="254" t="s">
        <v>61</v>
      </c>
      <c r="I190" s="254" t="s">
        <v>62</v>
      </c>
      <c r="J190" s="254" t="s">
        <v>63</v>
      </c>
      <c r="K190" s="254" t="s">
        <v>64</v>
      </c>
      <c r="L190" s="254" t="s">
        <v>65</v>
      </c>
      <c r="M190" s="254" t="s">
        <v>66</v>
      </c>
      <c r="N190" s="254" t="s">
        <v>67</v>
      </c>
      <c r="O190" s="254" t="s">
        <v>68</v>
      </c>
      <c r="P190" s="254" t="s">
        <v>69</v>
      </c>
      <c r="Q190" s="254" t="s">
        <v>70</v>
      </c>
      <c r="R190" s="254" t="s">
        <v>71</v>
      </c>
      <c r="S190" s="254" t="s">
        <v>72</v>
      </c>
      <c r="T190" s="254" t="s">
        <v>73</v>
      </c>
      <c r="U190" s="254" t="s">
        <v>74</v>
      </c>
      <c r="V190" s="254" t="s">
        <v>75</v>
      </c>
      <c r="W190" s="255" t="s">
        <v>76</v>
      </c>
    </row>
    <row r="191" spans="1:23" s="242" customFormat="1" ht="15.75" thickBot="1">
      <c r="A191" s="256" t="s">
        <v>206</v>
      </c>
      <c r="B191" s="257"/>
      <c r="C191" s="341">
        <f>'Summary Data'!Y3-AVERAGE('Summary Data'!$Z3:$AQ3)</f>
        <v>0.7683414444444444</v>
      </c>
      <c r="D191" s="341">
        <f>'Summary Data'!Z3-AVERAGE('Summary Data'!$Z3:$AQ3)</f>
        <v>-0.9107755555555556</v>
      </c>
      <c r="E191" s="341">
        <f>'Summary Data'!AA3-AVERAGE('Summary Data'!$Z3:$AQ3)</f>
        <v>-0.12144055555555555</v>
      </c>
      <c r="F191" s="341">
        <f>'Summary Data'!AB3-AVERAGE('Summary Data'!$Z3:$AQ3)</f>
        <v>0.12442544444444446</v>
      </c>
      <c r="G191" s="341">
        <f>'Summary Data'!AC3-AVERAGE('Summary Data'!$Z3:$AQ3)</f>
        <v>0.42573444444444447</v>
      </c>
      <c r="H191" s="341">
        <f>'Summary Data'!AD3-AVERAGE('Summary Data'!$Z3:$AQ3)</f>
        <v>0.4196324444444444</v>
      </c>
      <c r="I191" s="341">
        <f>'Summary Data'!AE3-AVERAGE('Summary Data'!$Z3:$AQ3)</f>
        <v>0.8065504444444445</v>
      </c>
      <c r="J191" s="341">
        <f>'Summary Data'!AF3-AVERAGE('Summary Data'!$Z3:$AQ3)</f>
        <v>1.3857224444444445</v>
      </c>
      <c r="K191" s="341">
        <f>'Summary Data'!AG3-AVERAGE('Summary Data'!$Z3:$AQ3)</f>
        <v>0.9393874444444444</v>
      </c>
      <c r="L191" s="341">
        <f>'Summary Data'!AH3-AVERAGE('Summary Data'!$Z3:$AQ3)</f>
        <v>1.7287374444444445</v>
      </c>
      <c r="M191" s="341">
        <f>'Summary Data'!AI3-AVERAGE('Summary Data'!$Z3:$AQ3)</f>
        <v>1.5250354444444445</v>
      </c>
      <c r="N191" s="341">
        <f>'Summary Data'!AJ3-AVERAGE('Summary Data'!$Z3:$AQ3)</f>
        <v>0.9354154444444444</v>
      </c>
      <c r="O191" s="341">
        <f>'Summary Data'!AK3-AVERAGE('Summary Data'!$Z3:$AQ3)</f>
        <v>1.0440584444444445</v>
      </c>
      <c r="P191" s="341">
        <f>'Summary Data'!AL3-AVERAGE('Summary Data'!$Z3:$AQ3)</f>
        <v>-0.22201655555555555</v>
      </c>
      <c r="Q191" s="341">
        <f>'Summary Data'!AM3-AVERAGE('Summary Data'!$Z3:$AQ3)</f>
        <v>-0.9838695555555556</v>
      </c>
      <c r="R191" s="341">
        <f>'Summary Data'!AN3-AVERAGE('Summary Data'!$Z3:$AQ3)</f>
        <v>-1.4875075555555555</v>
      </c>
      <c r="S191" s="341">
        <f>'Summary Data'!AO3-AVERAGE('Summary Data'!$Z3:$AQ3)</f>
        <v>-1.3373255555555554</v>
      </c>
      <c r="T191" s="341">
        <f>'Summary Data'!AP3-AVERAGE('Summary Data'!$Z3:$AQ3)</f>
        <v>-2.061315555555556</v>
      </c>
      <c r="U191" s="341">
        <f>'Summary Data'!AQ3-AVERAGE('Summary Data'!$Z3:$AQ3)</f>
        <v>-2.2104485555555557</v>
      </c>
      <c r="V191" s="341">
        <f>'Summary Data'!AR3-AVERAGE('Summary Data'!$Z3:$AQ3)</f>
        <v>-3.5353505555555556</v>
      </c>
      <c r="W191" s="258"/>
    </row>
    <row r="192" spans="1:23" s="242" customFormat="1" ht="15">
      <c r="A192" s="264" t="s">
        <v>207</v>
      </c>
      <c r="B192" s="259">
        <f>-AVERAGE('Work sheet diff'!C108:T108)</f>
        <v>1.444363696123012</v>
      </c>
      <c r="C192" s="260">
        <f>-'Work sheet diff'!B108</f>
        <v>25.217671415374603</v>
      </c>
      <c r="D192" s="260">
        <f>-('Work sheet diff'!C108-AVERAGE('Work sheet diff'!$C108:$T108))</f>
        <v>0.38572233952113755</v>
      </c>
      <c r="E192" s="260">
        <f>-('Work sheet diff'!D108-AVERAGE('Work sheet diff'!$C108:$T108))</f>
        <v>0.027624402197418352</v>
      </c>
      <c r="F192" s="260">
        <f>-('Work sheet diff'!E108-AVERAGE('Work sheet diff'!$C108:$T108))</f>
        <v>0.02983425278397589</v>
      </c>
      <c r="G192" s="260">
        <f>-('Work sheet diff'!F108-AVERAGE('Work sheet diff'!$C108:$T108))</f>
        <v>-0.023451128035568702</v>
      </c>
      <c r="H192" s="260">
        <f>-('Work sheet diff'!G108-AVERAGE('Work sheet diff'!$C108:$T108))</f>
        <v>0.06440400340253372</v>
      </c>
      <c r="I192" s="260">
        <f>-('Work sheet diff'!H108-AVERAGE('Work sheet diff'!$C108:$T108))</f>
        <v>-0.0781540888370631</v>
      </c>
      <c r="J192" s="260">
        <f>-('Work sheet diff'!I108-AVERAGE('Work sheet diff'!$C108:$T108))</f>
        <v>-0.04566177498842694</v>
      </c>
      <c r="K192" s="260">
        <f>-('Work sheet diff'!J108-AVERAGE('Work sheet diff'!$C108:$T108))</f>
        <v>0.035840031146332496</v>
      </c>
      <c r="L192" s="260">
        <f>-('Work sheet diff'!K108-AVERAGE('Work sheet diff'!$C108:$T108))</f>
        <v>0.04192511473467486</v>
      </c>
      <c r="M192" s="260">
        <f>-('Work sheet diff'!L108-AVERAGE('Work sheet diff'!$C108:$T108))</f>
        <v>-0.02269066891064475</v>
      </c>
      <c r="N192" s="260">
        <f>-('Work sheet diff'!M108-AVERAGE('Work sheet diff'!$C108:$T108))</f>
        <v>0.009303931835094037</v>
      </c>
      <c r="O192" s="260">
        <f>-('Work sheet diff'!N108-AVERAGE('Work sheet diff'!$C108:$T108))</f>
        <v>-0.03429558776603181</v>
      </c>
      <c r="P192" s="260">
        <f>-('Work sheet diff'!O108-AVERAGE('Work sheet diff'!$C108:$T108))</f>
        <v>-0.003237906321460482</v>
      </c>
      <c r="Q192" s="260">
        <f>-('Work sheet diff'!P108-AVERAGE('Work sheet diff'!$C108:$T108))</f>
        <v>-0.027012288910296833</v>
      </c>
      <c r="R192" s="260">
        <f>-('Work sheet diff'!Q108-AVERAGE('Work sheet diff'!$C108:$T108))</f>
        <v>-0.07144662278730274</v>
      </c>
      <c r="S192" s="260">
        <f>-('Work sheet diff'!R108-AVERAGE('Work sheet diff'!$C108:$T108))</f>
        <v>-0.04818233255851756</v>
      </c>
      <c r="T192" s="260">
        <f>-('Work sheet diff'!S108-AVERAGE('Work sheet diff'!$C108:$T108))</f>
        <v>-0.13700990767082755</v>
      </c>
      <c r="U192" s="260">
        <f>-('Work sheet diff'!T108-AVERAGE('Work sheet diff'!$C108:$T108))</f>
        <v>-0.10351176883503088</v>
      </c>
      <c r="V192" s="341">
        <f>-'Work sheet'!U108</f>
        <v>22.599519545495294</v>
      </c>
      <c r="W192" s="258"/>
    </row>
    <row r="193" spans="1:23" s="242" customFormat="1" ht="15">
      <c r="A193" s="250" t="s">
        <v>208</v>
      </c>
      <c r="B193" s="251">
        <f>AVERAGE('Work sheet diff'!C109:T109)</f>
        <v>4.333096917031694</v>
      </c>
      <c r="C193" s="261">
        <f>-'Work sheet diff'!B109</f>
        <v>-6.047143918114642</v>
      </c>
      <c r="D193" s="261">
        <f>'Work sheet diff'!C109-AVERAGE('Work sheet diff'!$C109:$T109)</f>
        <v>0.036756117315698944</v>
      </c>
      <c r="E193" s="261">
        <f>'Work sheet diff'!D109-AVERAGE('Work sheet diff'!$C109:$T109)</f>
        <v>0.03702142829437172</v>
      </c>
      <c r="F193" s="261">
        <f>'Work sheet diff'!E109-AVERAGE('Work sheet diff'!$C109:$T109)</f>
        <v>0.013923577969215728</v>
      </c>
      <c r="G193" s="261">
        <f>'Work sheet diff'!F109-AVERAGE('Work sheet diff'!$C109:$T109)</f>
        <v>0.05563002371814019</v>
      </c>
      <c r="H193" s="261">
        <f>'Work sheet diff'!G109-AVERAGE('Work sheet diff'!$C109:$T109)</f>
        <v>-0.03853218213271248</v>
      </c>
      <c r="I193" s="261">
        <f>'Work sheet diff'!H109-AVERAGE('Work sheet diff'!$C109:$T109)</f>
        <v>-0.04462676517754183</v>
      </c>
      <c r="J193" s="261">
        <f>'Work sheet diff'!I109-AVERAGE('Work sheet diff'!$C109:$T109)</f>
        <v>-0.009030702534176704</v>
      </c>
      <c r="K193" s="261">
        <f>'Work sheet diff'!J109-AVERAGE('Work sheet diff'!$C109:$T109)</f>
        <v>0.012215802275719945</v>
      </c>
      <c r="L193" s="261">
        <f>'Work sheet diff'!K109-AVERAGE('Work sheet diff'!$C109:$T109)</f>
        <v>0.0248668159382337</v>
      </c>
      <c r="M193" s="261">
        <f>'Work sheet diff'!L109-AVERAGE('Work sheet diff'!$C109:$T109)</f>
        <v>-0.02408704501878045</v>
      </c>
      <c r="N193" s="261">
        <f>'Work sheet diff'!M109-AVERAGE('Work sheet diff'!$C109:$T109)</f>
        <v>0.022771767511970964</v>
      </c>
      <c r="O193" s="261">
        <f>'Work sheet diff'!N109-AVERAGE('Work sheet diff'!$C109:$T109)</f>
        <v>-0.0074104844990401375</v>
      </c>
      <c r="P193" s="261">
        <f>'Work sheet diff'!O109-AVERAGE('Work sheet diff'!$C109:$T109)</f>
        <v>0.02280080403868734</v>
      </c>
      <c r="Q193" s="261">
        <f>'Work sheet diff'!P109-AVERAGE('Work sheet diff'!$C109:$T109)</f>
        <v>-0.05344596480356678</v>
      </c>
      <c r="R193" s="261">
        <f>'Work sheet diff'!Q109-AVERAGE('Work sheet diff'!$C109:$T109)</f>
        <v>-0.0071427059347222155</v>
      </c>
      <c r="S193" s="261">
        <f>'Work sheet diff'!R109-AVERAGE('Work sheet diff'!$C109:$T109)</f>
        <v>-0.01298392989737529</v>
      </c>
      <c r="T193" s="261">
        <f>'Work sheet diff'!S109-AVERAGE('Work sheet diff'!$C109:$T109)</f>
        <v>-0.004861632964312079</v>
      </c>
      <c r="U193" s="261">
        <f>'Work sheet diff'!T109-AVERAGE('Work sheet diff'!$C109:$T109)</f>
        <v>-0.02386492409982921</v>
      </c>
      <c r="V193" s="261">
        <f>'Work sheet diff'!U109</f>
        <v>9.236638393670535</v>
      </c>
      <c r="W193" s="252"/>
    </row>
    <row r="194" spans="1:23" s="242" customFormat="1" ht="15">
      <c r="A194" s="250" t="s">
        <v>209</v>
      </c>
      <c r="B194" s="251">
        <f>-AVERAGE('Work sheet diff'!C110:T110)</f>
        <v>0.06898416318544633</v>
      </c>
      <c r="C194" s="261">
        <f>-'Work sheet diff'!B110</f>
        <v>-0.3770958656727933</v>
      </c>
      <c r="D194" s="261">
        <f>-('Work sheet diff'!C110-AVERAGE('Work sheet diff'!$C110:$T110))</f>
        <v>0.016314982490944957</v>
      </c>
      <c r="E194" s="261">
        <f>-('Work sheet diff'!D110-AVERAGE('Work sheet diff'!$C110:$T110))</f>
        <v>-0.0021046959162246276</v>
      </c>
      <c r="F194" s="261">
        <f>-('Work sheet diff'!E110-AVERAGE('Work sheet diff'!$C110:$T110))</f>
        <v>6.527803028304191E-05</v>
      </c>
      <c r="G194" s="261">
        <f>-('Work sheet diff'!F110-AVERAGE('Work sheet diff'!$C110:$T110))</f>
        <v>-0.011788865622992757</v>
      </c>
      <c r="H194" s="261">
        <f>-('Work sheet diff'!G110-AVERAGE('Work sheet diff'!$C110:$T110))</f>
        <v>0.013058649736078967</v>
      </c>
      <c r="I194" s="261">
        <f>-('Work sheet diff'!H110-AVERAGE('Work sheet diff'!$C110:$T110))</f>
        <v>-0.026355696611652296</v>
      </c>
      <c r="J194" s="261">
        <f>-('Work sheet diff'!I110-AVERAGE('Work sheet diff'!$C110:$T110))</f>
        <v>0.01814923197390804</v>
      </c>
      <c r="K194" s="261">
        <f>-('Work sheet diff'!J110-AVERAGE('Work sheet diff'!$C110:$T110))</f>
        <v>0.009082578476018191</v>
      </c>
      <c r="L194" s="261">
        <f>-('Work sheet diff'!K110-AVERAGE('Work sheet diff'!$C110:$T110))</f>
        <v>-0.005870123099327398</v>
      </c>
      <c r="M194" s="261">
        <f>-('Work sheet diff'!L110-AVERAGE('Work sheet diff'!$C110:$T110))</f>
        <v>-0.00932595113924288</v>
      </c>
      <c r="N194" s="261">
        <f>-('Work sheet diff'!M110-AVERAGE('Work sheet diff'!$C110:$T110))</f>
        <v>0.0201409065244708</v>
      </c>
      <c r="O194" s="261">
        <f>-('Work sheet diff'!N110-AVERAGE('Work sheet diff'!$C110:$T110))</f>
        <v>-0.012745049184536901</v>
      </c>
      <c r="P194" s="261">
        <f>-('Work sheet diff'!O110-AVERAGE('Work sheet diff'!$C110:$T110))</f>
        <v>0.011156717352459058</v>
      </c>
      <c r="Q194" s="261">
        <f>-('Work sheet diff'!P110-AVERAGE('Work sheet diff'!$C110:$T110))</f>
        <v>-0.01921082941481446</v>
      </c>
      <c r="R194" s="261">
        <f>-('Work sheet diff'!Q110-AVERAGE('Work sheet diff'!$C110:$T110))</f>
        <v>-0.003544483959145653</v>
      </c>
      <c r="S194" s="261">
        <f>-('Work sheet diff'!R110-AVERAGE('Work sheet diff'!$C110:$T110))</f>
        <v>-0.005833957465379694</v>
      </c>
      <c r="T194" s="261">
        <f>-('Work sheet diff'!S110-AVERAGE('Work sheet diff'!$C110:$T110))</f>
        <v>0.0028450950324109686</v>
      </c>
      <c r="U194" s="261">
        <f>-('Work sheet diff'!T110-AVERAGE('Work sheet diff'!$C110:$T110))</f>
        <v>0.005966212796742698</v>
      </c>
      <c r="V194" s="340">
        <f>-'Work sheet'!U110</f>
        <v>1.0234841242765</v>
      </c>
      <c r="W194" s="252"/>
    </row>
    <row r="195" spans="1:23" s="242" customFormat="1" ht="15">
      <c r="A195" s="250" t="s">
        <v>210</v>
      </c>
      <c r="B195" s="251">
        <f>AVERAGE('Work sheet diff'!C111:T111)</f>
        <v>0.047048340863006646</v>
      </c>
      <c r="C195" s="261">
        <f>-'Work sheet diff'!B111</f>
        <v>0.14087512199413155</v>
      </c>
      <c r="D195" s="261">
        <f>'Work sheet diff'!C111-AVERAGE('Work sheet diff'!$C111:$T111)</f>
        <v>-0.008038127795359243</v>
      </c>
      <c r="E195" s="261">
        <f>'Work sheet diff'!D111-AVERAGE('Work sheet diff'!$C111:$T111)</f>
        <v>0.006792329889144619</v>
      </c>
      <c r="F195" s="261">
        <f>'Work sheet diff'!E111-AVERAGE('Work sheet diff'!$C111:$T111)</f>
        <v>-0.014034322965954096</v>
      </c>
      <c r="G195" s="261">
        <f>'Work sheet diff'!F111-AVERAGE('Work sheet diff'!$C111:$T111)</f>
        <v>0.000807922493756344</v>
      </c>
      <c r="H195" s="261">
        <f>'Work sheet diff'!G111-AVERAGE('Work sheet diff'!$C111:$T111)</f>
        <v>0.003440324253465535</v>
      </c>
      <c r="I195" s="261">
        <f>'Work sheet diff'!H111-AVERAGE('Work sheet diff'!$C111:$T111)</f>
        <v>0.006012856122162194</v>
      </c>
      <c r="J195" s="261">
        <f>'Work sheet diff'!I111-AVERAGE('Work sheet diff'!$C111:$T111)</f>
        <v>-0.010896660916703521</v>
      </c>
      <c r="K195" s="261">
        <f>'Work sheet diff'!J111-AVERAGE('Work sheet diff'!$C111:$T111)</f>
        <v>-0.002623431324469294</v>
      </c>
      <c r="L195" s="261">
        <f>'Work sheet diff'!K111-AVERAGE('Work sheet diff'!$C111:$T111)</f>
        <v>0.0034842016911926094</v>
      </c>
      <c r="M195" s="261">
        <f>'Work sheet diff'!L111-AVERAGE('Work sheet diff'!$C111:$T111)</f>
        <v>0.00039319912486029257</v>
      </c>
      <c r="N195" s="261">
        <f>'Work sheet diff'!M111-AVERAGE('Work sheet diff'!$C111:$T111)</f>
        <v>0.010789970822704928</v>
      </c>
      <c r="O195" s="261">
        <f>'Work sheet diff'!N111-AVERAGE('Work sheet diff'!$C111:$T111)</f>
        <v>0.0018098336713319105</v>
      </c>
      <c r="P195" s="261">
        <f>'Work sheet diff'!O111-AVERAGE('Work sheet diff'!$C111:$T111)</f>
        <v>0.00046846484305290703</v>
      </c>
      <c r="Q195" s="261">
        <f>'Work sheet diff'!P111-AVERAGE('Work sheet diff'!$C111:$T111)</f>
        <v>0.0029710347817326344</v>
      </c>
      <c r="R195" s="261">
        <f>'Work sheet diff'!Q111-AVERAGE('Work sheet diff'!$C111:$T111)</f>
        <v>-0.002991621143253978</v>
      </c>
      <c r="S195" s="261">
        <f>'Work sheet diff'!R111-AVERAGE('Work sheet diff'!$C111:$T111)</f>
        <v>0.002674062345903269</v>
      </c>
      <c r="T195" s="261">
        <f>'Work sheet diff'!S111-AVERAGE('Work sheet diff'!$C111:$T111)</f>
        <v>0.007798642168653405</v>
      </c>
      <c r="U195" s="261">
        <f>'Work sheet diff'!T111-AVERAGE('Work sheet diff'!$C111:$T111)</f>
        <v>-0.008858678062220474</v>
      </c>
      <c r="V195" s="261">
        <f>'Work sheet diff'!U111</f>
        <v>0.17062225445558132</v>
      </c>
      <c r="W195" s="252"/>
    </row>
    <row r="196" spans="1:23" s="242" customFormat="1" ht="15">
      <c r="A196" s="250" t="s">
        <v>211</v>
      </c>
      <c r="B196" s="251">
        <f>-AVERAGE('Work sheet diff'!C112:T112)</f>
        <v>-0.01771732817884327</v>
      </c>
      <c r="C196" s="261">
        <f>-'Work sheet diff'!B112</f>
        <v>-0.594547696122636</v>
      </c>
      <c r="D196" s="261">
        <f>-('Work sheet diff'!C112-AVERAGE('Work sheet diff'!$C112:$T112))</f>
        <v>0.0026971860447689844</v>
      </c>
      <c r="E196" s="261">
        <f>-('Work sheet diff'!D112-AVERAGE('Work sheet diff'!$C112:$T112))</f>
        <v>0.0020136158798323145</v>
      </c>
      <c r="F196" s="261">
        <f>-('Work sheet diff'!E112-AVERAGE('Work sheet diff'!$C112:$T112))</f>
        <v>-0.004097772745817456</v>
      </c>
      <c r="G196" s="261">
        <f>-('Work sheet diff'!F112-AVERAGE('Work sheet diff'!$C112:$T112))</f>
        <v>-0.0015626301705678122</v>
      </c>
      <c r="H196" s="261">
        <f>-('Work sheet diff'!G112-AVERAGE('Work sheet diff'!$C112:$T112))</f>
        <v>-0.006061784935257643</v>
      </c>
      <c r="I196" s="261">
        <f>-('Work sheet diff'!H112-AVERAGE('Work sheet diff'!$C112:$T112))</f>
        <v>0.005516218842346538</v>
      </c>
      <c r="J196" s="261">
        <f>-('Work sheet diff'!I112-AVERAGE('Work sheet diff'!$C112:$T112))</f>
        <v>-0.005848572828001112</v>
      </c>
      <c r="K196" s="261">
        <f>-('Work sheet diff'!J112-AVERAGE('Work sheet diff'!$C112:$T112))</f>
        <v>-0.003680264311782061</v>
      </c>
      <c r="L196" s="261">
        <f>-('Work sheet diff'!K112-AVERAGE('Work sheet diff'!$C112:$T112))</f>
        <v>0.006468154367619619</v>
      </c>
      <c r="M196" s="261">
        <f>-('Work sheet diff'!L112-AVERAGE('Work sheet diff'!$C112:$T112))</f>
        <v>0.0022715440618090513</v>
      </c>
      <c r="N196" s="261">
        <f>-('Work sheet diff'!M112-AVERAGE('Work sheet diff'!$C112:$T112))</f>
        <v>0.010685400054962428</v>
      </c>
      <c r="O196" s="261">
        <f>-('Work sheet diff'!N112-AVERAGE('Work sheet diff'!$C112:$T112))</f>
        <v>0.001846856488643897</v>
      </c>
      <c r="P196" s="261">
        <f>-('Work sheet diff'!O112-AVERAGE('Work sheet diff'!$C112:$T112))</f>
        <v>-0.008259723593507025</v>
      </c>
      <c r="Q196" s="261">
        <f>-('Work sheet diff'!P112-AVERAGE('Work sheet diff'!$C112:$T112))</f>
        <v>0.0037725548851823797</v>
      </c>
      <c r="R196" s="261">
        <f>-('Work sheet diff'!Q112-AVERAGE('Work sheet diff'!$C112:$T112))</f>
        <v>0.003081632623581458</v>
      </c>
      <c r="S196" s="261">
        <f>-('Work sheet diff'!R112-AVERAGE('Work sheet diff'!$C112:$T112))</f>
        <v>-0.004004181605086959</v>
      </c>
      <c r="T196" s="261">
        <f>-('Work sheet diff'!S112-AVERAGE('Work sheet diff'!$C112:$T112))</f>
        <v>-0.0009422933853003648</v>
      </c>
      <c r="U196" s="261">
        <f>-('Work sheet diff'!T112-AVERAGE('Work sheet diff'!$C112:$T112))</f>
        <v>-0.0038959396734262602</v>
      </c>
      <c r="V196" s="261">
        <f>-'Work sheet diff'!U112</f>
        <v>0.000313162076684928</v>
      </c>
      <c r="W196" s="252"/>
    </row>
    <row r="197" spans="1:23" s="242" customFormat="1" ht="15">
      <c r="A197" s="250" t="s">
        <v>212</v>
      </c>
      <c r="B197" s="251">
        <f>AVERAGE('Work sheet diff'!C113:T113)</f>
        <v>-0.008171661570058811</v>
      </c>
      <c r="C197" s="261">
        <f>-'Work sheet diff'!B113</f>
        <v>-0.3071529354315148</v>
      </c>
      <c r="D197" s="261">
        <f>'Work sheet diff'!C113-AVERAGE('Work sheet diff'!$C113:$T113)</f>
        <v>-0.0007667167618322281</v>
      </c>
      <c r="E197" s="261">
        <f>'Work sheet diff'!D113-AVERAGE('Work sheet diff'!$C113:$T113)</f>
        <v>-0.0016306412320695376</v>
      </c>
      <c r="F197" s="261">
        <f>'Work sheet diff'!E113-AVERAGE('Work sheet diff'!$C113:$T113)</f>
        <v>-0.0033844911001935287</v>
      </c>
      <c r="G197" s="261">
        <f>'Work sheet diff'!F113-AVERAGE('Work sheet diff'!$C113:$T113)</f>
        <v>-0.0014502273770278986</v>
      </c>
      <c r="H197" s="261">
        <f>'Work sheet diff'!G113-AVERAGE('Work sheet diff'!$C113:$T113)</f>
        <v>0.0007412034048387781</v>
      </c>
      <c r="I197" s="261">
        <f>'Work sheet diff'!H113-AVERAGE('Work sheet diff'!$C113:$T113)</f>
        <v>0.002914730135034441</v>
      </c>
      <c r="J197" s="261">
        <f>'Work sheet diff'!I113-AVERAGE('Work sheet diff'!$C113:$T113)</f>
        <v>-0.0025782325162314237</v>
      </c>
      <c r="K197" s="261">
        <f>'Work sheet diff'!J113-AVERAGE('Work sheet diff'!$C113:$T113)</f>
        <v>-0.0026437171452152377</v>
      </c>
      <c r="L197" s="261">
        <f>'Work sheet diff'!K113-AVERAGE('Work sheet diff'!$C113:$T113)</f>
        <v>0.001970848189058719</v>
      </c>
      <c r="M197" s="261">
        <f>'Work sheet diff'!L113-AVERAGE('Work sheet diff'!$C113:$T113)</f>
        <v>0.005365997685235305</v>
      </c>
      <c r="N197" s="261">
        <f>'Work sheet diff'!M113-AVERAGE('Work sheet diff'!$C113:$T113)</f>
        <v>0.0003699929330633154</v>
      </c>
      <c r="O197" s="261">
        <f>'Work sheet diff'!N113-AVERAGE('Work sheet diff'!$C113:$T113)</f>
        <v>-0.0005090012525311351</v>
      </c>
      <c r="P197" s="261">
        <f>'Work sheet diff'!O113-AVERAGE('Work sheet diff'!$C113:$T113)</f>
        <v>0.001280693330666308</v>
      </c>
      <c r="Q197" s="261">
        <f>'Work sheet diff'!P113-AVERAGE('Work sheet diff'!$C113:$T113)</f>
        <v>-0.001015542852203918</v>
      </c>
      <c r="R197" s="261">
        <f>'Work sheet diff'!Q113-AVERAGE('Work sheet diff'!$C113:$T113)</f>
        <v>0.0013680041426006682</v>
      </c>
      <c r="S197" s="261">
        <f>'Work sheet diff'!R113-AVERAGE('Work sheet diff'!$C113:$T113)</f>
        <v>0.00021022026170662046</v>
      </c>
      <c r="T197" s="261">
        <f>'Work sheet diff'!S113-AVERAGE('Work sheet diff'!$C113:$T113)</f>
        <v>0.004556424725330613</v>
      </c>
      <c r="U197" s="261">
        <f>'Work sheet diff'!T113-AVERAGE('Work sheet diff'!$C113:$T113)</f>
        <v>-0.004799544570229871</v>
      </c>
      <c r="V197" s="261">
        <f>'Work sheet diff'!U113</f>
        <v>0.023101297231626128</v>
      </c>
      <c r="W197" s="252"/>
    </row>
    <row r="198" spans="1:23" s="242" customFormat="1" ht="15">
      <c r="A198" s="250" t="s">
        <v>213</v>
      </c>
      <c r="B198" s="251">
        <f>-AVERAGE('Work sheet diff'!C114:T114)</f>
        <v>-0.002242671801646847</v>
      </c>
      <c r="C198" s="261">
        <f>-'Work sheet diff'!B114</f>
        <v>-0.13751128759776413</v>
      </c>
      <c r="D198" s="261">
        <f>-('Work sheet diff'!C114-AVERAGE('Work sheet diff'!$C114:$T114))</f>
        <v>0.001074773822724153</v>
      </c>
      <c r="E198" s="261">
        <f>-('Work sheet diff'!D114-AVERAGE('Work sheet diff'!$C114:$T114))</f>
        <v>3.795620492599069E-05</v>
      </c>
      <c r="F198" s="261">
        <f>-('Work sheet diff'!E114-AVERAGE('Work sheet diff'!$C114:$T114))</f>
        <v>-0.0030366592529516923</v>
      </c>
      <c r="G198" s="261">
        <f>-('Work sheet diff'!F114-AVERAGE('Work sheet diff'!$C114:$T114))</f>
        <v>-0.0022932893045272233</v>
      </c>
      <c r="H198" s="261">
        <f>-('Work sheet diff'!G114-AVERAGE('Work sheet diff'!$C114:$T114))</f>
        <v>0.0027297601861966175</v>
      </c>
      <c r="I198" s="261">
        <f>-('Work sheet diff'!H114-AVERAGE('Work sheet diff'!$C114:$T114))</f>
        <v>-0.0005921785603866707</v>
      </c>
      <c r="J198" s="261">
        <f>-('Work sheet diff'!I114-AVERAGE('Work sheet diff'!$C114:$T114))</f>
        <v>-9.886878094231711E-05</v>
      </c>
      <c r="K198" s="261">
        <f>-('Work sheet diff'!J114-AVERAGE('Work sheet diff'!$C114:$T114))</f>
        <v>-0.004662828888989949</v>
      </c>
      <c r="L198" s="261">
        <f>-('Work sheet diff'!K114-AVERAGE('Work sheet diff'!$C114:$T114))</f>
        <v>0.0026174921961329423</v>
      </c>
      <c r="M198" s="261">
        <f>-('Work sheet diff'!L114-AVERAGE('Work sheet diff'!$C114:$T114))</f>
        <v>0.00489587576332067</v>
      </c>
      <c r="N198" s="261">
        <f>-('Work sheet diff'!M114-AVERAGE('Work sheet diff'!$C114:$T114))</f>
        <v>-0.007917686736349232</v>
      </c>
      <c r="O198" s="261">
        <f>-('Work sheet diff'!N114-AVERAGE('Work sheet diff'!$C114:$T114))</f>
        <v>-0.0003859135526952714</v>
      </c>
      <c r="P198" s="261">
        <f>-('Work sheet diff'!O114-AVERAGE('Work sheet diff'!$C114:$T114))</f>
        <v>-0.0016099534733994714</v>
      </c>
      <c r="Q198" s="261">
        <f>-('Work sheet diff'!P114-AVERAGE('Work sheet diff'!$C114:$T114))</f>
        <v>0.0018405956015431343</v>
      </c>
      <c r="R198" s="261">
        <f>-('Work sheet diff'!Q114-AVERAGE('Work sheet diff'!$C114:$T114))</f>
        <v>0.0006971270416457325</v>
      </c>
      <c r="S198" s="261">
        <f>-('Work sheet diff'!R114-AVERAGE('Work sheet diff'!$C114:$T114))</f>
        <v>0.003170372003653359</v>
      </c>
      <c r="T198" s="261">
        <f>-('Work sheet diff'!S114-AVERAGE('Work sheet diff'!$C114:$T114))</f>
        <v>0.0031690367668046953</v>
      </c>
      <c r="U198" s="261">
        <f>-('Work sheet diff'!T114-AVERAGE('Work sheet diff'!$C114:$T114))</f>
        <v>0.000364388963294532</v>
      </c>
      <c r="V198" s="261">
        <f>-'Work sheet diff'!U114</f>
        <v>-0.0075890573970794</v>
      </c>
      <c r="W198" s="252"/>
    </row>
    <row r="199" spans="1:23" s="242" customFormat="1" ht="15">
      <c r="A199" s="250" t="s">
        <v>214</v>
      </c>
      <c r="B199" s="251">
        <f>AVERAGE('Work sheet diff'!C115:T115)</f>
        <v>0.011398822983416842</v>
      </c>
      <c r="C199" s="261">
        <f>-'Work sheet diff'!B115</f>
        <v>-0.04602833731411793</v>
      </c>
      <c r="D199" s="261">
        <f>'Work sheet diff'!C115-AVERAGE('Work sheet diff'!$C115:$T115)</f>
        <v>-0.0010172716530126493</v>
      </c>
      <c r="E199" s="261">
        <f>'Work sheet diff'!D115-AVERAGE('Work sheet diff'!$C115:$T115)</f>
        <v>0.004071538740021677</v>
      </c>
      <c r="F199" s="261">
        <f>'Work sheet diff'!E115-AVERAGE('Work sheet diff'!$C115:$T115)</f>
        <v>-0.0008845434180483527</v>
      </c>
      <c r="G199" s="261">
        <f>'Work sheet diff'!F115-AVERAGE('Work sheet diff'!$C115:$T115)</f>
        <v>0.0025732980653767976</v>
      </c>
      <c r="H199" s="261">
        <f>'Work sheet diff'!G115-AVERAGE('Work sheet diff'!$C115:$T115)</f>
        <v>0.0007878336005440554</v>
      </c>
      <c r="I199" s="261">
        <f>'Work sheet diff'!H115-AVERAGE('Work sheet diff'!$C115:$T115)</f>
        <v>0.0025506553722185275</v>
      </c>
      <c r="J199" s="261">
        <f>'Work sheet diff'!I115-AVERAGE('Work sheet diff'!$C115:$T115)</f>
        <v>-0.0005381613021384259</v>
      </c>
      <c r="K199" s="261">
        <f>'Work sheet diff'!J115-AVERAGE('Work sheet diff'!$C115:$T115)</f>
        <v>-8.996212097380461E-05</v>
      </c>
      <c r="L199" s="261">
        <f>'Work sheet diff'!K115-AVERAGE('Work sheet diff'!$C115:$T115)</f>
        <v>-0.001014027576079787</v>
      </c>
      <c r="M199" s="261">
        <f>'Work sheet diff'!L115-AVERAGE('Work sheet diff'!$C115:$T115)</f>
        <v>0.004818017710210823</v>
      </c>
      <c r="N199" s="261">
        <f>'Work sheet diff'!M115-AVERAGE('Work sheet diff'!$C115:$T115)</f>
        <v>-0.008897704017794569</v>
      </c>
      <c r="O199" s="261">
        <f>'Work sheet diff'!N115-AVERAGE('Work sheet diff'!$C115:$T115)</f>
        <v>-0.003313241529310026</v>
      </c>
      <c r="P199" s="261">
        <f>'Work sheet diff'!O115-AVERAGE('Work sheet diff'!$C115:$T115)</f>
        <v>0.0036582542451481324</v>
      </c>
      <c r="Q199" s="261">
        <f>'Work sheet diff'!P115-AVERAGE('Work sheet diff'!$C115:$T115)</f>
        <v>0.0026487598907030483</v>
      </c>
      <c r="R199" s="261">
        <f>'Work sheet diff'!Q115-AVERAGE('Work sheet diff'!$C115:$T115)</f>
        <v>-0.002352358804791196</v>
      </c>
      <c r="S199" s="261">
        <f>'Work sheet diff'!R115-AVERAGE('Work sheet diff'!$C115:$T115)</f>
        <v>0.0014901038850449275</v>
      </c>
      <c r="T199" s="261">
        <f>'Work sheet diff'!S115-AVERAGE('Work sheet diff'!$C115:$T115)</f>
        <v>-0.0007324660044336819</v>
      </c>
      <c r="U199" s="261">
        <f>'Work sheet diff'!T115-AVERAGE('Work sheet diff'!$C115:$T115)</f>
        <v>-0.003758725082685507</v>
      </c>
      <c r="V199" s="261">
        <f>'Work sheet diff'!U115</f>
        <v>0.007210567100104037</v>
      </c>
      <c r="W199" s="252"/>
    </row>
    <row r="200" spans="1:23" s="242" customFormat="1" ht="15">
      <c r="A200" s="250" t="s">
        <v>215</v>
      </c>
      <c r="B200" s="251">
        <f>-AVERAGE('Work sheet diff'!C116:T116)</f>
        <v>2.298835836263503E-06</v>
      </c>
      <c r="C200" s="261">
        <f>-'Work sheet diff'!B116</f>
        <v>-1.840855559635598E-05</v>
      </c>
      <c r="D200" s="261">
        <f>-('Work sheet diff'!C116-AVERAGE('Work sheet diff'!$C116:$T116))</f>
        <v>-7.445756144538958E-06</v>
      </c>
      <c r="E200" s="261">
        <f>-('Work sheet diff'!D116-AVERAGE('Work sheet diff'!$C116:$T116))</f>
        <v>4.2403081815772406E-05</v>
      </c>
      <c r="F200" s="261">
        <f>-('Work sheet diff'!E116-AVERAGE('Work sheet diff'!$C116:$T116))</f>
        <v>8.158652579485078E-06</v>
      </c>
      <c r="G200" s="261">
        <f>-('Work sheet diff'!F116-AVERAGE('Work sheet diff'!$C116:$T116))</f>
        <v>4.623448448381712E-06</v>
      </c>
      <c r="H200" s="261">
        <f>-('Work sheet diff'!G116-AVERAGE('Work sheet diff'!$C116:$T116))</f>
        <v>-3.380146466871058E-06</v>
      </c>
      <c r="I200" s="261">
        <f>-('Work sheet diff'!H116-AVERAGE('Work sheet diff'!$C116:$T116))</f>
        <v>-6.387343139694542E-06</v>
      </c>
      <c r="J200" s="261">
        <f>-('Work sheet diff'!I116-AVERAGE('Work sheet diff'!$C116:$T116))</f>
        <v>-1.038100540953591E-06</v>
      </c>
      <c r="K200" s="261">
        <f>-('Work sheet diff'!J116-AVERAGE('Work sheet diff'!$C116:$T116))</f>
        <v>-3.5987356931978006E-06</v>
      </c>
      <c r="L200" s="261">
        <f>-('Work sheet diff'!K116-AVERAGE('Work sheet diff'!$C116:$T116))</f>
        <v>-2.7839040780398316E-06</v>
      </c>
      <c r="M200" s="261">
        <f>-('Work sheet diff'!L116-AVERAGE('Work sheet diff'!$C116:$T116))</f>
        <v>-5.122360248230882E-06</v>
      </c>
      <c r="N200" s="261">
        <f>-('Work sheet diff'!M116-AVERAGE('Work sheet diff'!$C116:$T116))</f>
        <v>1.2636181130842003E-05</v>
      </c>
      <c r="O200" s="261">
        <f>-('Work sheet diff'!N116-AVERAGE('Work sheet diff'!$C116:$T116))</f>
        <v>-1.3190150008941565E-07</v>
      </c>
      <c r="P200" s="261">
        <f>-('Work sheet diff'!O116-AVERAGE('Work sheet diff'!$C116:$T116))</f>
        <v>-2.2143523208451146E-06</v>
      </c>
      <c r="Q200" s="261">
        <f>-('Work sheet diff'!P116-AVERAGE('Work sheet diff'!$C116:$T116))</f>
        <v>-2.728901171391352E-06</v>
      </c>
      <c r="R200" s="261">
        <f>-('Work sheet diff'!Q116-AVERAGE('Work sheet diff'!$C116:$T116))</f>
        <v>-3.4483366287100804E-06</v>
      </c>
      <c r="S200" s="261">
        <f>-('Work sheet diff'!R116-AVERAGE('Work sheet diff'!$C116:$T116))</f>
        <v>-2.2699069016728775E-05</v>
      </c>
      <c r="T200" s="261">
        <f>-('Work sheet diff'!S116-AVERAGE('Work sheet diff'!$C116:$T116))</f>
        <v>-4.418819507034685E-06</v>
      </c>
      <c r="U200" s="261">
        <f>-('Work sheet diff'!T116-AVERAGE('Work sheet diff'!$C116:$T116))</f>
        <v>-2.423637518155106E-06</v>
      </c>
      <c r="V200" s="340">
        <f>-'Work sheet'!U116</f>
        <v>-6.938893903907228E-18</v>
      </c>
      <c r="W200" s="252"/>
    </row>
    <row r="201" spans="1:23" s="242" customFormat="1" ht="15">
      <c r="A201" s="250" t="s">
        <v>216</v>
      </c>
      <c r="B201" s="251">
        <f>AVERAGE('Work sheet diff'!C117:T117)</f>
        <v>0.0024792508475328903</v>
      </c>
      <c r="C201" s="261">
        <f>-'Work sheet diff'!B117</f>
        <v>-0.025384577856195634</v>
      </c>
      <c r="D201" s="261">
        <f>'Work sheet diff'!C117-AVERAGE('Work sheet diff'!$C117:$T117)</f>
        <v>0.0008021846961228959</v>
      </c>
      <c r="E201" s="261">
        <f>'Work sheet diff'!D117-AVERAGE('Work sheet diff'!$C117:$T117)</f>
        <v>0.001067893057203648</v>
      </c>
      <c r="F201" s="261">
        <f>'Work sheet diff'!E117-AVERAGE('Work sheet diff'!$C117:$T117)</f>
        <v>-0.0005712150276645758</v>
      </c>
      <c r="G201" s="261">
        <f>'Work sheet diff'!F117-AVERAGE('Work sheet diff'!$C117:$T117)</f>
        <v>-0.0009672073425819575</v>
      </c>
      <c r="H201" s="261">
        <f>'Work sheet diff'!G117-AVERAGE('Work sheet diff'!$C117:$T117)</f>
        <v>-0.0010554100155395732</v>
      </c>
      <c r="I201" s="261">
        <f>'Work sheet diff'!H117-AVERAGE('Work sheet diff'!$C117:$T117)</f>
        <v>-0.0004593939315398446</v>
      </c>
      <c r="J201" s="261">
        <f>'Work sheet diff'!I117-AVERAGE('Work sheet diff'!$C117:$T117)</f>
        <v>-0.0018741828300314037</v>
      </c>
      <c r="K201" s="261">
        <f>'Work sheet diff'!J117-AVERAGE('Work sheet diff'!$C117:$T117)</f>
        <v>6.187243168096239E-05</v>
      </c>
      <c r="L201" s="261">
        <f>'Work sheet diff'!K117-AVERAGE('Work sheet diff'!$C117:$T117)</f>
        <v>-0.0013263946260817752</v>
      </c>
      <c r="M201" s="261">
        <f>'Work sheet diff'!L117-AVERAGE('Work sheet diff'!$C117:$T117)</f>
        <v>0.0008101367854992133</v>
      </c>
      <c r="N201" s="261">
        <f>'Work sheet diff'!M117-AVERAGE('Work sheet diff'!$C117:$T117)</f>
        <v>0.0003699590451340137</v>
      </c>
      <c r="O201" s="261">
        <f>'Work sheet diff'!N117-AVERAGE('Work sheet diff'!$C117:$T117)</f>
        <v>0.0007258135443984656</v>
      </c>
      <c r="P201" s="261">
        <f>'Work sheet diff'!O117-AVERAGE('Work sheet diff'!$C117:$T117)</f>
        <v>-0.00011427397632282317</v>
      </c>
      <c r="Q201" s="261">
        <f>'Work sheet diff'!P117-AVERAGE('Work sheet diff'!$C117:$T117)</f>
        <v>0.00130884046471855</v>
      </c>
      <c r="R201" s="261">
        <f>'Work sheet diff'!Q117-AVERAGE('Work sheet diff'!$C117:$T117)</f>
        <v>0.0006299624644307863</v>
      </c>
      <c r="S201" s="261">
        <f>'Work sheet diff'!R117-AVERAGE('Work sheet diff'!$C117:$T117)</f>
        <v>0.00040028375902332073</v>
      </c>
      <c r="T201" s="261">
        <f>'Work sheet diff'!S117-AVERAGE('Work sheet diff'!$C117:$T117)</f>
        <v>0.0012815728787395095</v>
      </c>
      <c r="U201" s="261">
        <f>'Work sheet diff'!T117-AVERAGE('Work sheet diff'!$C117:$T117)</f>
        <v>-0.001090441377189413</v>
      </c>
      <c r="V201" s="261">
        <f>'Work sheet diff'!U117</f>
        <v>0.007526615173227613</v>
      </c>
      <c r="W201" s="252"/>
    </row>
    <row r="202" spans="1:23" s="242" customFormat="1" ht="15">
      <c r="A202" s="250" t="s">
        <v>217</v>
      </c>
      <c r="B202" s="251">
        <f>-AVERAGE('Work sheet diff'!C118:T118)/10</f>
        <v>0.0010609567809409621</v>
      </c>
      <c r="C202" s="261">
        <f>'Work sheet diff'!B118/10</f>
        <v>-0.008798278028802047</v>
      </c>
      <c r="D202" s="261">
        <f>-('Work sheet diff'!C118-AVERAGE('Work sheet diff'!$C118:$T118))/10</f>
        <v>-0.0004577633516926489</v>
      </c>
      <c r="E202" s="261">
        <f>-('Work sheet diff'!D118-AVERAGE('Work sheet diff'!$C118:$T118))/10</f>
        <v>-0.00013947179341330175</v>
      </c>
      <c r="F202" s="261">
        <f>-('Work sheet diff'!E118-AVERAGE('Work sheet diff'!$C118:$T118))/10</f>
        <v>0.00022564527251408198</v>
      </c>
      <c r="G202" s="261">
        <f>-('Work sheet diff'!F118-AVERAGE('Work sheet diff'!$C118:$T118))/10</f>
        <v>-0.0007080235171648564</v>
      </c>
      <c r="H202" s="261">
        <f>-('Work sheet diff'!G118-AVERAGE('Work sheet diff'!$C118:$T118))/10</f>
        <v>-0.00023440468059749992</v>
      </c>
      <c r="I202" s="261">
        <f>-('Work sheet diff'!H118-AVERAGE('Work sheet diff'!$C118:$T118))/10</f>
        <v>0.00011759447619559115</v>
      </c>
      <c r="J202" s="261">
        <f>-('Work sheet diff'!I118-AVERAGE('Work sheet diff'!$C118:$T118))/10</f>
        <v>-0.0009061931020432672</v>
      </c>
      <c r="K202" s="261">
        <f>-('Work sheet diff'!J118-AVERAGE('Work sheet diff'!$C118:$T118))/10</f>
        <v>-0.0004684389385814984</v>
      </c>
      <c r="L202" s="261">
        <f>-('Work sheet diff'!K118-AVERAGE('Work sheet diff'!$C118:$T118))/10</f>
        <v>0.0016415886778135748</v>
      </c>
      <c r="M202" s="261">
        <f>-('Work sheet diff'!L118-AVERAGE('Work sheet diff'!$C118:$T118))/10</f>
        <v>-0.0008617904249301435</v>
      </c>
      <c r="N202" s="261">
        <f>-('Work sheet diff'!M118-AVERAGE('Work sheet diff'!$C118:$T118))/10</f>
        <v>0.0009686771480399579</v>
      </c>
      <c r="O202" s="261">
        <f>-('Work sheet diff'!N118-AVERAGE('Work sheet diff'!$C118:$T118))/10</f>
        <v>0.0006199763884160476</v>
      </c>
      <c r="P202" s="261">
        <f>-('Work sheet diff'!O118-AVERAGE('Work sheet diff'!$C118:$T118))/10</f>
        <v>-0.000165118072477957</v>
      </c>
      <c r="Q202" s="261">
        <f>-('Work sheet diff'!P118-AVERAGE('Work sheet diff'!$C118:$T118))/10</f>
        <v>-4.6355375471702E-05</v>
      </c>
      <c r="R202" s="261">
        <f>-('Work sheet diff'!Q118-AVERAGE('Work sheet diff'!$C118:$T118))/10</f>
        <v>-0.0012604591596683723</v>
      </c>
      <c r="S202" s="261">
        <f>-('Work sheet diff'!R118-AVERAGE('Work sheet diff'!$C118:$T118))/10</f>
        <v>0.0007666278913797632</v>
      </c>
      <c r="T202" s="261">
        <f>-('Work sheet diff'!S118-AVERAGE('Work sheet diff'!$C118:$T118))/10</f>
        <v>0.0003878178905047184</v>
      </c>
      <c r="U202" s="261">
        <f>-('Work sheet diff'!T118-AVERAGE('Work sheet diff'!$C118:$T118))/10</f>
        <v>0.000520090671177509</v>
      </c>
      <c r="V202" s="340">
        <f>-'Work sheet'!U118/10</f>
        <v>0.005959492979147084</v>
      </c>
      <c r="W202" s="252"/>
    </row>
    <row r="203" spans="1:23" s="242" customFormat="1" ht="15">
      <c r="A203" s="250" t="s">
        <v>218</v>
      </c>
      <c r="B203" s="251">
        <f>AVERAGE('Work sheet diff'!C119:T119)/10</f>
        <v>0.0012032071905065602</v>
      </c>
      <c r="C203" s="261">
        <f>'Work sheet diff'!B119/10</f>
        <v>0.003850091275457171</v>
      </c>
      <c r="D203" s="261">
        <f>('Work sheet diff'!C119-AVERAGE('Work sheet diff'!$C119:$T119))/10</f>
        <v>0.00024970329899499184</v>
      </c>
      <c r="E203" s="261">
        <f>('Work sheet diff'!D119-AVERAGE('Work sheet diff'!$C119:$T119))/10</f>
        <v>0.0007798069852369896</v>
      </c>
      <c r="F203" s="261">
        <f>('Work sheet diff'!E119-AVERAGE('Work sheet diff'!$C119:$T119))/10</f>
        <v>0.001459631473883421</v>
      </c>
      <c r="G203" s="261">
        <f>('Work sheet diff'!F119-AVERAGE('Work sheet diff'!$C119:$T119))/10</f>
        <v>-0.00038409718496458577</v>
      </c>
      <c r="H203" s="261">
        <f>('Work sheet diff'!G119-AVERAGE('Work sheet diff'!$C119:$T119))/10</f>
        <v>-9.833699271244496E-05</v>
      </c>
      <c r="I203" s="261">
        <f>('Work sheet diff'!H119-AVERAGE('Work sheet diff'!$C119:$T119))/10</f>
        <v>-0.0007902857993573117</v>
      </c>
      <c r="J203" s="261">
        <f>('Work sheet diff'!I119-AVERAGE('Work sheet diff'!$C119:$T119))/10</f>
        <v>-0.00031653164803964516</v>
      </c>
      <c r="K203" s="261">
        <f>('Work sheet diff'!J119-AVERAGE('Work sheet diff'!$C119:$T119))/10</f>
        <v>0.0004332135044024446</v>
      </c>
      <c r="L203" s="261">
        <f>('Work sheet diff'!K119-AVERAGE('Work sheet diff'!$C119:$T119))/10</f>
        <v>-0.0001686568370585303</v>
      </c>
      <c r="M203" s="261">
        <f>('Work sheet diff'!L119-AVERAGE('Work sheet diff'!$C119:$T119))/10</f>
        <v>-0.001880974752282765</v>
      </c>
      <c r="N203" s="261">
        <f>('Work sheet diff'!M119-AVERAGE('Work sheet diff'!$C119:$T119))/10</f>
        <v>0.001213289826560215</v>
      </c>
      <c r="O203" s="261">
        <f>('Work sheet diff'!N119-AVERAGE('Work sheet diff'!$C119:$T119))/10</f>
        <v>0.0004812953070917747</v>
      </c>
      <c r="P203" s="261">
        <f>('Work sheet diff'!O119-AVERAGE('Work sheet diff'!$C119:$T119))/10</f>
        <v>-0.0009847320015648688</v>
      </c>
      <c r="Q203" s="261">
        <f>('Work sheet diff'!P119-AVERAGE('Work sheet diff'!$C119:$T119))/10</f>
        <v>-0.00022671552665725538</v>
      </c>
      <c r="R203" s="261">
        <f>('Work sheet diff'!Q119-AVERAGE('Work sheet diff'!$C119:$T119))/10</f>
        <v>-0.0005312514745123847</v>
      </c>
      <c r="S203" s="261">
        <f>('Work sheet diff'!R119-AVERAGE('Work sheet diff'!$C119:$T119))/10</f>
        <v>-8.682918966491284E-05</v>
      </c>
      <c r="T203" s="261">
        <f>('Work sheet diff'!S119-AVERAGE('Work sheet diff'!$C119:$T119))/10</f>
        <v>0.0006482785374470052</v>
      </c>
      <c r="U203" s="261">
        <f>('Work sheet diff'!T119-AVERAGE('Work sheet diff'!$C119:$T119))/10</f>
        <v>0.0002031924731978602</v>
      </c>
      <c r="V203" s="261">
        <f>'Work sheet diff'!U119/10</f>
        <v>-0.003622475059643644</v>
      </c>
      <c r="W203" s="252"/>
    </row>
    <row r="204" spans="1:23" s="242" customFormat="1" ht="15">
      <c r="A204" s="250" t="s">
        <v>219</v>
      </c>
      <c r="B204" s="251">
        <f>-AVERAGE('Work sheet diff'!C120:T120)/10</f>
        <v>-0.003342761712780603</v>
      </c>
      <c r="C204" s="261">
        <f>'Work sheet diff'!B120/10</f>
        <v>-0.0028912279530893814</v>
      </c>
      <c r="D204" s="261">
        <f>-('Work sheet diff'!C120-AVERAGE('Work sheet diff'!$C120:$T120))/10</f>
        <v>-0.0004341612131277796</v>
      </c>
      <c r="E204" s="261">
        <f>-('Work sheet diff'!D120-AVERAGE('Work sheet diff'!$C120:$T120))/10</f>
        <v>-0.000925991736420221</v>
      </c>
      <c r="F204" s="261">
        <f>-('Work sheet diff'!E120-AVERAGE('Work sheet diff'!$C120:$T120))/10</f>
        <v>0.00010695079992022183</v>
      </c>
      <c r="G204" s="261">
        <f>-('Work sheet diff'!F120-AVERAGE('Work sheet diff'!$C120:$T120))/10</f>
        <v>0.0004850239564403013</v>
      </c>
      <c r="H204" s="261">
        <f>-('Work sheet diff'!G120-AVERAGE('Work sheet diff'!$C120:$T120))/10</f>
        <v>-0.0010750191907541139</v>
      </c>
      <c r="I204" s="261">
        <f>-('Work sheet diff'!H120-AVERAGE('Work sheet diff'!$C120:$T120))/10</f>
        <v>8.712232775309053E-05</v>
      </c>
      <c r="J204" s="261">
        <f>-('Work sheet diff'!I120-AVERAGE('Work sheet diff'!$C120:$T120))/10</f>
        <v>0.0008689057403865694</v>
      </c>
      <c r="K204" s="261">
        <f>-('Work sheet diff'!J120-AVERAGE('Work sheet diff'!$C120:$T120))/10</f>
        <v>-3.988296173935285E-06</v>
      </c>
      <c r="L204" s="261">
        <f>-('Work sheet diff'!K120-AVERAGE('Work sheet diff'!$C120:$T120))/10</f>
        <v>-2.779999373323655E-05</v>
      </c>
      <c r="M204" s="261">
        <f>-('Work sheet diff'!L120-AVERAGE('Work sheet diff'!$C120:$T120))/10</f>
        <v>-0.0017667552612610042</v>
      </c>
      <c r="N204" s="261">
        <f>-('Work sheet diff'!M120-AVERAGE('Work sheet diff'!$C120:$T120))/10</f>
        <v>0.00029217857180938655</v>
      </c>
      <c r="O204" s="261">
        <f>-('Work sheet diff'!N120-AVERAGE('Work sheet diff'!$C120:$T120))/10</f>
        <v>-0.00020751480585558328</v>
      </c>
      <c r="P204" s="261">
        <f>-('Work sheet diff'!O120-AVERAGE('Work sheet diff'!$C120:$T120))/10</f>
        <v>-0.00010655033435203257</v>
      </c>
      <c r="Q204" s="261">
        <f>-('Work sheet diff'!P120-AVERAGE('Work sheet diff'!$C120:$T120))/10</f>
        <v>0.0008780602450795965</v>
      </c>
      <c r="R204" s="261">
        <f>-('Work sheet diff'!Q120-AVERAGE('Work sheet diff'!$C120:$T120))/10</f>
        <v>0.0006008733050809123</v>
      </c>
      <c r="S204" s="261">
        <f>-('Work sheet diff'!R120-AVERAGE('Work sheet diff'!$C120:$T120))/10</f>
        <v>0.0005799028181532138</v>
      </c>
      <c r="T204" s="261">
        <f>-('Work sheet diff'!S120-AVERAGE('Work sheet diff'!$C120:$T120))/10</f>
        <v>0.00043348003930591755</v>
      </c>
      <c r="U204" s="261">
        <f>-('Work sheet diff'!T120-AVERAGE('Work sheet diff'!$C120:$T120))/10</f>
        <v>0.00021528302774870487</v>
      </c>
      <c r="V204" s="340">
        <f>-'Work sheet'!U120/10</f>
        <v>0.004860239461294372</v>
      </c>
      <c r="W204" s="252"/>
    </row>
    <row r="205" spans="1:23" s="242" customFormat="1" ht="15.75" thickBot="1">
      <c r="A205" s="250" t="s">
        <v>220</v>
      </c>
      <c r="B205" s="262">
        <f>AVERAGE('Work sheet diff'!C121:T121)/10</f>
        <v>-0.008368414585687383</v>
      </c>
      <c r="C205" s="263">
        <f>'Work sheet diff'!B121/10</f>
        <v>-0.02135005535236396</v>
      </c>
      <c r="D205" s="263">
        <f>('Work sheet diff'!C121-AVERAGE('Work sheet diff'!$C121:$T121))/10</f>
        <v>0.001750097636534839</v>
      </c>
      <c r="E205" s="263">
        <f>('Work sheet diff'!D121-AVERAGE('Work sheet diff'!$C121:$T121))/10</f>
        <v>0.002269444246704328</v>
      </c>
      <c r="F205" s="263">
        <f>('Work sheet diff'!E121-AVERAGE('Work sheet diff'!$C121:$T121))/10</f>
        <v>0.003063704585687383</v>
      </c>
      <c r="G205" s="263">
        <f>('Work sheet diff'!F121-AVERAGE('Work sheet diff'!$C121:$T121))/10</f>
        <v>-0.0007829876177024492</v>
      </c>
      <c r="H205" s="263">
        <f>('Work sheet diff'!G121-AVERAGE('Work sheet diff'!$C121:$T121))/10</f>
        <v>-0.001099366600753296</v>
      </c>
      <c r="I205" s="263">
        <f>('Work sheet diff'!H121-AVERAGE('Work sheet diff'!$C121:$T121))/10</f>
        <v>-0.0008802918549905808</v>
      </c>
      <c r="J205" s="263">
        <f>('Work sheet diff'!I121-AVERAGE('Work sheet diff'!$C121:$T121))/10</f>
        <v>-0.0008001613465160095</v>
      </c>
      <c r="K205" s="263">
        <f>('Work sheet diff'!J121-AVERAGE('Work sheet diff'!$C121:$T121))/10</f>
        <v>0.0029525747551789037</v>
      </c>
      <c r="L205" s="263">
        <f>('Work sheet diff'!K121-AVERAGE('Work sheet diff'!$C121:$T121))/10</f>
        <v>-0.0015454821939736353</v>
      </c>
      <c r="M205" s="263">
        <f>('Work sheet diff'!L121-AVERAGE('Work sheet diff'!$C121:$T121))/10</f>
        <v>-0.0010650694821092307</v>
      </c>
      <c r="N205" s="263">
        <f>('Work sheet diff'!M121-AVERAGE('Work sheet diff'!$C121:$T121))/10</f>
        <v>0.00019703983992467032</v>
      </c>
      <c r="O205" s="263">
        <f>('Work sheet diff'!N121-AVERAGE('Work sheet diff'!$C121:$T121))/10</f>
        <v>-0.0007346359227871968</v>
      </c>
      <c r="P205" s="263">
        <f>('Work sheet diff'!O121-AVERAGE('Work sheet diff'!$C121:$T121))/10</f>
        <v>-0.0030571052448210927</v>
      </c>
      <c r="Q205" s="263">
        <f>('Work sheet diff'!P121-AVERAGE('Work sheet diff'!$C121:$T121))/10</f>
        <v>-0.0027032304990583845</v>
      </c>
      <c r="R205" s="263">
        <f>('Work sheet diff'!Q121-AVERAGE('Work sheet diff'!$C121:$T121))/10</f>
        <v>0.0008967828907721339</v>
      </c>
      <c r="S205" s="263">
        <f>('Work sheet diff'!R121-AVERAGE('Work sheet diff'!$C121:$T121))/10</f>
        <v>-0.002586637278719403</v>
      </c>
      <c r="T205" s="263">
        <f>('Work sheet diff'!S121-AVERAGE('Work sheet diff'!$C121:$T121))/10</f>
        <v>0.002904833568738228</v>
      </c>
      <c r="U205" s="263">
        <f>('Work sheet diff'!T121-AVERAGE('Work sheet diff'!$C121:$T121))/10</f>
        <v>0.0012204905178907753</v>
      </c>
      <c r="V205" s="475">
        <f>'Work sheet diff'!U121/10</f>
        <v>-0.028040203113257244</v>
      </c>
      <c r="W205" s="245"/>
    </row>
    <row r="206" spans="1:23" s="242" customFormat="1" ht="15">
      <c r="A206" s="264" t="s">
        <v>221</v>
      </c>
      <c r="B206" s="251">
        <f>AVERAGE('Work sheet diff'!C128:T128)</f>
        <v>-0.11932162681245097</v>
      </c>
      <c r="C206" s="261">
        <f>'Work sheet diff'!B128</f>
        <v>-14.947760120417914</v>
      </c>
      <c r="D206" s="261">
        <f>'Work sheet diff'!C128-AVERAGE('Work sheet diff'!$C128:$T128)</f>
        <v>0.1149402969429091</v>
      </c>
      <c r="E206" s="261">
        <f>'Work sheet diff'!D128-AVERAGE('Work sheet diff'!$C128:$T128)</f>
        <v>0.03926405518593447</v>
      </c>
      <c r="F206" s="261">
        <f>'Work sheet diff'!E128-AVERAGE('Work sheet diff'!$C128:$T128)</f>
        <v>0.11657129710431448</v>
      </c>
      <c r="G206" s="261">
        <f>'Work sheet diff'!F128-AVERAGE('Work sheet diff'!$C128:$T128)</f>
        <v>0.03125896575673305</v>
      </c>
      <c r="H206" s="261">
        <f>'Work sheet diff'!G128-AVERAGE('Work sheet diff'!$C128:$T128)</f>
        <v>0.08498701619233069</v>
      </c>
      <c r="I206" s="261">
        <f>'Work sheet diff'!H128-AVERAGE('Work sheet diff'!$C128:$T128)</f>
        <v>0.016712541703644238</v>
      </c>
      <c r="J206" s="261">
        <f>'Work sheet diff'!I128-AVERAGE('Work sheet diff'!$C128:$T128)</f>
        <v>-0.05714800115786549</v>
      </c>
      <c r="K206" s="261">
        <f>'Work sheet diff'!J128-AVERAGE('Work sheet diff'!$C128:$T128)</f>
        <v>0.14780441151754786</v>
      </c>
      <c r="L206" s="261">
        <f>'Work sheet diff'!K128-AVERAGE('Work sheet diff'!$C128:$T128)</f>
        <v>0.0016264486394837047</v>
      </c>
      <c r="M206" s="261">
        <f>'Work sheet diff'!L128-AVERAGE('Work sheet diff'!$C128:$T128)</f>
        <v>0.08940549527196663</v>
      </c>
      <c r="N206" s="261">
        <f>'Work sheet diff'!M128-AVERAGE('Work sheet diff'!$C128:$T128)</f>
        <v>0.052409041227592726</v>
      </c>
      <c r="O206" s="261">
        <f>'Work sheet diff'!N128-AVERAGE('Work sheet diff'!$C128:$T128)</f>
        <v>-0.2142455273546071</v>
      </c>
      <c r="P206" s="261">
        <f>'Work sheet diff'!O128-AVERAGE('Work sheet diff'!$C128:$T128)</f>
        <v>0.01852394782513729</v>
      </c>
      <c r="Q206" s="261">
        <f>'Work sheet diff'!P128-AVERAGE('Work sheet diff'!$C128:$T128)</f>
        <v>0.022696611530626312</v>
      </c>
      <c r="R206" s="261">
        <f>'Work sheet diff'!Q128-AVERAGE('Work sheet diff'!$C128:$T128)</f>
        <v>-0.19803914063308825</v>
      </c>
      <c r="S206" s="261">
        <f>'Work sheet diff'!R128-AVERAGE('Work sheet diff'!$C128:$T128)</f>
        <v>-0.21870394209573252</v>
      </c>
      <c r="T206" s="261">
        <f>'Work sheet diff'!S128-AVERAGE('Work sheet diff'!$C128:$T128)</f>
        <v>-0.04351460962725941</v>
      </c>
      <c r="U206" s="261">
        <f>'Work sheet diff'!T128-AVERAGE('Work sheet diff'!$C128:$T128)</f>
        <v>-0.004548908029667995</v>
      </c>
      <c r="V206" s="261">
        <f>'Work sheet diff'!U128</f>
        <v>-0.7915402050044209</v>
      </c>
      <c r="W206" s="252"/>
    </row>
    <row r="207" spans="1:23" s="242" customFormat="1" ht="15">
      <c r="A207" s="250" t="s">
        <v>222</v>
      </c>
      <c r="B207" s="251">
        <f>AVERAGE('Work sheet diff'!C129:T129)</f>
        <v>0.07742320773340977</v>
      </c>
      <c r="C207" s="261">
        <f>'Work sheet diff'!B129</f>
        <v>-1.790663186643922</v>
      </c>
      <c r="D207" s="261">
        <f>'Work sheet diff'!C129-AVERAGE('Work sheet diff'!$C129:$T129)</f>
        <v>0.0821326746669731</v>
      </c>
      <c r="E207" s="261">
        <f>'Work sheet diff'!D129-AVERAGE('Work sheet diff'!$C129:$T129)</f>
        <v>-0.013472979336282942</v>
      </c>
      <c r="F207" s="261">
        <f>'Work sheet diff'!E129-AVERAGE('Work sheet diff'!$C129:$T129)</f>
        <v>0.0004715627536649447</v>
      </c>
      <c r="G207" s="261">
        <f>'Work sheet diff'!F129-AVERAGE('Work sheet diff'!$C129:$T129)</f>
        <v>-0.11266344516171248</v>
      </c>
      <c r="H207" s="261">
        <f>'Work sheet diff'!G129-AVERAGE('Work sheet diff'!$C129:$T129)</f>
        <v>0.04902904264294089</v>
      </c>
      <c r="I207" s="261">
        <f>'Work sheet diff'!H129-AVERAGE('Work sheet diff'!$C129:$T129)</f>
        <v>-0.014269570443744994</v>
      </c>
      <c r="J207" s="261">
        <f>'Work sheet diff'!I129-AVERAGE('Work sheet diff'!$C129:$T129)</f>
        <v>-0.0034166348034769256</v>
      </c>
      <c r="K207" s="261">
        <f>'Work sheet diff'!J129-AVERAGE('Work sheet diff'!$C129:$T129)</f>
        <v>0.059255830334400794</v>
      </c>
      <c r="L207" s="261">
        <f>'Work sheet diff'!K129-AVERAGE('Work sheet diff'!$C129:$T129)</f>
        <v>-0.016258325752434327</v>
      </c>
      <c r="M207" s="261">
        <f>'Work sheet diff'!L129-AVERAGE('Work sheet diff'!$C129:$T129)</f>
        <v>0.012309560863221769</v>
      </c>
      <c r="N207" s="261">
        <f>'Work sheet diff'!M129-AVERAGE('Work sheet diff'!$C129:$T129)</f>
        <v>0.04714037915205779</v>
      </c>
      <c r="O207" s="261">
        <f>'Work sheet diff'!N129-AVERAGE('Work sheet diff'!$C129:$T129)</f>
        <v>-0.12687451207240621</v>
      </c>
      <c r="P207" s="261">
        <f>'Work sheet diff'!O129-AVERAGE('Work sheet diff'!$C129:$T129)</f>
        <v>0.07501537391257976</v>
      </c>
      <c r="Q207" s="261">
        <f>'Work sheet diff'!P129-AVERAGE('Work sheet diff'!$C129:$T129)</f>
        <v>-0.08898761370632075</v>
      </c>
      <c r="R207" s="261">
        <f>'Work sheet diff'!Q129-AVERAGE('Work sheet diff'!$C129:$T129)</f>
        <v>0.02265552927350173</v>
      </c>
      <c r="S207" s="261">
        <f>'Work sheet diff'!R129-AVERAGE('Work sheet diff'!$C129:$T129)</f>
        <v>-0.05637813912957185</v>
      </c>
      <c r="T207" s="261">
        <f>'Work sheet diff'!S129-AVERAGE('Work sheet diff'!$C129:$T129)</f>
        <v>0.02708457732982067</v>
      </c>
      <c r="U207" s="261">
        <f>'Work sheet diff'!T129-AVERAGE('Work sheet diff'!$C129:$T129)</f>
        <v>0.05722668947678894</v>
      </c>
      <c r="V207" s="261">
        <f>'Work sheet diff'!U129</f>
        <v>0.057345481983483736</v>
      </c>
      <c r="W207" s="252"/>
    </row>
    <row r="208" spans="1:23" s="242" customFormat="1" ht="15">
      <c r="A208" s="250" t="s">
        <v>223</v>
      </c>
      <c r="B208" s="251">
        <f>AVERAGE('Work sheet diff'!C130:T130)</f>
        <v>-0.0601499972346717</v>
      </c>
      <c r="C208" s="261">
        <f>'Work sheet diff'!B130</f>
        <v>-3.4062915390969435</v>
      </c>
      <c r="D208" s="261">
        <f>'Work sheet diff'!C130-AVERAGE('Work sheet diff'!$C130:$T130)</f>
        <v>0.0002811159876825106</v>
      </c>
      <c r="E208" s="261">
        <f>'Work sheet diff'!D130-AVERAGE('Work sheet diff'!$C130:$T130)</f>
        <v>0.00496311726216777</v>
      </c>
      <c r="F208" s="261">
        <f>'Work sheet diff'!E130-AVERAGE('Work sheet diff'!$C130:$T130)</f>
        <v>0.02011859894671849</v>
      </c>
      <c r="G208" s="261">
        <f>'Work sheet diff'!F130-AVERAGE('Work sheet diff'!$C130:$T130)</f>
        <v>-0.017278360029229757</v>
      </c>
      <c r="H208" s="261">
        <f>'Work sheet diff'!G130-AVERAGE('Work sheet diff'!$C130:$T130)</f>
        <v>0.0017697431239943814</v>
      </c>
      <c r="I208" s="261">
        <f>'Work sheet diff'!H130-AVERAGE('Work sheet diff'!$C130:$T130)</f>
        <v>0.015792490243296174</v>
      </c>
      <c r="J208" s="261">
        <f>'Work sheet diff'!I130-AVERAGE('Work sheet diff'!$C130:$T130)</f>
        <v>0.01781895867847124</v>
      </c>
      <c r="K208" s="261">
        <f>'Work sheet diff'!J130-AVERAGE('Work sheet diff'!$C130:$T130)</f>
        <v>-0.01136853528050933</v>
      </c>
      <c r="L208" s="261">
        <f>'Work sheet diff'!K130-AVERAGE('Work sheet diff'!$C130:$T130)</f>
        <v>0.011440095166029805</v>
      </c>
      <c r="M208" s="261">
        <f>'Work sheet diff'!L130-AVERAGE('Work sheet diff'!$C130:$T130)</f>
        <v>-0.0014490786236461203</v>
      </c>
      <c r="N208" s="261">
        <f>'Work sheet diff'!M130-AVERAGE('Work sheet diff'!$C130:$T130)</f>
        <v>0.005146933973489219</v>
      </c>
      <c r="O208" s="261">
        <f>'Work sheet diff'!N130-AVERAGE('Work sheet diff'!$C130:$T130)</f>
        <v>0.007275811755000215</v>
      </c>
      <c r="P208" s="261">
        <f>'Work sheet diff'!O130-AVERAGE('Work sheet diff'!$C130:$T130)</f>
        <v>-0.024995907651603845</v>
      </c>
      <c r="Q208" s="261">
        <f>'Work sheet diff'!P130-AVERAGE('Work sheet diff'!$C130:$T130)</f>
        <v>0.035764621656687166</v>
      </c>
      <c r="R208" s="261">
        <f>'Work sheet diff'!Q130-AVERAGE('Work sheet diff'!$C130:$T130)</f>
        <v>-0.035119297920617056</v>
      </c>
      <c r="S208" s="261">
        <f>'Work sheet diff'!R130-AVERAGE('Work sheet diff'!$C130:$T130)</f>
        <v>-0.020359828331085704</v>
      </c>
      <c r="T208" s="261">
        <f>'Work sheet diff'!S130-AVERAGE('Work sheet diff'!$C130:$T130)</f>
        <v>-0.004228674122512079</v>
      </c>
      <c r="U208" s="261">
        <f>'Work sheet diff'!T130-AVERAGE('Work sheet diff'!$C130:$T130)</f>
        <v>-0.005571804834333262</v>
      </c>
      <c r="V208" s="261">
        <f>'Work sheet diff'!U130</f>
        <v>-0.3574745608190194</v>
      </c>
      <c r="W208" s="252"/>
    </row>
    <row r="209" spans="1:23" s="242" customFormat="1" ht="15">
      <c r="A209" s="250" t="s">
        <v>224</v>
      </c>
      <c r="B209" s="251">
        <f>AVERAGE('Work sheet diff'!C131:T131)</f>
        <v>0.0021248727179108053</v>
      </c>
      <c r="C209" s="261">
        <f>'Work sheet diff'!B131</f>
        <v>-0.21515326113496025</v>
      </c>
      <c r="D209" s="261">
        <f>'Work sheet diff'!C131-AVERAGE('Work sheet diff'!$C131:$T131)</f>
        <v>0.007118331203907669</v>
      </c>
      <c r="E209" s="261">
        <f>'Work sheet diff'!D131-AVERAGE('Work sheet diff'!$C131:$T131)</f>
        <v>0.003993080848169078</v>
      </c>
      <c r="F209" s="261">
        <f>'Work sheet diff'!E131-AVERAGE('Work sheet diff'!$C131:$T131)</f>
        <v>-0.016898268014425143</v>
      </c>
      <c r="G209" s="261">
        <f>'Work sheet diff'!F131-AVERAGE('Work sheet diff'!$C131:$T131)</f>
        <v>-0.0066541818094541984</v>
      </c>
      <c r="H209" s="261">
        <f>'Work sheet diff'!G131-AVERAGE('Work sheet diff'!$C131:$T131)</f>
        <v>-0.00924579242119066</v>
      </c>
      <c r="I209" s="261">
        <f>'Work sheet diff'!H131-AVERAGE('Work sheet diff'!$C131:$T131)</f>
        <v>0.01746766717247434</v>
      </c>
      <c r="J209" s="261">
        <f>'Work sheet diff'!I131-AVERAGE('Work sheet diff'!$C131:$T131)</f>
        <v>-0.005760753424382346</v>
      </c>
      <c r="K209" s="261">
        <f>'Work sheet diff'!J131-AVERAGE('Work sheet diff'!$C131:$T131)</f>
        <v>-0.005328791597463417</v>
      </c>
      <c r="L209" s="261">
        <f>'Work sheet diff'!K131-AVERAGE('Work sheet diff'!$C131:$T131)</f>
        <v>0.0001918126288424169</v>
      </c>
      <c r="M209" s="261">
        <f>'Work sheet diff'!L131-AVERAGE('Work sheet diff'!$C131:$T131)</f>
        <v>-0.005856896310999745</v>
      </c>
      <c r="N209" s="261">
        <f>'Work sheet diff'!M131-AVERAGE('Work sheet diff'!$C131:$T131)</f>
        <v>0.018337911657334928</v>
      </c>
      <c r="O209" s="261">
        <f>'Work sheet diff'!N131-AVERAGE('Work sheet diff'!$C131:$T131)</f>
        <v>0.0020916540728593645</v>
      </c>
      <c r="P209" s="261">
        <f>'Work sheet diff'!O131-AVERAGE('Work sheet diff'!$C131:$T131)</f>
        <v>-0.005800207963018172</v>
      </c>
      <c r="Q209" s="261">
        <f>'Work sheet diff'!P131-AVERAGE('Work sheet diff'!$C131:$T131)</f>
        <v>0.0007459509816237584</v>
      </c>
      <c r="R209" s="261">
        <f>'Work sheet diff'!Q131-AVERAGE('Work sheet diff'!$C131:$T131)</f>
        <v>0.0006175271161063898</v>
      </c>
      <c r="S209" s="261">
        <f>'Work sheet diff'!R131-AVERAGE('Work sheet diff'!$C131:$T131)</f>
        <v>0.004037025921823244</v>
      </c>
      <c r="T209" s="261">
        <f>'Work sheet diff'!S131-AVERAGE('Work sheet diff'!$C131:$T131)</f>
        <v>-0.007474755813395471</v>
      </c>
      <c r="U209" s="261">
        <f>'Work sheet diff'!T131-AVERAGE('Work sheet diff'!$C131:$T131)</f>
        <v>0.008418685751187963</v>
      </c>
      <c r="V209" s="261">
        <f>'Work sheet diff'!U131</f>
        <v>0.051733029310803924</v>
      </c>
      <c r="W209" s="252"/>
    </row>
    <row r="210" spans="1:23" s="242" customFormat="1" ht="15">
      <c r="A210" s="250" t="s">
        <v>225</v>
      </c>
      <c r="B210" s="251">
        <f>AVERAGE('Work sheet diff'!C132:T132)</f>
        <v>-0.004583614798049045</v>
      </c>
      <c r="C210" s="261">
        <f>'Work sheet diff'!B132</f>
        <v>-0.4622977189761249</v>
      </c>
      <c r="D210" s="261">
        <f>'Work sheet diff'!C132-AVERAGE('Work sheet diff'!$C132:$T132)</f>
        <v>0.0009533534449186077</v>
      </c>
      <c r="E210" s="261">
        <f>'Work sheet diff'!D132-AVERAGE('Work sheet diff'!$C132:$T132)</f>
        <v>0.002203752852032755</v>
      </c>
      <c r="F210" s="261">
        <f>'Work sheet diff'!E132-AVERAGE('Work sheet diff'!$C132:$T132)</f>
        <v>0.0023995635133997207</v>
      </c>
      <c r="G210" s="261">
        <f>'Work sheet diff'!F132-AVERAGE('Work sheet diff'!$C132:$T132)</f>
        <v>0.004402965662167359</v>
      </c>
      <c r="H210" s="261">
        <f>'Work sheet diff'!G132-AVERAGE('Work sheet diff'!$C132:$T132)</f>
        <v>-0.0021266895946630542</v>
      </c>
      <c r="I210" s="261">
        <f>'Work sheet diff'!H132-AVERAGE('Work sheet diff'!$C132:$T132)</f>
        <v>0.0010339886601149501</v>
      </c>
      <c r="J210" s="261">
        <f>'Work sheet diff'!I132-AVERAGE('Work sheet diff'!$C132:$T132)</f>
        <v>0.005014260620346366</v>
      </c>
      <c r="K210" s="261">
        <f>'Work sheet diff'!J132-AVERAGE('Work sheet diff'!$C132:$T132)</f>
        <v>0.0033656545636398406</v>
      </c>
      <c r="L210" s="261">
        <f>'Work sheet diff'!K132-AVERAGE('Work sheet diff'!$C132:$T132)</f>
        <v>0.004198054868820482</v>
      </c>
      <c r="M210" s="261">
        <f>'Work sheet diff'!L132-AVERAGE('Work sheet diff'!$C132:$T132)</f>
        <v>0.005422021507694068</v>
      </c>
      <c r="N210" s="261">
        <f>'Work sheet diff'!M132-AVERAGE('Work sheet diff'!$C132:$T132)</f>
        <v>-0.023584477797297512</v>
      </c>
      <c r="O210" s="261">
        <f>'Work sheet diff'!N132-AVERAGE('Work sheet diff'!$C132:$T132)</f>
        <v>0.0007090016003652323</v>
      </c>
      <c r="P210" s="261">
        <f>'Work sheet diff'!O132-AVERAGE('Work sheet diff'!$C132:$T132)</f>
        <v>-0.005402807886772524</v>
      </c>
      <c r="Q210" s="261">
        <f>'Work sheet diff'!P132-AVERAGE('Work sheet diff'!$C132:$T132)</f>
        <v>0.005452443100911109</v>
      </c>
      <c r="R210" s="261">
        <f>'Work sheet diff'!Q132-AVERAGE('Work sheet diff'!$C132:$T132)</f>
        <v>-0.0019211538081448775</v>
      </c>
      <c r="S210" s="261">
        <f>'Work sheet diff'!R132-AVERAGE('Work sheet diff'!$C132:$T132)</f>
        <v>2.6773136895997043E-05</v>
      </c>
      <c r="T210" s="261">
        <f>'Work sheet diff'!S132-AVERAGE('Work sheet diff'!$C132:$T132)</f>
        <v>-0.0023470814996691385</v>
      </c>
      <c r="U210" s="261">
        <f>'Work sheet diff'!T132-AVERAGE('Work sheet diff'!$C132:$T132)</f>
        <v>0.0002003770552406279</v>
      </c>
      <c r="V210" s="261">
        <f>'Work sheet diff'!U132</f>
        <v>-0.006096551516744597</v>
      </c>
      <c r="W210" s="252"/>
    </row>
    <row r="211" spans="1:23" s="242" customFormat="1" ht="15">
      <c r="A211" s="250" t="s">
        <v>226</v>
      </c>
      <c r="B211" s="251">
        <f>AVERAGE('Work sheet diff'!C133:T133)</f>
        <v>0.0009836283225402264</v>
      </c>
      <c r="C211" s="261">
        <f>'Work sheet diff'!B133</f>
        <v>0.028813550632563523</v>
      </c>
      <c r="D211" s="261">
        <f>'Work sheet diff'!C133-AVERAGE('Work sheet diff'!$C133:$T133)</f>
        <v>-0.011565884121186585</v>
      </c>
      <c r="E211" s="261">
        <f>'Work sheet diff'!D133-AVERAGE('Work sheet diff'!$C133:$T133)</f>
        <v>-0.0023358741839880964</v>
      </c>
      <c r="F211" s="261">
        <f>'Work sheet diff'!E133-AVERAGE('Work sheet diff'!$C133:$T133)</f>
        <v>0.0006693302553102594</v>
      </c>
      <c r="G211" s="261">
        <f>'Work sheet diff'!F133-AVERAGE('Work sheet diff'!$C133:$T133)</f>
        <v>0.0038192296991366005</v>
      </c>
      <c r="H211" s="261">
        <f>'Work sheet diff'!G133-AVERAGE('Work sheet diff'!$C133:$T133)</f>
        <v>0.010160967294527319</v>
      </c>
      <c r="I211" s="261">
        <f>'Work sheet diff'!H133-AVERAGE('Work sheet diff'!$C133:$T133)</f>
        <v>-0.0004935873994511935</v>
      </c>
      <c r="J211" s="261">
        <f>'Work sheet diff'!I133-AVERAGE('Work sheet diff'!$C133:$T133)</f>
        <v>0.0035400495302326295</v>
      </c>
      <c r="K211" s="261">
        <f>'Work sheet diff'!J133-AVERAGE('Work sheet diff'!$C133:$T133)</f>
        <v>0.005795745977276644</v>
      </c>
      <c r="L211" s="261">
        <f>'Work sheet diff'!K133-AVERAGE('Work sheet diff'!$C133:$T133)</f>
        <v>0.007071701934995488</v>
      </c>
      <c r="M211" s="261">
        <f>'Work sheet diff'!L133-AVERAGE('Work sheet diff'!$C133:$T133)</f>
        <v>0.018896541800232664</v>
      </c>
      <c r="N211" s="261">
        <f>'Work sheet diff'!M133-AVERAGE('Work sheet diff'!$C133:$T133)</f>
        <v>0.024279889307538414</v>
      </c>
      <c r="O211" s="261">
        <f>'Work sheet diff'!N133-AVERAGE('Work sheet diff'!$C133:$T133)</f>
        <v>-4.439651009722936E-05</v>
      </c>
      <c r="P211" s="261">
        <f>'Work sheet diff'!O133-AVERAGE('Work sheet diff'!$C133:$T133)</f>
        <v>-0.0017462587969474398</v>
      </c>
      <c r="Q211" s="261">
        <f>'Work sheet diff'!P133-AVERAGE('Work sheet diff'!$C133:$T133)</f>
        <v>-0.0043494442484976305</v>
      </c>
      <c r="R211" s="261">
        <f>'Work sheet diff'!Q133-AVERAGE('Work sheet diff'!$C133:$T133)</f>
        <v>-0.010506014570902155</v>
      </c>
      <c r="S211" s="261">
        <f>'Work sheet diff'!R133-AVERAGE('Work sheet diff'!$C133:$T133)</f>
        <v>-0.008282983246320473</v>
      </c>
      <c r="T211" s="261">
        <f>'Work sheet diff'!S133-AVERAGE('Work sheet diff'!$C133:$T133)</f>
        <v>-0.018956785934965307</v>
      </c>
      <c r="U211" s="261">
        <f>'Work sheet diff'!T133-AVERAGE('Work sheet diff'!$C133:$T133)</f>
        <v>-0.015952226786893915</v>
      </c>
      <c r="V211" s="261">
        <f>'Work sheet diff'!U133</f>
        <v>0.0008307249625076453</v>
      </c>
      <c r="W211" s="252"/>
    </row>
    <row r="212" spans="1:23" s="242" customFormat="1" ht="15">
      <c r="A212" s="250" t="s">
        <v>227</v>
      </c>
      <c r="B212" s="251">
        <f>AVERAGE('Work sheet diff'!C134:T134)</f>
        <v>0.00010638602230707011</v>
      </c>
      <c r="C212" s="261">
        <f>'Work sheet diff'!B134</f>
        <v>0.005040035634370492</v>
      </c>
      <c r="D212" s="261">
        <f>'Work sheet diff'!C134-AVERAGE('Work sheet diff'!$C134:$T134)</f>
        <v>0.0011385520992222384</v>
      </c>
      <c r="E212" s="261">
        <f>'Work sheet diff'!D134-AVERAGE('Work sheet diff'!$C134:$T134)</f>
        <v>0.002165823613894307</v>
      </c>
      <c r="F212" s="261">
        <f>'Work sheet diff'!E134-AVERAGE('Work sheet diff'!$C134:$T134)</f>
        <v>-0.00035692324880112487</v>
      </c>
      <c r="G212" s="261">
        <f>'Work sheet diff'!F134-AVERAGE('Work sheet diff'!$C134:$T134)</f>
        <v>-0.00022031288971908764</v>
      </c>
      <c r="H212" s="261">
        <f>'Work sheet diff'!G134-AVERAGE('Work sheet diff'!$C134:$T134)</f>
        <v>0.0044459402506029895</v>
      </c>
      <c r="I212" s="261">
        <f>'Work sheet diff'!H134-AVERAGE('Work sheet diff'!$C134:$T134)</f>
        <v>-0.0012005518977991302</v>
      </c>
      <c r="J212" s="261">
        <f>'Work sheet diff'!I134-AVERAGE('Work sheet diff'!$C134:$T134)</f>
        <v>0.0023660564286700518</v>
      </c>
      <c r="K212" s="261">
        <f>'Work sheet diff'!J134-AVERAGE('Work sheet diff'!$C134:$T134)</f>
        <v>0.0022093597842772162</v>
      </c>
      <c r="L212" s="261">
        <f>'Work sheet diff'!K134-AVERAGE('Work sheet diff'!$C134:$T134)</f>
        <v>-0.002200182815000098</v>
      </c>
      <c r="M212" s="261">
        <f>'Work sheet diff'!L134-AVERAGE('Work sheet diff'!$C134:$T134)</f>
        <v>0.001657730002461582</v>
      </c>
      <c r="N212" s="261">
        <f>'Work sheet diff'!M134-AVERAGE('Work sheet diff'!$C134:$T134)</f>
        <v>-0.008897619841007207</v>
      </c>
      <c r="O212" s="261">
        <f>'Work sheet diff'!N134-AVERAGE('Work sheet diff'!$C134:$T134)</f>
        <v>-0.0032839355402455696</v>
      </c>
      <c r="P212" s="261">
        <f>'Work sheet diff'!O134-AVERAGE('Work sheet diff'!$C134:$T134)</f>
        <v>0.0016663822318285497</v>
      </c>
      <c r="Q212" s="261">
        <f>'Work sheet diff'!P134-AVERAGE('Work sheet diff'!$C134:$T134)</f>
        <v>0.0019098538486971462</v>
      </c>
      <c r="R212" s="261">
        <f>'Work sheet diff'!Q134-AVERAGE('Work sheet diff'!$C134:$T134)</f>
        <v>0.001200749479626646</v>
      </c>
      <c r="S212" s="261">
        <f>'Work sheet diff'!R134-AVERAGE('Work sheet diff'!$C134:$T134)</f>
        <v>-0.0012947566513089564</v>
      </c>
      <c r="T212" s="261">
        <f>'Work sheet diff'!S134-AVERAGE('Work sheet diff'!$C134:$T134)</f>
        <v>-0.001173793228047678</v>
      </c>
      <c r="U212" s="261">
        <f>'Work sheet diff'!T134-AVERAGE('Work sheet diff'!$C134:$T134)</f>
        <v>-0.00013237162735187395</v>
      </c>
      <c r="V212" s="261">
        <f>'Work sheet diff'!U134</f>
        <v>-6.264019884133151E-05</v>
      </c>
      <c r="W212" s="252"/>
    </row>
    <row r="213" spans="1:23" s="242" customFormat="1" ht="15">
      <c r="A213" s="250" t="s">
        <v>228</v>
      </c>
      <c r="B213" s="251">
        <f>AVERAGE('Work sheet diff'!C135:T135)</f>
        <v>-0.0024924309750132445</v>
      </c>
      <c r="C213" s="261">
        <f>'Work sheet diff'!B135</f>
        <v>-0.030237684082281502</v>
      </c>
      <c r="D213" s="261">
        <f>'Work sheet diff'!C135-AVERAGE('Work sheet diff'!$C135:$T135)</f>
        <v>-0.0060139760097215784</v>
      </c>
      <c r="E213" s="261">
        <f>'Work sheet diff'!D135-AVERAGE('Work sheet diff'!$C135:$T135)</f>
        <v>-0.0012654619506198973</v>
      </c>
      <c r="F213" s="261">
        <f>'Work sheet diff'!E135-AVERAGE('Work sheet diff'!$C135:$T135)</f>
        <v>0.001544828950126646</v>
      </c>
      <c r="G213" s="261">
        <f>'Work sheet diff'!F135-AVERAGE('Work sheet diff'!$C135:$T135)</f>
        <v>0.005790084385882261</v>
      </c>
      <c r="H213" s="261">
        <f>'Work sheet diff'!G135-AVERAGE('Work sheet diff'!$C135:$T135)</f>
        <v>-0.003952095138394656</v>
      </c>
      <c r="I213" s="261">
        <f>'Work sheet diff'!H135-AVERAGE('Work sheet diff'!$C135:$T135)</f>
        <v>0.004532863290392635</v>
      </c>
      <c r="J213" s="261">
        <f>'Work sheet diff'!I135-AVERAGE('Work sheet diff'!$C135:$T135)</f>
        <v>1.7534479314910718E-05</v>
      </c>
      <c r="K213" s="261">
        <f>'Work sheet diff'!J135-AVERAGE('Work sheet diff'!$C135:$T135)</f>
        <v>0.0013758246901448283</v>
      </c>
      <c r="L213" s="261">
        <f>'Work sheet diff'!K135-AVERAGE('Work sheet diff'!$C135:$T135)</f>
        <v>0.00414454646252691</v>
      </c>
      <c r="M213" s="261">
        <f>'Work sheet diff'!L135-AVERAGE('Work sheet diff'!$C135:$T135)</f>
        <v>0.011476049856601101</v>
      </c>
      <c r="N213" s="261">
        <f>'Work sheet diff'!M135-AVERAGE('Work sheet diff'!$C135:$T135)</f>
        <v>0.0018119866684518896</v>
      </c>
      <c r="O213" s="261">
        <f>'Work sheet diff'!N135-AVERAGE('Work sheet diff'!$C135:$T135)</f>
        <v>0.0027628731936689362</v>
      </c>
      <c r="P213" s="261">
        <f>'Work sheet diff'!O135-AVERAGE('Work sheet diff'!$C135:$T135)</f>
        <v>-0.003671610026079248</v>
      </c>
      <c r="Q213" s="261">
        <f>'Work sheet diff'!P135-AVERAGE('Work sheet diff'!$C135:$T135)</f>
        <v>0.004529310053381946</v>
      </c>
      <c r="R213" s="261">
        <f>'Work sheet diff'!Q135-AVERAGE('Work sheet diff'!$C135:$T135)</f>
        <v>-0.0070134347658991625</v>
      </c>
      <c r="S213" s="261">
        <f>'Work sheet diff'!R135-AVERAGE('Work sheet diff'!$C135:$T135)</f>
        <v>-0.0008372563827279927</v>
      </c>
      <c r="T213" s="261">
        <f>'Work sheet diff'!S135-AVERAGE('Work sheet diff'!$C135:$T135)</f>
        <v>-0.004078418824684179</v>
      </c>
      <c r="U213" s="261">
        <f>'Work sheet diff'!T135-AVERAGE('Work sheet diff'!$C135:$T135)</f>
        <v>-0.011153648932365347</v>
      </c>
      <c r="V213" s="340">
        <f>'Work sheet'!U135</f>
        <v>-0.05112725916870135</v>
      </c>
      <c r="W213" s="252"/>
    </row>
    <row r="214" spans="1:23" s="242" customFormat="1" ht="15">
      <c r="A214" s="250" t="s">
        <v>229</v>
      </c>
      <c r="B214" s="251">
        <f>AVERAGE('Work sheet diff'!C136:T136)</f>
        <v>-0.00019790262682730018</v>
      </c>
      <c r="C214" s="261">
        <f>'Work sheet diff'!B136</f>
        <v>1.7218876659523403E-05</v>
      </c>
      <c r="D214" s="261">
        <f>'Work sheet diff'!C136-AVERAGE('Work sheet diff'!$C136:$T136)</f>
        <v>0.00019351402090317572</v>
      </c>
      <c r="E214" s="261">
        <f>'Work sheet diff'!D136-AVERAGE('Work sheet diff'!$C136:$T136)</f>
        <v>0.00021539884012689944</v>
      </c>
      <c r="F214" s="261">
        <f>'Work sheet diff'!E136-AVERAGE('Work sheet diff'!$C136:$T136)</f>
        <v>-0.0015400269642732865</v>
      </c>
      <c r="G214" s="261">
        <f>'Work sheet diff'!F136-AVERAGE('Work sheet diff'!$C136:$T136)</f>
        <v>0.001713083263303023</v>
      </c>
      <c r="H214" s="261">
        <f>'Work sheet diff'!G136-AVERAGE('Work sheet diff'!$C136:$T136)</f>
        <v>0.00019844385853841725</v>
      </c>
      <c r="I214" s="261">
        <f>'Work sheet diff'!H136-AVERAGE('Work sheet diff'!$C136:$T136)</f>
        <v>0.00019910084791207935</v>
      </c>
      <c r="J214" s="261">
        <f>'Work sheet diff'!I136-AVERAGE('Work sheet diff'!$C136:$T136)</f>
        <v>0.0001989932212376664</v>
      </c>
      <c r="K214" s="261">
        <f>'Work sheet diff'!J136-AVERAGE('Work sheet diff'!$C136:$T136)</f>
        <v>0.0001455323686874697</v>
      </c>
      <c r="L214" s="261">
        <f>'Work sheet diff'!K136-AVERAGE('Work sheet diff'!$C136:$T136)</f>
        <v>0.00019770782399629316</v>
      </c>
      <c r="M214" s="261">
        <f>'Work sheet diff'!L136-AVERAGE('Work sheet diff'!$C136:$T136)</f>
        <v>0.00017773176439440493</v>
      </c>
      <c r="N214" s="261">
        <f>'Work sheet diff'!M136-AVERAGE('Work sheet diff'!$C136:$T136)</f>
        <v>0.00020068400716030478</v>
      </c>
      <c r="O214" s="261">
        <f>'Work sheet diff'!N136-AVERAGE('Work sheet diff'!$C136:$T136)</f>
        <v>0.00019724404255553617</v>
      </c>
      <c r="P214" s="261">
        <f>'Work sheet diff'!O136-AVERAGE('Work sheet diff'!$C136:$T136)</f>
        <v>0.00019776619289905295</v>
      </c>
      <c r="Q214" s="261">
        <f>'Work sheet diff'!P136-AVERAGE('Work sheet diff'!$C136:$T136)</f>
        <v>0.00019812404724879604</v>
      </c>
      <c r="R214" s="261">
        <f>'Work sheet diff'!Q136-AVERAGE('Work sheet diff'!$C136:$T136)</f>
        <v>0.000197238178467425</v>
      </c>
      <c r="S214" s="261">
        <f>'Work sheet diff'!R136-AVERAGE('Work sheet diff'!$C136:$T136)</f>
        <v>-0.0030910054719857027</v>
      </c>
      <c r="T214" s="261">
        <f>'Work sheet diff'!S136-AVERAGE('Work sheet diff'!$C136:$T136)</f>
        <v>0.00020134188281198165</v>
      </c>
      <c r="U214" s="261">
        <f>'Work sheet diff'!T136-AVERAGE('Work sheet diff'!$C136:$T136)</f>
        <v>0.00019912807601646387</v>
      </c>
      <c r="V214" s="340">
        <f>'Work sheet'!U136</f>
        <v>4.336808689942018E-19</v>
      </c>
      <c r="W214" s="252"/>
    </row>
    <row r="215" spans="1:23" s="242" customFormat="1" ht="15">
      <c r="A215" s="250" t="s">
        <v>230</v>
      </c>
      <c r="B215" s="251">
        <f>AVERAGE('Work sheet diff'!C137:T137)</f>
        <v>-0.00010540934557089981</v>
      </c>
      <c r="C215" s="261">
        <f>'Work sheet diff'!B137</f>
        <v>-0.00405276071429847</v>
      </c>
      <c r="D215" s="261">
        <f>'Work sheet diff'!C137-AVERAGE('Work sheet diff'!$C137:$T137)</f>
        <v>-0.009606024144508785</v>
      </c>
      <c r="E215" s="261">
        <f>'Work sheet diff'!D137-AVERAGE('Work sheet diff'!$C137:$T137)</f>
        <v>-0.0016478847514798996</v>
      </c>
      <c r="F215" s="261">
        <f>'Work sheet diff'!E137-AVERAGE('Work sheet diff'!$C137:$T137)</f>
        <v>0.0035325746931544797</v>
      </c>
      <c r="G215" s="261">
        <f>'Work sheet diff'!F137-AVERAGE('Work sheet diff'!$C137:$T137)</f>
        <v>0.005037152890670777</v>
      </c>
      <c r="H215" s="261">
        <f>'Work sheet diff'!G137-AVERAGE('Work sheet diff'!$C137:$T137)</f>
        <v>0.005306163559143502</v>
      </c>
      <c r="I215" s="261">
        <f>'Work sheet diff'!H137-AVERAGE('Work sheet diff'!$C137:$T137)</f>
        <v>0.007607299685213241</v>
      </c>
      <c r="J215" s="261">
        <f>'Work sheet diff'!I137-AVERAGE('Work sheet diff'!$C137:$T137)</f>
        <v>0.00591968248953749</v>
      </c>
      <c r="K215" s="261">
        <f>'Work sheet diff'!J137-AVERAGE('Work sheet diff'!$C137:$T137)</f>
        <v>0.0041444368849236106</v>
      </c>
      <c r="L215" s="261">
        <f>'Work sheet diff'!K137-AVERAGE('Work sheet diff'!$C137:$T137)</f>
        <v>0.007858236362553478</v>
      </c>
      <c r="M215" s="261">
        <f>'Work sheet diff'!L137-AVERAGE('Work sheet diff'!$C137:$T137)</f>
        <v>0.013462946376160025</v>
      </c>
      <c r="N215" s="261">
        <f>'Work sheet diff'!M137-AVERAGE('Work sheet diff'!$C137:$T137)</f>
        <v>0.004078398954886917</v>
      </c>
      <c r="O215" s="261">
        <f>'Work sheet diff'!N137-AVERAGE('Work sheet diff'!$C137:$T137)</f>
        <v>0.004860342914317371</v>
      </c>
      <c r="P215" s="261">
        <f>'Work sheet diff'!O137-AVERAGE('Work sheet diff'!$C137:$T137)</f>
        <v>-0.003373339581027472</v>
      </c>
      <c r="Q215" s="261">
        <f>'Work sheet diff'!P137-AVERAGE('Work sheet diff'!$C137:$T137)</f>
        <v>-0.003127615246015413</v>
      </c>
      <c r="R215" s="261">
        <f>'Work sheet diff'!Q137-AVERAGE('Work sheet diff'!$C137:$T137)</f>
        <v>-0.00726313283491027</v>
      </c>
      <c r="S215" s="261">
        <f>'Work sheet diff'!R137-AVERAGE('Work sheet diff'!$C137:$T137)</f>
        <v>-0.0075247725581925285</v>
      </c>
      <c r="T215" s="261">
        <f>'Work sheet diff'!S137-AVERAGE('Work sheet diff'!$C137:$T137)</f>
        <v>-0.013548638379364677</v>
      </c>
      <c r="U215" s="261">
        <f>'Work sheet diff'!T137-AVERAGE('Work sheet diff'!$C137:$T137)</f>
        <v>-0.015715827315061846</v>
      </c>
      <c r="V215" s="340">
        <f>'Work sheet'!U137</f>
        <v>-0.007510131625713882</v>
      </c>
      <c r="W215" s="252"/>
    </row>
    <row r="216" spans="1:23" s="242" customFormat="1" ht="15">
      <c r="A216" s="250" t="s">
        <v>231</v>
      </c>
      <c r="B216" s="251">
        <f>AVERAGE('Work sheet diff'!C138:T138)/10</f>
        <v>-0.00029904639963422716</v>
      </c>
      <c r="C216" s="261">
        <f>'Work sheet diff'!B138/10</f>
        <v>0.0006634546488714747</v>
      </c>
      <c r="D216" s="261">
        <f>('Work sheet diff'!C138-AVERAGE('Work sheet diff'!$C138:$T138))/10</f>
        <v>-0.0005681318899356677</v>
      </c>
      <c r="E216" s="261">
        <f>('Work sheet diff'!D138-AVERAGE('Work sheet diff'!$C138:$T138))/10</f>
        <v>0.000434005786057952</v>
      </c>
      <c r="F216" s="261">
        <f>('Work sheet diff'!E138-AVERAGE('Work sheet diff'!$C138:$T138))/10</f>
        <v>0.0003421643409310121</v>
      </c>
      <c r="G216" s="261">
        <f>('Work sheet diff'!F138-AVERAGE('Work sheet diff'!$C138:$T138))/10</f>
        <v>0.00031150097352897514</v>
      </c>
      <c r="H216" s="261">
        <f>('Work sheet diff'!G138-AVERAGE('Work sheet diff'!$C138:$T138))/10</f>
        <v>-0.0001869174314718286</v>
      </c>
      <c r="I216" s="261">
        <f>('Work sheet diff'!H138-AVERAGE('Work sheet diff'!$C138:$T138))/10</f>
        <v>-0.000113406072035109</v>
      </c>
      <c r="J216" s="261">
        <f>('Work sheet diff'!I138-AVERAGE('Work sheet diff'!$C138:$T138))/10</f>
        <v>-0.00023822124269603397</v>
      </c>
      <c r="K216" s="261">
        <f>('Work sheet diff'!J138-AVERAGE('Work sheet diff'!$C138:$T138))/10</f>
        <v>0.0009702076601546978</v>
      </c>
      <c r="L216" s="261">
        <f>('Work sheet diff'!K138-AVERAGE('Work sheet diff'!$C138:$T138))/10</f>
        <v>0.0011292304013165943</v>
      </c>
      <c r="M216" s="261">
        <f>('Work sheet diff'!L138-AVERAGE('Work sheet diff'!$C138:$T138))/10</f>
        <v>-0.0016902222623644658</v>
      </c>
      <c r="N216" s="261">
        <f>('Work sheet diff'!M138-AVERAGE('Work sheet diff'!$C138:$T138))/10</f>
        <v>0.0014690207856018728</v>
      </c>
      <c r="O216" s="261">
        <f>('Work sheet diff'!N138-AVERAGE('Work sheet diff'!$C138:$T138))/10</f>
        <v>-0.00013877279273868804</v>
      </c>
      <c r="P216" s="261">
        <f>('Work sheet diff'!O138-AVERAGE('Work sheet diff'!$C138:$T138))/10</f>
        <v>0.0007596512878892002</v>
      </c>
      <c r="Q216" s="261">
        <f>('Work sheet diff'!P138-AVERAGE('Work sheet diff'!$C138:$T138))/10</f>
        <v>-0.00026225607722346253</v>
      </c>
      <c r="R216" s="261">
        <f>('Work sheet diff'!Q138-AVERAGE('Work sheet diff'!$C138:$T138))/10</f>
        <v>-0.00036341576562613114</v>
      </c>
      <c r="S216" s="261">
        <f>('Work sheet diff'!R138-AVERAGE('Work sheet diff'!$C138:$T138))/10</f>
        <v>-0.0014589890463996384</v>
      </c>
      <c r="T216" s="261">
        <f>('Work sheet diff'!S138-AVERAGE('Work sheet diff'!$C138:$T138))/10</f>
        <v>-0.0006893688425109977</v>
      </c>
      <c r="U216" s="261">
        <f>('Work sheet diff'!T138-AVERAGE('Work sheet diff'!$C138:$T138))/10</f>
        <v>0.00029392018752171835</v>
      </c>
      <c r="V216" s="340">
        <f>'Work sheet'!U138/10</f>
        <v>0.0027622628475968414</v>
      </c>
      <c r="W216" s="252"/>
    </row>
    <row r="217" spans="1:23" s="242" customFormat="1" ht="15">
      <c r="A217" s="250" t="s">
        <v>232</v>
      </c>
      <c r="B217" s="251">
        <f>AVERAGE('Work sheet diff'!C139:T139)/10</f>
        <v>-0.00048542195758099143</v>
      </c>
      <c r="C217" s="261">
        <f>'Work sheet diff'!B139/10</f>
        <v>0.0005377135257225198</v>
      </c>
      <c r="D217" s="261">
        <f>('Work sheet diff'!C139-AVERAGE('Work sheet diff'!$C139:$T139))/10</f>
        <v>-0.001277050973022233</v>
      </c>
      <c r="E217" s="261">
        <f>('Work sheet diff'!D139-AVERAGE('Work sheet diff'!$C139:$T139))/10</f>
        <v>-3.4790456939539236E-05</v>
      </c>
      <c r="F217" s="261">
        <f>('Work sheet diff'!E139-AVERAGE('Work sheet diff'!$C139:$T139))/10</f>
        <v>0.0015381859481482046</v>
      </c>
      <c r="G217" s="261">
        <f>('Work sheet diff'!F139-AVERAGE('Work sheet diff'!$C139:$T139))/10</f>
        <v>0.0002441372960393505</v>
      </c>
      <c r="H217" s="261">
        <f>('Work sheet diff'!G139-AVERAGE('Work sheet diff'!$C139:$T139))/10</f>
        <v>-0.0003522266245149611</v>
      </c>
      <c r="I217" s="261">
        <f>('Work sheet diff'!H139-AVERAGE('Work sheet diff'!$C139:$T139))/10</f>
        <v>0.00010769711851535951</v>
      </c>
      <c r="J217" s="261">
        <f>('Work sheet diff'!I139-AVERAGE('Work sheet diff'!$C139:$T139))/10</f>
        <v>0.001250541623189557</v>
      </c>
      <c r="K217" s="261">
        <f>('Work sheet diff'!J139-AVERAGE('Work sheet diff'!$C139:$T139))/10</f>
        <v>0.0007168447095430104</v>
      </c>
      <c r="L217" s="261">
        <f>('Work sheet diff'!K139-AVERAGE('Work sheet diff'!$C139:$T139))/10</f>
        <v>0.0013644787684275925</v>
      </c>
      <c r="M217" s="261">
        <f>('Work sheet diff'!L139-AVERAGE('Work sheet diff'!$C139:$T139))/10</f>
        <v>0.0027094712611896595</v>
      </c>
      <c r="N217" s="261">
        <f>('Work sheet diff'!M139-AVERAGE('Work sheet diff'!$C139:$T139))/10</f>
        <v>-0.00025067541511188536</v>
      </c>
      <c r="O217" s="261">
        <f>('Work sheet diff'!N139-AVERAGE('Work sheet diff'!$C139:$T139))/10</f>
        <v>6.356963057922672E-05</v>
      </c>
      <c r="P217" s="261">
        <f>('Work sheet diff'!O139-AVERAGE('Work sheet diff'!$C139:$T139))/10</f>
        <v>-0.00035204372570245583</v>
      </c>
      <c r="Q217" s="261">
        <f>('Work sheet diff'!P139-AVERAGE('Work sheet diff'!$C139:$T139))/10</f>
        <v>-0.0005133631976191194</v>
      </c>
      <c r="R217" s="261">
        <f>('Work sheet diff'!Q139-AVERAGE('Work sheet diff'!$C139:$T139))/10</f>
        <v>-0.0010811112153498105</v>
      </c>
      <c r="S217" s="261">
        <f>('Work sheet diff'!R139-AVERAGE('Work sheet diff'!$C139:$T139))/10</f>
        <v>0.00011476109381427999</v>
      </c>
      <c r="T217" s="261">
        <f>('Work sheet diff'!S139-AVERAGE('Work sheet diff'!$C139:$T139))/10</f>
        <v>-0.0017904527993253423</v>
      </c>
      <c r="U217" s="261">
        <f>('Work sheet diff'!T139-AVERAGE('Work sheet diff'!$C139:$T139))/10</f>
        <v>-0.002457973041860896</v>
      </c>
      <c r="V217" s="261">
        <f>'Work sheet diff'!U139/10</f>
        <v>0.003869665954457347</v>
      </c>
      <c r="W217" s="252"/>
    </row>
    <row r="218" spans="1:23" s="242" customFormat="1" ht="15">
      <c r="A218" s="250" t="s">
        <v>233</v>
      </c>
      <c r="B218" s="251">
        <f>AVERAGE('Work sheet diff'!C140:T140)/10</f>
        <v>0.005856962275794171</v>
      </c>
      <c r="C218" s="261">
        <f>'Work sheet diff'!B140/10</f>
        <v>0.0028896973021790787</v>
      </c>
      <c r="D218" s="261">
        <f>('Work sheet diff'!C140-AVERAGE('Work sheet diff'!$C140:$T140))/10</f>
        <v>0.0006083363182987113</v>
      </c>
      <c r="E218" s="261">
        <f>('Work sheet diff'!D140-AVERAGE('Work sheet diff'!$C140:$T140))/10</f>
        <v>0.00047210548050328414</v>
      </c>
      <c r="F218" s="261">
        <f>('Work sheet diff'!E140-AVERAGE('Work sheet diff'!$C140:$T140))/10</f>
        <v>-0.00034604711005117096</v>
      </c>
      <c r="G218" s="261">
        <f>('Work sheet diff'!F140-AVERAGE('Work sheet diff'!$C140:$T140))/10</f>
        <v>-0.0007093067634710841</v>
      </c>
      <c r="H218" s="261">
        <f>('Work sheet diff'!G140-AVERAGE('Work sheet diff'!$C140:$T140))/10</f>
        <v>-0.0003276743445791028</v>
      </c>
      <c r="I218" s="261">
        <f>('Work sheet diff'!H140-AVERAGE('Work sheet diff'!$C140:$T140))/10</f>
        <v>0.0012520641846725516</v>
      </c>
      <c r="J218" s="261">
        <f>('Work sheet diff'!I140-AVERAGE('Work sheet diff'!$C140:$T140))/10</f>
        <v>0.00010596244964170068</v>
      </c>
      <c r="K218" s="261">
        <f>('Work sheet diff'!J140-AVERAGE('Work sheet diff'!$C140:$T140))/10</f>
        <v>-0.000867857266006928</v>
      </c>
      <c r="L218" s="261">
        <f>('Work sheet diff'!K140-AVERAGE('Work sheet diff'!$C140:$T140))/10</f>
        <v>-0.0002613978535628295</v>
      </c>
      <c r="M218" s="261">
        <f>('Work sheet diff'!L140-AVERAGE('Work sheet diff'!$C140:$T140))/10</f>
        <v>-7.177612828158028E-05</v>
      </c>
      <c r="N218" s="261">
        <f>('Work sheet diff'!M140-AVERAGE('Work sheet diff'!$C140:$T140))/10</f>
        <v>-0.0001051203366065935</v>
      </c>
      <c r="O218" s="261">
        <f>('Work sheet diff'!N140-AVERAGE('Work sheet diff'!$C140:$T140))/10</f>
        <v>-0.0011516867693682846</v>
      </c>
      <c r="P218" s="261">
        <f>('Work sheet diff'!O140-AVERAGE('Work sheet diff'!$C140:$T140))/10</f>
        <v>0.0013985841508608273</v>
      </c>
      <c r="Q218" s="261">
        <f>('Work sheet diff'!P140-AVERAGE('Work sheet diff'!$C140:$T140))/10</f>
        <v>0.0007803597550359997</v>
      </c>
      <c r="R218" s="261">
        <f>('Work sheet diff'!Q140-AVERAGE('Work sheet diff'!$C140:$T140))/10</f>
        <v>-0.0004928780256447378</v>
      </c>
      <c r="S218" s="261">
        <f>('Work sheet diff'!R140-AVERAGE('Work sheet diff'!$C140:$T140))/10</f>
        <v>-0.00024294314363329655</v>
      </c>
      <c r="T218" s="261">
        <f>('Work sheet diff'!S140-AVERAGE('Work sheet diff'!$C140:$T140))/10</f>
        <v>0.0002678294519639461</v>
      </c>
      <c r="U218" s="261">
        <f>('Work sheet diff'!T140-AVERAGE('Work sheet diff'!$C140:$T140))/10</f>
        <v>-0.0003085540497714236</v>
      </c>
      <c r="V218" s="340">
        <f>'Work sheet'!U140/10</f>
        <v>-0.0023702651192795475</v>
      </c>
      <c r="W218" s="252"/>
    </row>
    <row r="219" spans="1:23" s="242" customFormat="1" ht="15.75" thickBot="1">
      <c r="A219" s="265" t="s">
        <v>234</v>
      </c>
      <c r="B219" s="262">
        <f>AVERAGE('Work sheet diff'!C141:T141)/10</f>
        <v>0.005666581728531075</v>
      </c>
      <c r="C219" s="263">
        <f>'Work sheet diff'!B141/10</f>
        <v>0.013022452952720785</v>
      </c>
      <c r="D219" s="263">
        <f>('Work sheet diff'!C141-AVERAGE('Work sheet diff'!$C141:$T141))/10</f>
        <v>-0.0007679585929378536</v>
      </c>
      <c r="E219" s="263">
        <f>('Work sheet diff'!D141-AVERAGE('Work sheet diff'!$C141:$T141))/10</f>
        <v>0.0048850468477401095</v>
      </c>
      <c r="F219" s="263">
        <f>('Work sheet diff'!E141-AVERAGE('Work sheet diff'!$C141:$T141))/10</f>
        <v>0.0033377922375706207</v>
      </c>
      <c r="G219" s="263">
        <f>('Work sheet diff'!F141-AVERAGE('Work sheet diff'!$C141:$T141))/10</f>
        <v>0.0003134148646892633</v>
      </c>
      <c r="H219" s="263">
        <f>('Work sheet diff'!G141-AVERAGE('Work sheet diff'!$C141:$T141))/10</f>
        <v>6.182724774011078E-05</v>
      </c>
      <c r="I219" s="263">
        <f>('Work sheet diff'!H141-AVERAGE('Work sheet diff'!$C141:$T141))/10</f>
        <v>-0.003127445053954804</v>
      </c>
      <c r="J219" s="263">
        <f>('Work sheet diff'!I141-AVERAGE('Work sheet diff'!$C141:$T141))/10</f>
        <v>0.0016671954579096037</v>
      </c>
      <c r="K219" s="263">
        <f>('Work sheet diff'!J141-AVERAGE('Work sheet diff'!$C141:$T141))/10</f>
        <v>0.0045075372545197705</v>
      </c>
      <c r="L219" s="263">
        <f>('Work sheet diff'!K141-AVERAGE('Work sheet diff'!$C141:$T141))/10</f>
        <v>0.0027844318138418077</v>
      </c>
      <c r="M219" s="263">
        <f>('Work sheet diff'!L141-AVERAGE('Work sheet diff'!$C141:$T141))/10</f>
        <v>-0.0010327263556497192</v>
      </c>
      <c r="N219" s="263">
        <f>('Work sheet diff'!M141-AVERAGE('Work sheet diff'!$C141:$T141))/10</f>
        <v>0.0009302998646892643</v>
      </c>
      <c r="O219" s="263">
        <f>('Work sheet diff'!N141-AVERAGE('Work sheet diff'!$C141:$T141))/10</f>
        <v>-6.165534378531207E-05</v>
      </c>
      <c r="P219" s="263">
        <f>('Work sheet diff'!O141-AVERAGE('Work sheet diff'!$C141:$T141))/10</f>
        <v>0.002210854390112993</v>
      </c>
      <c r="Q219" s="263">
        <f>('Work sheet diff'!P141-AVERAGE('Work sheet diff'!$C141:$T141))/10</f>
        <v>-0.0034347168810734486</v>
      </c>
      <c r="R219" s="263">
        <f>('Work sheet diff'!Q141-AVERAGE('Work sheet diff'!$C141:$T141))/10</f>
        <v>0.0011685506714689251</v>
      </c>
      <c r="S219" s="263">
        <f>('Work sheet diff'!R141-AVERAGE('Work sheet diff'!$C141:$T141))/10</f>
        <v>-0.002108014813276838</v>
      </c>
      <c r="T219" s="263">
        <f>('Work sheet diff'!S141-AVERAGE('Work sheet diff'!$C141:$T141))/10</f>
        <v>-0.006805946575988703</v>
      </c>
      <c r="U219" s="263">
        <f>('Work sheet diff'!T141-AVERAGE('Work sheet diff'!$C141:$T141))/10</f>
        <v>-0.004528487033615821</v>
      </c>
      <c r="V219" s="339">
        <f>'Work sheet'!U141/10</f>
        <v>0.001269763</v>
      </c>
      <c r="W219" s="245"/>
    </row>
    <row r="220" s="242" customFormat="1" ht="15.75" thickBot="1">
      <c r="A220" s="266"/>
    </row>
    <row r="221" spans="1:5" s="242" customFormat="1" ht="15.75" thickBot="1">
      <c r="A221" s="267" t="s">
        <v>148</v>
      </c>
      <c r="B221" s="428">
        <f>'Summary Data'!V3-'Summary Data'!AS3</f>
        <v>-8.828642417999998</v>
      </c>
      <c r="D221" s="268"/>
      <c r="E221" s="268"/>
    </row>
    <row r="222" ht="11.25">
      <c r="A222" s="148"/>
    </row>
    <row r="223" spans="1:12" s="220" customFormat="1" ht="11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1:12" s="220" customFormat="1" ht="11.25">
      <c r="A224" s="234"/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</row>
    <row r="225" spans="1:12" s="220" customFormat="1" ht="11.25">
      <c r="A225" s="235"/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220" customFormat="1" ht="11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="236" customFormat="1" ht="11.25"/>
    <row r="228" s="236" customFormat="1" ht="11.25"/>
    <row r="229" s="236" customFormat="1" ht="12" thickBot="1"/>
    <row r="230" spans="1:21" s="236" customFormat="1" ht="11.25">
      <c r="A230" s="565" t="s">
        <v>355</v>
      </c>
      <c r="B230" s="566"/>
      <c r="C230" s="566"/>
      <c r="D230" s="566"/>
      <c r="E230" s="566"/>
      <c r="F230" s="566"/>
      <c r="G230" s="566"/>
      <c r="H230" s="566"/>
      <c r="I230" s="566"/>
      <c r="J230" s="566"/>
      <c r="K230" s="566"/>
      <c r="L230" s="566"/>
      <c r="M230" s="566"/>
      <c r="N230" s="566"/>
      <c r="O230" s="566"/>
      <c r="P230" s="566"/>
      <c r="Q230" s="566"/>
      <c r="R230" s="566"/>
      <c r="S230" s="566"/>
      <c r="T230" s="566"/>
      <c r="U230" s="567"/>
    </row>
    <row r="231" spans="1:21" ht="11.25">
      <c r="A231" s="76" t="s">
        <v>351</v>
      </c>
      <c r="B231" s="37">
        <v>15</v>
      </c>
      <c r="C231" s="37">
        <v>14.25</v>
      </c>
      <c r="D231" s="37">
        <v>13.5</v>
      </c>
      <c r="E231" s="37">
        <v>12.75</v>
      </c>
      <c r="F231" s="37">
        <v>12</v>
      </c>
      <c r="G231" s="37">
        <v>11.25</v>
      </c>
      <c r="H231" s="37">
        <v>10.5</v>
      </c>
      <c r="I231" s="37">
        <v>9.75</v>
      </c>
      <c r="J231" s="37">
        <v>9</v>
      </c>
      <c r="K231" s="37">
        <v>8.25</v>
      </c>
      <c r="L231" s="37">
        <v>7.5</v>
      </c>
      <c r="M231" s="37">
        <v>6.75</v>
      </c>
      <c r="N231" s="37">
        <v>6</v>
      </c>
      <c r="O231" s="37">
        <v>5.25</v>
      </c>
      <c r="P231" s="37">
        <v>4.5</v>
      </c>
      <c r="Q231" s="37">
        <v>3.75</v>
      </c>
      <c r="R231" s="37">
        <v>3</v>
      </c>
      <c r="S231" s="37">
        <v>2.25</v>
      </c>
      <c r="T231" s="37">
        <v>1.5</v>
      </c>
      <c r="U231" s="56">
        <v>0.75</v>
      </c>
    </row>
    <row r="232" spans="1:21" ht="11.25">
      <c r="A232" s="76" t="s">
        <v>352</v>
      </c>
      <c r="B232" s="44">
        <f>'Summary Data'!B$3</f>
        <v>0.714089</v>
      </c>
      <c r="C232" s="44">
        <f>'Summary Data'!C$3</f>
        <v>-2.105899</v>
      </c>
      <c r="D232" s="44">
        <f>'Summary Data'!D$3</f>
        <v>-0.604133</v>
      </c>
      <c r="E232" s="44">
        <f>'Summary Data'!E$3</f>
        <v>-0.387377</v>
      </c>
      <c r="F232" s="44">
        <f>'Summary Data'!F$3</f>
        <v>0.072825</v>
      </c>
      <c r="G232" s="44">
        <f>'Summary Data'!G$3</f>
        <v>0.384695</v>
      </c>
      <c r="H232" s="44">
        <f>'Summary Data'!H$3</f>
        <v>0.740594</v>
      </c>
      <c r="I232" s="44">
        <f>'Summary Data'!I$3</f>
        <v>1.149761</v>
      </c>
      <c r="J232" s="44">
        <f>'Summary Data'!J$3</f>
        <v>0.373946</v>
      </c>
      <c r="K232" s="44">
        <f>'Summary Data'!K$3</f>
        <v>1.574755</v>
      </c>
      <c r="L232" s="44">
        <f>'Summary Data'!L$3</f>
        <v>1.361211</v>
      </c>
      <c r="M232" s="44">
        <f>'Summary Data'!M$3</f>
        <v>0.922355</v>
      </c>
      <c r="N232" s="44">
        <f>'Summary Data'!N$3</f>
        <v>0.961577</v>
      </c>
      <c r="O232" s="44">
        <f>'Summary Data'!O$3</f>
        <v>0.381805</v>
      </c>
      <c r="P232" s="44">
        <f>'Summary Data'!P$3</f>
        <v>-0.493034</v>
      </c>
      <c r="Q232" s="44">
        <f>'Summary Data'!Q$3</f>
        <v>-0.299537</v>
      </c>
      <c r="R232" s="44">
        <f>'Summary Data'!R$3</f>
        <v>-0.188915</v>
      </c>
      <c r="S232" s="44">
        <f>'Summary Data'!S$3</f>
        <v>-1.099316</v>
      </c>
      <c r="T232" s="44">
        <f>'Summary Data'!T$3</f>
        <v>-1.3079</v>
      </c>
      <c r="U232" s="46">
        <f>'Summary Data'!U$3</f>
        <v>-3.162167</v>
      </c>
    </row>
    <row r="233" spans="1:21" ht="11.25">
      <c r="A233" s="76" t="s">
        <v>353</v>
      </c>
      <c r="B233" s="44">
        <f>B231*B232/2</f>
        <v>5.3556675</v>
      </c>
      <c r="C233" s="44">
        <f>C231*C232</f>
        <v>-30.00906075</v>
      </c>
      <c r="D233" s="44">
        <f aca="true" t="shared" si="38" ref="D233:T233">D231*D232</f>
        <v>-8.1557955</v>
      </c>
      <c r="E233" s="44">
        <f t="shared" si="38"/>
        <v>-4.939056750000001</v>
      </c>
      <c r="F233" s="44">
        <f t="shared" si="38"/>
        <v>0.8739</v>
      </c>
      <c r="G233" s="44">
        <f t="shared" si="38"/>
        <v>4.3278187500000005</v>
      </c>
      <c r="H233" s="44">
        <f t="shared" si="38"/>
        <v>7.776237</v>
      </c>
      <c r="I233" s="44">
        <f t="shared" si="38"/>
        <v>11.21016975</v>
      </c>
      <c r="J233" s="44">
        <f t="shared" si="38"/>
        <v>3.365514</v>
      </c>
      <c r="K233" s="44">
        <f t="shared" si="38"/>
        <v>12.99172875</v>
      </c>
      <c r="L233" s="44">
        <f t="shared" si="38"/>
        <v>10.2090825</v>
      </c>
      <c r="M233" s="44">
        <f t="shared" si="38"/>
        <v>6.22589625</v>
      </c>
      <c r="N233" s="44">
        <f t="shared" si="38"/>
        <v>5.769462</v>
      </c>
      <c r="O233" s="44">
        <f t="shared" si="38"/>
        <v>2.00447625</v>
      </c>
      <c r="P233" s="44">
        <f t="shared" si="38"/>
        <v>-2.2186529999999998</v>
      </c>
      <c r="Q233" s="44">
        <f t="shared" si="38"/>
        <v>-1.12326375</v>
      </c>
      <c r="R233" s="44">
        <f t="shared" si="38"/>
        <v>-0.566745</v>
      </c>
      <c r="S233" s="44">
        <f t="shared" si="38"/>
        <v>-2.473461</v>
      </c>
      <c r="T233" s="44">
        <f t="shared" si="38"/>
        <v>-1.96185</v>
      </c>
      <c r="U233" s="46">
        <f>U231*U232/2</f>
        <v>-1.185812625</v>
      </c>
    </row>
    <row r="234" spans="1:21" ht="12" thickBot="1">
      <c r="A234" s="430" t="s">
        <v>354</v>
      </c>
      <c r="B234" s="335">
        <f>SUM(B233:U233)*0.75/1000</f>
        <v>0.013107190781249993</v>
      </c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5"/>
    </row>
    <row r="236" ht="12" thickBot="1"/>
    <row r="237" spans="1:21" ht="11.25">
      <c r="A237" s="565" t="s">
        <v>356</v>
      </c>
      <c r="B237" s="566"/>
      <c r="C237" s="566"/>
      <c r="D237" s="566"/>
      <c r="E237" s="566"/>
      <c r="F237" s="566"/>
      <c r="G237" s="566"/>
      <c r="H237" s="566"/>
      <c r="I237" s="566"/>
      <c r="J237" s="566"/>
      <c r="K237" s="566"/>
      <c r="L237" s="566"/>
      <c r="M237" s="566"/>
      <c r="N237" s="566"/>
      <c r="O237" s="566"/>
      <c r="P237" s="566"/>
      <c r="Q237" s="566"/>
      <c r="R237" s="566"/>
      <c r="S237" s="566"/>
      <c r="T237" s="566"/>
      <c r="U237" s="567"/>
    </row>
    <row r="238" spans="1:21" ht="11.25">
      <c r="A238" s="76" t="s">
        <v>351</v>
      </c>
      <c r="B238" s="37">
        <v>15</v>
      </c>
      <c r="C238" s="37">
        <v>14.25</v>
      </c>
      <c r="D238" s="37">
        <v>13.5</v>
      </c>
      <c r="E238" s="37">
        <v>12.75</v>
      </c>
      <c r="F238" s="37">
        <v>12</v>
      </c>
      <c r="G238" s="37">
        <v>11.25</v>
      </c>
      <c r="H238" s="37">
        <v>10.5</v>
      </c>
      <c r="I238" s="37">
        <v>9.75</v>
      </c>
      <c r="J238" s="37">
        <v>9</v>
      </c>
      <c r="K238" s="37">
        <v>8.25</v>
      </c>
      <c r="L238" s="37">
        <v>7.5</v>
      </c>
      <c r="M238" s="37">
        <v>6.75</v>
      </c>
      <c r="N238" s="37">
        <v>6</v>
      </c>
      <c r="O238" s="37">
        <v>5.25</v>
      </c>
      <c r="P238" s="37">
        <v>4.5</v>
      </c>
      <c r="Q238" s="37">
        <v>3.75</v>
      </c>
      <c r="R238" s="37">
        <v>3</v>
      </c>
      <c r="S238" s="37">
        <v>2.25</v>
      </c>
      <c r="T238" s="37">
        <v>1.5</v>
      </c>
      <c r="U238" s="56">
        <v>0.75</v>
      </c>
    </row>
    <row r="239" spans="1:21" ht="11.25">
      <c r="A239" s="76" t="s">
        <v>352</v>
      </c>
      <c r="B239" s="44">
        <f>'Summary Data'!Y$3</f>
        <v>0.855931</v>
      </c>
      <c r="C239" s="44">
        <f>'Summary Data'!Z$3</f>
        <v>-0.823186</v>
      </c>
      <c r="D239" s="44">
        <f>'Summary Data'!AA$3</f>
        <v>-0.033851</v>
      </c>
      <c r="E239" s="44">
        <f>'Summary Data'!AB$3</f>
        <v>0.212015</v>
      </c>
      <c r="F239" s="44">
        <f>'Summary Data'!AC$3</f>
        <v>0.513324</v>
      </c>
      <c r="G239" s="44">
        <f>'Summary Data'!AD$3</f>
        <v>0.507222</v>
      </c>
      <c r="H239" s="44">
        <f>'Summary Data'!AE$3</f>
        <v>0.89414</v>
      </c>
      <c r="I239" s="44">
        <f>'Summary Data'!AF$3</f>
        <v>1.473312</v>
      </c>
      <c r="J239" s="44">
        <f>'Summary Data'!AG$3</f>
        <v>1.026977</v>
      </c>
      <c r="K239" s="44">
        <f>'Summary Data'!AH$3</f>
        <v>1.816327</v>
      </c>
      <c r="L239" s="44">
        <f>'Summary Data'!AI$3</f>
        <v>1.612625</v>
      </c>
      <c r="M239" s="44">
        <f>'Summary Data'!AJ$3</f>
        <v>1.023005</v>
      </c>
      <c r="N239" s="44">
        <f>'Summary Data'!AK$3</f>
        <v>1.131648</v>
      </c>
      <c r="O239" s="44">
        <f>'Summary Data'!AL$3</f>
        <v>-0.134427</v>
      </c>
      <c r="P239" s="44">
        <f>'Summary Data'!AM$3</f>
        <v>-0.89628</v>
      </c>
      <c r="Q239" s="44">
        <f>'Summary Data'!AN$3</f>
        <v>-1.399918</v>
      </c>
      <c r="R239" s="44">
        <f>'Summary Data'!AO$3</f>
        <v>-1.249736</v>
      </c>
      <c r="S239" s="44">
        <f>'Summary Data'!AP$3</f>
        <v>-1.973726</v>
      </c>
      <c r="T239" s="44">
        <f>'Summary Data'!AQ$3</f>
        <v>-2.122859</v>
      </c>
      <c r="U239" s="46">
        <f>'Summary Data'!AR$3</f>
        <v>-3.447761</v>
      </c>
    </row>
    <row r="240" spans="1:21" ht="11.25">
      <c r="A240" s="76" t="s">
        <v>353</v>
      </c>
      <c r="B240" s="44">
        <f>B238*B239/2</f>
        <v>6.4194825</v>
      </c>
      <c r="C240" s="44">
        <f aca="true" t="shared" si="39" ref="C240:T240">C238*C239</f>
        <v>-11.7304005</v>
      </c>
      <c r="D240" s="44">
        <f t="shared" si="39"/>
        <v>-0.45698849999999996</v>
      </c>
      <c r="E240" s="44">
        <f t="shared" si="39"/>
        <v>2.70319125</v>
      </c>
      <c r="F240" s="44">
        <f t="shared" si="39"/>
        <v>6.1598880000000005</v>
      </c>
      <c r="G240" s="44">
        <f t="shared" si="39"/>
        <v>5.706247499999999</v>
      </c>
      <c r="H240" s="44">
        <f t="shared" si="39"/>
        <v>9.38847</v>
      </c>
      <c r="I240" s="44">
        <f t="shared" si="39"/>
        <v>14.364792</v>
      </c>
      <c r="J240" s="44">
        <f t="shared" si="39"/>
        <v>9.242793</v>
      </c>
      <c r="K240" s="44">
        <f t="shared" si="39"/>
        <v>14.98469775</v>
      </c>
      <c r="L240" s="44">
        <f t="shared" si="39"/>
        <v>12.0946875</v>
      </c>
      <c r="M240" s="44">
        <f t="shared" si="39"/>
        <v>6.90528375</v>
      </c>
      <c r="N240" s="44">
        <f t="shared" si="39"/>
        <v>6.7898879999999995</v>
      </c>
      <c r="O240" s="44">
        <f t="shared" si="39"/>
        <v>-0.70574175</v>
      </c>
      <c r="P240" s="44">
        <f t="shared" si="39"/>
        <v>-4.03326</v>
      </c>
      <c r="Q240" s="44">
        <f t="shared" si="39"/>
        <v>-5.2496925</v>
      </c>
      <c r="R240" s="44">
        <f t="shared" si="39"/>
        <v>-3.749208</v>
      </c>
      <c r="S240" s="44">
        <f t="shared" si="39"/>
        <v>-4.4408835</v>
      </c>
      <c r="T240" s="44">
        <f t="shared" si="39"/>
        <v>-3.1842885</v>
      </c>
      <c r="U240" s="46">
        <f>U238*U239/2</f>
        <v>-1.292910375</v>
      </c>
    </row>
    <row r="241" spans="1:21" ht="12" thickBot="1">
      <c r="A241" s="430" t="s">
        <v>354</v>
      </c>
      <c r="B241" s="335">
        <f>SUM(B240:U240)*0.75/1000</f>
        <v>0.044937035718750004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5"/>
    </row>
  </sheetData>
  <sheetProtection sheet="1" objects="1" scenarios="1"/>
  <mergeCells count="34">
    <mergeCell ref="A185:W185"/>
    <mergeCell ref="A145:V145"/>
    <mergeCell ref="A65:V65"/>
    <mergeCell ref="A85:V85"/>
    <mergeCell ref="A105:V105"/>
    <mergeCell ref="A125:V125"/>
    <mergeCell ref="F47:G47"/>
    <mergeCell ref="B45:D45"/>
    <mergeCell ref="F45:G45"/>
    <mergeCell ref="A150:W150"/>
    <mergeCell ref="B44:G44"/>
    <mergeCell ref="I44:O44"/>
    <mergeCell ref="N25:Q25"/>
    <mergeCell ref="I45:K45"/>
    <mergeCell ref="L45:N45"/>
    <mergeCell ref="N3:O3"/>
    <mergeCell ref="P3:Q3"/>
    <mergeCell ref="B23:K23"/>
    <mergeCell ref="B24:F24"/>
    <mergeCell ref="G24:K24"/>
    <mergeCell ref="F3:G3"/>
    <mergeCell ref="H3:I3"/>
    <mergeCell ref="J3:K3"/>
    <mergeCell ref="L3:M3"/>
    <mergeCell ref="A230:U230"/>
    <mergeCell ref="A237:U237"/>
    <mergeCell ref="B1:I1"/>
    <mergeCell ref="J1:Q1"/>
    <mergeCell ref="B2:E2"/>
    <mergeCell ref="F2:I2"/>
    <mergeCell ref="J2:M2"/>
    <mergeCell ref="N2:Q2"/>
    <mergeCell ref="B3:C3"/>
    <mergeCell ref="D3:E3"/>
  </mergeCells>
  <printOptions/>
  <pageMargins left="0.75" right="0.75" top="1" bottom="1" header="0.5" footer="0.5"/>
  <pageSetup fitToHeight="1" fitToWidth="1" horizontalDpi="300" verticalDpi="300" orientation="portrait" paperSize="9" scale="2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226"/>
  <sheetViews>
    <sheetView zoomScale="75" zoomScaleNormal="75" workbookViewId="0" topLeftCell="I1">
      <selection activeCell="P35" sqref="P35:Q35"/>
    </sheetView>
  </sheetViews>
  <sheetFormatPr defaultColWidth="9.140625" defaultRowHeight="12.75"/>
  <cols>
    <col min="1" max="1" width="16.28125" style="35" bestFit="1" customWidth="1"/>
    <col min="2" max="22" width="12.28125" style="35" bestFit="1" customWidth="1"/>
    <col min="23" max="23" width="8.28125" style="35" bestFit="1" customWidth="1"/>
    <col min="24" max="16384" width="9.140625" style="35" customWidth="1"/>
  </cols>
  <sheetData>
    <row r="1" spans="1:20" ht="11.25">
      <c r="A1" s="34"/>
      <c r="B1" s="568" t="str">
        <f>'Original data'!C2&amp;"-"&amp;'Original data'!I2</f>
        <v>HCMBBLA001-3000115</v>
      </c>
      <c r="C1" s="569"/>
      <c r="D1" s="569"/>
      <c r="E1" s="569"/>
      <c r="F1" s="569"/>
      <c r="G1" s="569"/>
      <c r="H1" s="569"/>
      <c r="I1" s="570"/>
      <c r="J1" s="436" t="s">
        <v>40</v>
      </c>
      <c r="K1" s="483"/>
      <c r="L1" s="483"/>
      <c r="M1" s="483"/>
      <c r="N1" s="483"/>
      <c r="O1" s="483"/>
      <c r="P1" s="483"/>
      <c r="Q1" s="484"/>
      <c r="S1" s="36" t="s">
        <v>41</v>
      </c>
      <c r="T1" s="36" t="s">
        <v>326</v>
      </c>
    </row>
    <row r="2" spans="1:20" ht="11.25">
      <c r="A2" s="37"/>
      <c r="B2" s="571" t="s">
        <v>42</v>
      </c>
      <c r="C2" s="572"/>
      <c r="D2" s="572"/>
      <c r="E2" s="572"/>
      <c r="F2" s="573" t="s">
        <v>43</v>
      </c>
      <c r="G2" s="572"/>
      <c r="H2" s="572"/>
      <c r="I2" s="574"/>
      <c r="J2" s="571" t="s">
        <v>42</v>
      </c>
      <c r="K2" s="572"/>
      <c r="L2" s="572"/>
      <c r="M2" s="575"/>
      <c r="N2" s="572" t="s">
        <v>43</v>
      </c>
      <c r="O2" s="572"/>
      <c r="P2" s="572"/>
      <c r="Q2" s="574"/>
      <c r="S2" s="38"/>
      <c r="T2" s="38">
        <v>1</v>
      </c>
    </row>
    <row r="3" spans="1:20" ht="11.25">
      <c r="A3" s="37"/>
      <c r="B3" s="571" t="s">
        <v>59</v>
      </c>
      <c r="C3" s="572"/>
      <c r="D3" s="572" t="s">
        <v>58</v>
      </c>
      <c r="E3" s="572"/>
      <c r="F3" s="573" t="s">
        <v>59</v>
      </c>
      <c r="G3" s="572"/>
      <c r="H3" s="572" t="s">
        <v>58</v>
      </c>
      <c r="I3" s="574"/>
      <c r="J3" s="571" t="s">
        <v>59</v>
      </c>
      <c r="K3" s="572"/>
      <c r="L3" s="572" t="s">
        <v>58</v>
      </c>
      <c r="M3" s="575"/>
      <c r="N3" s="572" t="s">
        <v>59</v>
      </c>
      <c r="O3" s="572"/>
      <c r="P3" s="572" t="s">
        <v>58</v>
      </c>
      <c r="Q3" s="574"/>
      <c r="S3" s="38"/>
      <c r="T3" s="38">
        <v>2</v>
      </c>
    </row>
    <row r="4" spans="1:20" ht="11.25">
      <c r="A4" s="37"/>
      <c r="B4" s="39" t="s">
        <v>44</v>
      </c>
      <c r="C4" s="40" t="s">
        <v>45</v>
      </c>
      <c r="D4" s="40" t="s">
        <v>44</v>
      </c>
      <c r="E4" s="40" t="s">
        <v>45</v>
      </c>
      <c r="F4" s="41" t="s">
        <v>44</v>
      </c>
      <c r="G4" s="40" t="s">
        <v>45</v>
      </c>
      <c r="H4" s="40" t="s">
        <v>44</v>
      </c>
      <c r="I4" s="42" t="s">
        <v>45</v>
      </c>
      <c r="J4" s="39" t="s">
        <v>44</v>
      </c>
      <c r="K4" s="40" t="s">
        <v>45</v>
      </c>
      <c r="L4" s="40" t="s">
        <v>44</v>
      </c>
      <c r="M4" s="43" t="s">
        <v>45</v>
      </c>
      <c r="N4" s="40" t="s">
        <v>44</v>
      </c>
      <c r="O4" s="40" t="s">
        <v>45</v>
      </c>
      <c r="P4" s="40" t="s">
        <v>44</v>
      </c>
      <c r="Q4" s="42" t="s">
        <v>45</v>
      </c>
      <c r="S4" s="38"/>
      <c r="T4" s="38">
        <v>3</v>
      </c>
    </row>
    <row r="5" spans="1:20" ht="11.25">
      <c r="A5" s="37">
        <v>1</v>
      </c>
      <c r="B5" s="388"/>
      <c r="C5" s="386"/>
      <c r="D5" s="44">
        <f>AVERAGE(C67:T67)</f>
        <v>107.94789444444443</v>
      </c>
      <c r="E5" s="44">
        <f>STDEV(C67:T67)</f>
        <v>0.2761934093757456</v>
      </c>
      <c r="F5" s="45">
        <f>V87</f>
        <v>0</v>
      </c>
      <c r="G5" s="386"/>
      <c r="H5" s="44">
        <f>AVERAGE(C87:T87)</f>
        <v>0.10905044444444448</v>
      </c>
      <c r="I5" s="46">
        <f>STDEV(C87:T87)</f>
        <v>0.9959751769891729</v>
      </c>
      <c r="J5" s="384"/>
      <c r="K5" s="385"/>
      <c r="L5" s="44">
        <f>AVERAGE(C107:T107)</f>
        <v>108.03087222222221</v>
      </c>
      <c r="M5" s="47">
        <f>STDEV(C107:T107)</f>
        <v>0.39408167384645915</v>
      </c>
      <c r="N5" s="44">
        <f>V127</f>
        <v>0</v>
      </c>
      <c r="O5" s="386"/>
      <c r="P5" s="44">
        <f>AVERAGE(C127:T127)</f>
        <v>0.11621133333333332</v>
      </c>
      <c r="Q5" s="46">
        <f>STDEV(C127:T127)</f>
        <v>1.1179409864386454</v>
      </c>
      <c r="S5" s="38">
        <v>0</v>
      </c>
      <c r="T5" s="38">
        <v>4</v>
      </c>
    </row>
    <row r="6" spans="1:20" ht="11.25">
      <c r="A6" s="37">
        <v>2</v>
      </c>
      <c r="B6" s="48">
        <f>V68</f>
        <v>0</v>
      </c>
      <c r="C6" s="386"/>
      <c r="D6" s="44">
        <f>AVERAGE(C68:T68)</f>
        <v>1.733247434320099</v>
      </c>
      <c r="E6" s="44">
        <f>STDEV(C68:T68)</f>
        <v>0.0700357423061217</v>
      </c>
      <c r="F6" s="45">
        <f>V88</f>
        <v>0</v>
      </c>
      <c r="G6" s="386"/>
      <c r="H6" s="44">
        <f>AVERAGE(C88:T88)</f>
        <v>-0.1332896003980493</v>
      </c>
      <c r="I6" s="46">
        <f>STDEV(C88:T88)</f>
        <v>0.09200845347572859</v>
      </c>
      <c r="J6" s="48">
        <f>V108</f>
        <v>0</v>
      </c>
      <c r="K6" s="386"/>
      <c r="L6" s="44">
        <f>AVERAGE(C108:T108)</f>
        <v>-1.444363696123012</v>
      </c>
      <c r="M6" s="47">
        <f>STDEV(C108:T108)</f>
        <v>0.11002629358900848</v>
      </c>
      <c r="N6" s="44">
        <f>V128</f>
        <v>0</v>
      </c>
      <c r="O6" s="386"/>
      <c r="P6" s="44">
        <f>AVERAGE(C128:T128)</f>
        <v>-0.11932162681245097</v>
      </c>
      <c r="Q6" s="46">
        <f>STDEV(C128:T128)</f>
        <v>0.1107196544190947</v>
      </c>
      <c r="S6" s="38">
        <v>0</v>
      </c>
      <c r="T6" s="38">
        <v>5</v>
      </c>
    </row>
    <row r="7" spans="1:20" ht="11.25">
      <c r="A7" s="37">
        <v>3</v>
      </c>
      <c r="B7" s="48">
        <f aca="true" t="shared" si="0" ref="B7:B15">V69</f>
        <v>0</v>
      </c>
      <c r="C7" s="386"/>
      <c r="D7" s="44">
        <f aca="true" t="shared" si="1" ref="D7:D15">AVERAGE(C69:T69)</f>
        <v>4.30896334946112</v>
      </c>
      <c r="E7" s="44">
        <f aca="true" t="shared" si="2" ref="E7:E15">STDEV(C69:T69)</f>
        <v>0.034544392392622005</v>
      </c>
      <c r="F7" s="45">
        <f aca="true" t="shared" si="3" ref="F7:F15">V89</f>
        <v>0</v>
      </c>
      <c r="G7" s="386"/>
      <c r="H7" s="44">
        <f aca="true" t="shared" si="4" ref="H7:H15">AVERAGE(C89:T89)</f>
        <v>-0.08247199680823636</v>
      </c>
      <c r="I7" s="46">
        <f aca="true" t="shared" si="5" ref="I7:I15">STDEV(C89:T89)</f>
        <v>0.07783022554000987</v>
      </c>
      <c r="J7" s="48">
        <f aca="true" t="shared" si="6" ref="J7:J15">V109</f>
        <v>0</v>
      </c>
      <c r="K7" s="386"/>
      <c r="L7" s="44">
        <f aca="true" t="shared" si="7" ref="L7:L15">AVERAGE(C109:T109)</f>
        <v>4.333096917031694</v>
      </c>
      <c r="M7" s="47">
        <f aca="true" t="shared" si="8" ref="M7:M15">STDEV(C109:T109)</f>
        <v>0.0303686681100632</v>
      </c>
      <c r="N7" s="44">
        <f aca="true" t="shared" si="9" ref="N7:N15">V129</f>
        <v>0</v>
      </c>
      <c r="O7" s="386"/>
      <c r="P7" s="44">
        <f aca="true" t="shared" si="10" ref="P7:P15">AVERAGE(C129:T129)</f>
        <v>0.07742320773340977</v>
      </c>
      <c r="Q7" s="46">
        <f aca="true" t="shared" si="11" ref="Q7:Q15">STDEV(C129:T129)</f>
        <v>0.062182142022173224</v>
      </c>
      <c r="S7" s="38">
        <v>0</v>
      </c>
      <c r="T7" s="38">
        <v>6</v>
      </c>
    </row>
    <row r="8" spans="1:20" ht="11.25">
      <c r="A8" s="37">
        <v>4</v>
      </c>
      <c r="B8" s="48">
        <f t="shared" si="0"/>
        <v>0</v>
      </c>
      <c r="C8" s="386"/>
      <c r="D8" s="44">
        <f t="shared" si="1"/>
        <v>0.013475847740568946</v>
      </c>
      <c r="E8" s="44">
        <f t="shared" si="2"/>
        <v>0.01077263865595028</v>
      </c>
      <c r="F8" s="45">
        <f t="shared" si="3"/>
        <v>0</v>
      </c>
      <c r="G8" s="386"/>
      <c r="H8" s="44">
        <f t="shared" si="4"/>
        <v>0.030635846098247772</v>
      </c>
      <c r="I8" s="46">
        <f t="shared" si="5"/>
        <v>0.01896609181270352</v>
      </c>
      <c r="J8" s="48">
        <f t="shared" si="6"/>
        <v>0</v>
      </c>
      <c r="K8" s="386"/>
      <c r="L8" s="44">
        <f t="shared" si="7"/>
        <v>-0.06898416318544633</v>
      </c>
      <c r="M8" s="47">
        <f t="shared" si="8"/>
        <v>0.013195297831194901</v>
      </c>
      <c r="N8" s="44">
        <f t="shared" si="9"/>
        <v>0</v>
      </c>
      <c r="O8" s="386"/>
      <c r="P8" s="44">
        <f t="shared" si="10"/>
        <v>-0.0601499972346717</v>
      </c>
      <c r="Q8" s="46">
        <f t="shared" si="11"/>
        <v>0.01755734613064061</v>
      </c>
      <c r="S8" s="38">
        <v>0</v>
      </c>
      <c r="T8" s="38">
        <v>7</v>
      </c>
    </row>
    <row r="9" spans="1:20" ht="11.25">
      <c r="A9" s="37">
        <v>5</v>
      </c>
      <c r="B9" s="48">
        <f t="shared" si="0"/>
        <v>0</v>
      </c>
      <c r="C9" s="386"/>
      <c r="D9" s="44">
        <f t="shared" si="1"/>
        <v>0.05134407395630157</v>
      </c>
      <c r="E9" s="44">
        <f t="shared" si="2"/>
        <v>0.005709191498848981</v>
      </c>
      <c r="F9" s="45">
        <f t="shared" si="3"/>
        <v>0</v>
      </c>
      <c r="G9" s="386"/>
      <c r="H9" s="44">
        <f t="shared" si="4"/>
        <v>-0.0010060589149402533</v>
      </c>
      <c r="I9" s="46">
        <f t="shared" si="5"/>
        <v>0.007826244112202943</v>
      </c>
      <c r="J9" s="48">
        <f t="shared" si="6"/>
        <v>0</v>
      </c>
      <c r="K9" s="386"/>
      <c r="L9" s="44">
        <f t="shared" si="7"/>
        <v>0.047048340863006646</v>
      </c>
      <c r="M9" s="47">
        <f t="shared" si="8"/>
        <v>0.006766731897873627</v>
      </c>
      <c r="N9" s="44">
        <f t="shared" si="9"/>
        <v>0</v>
      </c>
      <c r="O9" s="386"/>
      <c r="P9" s="44">
        <f t="shared" si="10"/>
        <v>0.0021248727179108053</v>
      </c>
      <c r="Q9" s="46">
        <f t="shared" si="11"/>
        <v>0.00907890045763859</v>
      </c>
      <c r="S9" s="38">
        <v>0</v>
      </c>
      <c r="T9" s="38">
        <v>8</v>
      </c>
    </row>
    <row r="10" spans="1:20" ht="11.25">
      <c r="A10" s="37">
        <v>6</v>
      </c>
      <c r="B10" s="48">
        <f t="shared" si="0"/>
        <v>0</v>
      </c>
      <c r="C10" s="386"/>
      <c r="D10" s="44">
        <f t="shared" si="1"/>
        <v>-0.021326879459852233</v>
      </c>
      <c r="E10" s="44">
        <f t="shared" si="2"/>
        <v>0.004417177263721106</v>
      </c>
      <c r="F10" s="45">
        <f t="shared" si="3"/>
        <v>0</v>
      </c>
      <c r="G10" s="386"/>
      <c r="H10" s="44">
        <f t="shared" si="4"/>
        <v>0.0022536405912429577</v>
      </c>
      <c r="I10" s="46">
        <f t="shared" si="5"/>
        <v>0.0030086539520242928</v>
      </c>
      <c r="J10" s="48">
        <f t="shared" si="6"/>
        <v>0</v>
      </c>
      <c r="K10" s="386"/>
      <c r="L10" s="44">
        <f t="shared" si="7"/>
        <v>0.01771732817884327</v>
      </c>
      <c r="M10" s="47">
        <f t="shared" si="8"/>
        <v>0.00505338591171543</v>
      </c>
      <c r="N10" s="44">
        <f t="shared" si="9"/>
        <v>0</v>
      </c>
      <c r="O10" s="386"/>
      <c r="P10" s="44">
        <f t="shared" si="10"/>
        <v>-0.004583614798049045</v>
      </c>
      <c r="Q10" s="46">
        <f t="shared" si="11"/>
        <v>0.006619418940024865</v>
      </c>
      <c r="S10" s="38">
        <v>0</v>
      </c>
      <c r="T10" s="38">
        <v>9</v>
      </c>
    </row>
    <row r="11" spans="1:20" ht="11.25">
      <c r="A11" s="37">
        <v>7</v>
      </c>
      <c r="B11" s="48">
        <f t="shared" si="0"/>
        <v>0</v>
      </c>
      <c r="C11" s="386"/>
      <c r="D11" s="44">
        <f t="shared" si="1"/>
        <v>0.01628740548499143</v>
      </c>
      <c r="E11" s="44">
        <f t="shared" si="2"/>
        <v>0.0023462178499163372</v>
      </c>
      <c r="F11" s="45">
        <f t="shared" si="3"/>
        <v>0</v>
      </c>
      <c r="G11" s="386"/>
      <c r="H11" s="44">
        <f t="shared" si="4"/>
        <v>-9.879850257526031E-05</v>
      </c>
      <c r="I11" s="46">
        <f t="shared" si="5"/>
        <v>0.007646710119887944</v>
      </c>
      <c r="J11" s="48">
        <f t="shared" si="6"/>
        <v>0</v>
      </c>
      <c r="K11" s="386"/>
      <c r="L11" s="44">
        <f t="shared" si="7"/>
        <v>-0.008171661570058811</v>
      </c>
      <c r="M11" s="47">
        <f t="shared" si="8"/>
        <v>0.002667277286624383</v>
      </c>
      <c r="N11" s="44">
        <f t="shared" si="9"/>
        <v>0</v>
      </c>
      <c r="O11" s="386"/>
      <c r="P11" s="44">
        <f t="shared" si="10"/>
        <v>0.0009836283225402264</v>
      </c>
      <c r="Q11" s="46">
        <f t="shared" si="11"/>
        <v>0.01115468716151215</v>
      </c>
      <c r="S11" s="38">
        <v>0</v>
      </c>
      <c r="T11" s="38">
        <v>10</v>
      </c>
    </row>
    <row r="12" spans="1:20" ht="11.25">
      <c r="A12" s="37">
        <v>8</v>
      </c>
      <c r="B12" s="48">
        <f t="shared" si="0"/>
        <v>0</v>
      </c>
      <c r="C12" s="386"/>
      <c r="D12" s="44">
        <f t="shared" si="1"/>
        <v>-0.004787158410811139</v>
      </c>
      <c r="E12" s="44">
        <f t="shared" si="2"/>
        <v>0.0017493744271438938</v>
      </c>
      <c r="F12" s="45">
        <f t="shared" si="3"/>
        <v>0</v>
      </c>
      <c r="G12" s="386"/>
      <c r="H12" s="44">
        <f t="shared" si="4"/>
        <v>-0.0005683730080547032</v>
      </c>
      <c r="I12" s="46">
        <f t="shared" si="5"/>
        <v>0.0023175636400204628</v>
      </c>
      <c r="J12" s="48">
        <f t="shared" si="6"/>
        <v>0</v>
      </c>
      <c r="K12" s="386"/>
      <c r="L12" s="44">
        <f t="shared" si="7"/>
        <v>0.002242671801646847</v>
      </c>
      <c r="M12" s="47">
        <f t="shared" si="8"/>
        <v>0.003120550356513096</v>
      </c>
      <c r="N12" s="44">
        <f t="shared" si="9"/>
        <v>0</v>
      </c>
      <c r="O12" s="386"/>
      <c r="P12" s="44">
        <f t="shared" si="10"/>
        <v>0.00010638602230707011</v>
      </c>
      <c r="Q12" s="46">
        <f t="shared" si="11"/>
        <v>0.00293386766450618</v>
      </c>
      <c r="S12" s="38">
        <v>0</v>
      </c>
      <c r="T12" s="38">
        <v>11</v>
      </c>
    </row>
    <row r="13" spans="1:20" ht="11.25">
      <c r="A13" s="37">
        <v>9</v>
      </c>
      <c r="B13" s="48">
        <f t="shared" si="0"/>
        <v>0</v>
      </c>
      <c r="C13" s="386"/>
      <c r="D13" s="44">
        <f t="shared" si="1"/>
        <v>0.027803526515871074</v>
      </c>
      <c r="E13" s="44">
        <f>STDEV(C75:T75)</f>
        <v>0.0019162211638048755</v>
      </c>
      <c r="F13" s="45">
        <f t="shared" si="3"/>
        <v>0</v>
      </c>
      <c r="G13" s="386"/>
      <c r="H13" s="44">
        <f t="shared" si="4"/>
        <v>-0.0019781964105107792</v>
      </c>
      <c r="I13" s="46">
        <f t="shared" si="5"/>
        <v>0.00526454695413932</v>
      </c>
      <c r="J13" s="48">
        <f t="shared" si="6"/>
        <v>0</v>
      </c>
      <c r="K13" s="386"/>
      <c r="L13" s="44">
        <f t="shared" si="7"/>
        <v>0.011398822983416842</v>
      </c>
      <c r="M13" s="47">
        <f t="shared" si="8"/>
        <v>0.0033400097993039725</v>
      </c>
      <c r="N13" s="44">
        <f t="shared" si="9"/>
        <v>0</v>
      </c>
      <c r="O13" s="386"/>
      <c r="P13" s="44">
        <f t="shared" si="10"/>
        <v>-0.0024924309750132445</v>
      </c>
      <c r="Q13" s="46">
        <f t="shared" si="11"/>
        <v>0.005404005873589552</v>
      </c>
      <c r="S13" s="38">
        <v>0</v>
      </c>
      <c r="T13" s="38">
        <v>12</v>
      </c>
    </row>
    <row r="14" spans="1:20" ht="11.25">
      <c r="A14" s="37">
        <v>10</v>
      </c>
      <c r="B14" s="48">
        <f t="shared" si="0"/>
        <v>0</v>
      </c>
      <c r="C14" s="386"/>
      <c r="D14" s="44">
        <f t="shared" si="1"/>
        <v>-2.5146176751103075E-05</v>
      </c>
      <c r="E14" s="44">
        <f t="shared" si="2"/>
        <v>5.9282822750967635E-05</v>
      </c>
      <c r="F14" s="45">
        <f t="shared" si="3"/>
        <v>0</v>
      </c>
      <c r="G14" s="386"/>
      <c r="H14" s="44">
        <f t="shared" si="4"/>
        <v>-0.0004163421514672449</v>
      </c>
      <c r="I14" s="46">
        <f t="shared" si="5"/>
        <v>0.000985001399733514</v>
      </c>
      <c r="J14" s="48">
        <f t="shared" si="6"/>
        <v>0</v>
      </c>
      <c r="K14" s="386"/>
      <c r="L14" s="44">
        <f t="shared" si="7"/>
        <v>-2.298835836263503E-06</v>
      </c>
      <c r="M14" s="47">
        <f t="shared" si="8"/>
        <v>1.2756130668051403E-05</v>
      </c>
      <c r="N14" s="44">
        <f t="shared" si="9"/>
        <v>0</v>
      </c>
      <c r="O14" s="386"/>
      <c r="P14" s="44">
        <f t="shared" si="10"/>
        <v>-0.00019790262682730018</v>
      </c>
      <c r="Q14" s="46">
        <f t="shared" si="11"/>
        <v>0.0009527548250344676</v>
      </c>
      <c r="S14" s="38">
        <v>0</v>
      </c>
      <c r="T14" s="38">
        <v>13</v>
      </c>
    </row>
    <row r="15" spans="1:20" ht="11.25">
      <c r="A15" s="37">
        <v>11</v>
      </c>
      <c r="B15" s="48">
        <f t="shared" si="0"/>
        <v>0</v>
      </c>
      <c r="C15" s="386"/>
      <c r="D15" s="44">
        <f t="shared" si="1"/>
        <v>0.0288885746998055</v>
      </c>
      <c r="E15" s="44">
        <f t="shared" si="2"/>
        <v>0.0008552636786855138</v>
      </c>
      <c r="F15" s="45">
        <f t="shared" si="3"/>
        <v>0</v>
      </c>
      <c r="G15" s="386"/>
      <c r="H15" s="44">
        <f t="shared" si="4"/>
        <v>-0.0019163278070611907</v>
      </c>
      <c r="I15" s="46">
        <f t="shared" si="5"/>
        <v>0.00728997012370199</v>
      </c>
      <c r="J15" s="48">
        <f t="shared" si="6"/>
        <v>0</v>
      </c>
      <c r="K15" s="386"/>
      <c r="L15" s="44">
        <f t="shared" si="7"/>
        <v>0.0024792508475328903</v>
      </c>
      <c r="M15" s="47">
        <f t="shared" si="8"/>
        <v>0.0009725953010442768</v>
      </c>
      <c r="N15" s="44">
        <f t="shared" si="9"/>
        <v>0</v>
      </c>
      <c r="O15" s="386"/>
      <c r="P15" s="44">
        <f t="shared" si="10"/>
        <v>-0.00010540934557089981</v>
      </c>
      <c r="Q15" s="46">
        <f t="shared" si="11"/>
        <v>0.008100243998749382</v>
      </c>
      <c r="S15" s="38">
        <v>0</v>
      </c>
      <c r="T15" s="38">
        <v>14</v>
      </c>
    </row>
    <row r="16" spans="1:20" ht="11.25">
      <c r="A16" s="37">
        <v>12</v>
      </c>
      <c r="B16" s="48">
        <f aca="true" t="shared" si="12" ref="B16:B21">V78/10</f>
        <v>0</v>
      </c>
      <c r="C16" s="386"/>
      <c r="D16" s="44">
        <f aca="true" t="shared" si="13" ref="D16:D21">AVERAGE(C78:T78)/10</f>
        <v>-0.000524020373265282</v>
      </c>
      <c r="E16" s="44">
        <f aca="true" t="shared" si="14" ref="E16:E21">STDEV(C78:T78)/10</f>
        <v>0.00083941436236836</v>
      </c>
      <c r="F16" s="45">
        <f aca="true" t="shared" si="15" ref="F16:F21">V98/10</f>
        <v>0</v>
      </c>
      <c r="G16" s="386"/>
      <c r="H16" s="44">
        <f aca="true" t="shared" si="16" ref="H16:H21">AVERAGE(C98:T98)/10</f>
        <v>0.0010511823852383082</v>
      </c>
      <c r="I16" s="46">
        <f aca="true" t="shared" si="17" ref="I16:I21">STDEV(C98:T98)/10</f>
        <v>0.0007402666906777619</v>
      </c>
      <c r="J16" s="48">
        <f aca="true" t="shared" si="18" ref="J16:J21">V118/10</f>
        <v>0</v>
      </c>
      <c r="K16" s="386"/>
      <c r="L16" s="44">
        <f aca="true" t="shared" si="19" ref="L16:L21">AVERAGE(C118:T118)/10</f>
        <v>-0.0010609567809409621</v>
      </c>
      <c r="M16" s="47">
        <f aca="true" t="shared" si="20" ref="M16:M21">STDEV(C118:T118)/10</f>
        <v>0.0007387427893860908</v>
      </c>
      <c r="N16" s="44">
        <f aca="true" t="shared" si="21" ref="N16:N21">V138/10</f>
        <v>0</v>
      </c>
      <c r="O16" s="386"/>
      <c r="P16" s="44">
        <f aca="true" t="shared" si="22" ref="P16:P21">AVERAGE(C138:T138)/10</f>
        <v>-0.00029904639963422716</v>
      </c>
      <c r="Q16" s="46">
        <f aca="true" t="shared" si="23" ref="Q16:Q21">STDEV(C138:T138)/10</f>
        <v>0.0008242135253811091</v>
      </c>
      <c r="S16" s="38">
        <v>0</v>
      </c>
      <c r="T16" s="38">
        <v>15</v>
      </c>
    </row>
    <row r="17" spans="1:20" ht="11.25">
      <c r="A17" s="37">
        <v>13</v>
      </c>
      <c r="B17" s="48">
        <f t="shared" si="12"/>
        <v>0</v>
      </c>
      <c r="C17" s="386"/>
      <c r="D17" s="44">
        <f t="shared" si="13"/>
        <v>0.005050329519990718</v>
      </c>
      <c r="E17" s="44">
        <f t="shared" si="14"/>
        <v>0.0006952464710967092</v>
      </c>
      <c r="F17" s="45">
        <f t="shared" si="15"/>
        <v>0</v>
      </c>
      <c r="G17" s="386"/>
      <c r="H17" s="44">
        <f t="shared" si="16"/>
        <v>-0.0006223981428579444</v>
      </c>
      <c r="I17" s="46">
        <f t="shared" si="17"/>
        <v>0.0009300451679346214</v>
      </c>
      <c r="J17" s="48">
        <f t="shared" si="18"/>
        <v>0</v>
      </c>
      <c r="K17" s="386"/>
      <c r="L17" s="44">
        <f t="shared" si="19"/>
        <v>0.0012032071905065602</v>
      </c>
      <c r="M17" s="47">
        <f t="shared" si="20"/>
        <v>0.0008012210769689394</v>
      </c>
      <c r="N17" s="44">
        <f t="shared" si="21"/>
        <v>0</v>
      </c>
      <c r="O17" s="386"/>
      <c r="P17" s="44">
        <f t="shared" si="22"/>
        <v>-0.00048542195758099143</v>
      </c>
      <c r="Q17" s="46">
        <f t="shared" si="23"/>
        <v>0.0012451739415665797</v>
      </c>
      <c r="S17" s="38">
        <v>0</v>
      </c>
      <c r="T17" s="38">
        <v>16</v>
      </c>
    </row>
    <row r="18" spans="1:20" ht="11.25">
      <c r="A18" s="37">
        <v>14</v>
      </c>
      <c r="B18" s="48">
        <f t="shared" si="12"/>
        <v>0</v>
      </c>
      <c r="C18" s="386"/>
      <c r="D18" s="44">
        <f t="shared" si="13"/>
        <v>0.0020953509185607567</v>
      </c>
      <c r="E18" s="44">
        <f t="shared" si="14"/>
        <v>0.0005281616975820644</v>
      </c>
      <c r="F18" s="45">
        <f t="shared" si="15"/>
        <v>0</v>
      </c>
      <c r="G18" s="386"/>
      <c r="H18" s="44">
        <f t="shared" si="16"/>
        <v>0.009536376138306674</v>
      </c>
      <c r="I18" s="46">
        <f t="shared" si="17"/>
        <v>0.0007395418161613243</v>
      </c>
      <c r="J18" s="48">
        <f t="shared" si="18"/>
        <v>0</v>
      </c>
      <c r="K18" s="386"/>
      <c r="L18" s="44">
        <f t="shared" si="19"/>
        <v>0.003342761712780603</v>
      </c>
      <c r="M18" s="47">
        <f t="shared" si="20"/>
        <v>0.000693476799998995</v>
      </c>
      <c r="N18" s="44">
        <f t="shared" si="21"/>
        <v>0</v>
      </c>
      <c r="O18" s="386"/>
      <c r="P18" s="44">
        <f t="shared" si="22"/>
        <v>0.005856962275794171</v>
      </c>
      <c r="Q18" s="46">
        <f t="shared" si="23"/>
        <v>0.0006902711096683922</v>
      </c>
      <c r="S18" s="38">
        <v>0</v>
      </c>
      <c r="T18" s="38">
        <v>17</v>
      </c>
    </row>
    <row r="19" spans="1:20" ht="11.25">
      <c r="A19" s="37">
        <v>15</v>
      </c>
      <c r="B19" s="48">
        <f t="shared" si="12"/>
        <v>0</v>
      </c>
      <c r="C19" s="386"/>
      <c r="D19" s="44">
        <f t="shared" si="13"/>
        <v>-0.01191249850282486</v>
      </c>
      <c r="E19" s="44">
        <f t="shared" si="14"/>
        <v>0.0018425584652482035</v>
      </c>
      <c r="F19" s="45">
        <f t="shared" si="15"/>
        <v>0</v>
      </c>
      <c r="G19" s="386"/>
      <c r="H19" s="44">
        <f t="shared" si="16"/>
        <v>0.002246567606346516</v>
      </c>
      <c r="I19" s="46">
        <f t="shared" si="17"/>
        <v>0.0027803687609341855</v>
      </c>
      <c r="J19" s="48">
        <f t="shared" si="18"/>
        <v>0</v>
      </c>
      <c r="K19" s="386"/>
      <c r="L19" s="44">
        <f t="shared" si="19"/>
        <v>-0.008368414585687383</v>
      </c>
      <c r="M19" s="47">
        <f t="shared" si="20"/>
        <v>0.0019960456268160627</v>
      </c>
      <c r="N19" s="44">
        <f t="shared" si="21"/>
        <v>0</v>
      </c>
      <c r="O19" s="386"/>
      <c r="P19" s="44">
        <f t="shared" si="22"/>
        <v>0.005666581728531075</v>
      </c>
      <c r="Q19" s="46">
        <f t="shared" si="23"/>
        <v>0.0031397455719868518</v>
      </c>
      <c r="S19" s="38">
        <v>0</v>
      </c>
      <c r="T19" s="38">
        <v>18</v>
      </c>
    </row>
    <row r="20" spans="1:20" ht="11.25">
      <c r="A20" s="37">
        <v>16</v>
      </c>
      <c r="B20" s="48">
        <f t="shared" si="12"/>
        <v>0</v>
      </c>
      <c r="C20" s="386"/>
      <c r="D20" s="44">
        <f t="shared" si="13"/>
        <v>0</v>
      </c>
      <c r="E20" s="44">
        <f t="shared" si="14"/>
        <v>0</v>
      </c>
      <c r="F20" s="45">
        <f t="shared" si="15"/>
        <v>0</v>
      </c>
      <c r="G20" s="386"/>
      <c r="H20" s="44">
        <f t="shared" si="16"/>
        <v>0</v>
      </c>
      <c r="I20" s="46">
        <f t="shared" si="17"/>
        <v>0</v>
      </c>
      <c r="J20" s="48">
        <f t="shared" si="18"/>
        <v>0</v>
      </c>
      <c r="K20" s="386"/>
      <c r="L20" s="44">
        <f t="shared" si="19"/>
        <v>0</v>
      </c>
      <c r="M20" s="47">
        <f t="shared" si="20"/>
        <v>0</v>
      </c>
      <c r="N20" s="44">
        <f t="shared" si="21"/>
        <v>0</v>
      </c>
      <c r="O20" s="386"/>
      <c r="P20" s="44">
        <f t="shared" si="22"/>
        <v>0</v>
      </c>
      <c r="Q20" s="46">
        <f t="shared" si="23"/>
        <v>0</v>
      </c>
      <c r="S20" s="38">
        <v>0</v>
      </c>
      <c r="T20" s="38">
        <v>19</v>
      </c>
    </row>
    <row r="21" spans="1:20" ht="12" thickBot="1">
      <c r="A21" s="37">
        <v>17</v>
      </c>
      <c r="B21" s="49">
        <f t="shared" si="12"/>
        <v>0</v>
      </c>
      <c r="C21" s="387"/>
      <c r="D21" s="50">
        <f t="shared" si="13"/>
        <v>0</v>
      </c>
      <c r="E21" s="50">
        <f t="shared" si="14"/>
        <v>0</v>
      </c>
      <c r="F21" s="51">
        <f t="shared" si="15"/>
        <v>0</v>
      </c>
      <c r="G21" s="387"/>
      <c r="H21" s="50">
        <f t="shared" si="16"/>
        <v>0</v>
      </c>
      <c r="I21" s="52">
        <f t="shared" si="17"/>
        <v>0</v>
      </c>
      <c r="J21" s="49">
        <f t="shared" si="18"/>
        <v>0</v>
      </c>
      <c r="K21" s="387"/>
      <c r="L21" s="50">
        <f t="shared" si="19"/>
        <v>0</v>
      </c>
      <c r="M21" s="53">
        <f t="shared" si="20"/>
        <v>0</v>
      </c>
      <c r="N21" s="51">
        <f t="shared" si="21"/>
        <v>0</v>
      </c>
      <c r="O21" s="387"/>
      <c r="P21" s="50">
        <f t="shared" si="22"/>
        <v>0</v>
      </c>
      <c r="Q21" s="52">
        <f t="shared" si="23"/>
        <v>0</v>
      </c>
      <c r="S21" s="54">
        <v>0</v>
      </c>
      <c r="T21" s="54">
        <v>20</v>
      </c>
    </row>
    <row r="23" spans="1:11" ht="11.25">
      <c r="A23" s="55"/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12" thickBot="1">
      <c r="A24" s="55"/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2:17" ht="11.25"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568" t="s">
        <v>116</v>
      </c>
      <c r="O25" s="569"/>
      <c r="P25" s="569"/>
      <c r="Q25" s="570"/>
    </row>
    <row r="26" spans="1:17" ht="11.25">
      <c r="A26" s="35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N26" s="85" t="s">
        <v>110</v>
      </c>
      <c r="O26" s="34" t="s">
        <v>111</v>
      </c>
      <c r="P26" s="34" t="s">
        <v>112</v>
      </c>
      <c r="Q26" s="86" t="s">
        <v>113</v>
      </c>
    </row>
    <row r="27" spans="1:17" ht="11.25">
      <c r="A27" s="35">
        <v>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N27" s="85">
        <v>2</v>
      </c>
      <c r="O27" s="87">
        <f>N27*N27</f>
        <v>4</v>
      </c>
      <c r="P27" s="61">
        <f>((LN(E6)+LN(I6))/2)</f>
        <v>-2.522312191711121</v>
      </c>
      <c r="Q27" s="88">
        <f>((LN(M6)+LN(Q6))/2)</f>
        <v>-2.2038949087292954</v>
      </c>
    </row>
    <row r="28" spans="1:17" ht="11.25">
      <c r="A28" s="35">
        <v>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N28" s="85">
        <v>3</v>
      </c>
      <c r="O28" s="87">
        <f aca="true" t="shared" si="24" ref="O28:O34">N28*N28</f>
        <v>9</v>
      </c>
      <c r="P28" s="61">
        <f aca="true" t="shared" si="25" ref="P28:P34">((LN(E7)+LN(I7))/2)</f>
        <v>-2.959367733111369</v>
      </c>
      <c r="Q28" s="88">
        <f aca="true" t="shared" si="26" ref="Q28:Q34">((LN(M7)+LN(Q7))/2)</f>
        <v>-3.136015641273063</v>
      </c>
    </row>
    <row r="29" spans="1:17" ht="11.25">
      <c r="A29" s="35">
        <v>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N29" s="85">
        <v>4</v>
      </c>
      <c r="O29" s="87">
        <f t="shared" si="24"/>
        <v>16</v>
      </c>
      <c r="P29" s="61">
        <f t="shared" si="25"/>
        <v>-4.2479241764455855</v>
      </c>
      <c r="Q29" s="88">
        <f t="shared" si="26"/>
        <v>-4.185088785735816</v>
      </c>
    </row>
    <row r="30" spans="1:17" ht="11.25">
      <c r="A30" s="35">
        <v>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N30" s="85">
        <v>5</v>
      </c>
      <c r="O30" s="87">
        <f t="shared" si="24"/>
        <v>25</v>
      </c>
      <c r="P30" s="61">
        <f t="shared" si="25"/>
        <v>-5.007975211227709</v>
      </c>
      <c r="Q30" s="88">
        <f t="shared" si="26"/>
        <v>-4.848769615122185</v>
      </c>
    </row>
    <row r="31" spans="1:17" ht="11.25">
      <c r="A31" s="35">
        <v>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N31" s="85">
        <v>6</v>
      </c>
      <c r="O31" s="87">
        <f t="shared" si="24"/>
        <v>36</v>
      </c>
      <c r="P31" s="61">
        <f>((LN(E10)+LN(I10))/2)</f>
        <v>-5.614258453639878</v>
      </c>
      <c r="Q31" s="88">
        <f>((LN(M10)+LN(Q10))/2)</f>
        <v>-5.152722234546397</v>
      </c>
    </row>
    <row r="32" spans="1:17" ht="11.25">
      <c r="A32" s="35">
        <v>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N32" s="85">
        <v>7</v>
      </c>
      <c r="O32" s="87">
        <f t="shared" si="24"/>
        <v>49</v>
      </c>
      <c r="P32" s="61">
        <f t="shared" si="25"/>
        <v>-5.4642152231198144</v>
      </c>
      <c r="Q32" s="88">
        <f t="shared" si="26"/>
        <v>-5.211296282938523</v>
      </c>
    </row>
    <row r="33" spans="1:17" ht="11.25">
      <c r="A33" s="35">
        <v>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N33" s="85">
        <v>8</v>
      </c>
      <c r="O33" s="87">
        <f t="shared" si="24"/>
        <v>64</v>
      </c>
      <c r="P33" s="61">
        <f t="shared" si="25"/>
        <v>-6.207867912712352</v>
      </c>
      <c r="Q33" s="88">
        <f t="shared" si="26"/>
        <v>-5.800589800399486</v>
      </c>
    </row>
    <row r="34" spans="1:17" ht="11.25">
      <c r="A34" s="35">
        <v>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N34" s="85">
        <v>9</v>
      </c>
      <c r="O34" s="87">
        <f t="shared" si="24"/>
        <v>81</v>
      </c>
      <c r="P34" s="61">
        <f t="shared" si="25"/>
        <v>-5.752080180914657</v>
      </c>
      <c r="Q34" s="88">
        <f t="shared" si="26"/>
        <v>-5.461198155031301</v>
      </c>
    </row>
    <row r="35" spans="1:17" ht="12" thickBot="1">
      <c r="A35" s="35">
        <v>10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N35" s="78" t="s">
        <v>114</v>
      </c>
      <c r="O35" s="64"/>
      <c r="P35" s="335">
        <f>EXP((SUM(P27:P34)-LN($G$49)*SUM($N27:$N34)-LN($G$50)*SUM($O27:$O34))/8)/$G$48</f>
        <v>0.001956610117544141</v>
      </c>
      <c r="Q35" s="336">
        <f>EXP((SUM(Q27:Q34)-LN($G$49)*SUM($N27:$N34)-LN($G$50)*SUM($O27:$O34))/8)/$G$48</f>
        <v>0.002443097377777952</v>
      </c>
    </row>
    <row r="36" spans="1:14" ht="11.25">
      <c r="A36" s="35">
        <v>11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N36" s="35" t="s">
        <v>89</v>
      </c>
    </row>
    <row r="37" spans="1:11" ht="11.25">
      <c r="A37" s="35">
        <v>12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1.25">
      <c r="A38" s="35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1.25">
      <c r="A39" s="35">
        <v>14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1.25">
      <c r="A40" s="35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11.25">
      <c r="A41" s="35">
        <v>16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1.25">
      <c r="A42" s="35">
        <v>17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ht="12" thickBot="1"/>
    <row r="44" spans="1:15" ht="11.25">
      <c r="A44" s="55"/>
      <c r="B44" s="568" t="s">
        <v>46</v>
      </c>
      <c r="C44" s="569"/>
      <c r="D44" s="569"/>
      <c r="E44" s="569"/>
      <c r="F44" s="569"/>
      <c r="G44" s="570"/>
      <c r="I44" s="572"/>
      <c r="J44" s="572"/>
      <c r="K44" s="572"/>
      <c r="L44" s="572"/>
      <c r="M44" s="572"/>
      <c r="N44" s="572"/>
      <c r="O44" s="572"/>
    </row>
    <row r="45" spans="1:15" ht="11.25">
      <c r="A45" s="55"/>
      <c r="B45" s="571" t="s">
        <v>47</v>
      </c>
      <c r="C45" s="572"/>
      <c r="D45" s="572"/>
      <c r="E45" s="37"/>
      <c r="F45" s="572" t="s">
        <v>48</v>
      </c>
      <c r="G45" s="574"/>
      <c r="H45" s="55"/>
      <c r="I45" s="572"/>
      <c r="J45" s="572"/>
      <c r="K45" s="572"/>
      <c r="L45" s="572"/>
      <c r="M45" s="572"/>
      <c r="N45" s="572"/>
      <c r="O45" s="37"/>
    </row>
    <row r="46" spans="1:15" ht="11.25">
      <c r="A46" s="55"/>
      <c r="B46" s="57">
        <v>0.1</v>
      </c>
      <c r="C46" s="58">
        <v>0.025</v>
      </c>
      <c r="D46" s="59">
        <v>0.006</v>
      </c>
      <c r="E46" s="40"/>
      <c r="F46" s="40"/>
      <c r="G46" s="42"/>
      <c r="I46" s="37"/>
      <c r="J46" s="37"/>
      <c r="K46" s="37"/>
      <c r="L46" s="37"/>
      <c r="M46" s="37"/>
      <c r="N46" s="37"/>
      <c r="O46" s="37"/>
    </row>
    <row r="47" spans="1:15" ht="11.25">
      <c r="A47" s="35">
        <v>1</v>
      </c>
      <c r="B47" s="60">
        <f>$B$46*$G$48*$G$49^A47*$G$50^(A47*A47)</f>
        <v>4.602327498600001</v>
      </c>
      <c r="C47" s="61">
        <f>$C$46*$G$48*$G$49^A47*$G$50^(A47*A47)</f>
        <v>1.1505818746500003</v>
      </c>
      <c r="D47" s="61">
        <f>$D$46*$G$48*$G$49^A47*$G$50^(A47*A47)</f>
        <v>0.27613964991600004</v>
      </c>
      <c r="E47" s="37"/>
      <c r="F47" s="572" t="s">
        <v>49</v>
      </c>
      <c r="G47" s="574"/>
      <c r="I47" s="44"/>
      <c r="J47" s="44"/>
      <c r="K47" s="44"/>
      <c r="L47" s="44"/>
      <c r="M47" s="74"/>
      <c r="N47" s="74"/>
      <c r="O47" s="37"/>
    </row>
    <row r="48" spans="1:15" ht="11.25">
      <c r="A48" s="35">
        <v>2</v>
      </c>
      <c r="B48" s="60">
        <f aca="true" t="shared" si="27" ref="B48:B63">$B$46*$G$48*$G$49^A48*$G$50^(A48*A48)</f>
        <v>2.831365799785555</v>
      </c>
      <c r="C48" s="61">
        <f aca="true" t="shared" si="28" ref="C48:C63">$C$46*$G$48*$G$49^A48*$G$50^(A48*A48)</f>
        <v>0.7078414499463888</v>
      </c>
      <c r="D48" s="61">
        <f aca="true" t="shared" si="29" ref="D48:D63">$D$46*$G$48*$G$49^A48*$G$50^(A48*A48)</f>
        <v>0.1698819479871333</v>
      </c>
      <c r="E48" s="37"/>
      <c r="F48" s="37" t="s">
        <v>50</v>
      </c>
      <c r="G48" s="56">
        <v>73.9</v>
      </c>
      <c r="I48" s="44"/>
      <c r="J48" s="44"/>
      <c r="K48" s="44"/>
      <c r="L48" s="44"/>
      <c r="M48" s="74"/>
      <c r="N48" s="74"/>
      <c r="O48" s="37"/>
    </row>
    <row r="49" spans="1:15" ht="11.25">
      <c r="A49" s="35">
        <v>3</v>
      </c>
      <c r="B49" s="60">
        <f t="shared" si="27"/>
        <v>1.7206788694474822</v>
      </c>
      <c r="C49" s="61">
        <f t="shared" si="28"/>
        <v>0.43016971736187054</v>
      </c>
      <c r="D49" s="61">
        <f t="shared" si="29"/>
        <v>0.10324073216684893</v>
      </c>
      <c r="E49" s="37"/>
      <c r="F49" s="37" t="s">
        <v>51</v>
      </c>
      <c r="G49" s="56">
        <v>0.6266</v>
      </c>
      <c r="I49" s="44"/>
      <c r="J49" s="44"/>
      <c r="K49" s="44"/>
      <c r="L49" s="44"/>
      <c r="M49" s="74"/>
      <c r="N49" s="74"/>
      <c r="O49" s="37"/>
    </row>
    <row r="50" spans="1:15" ht="11.25">
      <c r="A50" s="35">
        <v>4</v>
      </c>
      <c r="B50" s="60">
        <f t="shared" si="27"/>
        <v>1.0329731907290605</v>
      </c>
      <c r="C50" s="61">
        <f t="shared" si="28"/>
        <v>0.2582432976822651</v>
      </c>
      <c r="D50" s="61">
        <f t="shared" si="29"/>
        <v>0.06197839144374362</v>
      </c>
      <c r="E50" s="37"/>
      <c r="F50" s="37" t="s">
        <v>60</v>
      </c>
      <c r="G50" s="56">
        <v>0.9939</v>
      </c>
      <c r="I50" s="44"/>
      <c r="J50" s="44"/>
      <c r="K50" s="44"/>
      <c r="L50" s="44"/>
      <c r="M50" s="74"/>
      <c r="N50" s="74"/>
      <c r="O50" s="37"/>
    </row>
    <row r="51" spans="1:15" ht="11.25">
      <c r="A51" s="35">
        <v>5</v>
      </c>
      <c r="B51" s="60">
        <f t="shared" si="27"/>
        <v>0.6125811885796193</v>
      </c>
      <c r="C51" s="61">
        <f t="shared" si="28"/>
        <v>0.15314529714490482</v>
      </c>
      <c r="D51" s="61">
        <f t="shared" si="29"/>
        <v>0.03675487131477716</v>
      </c>
      <c r="E51" s="37"/>
      <c r="F51" s="37"/>
      <c r="G51" s="56"/>
      <c r="I51" s="44"/>
      <c r="J51" s="44"/>
      <c r="K51" s="44"/>
      <c r="L51" s="44"/>
      <c r="M51" s="74"/>
      <c r="N51" s="74"/>
      <c r="O51" s="37"/>
    </row>
    <row r="52" spans="1:15" ht="11.25">
      <c r="A52" s="35">
        <v>6</v>
      </c>
      <c r="B52" s="60">
        <f t="shared" si="27"/>
        <v>0.3588588353501367</v>
      </c>
      <c r="C52" s="61">
        <f t="shared" si="28"/>
        <v>0.08971470883753417</v>
      </c>
      <c r="D52" s="61">
        <f t="shared" si="29"/>
        <v>0.0215315301210082</v>
      </c>
      <c r="E52" s="37"/>
      <c r="F52" s="37"/>
      <c r="G52" s="56"/>
      <c r="I52" s="44"/>
      <c r="J52" s="44"/>
      <c r="K52" s="44"/>
      <c r="L52" s="44"/>
      <c r="M52" s="74"/>
      <c r="N52" s="74"/>
      <c r="O52" s="37"/>
    </row>
    <row r="53" spans="1:15" ht="11.25">
      <c r="A53" s="35">
        <v>7</v>
      </c>
      <c r="B53" s="60">
        <f t="shared" si="27"/>
        <v>0.20766772808982645</v>
      </c>
      <c r="C53" s="61">
        <f t="shared" si="28"/>
        <v>0.05191693202245661</v>
      </c>
      <c r="D53" s="61">
        <f t="shared" si="29"/>
        <v>0.012460063685389586</v>
      </c>
      <c r="E53" s="37"/>
      <c r="F53" s="37"/>
      <c r="G53" s="56"/>
      <c r="I53" s="44"/>
      <c r="J53" s="44"/>
      <c r="K53" s="44"/>
      <c r="L53" s="44"/>
      <c r="M53" s="74"/>
      <c r="N53" s="74"/>
      <c r="O53" s="37"/>
    </row>
    <row r="54" spans="1:15" ht="11.25">
      <c r="A54" s="35">
        <v>8</v>
      </c>
      <c r="B54" s="60">
        <f t="shared" si="27"/>
        <v>0.11871340484644312</v>
      </c>
      <c r="C54" s="61">
        <f t="shared" si="28"/>
        <v>0.02967835121161078</v>
      </c>
      <c r="D54" s="61">
        <f t="shared" si="29"/>
        <v>0.0071228042907865875</v>
      </c>
      <c r="E54" s="37"/>
      <c r="F54" s="37"/>
      <c r="G54" s="56"/>
      <c r="I54" s="44"/>
      <c r="J54" s="44"/>
      <c r="K54" s="44"/>
      <c r="L54" s="44"/>
      <c r="M54" s="74"/>
      <c r="N54" s="74"/>
      <c r="O54" s="37"/>
    </row>
    <row r="55" spans="1:15" ht="11.25">
      <c r="A55" s="35">
        <v>9</v>
      </c>
      <c r="B55" s="60">
        <f t="shared" si="27"/>
        <v>0.06703720394927364</v>
      </c>
      <c r="C55" s="61">
        <f t="shared" si="28"/>
        <v>0.01675930098731841</v>
      </c>
      <c r="D55" s="61">
        <f t="shared" si="29"/>
        <v>0.004022232236956418</v>
      </c>
      <c r="E55" s="37"/>
      <c r="F55" s="37"/>
      <c r="G55" s="56"/>
      <c r="I55" s="44"/>
      <c r="J55" s="44"/>
      <c r="K55" s="44"/>
      <c r="L55" s="44"/>
      <c r="M55" s="74"/>
      <c r="N55" s="74"/>
      <c r="O55" s="37"/>
    </row>
    <row r="56" spans="1:15" ht="11.25">
      <c r="A56" s="35">
        <v>10</v>
      </c>
      <c r="B56" s="60">
        <f t="shared" si="27"/>
        <v>0.03739533292320034</v>
      </c>
      <c r="C56" s="61">
        <f t="shared" si="28"/>
        <v>0.009348833230800085</v>
      </c>
      <c r="D56" s="61">
        <f t="shared" si="29"/>
        <v>0.00224371997539202</v>
      </c>
      <c r="E56" s="37"/>
      <c r="F56" s="37"/>
      <c r="G56" s="56"/>
      <c r="I56" s="44"/>
      <c r="J56" s="44"/>
      <c r="K56" s="44"/>
      <c r="L56" s="44"/>
      <c r="M56" s="74"/>
      <c r="N56" s="74"/>
      <c r="O56" s="37"/>
    </row>
    <row r="57" spans="1:15" ht="11.25">
      <c r="A57" s="35">
        <v>11</v>
      </c>
      <c r="B57" s="60">
        <f t="shared" si="27"/>
        <v>0.020606503025911577</v>
      </c>
      <c r="C57" s="61">
        <f t="shared" si="28"/>
        <v>0.005151625756477894</v>
      </c>
      <c r="D57" s="61">
        <f t="shared" si="29"/>
        <v>0.0012363901815546946</v>
      </c>
      <c r="E57" s="37"/>
      <c r="F57" s="37"/>
      <c r="G57" s="56"/>
      <c r="I57" s="44"/>
      <c r="J57" s="44"/>
      <c r="K57" s="44"/>
      <c r="L57" s="44"/>
      <c r="M57" s="74"/>
      <c r="N57" s="74"/>
      <c r="O57" s="37"/>
    </row>
    <row r="58" spans="1:15" ht="11.25">
      <c r="A58" s="35">
        <v>12</v>
      </c>
      <c r="B58" s="60">
        <f t="shared" si="27"/>
        <v>0.011216996169766442</v>
      </c>
      <c r="C58" s="61">
        <f t="shared" si="28"/>
        <v>0.0028042490424416105</v>
      </c>
      <c r="D58" s="61">
        <f t="shared" si="29"/>
        <v>0.0006730197701859866</v>
      </c>
      <c r="E58" s="37"/>
      <c r="F58" s="37"/>
      <c r="G58" s="56"/>
      <c r="I58" s="44"/>
      <c r="J58" s="44"/>
      <c r="K58" s="44"/>
      <c r="L58" s="44"/>
      <c r="M58" s="74"/>
      <c r="N58" s="74"/>
      <c r="O58" s="37"/>
    </row>
    <row r="59" spans="1:15" ht="11.25">
      <c r="A59" s="35">
        <v>13</v>
      </c>
      <c r="B59" s="60">
        <f t="shared" si="27"/>
        <v>0.006031623535458944</v>
      </c>
      <c r="C59" s="61">
        <f t="shared" si="28"/>
        <v>0.001507905883864736</v>
      </c>
      <c r="D59" s="61">
        <f t="shared" si="29"/>
        <v>0.0003618974121275366</v>
      </c>
      <c r="E59" s="37"/>
      <c r="F59" s="37"/>
      <c r="G59" s="56"/>
      <c r="I59" s="44"/>
      <c r="J59" s="44"/>
      <c r="K59" s="44"/>
      <c r="L59" s="44"/>
      <c r="M59" s="74"/>
      <c r="N59" s="74"/>
      <c r="O59" s="37"/>
    </row>
    <row r="60" spans="1:15" ht="11.25">
      <c r="A60" s="35">
        <v>14</v>
      </c>
      <c r="B60" s="60">
        <f t="shared" si="27"/>
        <v>0.0032038875436137954</v>
      </c>
      <c r="C60" s="61">
        <f t="shared" si="28"/>
        <v>0.0008009718859034488</v>
      </c>
      <c r="D60" s="61">
        <f t="shared" si="29"/>
        <v>0.00019223325261682773</v>
      </c>
      <c r="E60" s="37"/>
      <c r="F60" s="37"/>
      <c r="G60" s="56"/>
      <c r="I60" s="44"/>
      <c r="J60" s="44"/>
      <c r="K60" s="44"/>
      <c r="L60" s="44"/>
      <c r="M60" s="74"/>
      <c r="N60" s="74"/>
      <c r="O60" s="37"/>
    </row>
    <row r="61" spans="1:15" ht="12" thickBot="1">
      <c r="A61" s="35">
        <v>15</v>
      </c>
      <c r="B61" s="60">
        <f t="shared" si="27"/>
        <v>0.001681146969051629</v>
      </c>
      <c r="C61" s="61">
        <f t="shared" si="28"/>
        <v>0.00042028674226290725</v>
      </c>
      <c r="D61" s="61">
        <f t="shared" si="29"/>
        <v>0.00010086881814309774</v>
      </c>
      <c r="E61" s="37"/>
      <c r="F61" s="37"/>
      <c r="G61" s="56"/>
      <c r="I61" s="44"/>
      <c r="J61" s="44"/>
      <c r="K61" s="44"/>
      <c r="L61" s="44"/>
      <c r="M61" s="74"/>
      <c r="N61" s="74"/>
      <c r="O61" s="37"/>
    </row>
    <row r="62" spans="1:15" ht="11.25">
      <c r="A62" s="35">
        <v>16</v>
      </c>
      <c r="B62" s="60">
        <f t="shared" si="27"/>
        <v>0.000871403863554749</v>
      </c>
      <c r="C62" s="61">
        <f t="shared" si="28"/>
        <v>0.00021785096588868724</v>
      </c>
      <c r="D62" s="61">
        <f t="shared" si="29"/>
        <v>5.2284231813284933E-05</v>
      </c>
      <c r="E62" s="37"/>
      <c r="F62" s="37"/>
      <c r="G62" s="56"/>
      <c r="I62" s="332"/>
      <c r="J62" s="333" t="s">
        <v>107</v>
      </c>
      <c r="K62" s="334" t="s">
        <v>108</v>
      </c>
      <c r="L62" s="44"/>
      <c r="M62" s="74"/>
      <c r="N62" s="74"/>
      <c r="O62" s="37"/>
    </row>
    <row r="63" spans="1:23" ht="12" thickBot="1">
      <c r="A63" s="35">
        <v>17</v>
      </c>
      <c r="B63" s="62">
        <f t="shared" si="27"/>
        <v>0.00044618879680557424</v>
      </c>
      <c r="C63" s="63">
        <f t="shared" si="28"/>
        <v>0.00011154719920139356</v>
      </c>
      <c r="D63" s="63">
        <f t="shared" si="29"/>
        <v>2.677132780833445E-05</v>
      </c>
      <c r="E63" s="64"/>
      <c r="F63" s="64"/>
      <c r="G63" s="65"/>
      <c r="I63" s="49" t="s">
        <v>105</v>
      </c>
      <c r="J63" s="50">
        <v>-0.06288499999999964</v>
      </c>
      <c r="K63" s="52">
        <v>-0.0636650000000003</v>
      </c>
      <c r="L63" s="44"/>
      <c r="M63" s="74"/>
      <c r="N63" s="74"/>
      <c r="O63" s="37"/>
      <c r="W63" s="37"/>
    </row>
    <row r="64" ht="12" thickBot="1">
      <c r="W64" s="37"/>
    </row>
    <row r="65" spans="1:23" ht="11.25">
      <c r="A65" s="436" t="s">
        <v>90</v>
      </c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4"/>
      <c r="W65" s="34"/>
    </row>
    <row r="66" spans="1:23" ht="11.25">
      <c r="A66" s="67"/>
      <c r="B66" s="68" t="s">
        <v>52</v>
      </c>
      <c r="C66" s="68" t="s">
        <v>53</v>
      </c>
      <c r="D66" s="68" t="s">
        <v>54</v>
      </c>
      <c r="E66" s="68" t="s">
        <v>55</v>
      </c>
      <c r="F66" s="68" t="s">
        <v>56</v>
      </c>
      <c r="G66" s="68" t="s">
        <v>61</v>
      </c>
      <c r="H66" s="68" t="s">
        <v>62</v>
      </c>
      <c r="I66" s="68" t="s">
        <v>63</v>
      </c>
      <c r="J66" s="68" t="s">
        <v>64</v>
      </c>
      <c r="K66" s="68" t="s">
        <v>65</v>
      </c>
      <c r="L66" s="68" t="s">
        <v>66</v>
      </c>
      <c r="M66" s="68" t="s">
        <v>67</v>
      </c>
      <c r="N66" s="68" t="s">
        <v>68</v>
      </c>
      <c r="O66" s="68" t="s">
        <v>69</v>
      </c>
      <c r="P66" s="68" t="s">
        <v>70</v>
      </c>
      <c r="Q66" s="68" t="s">
        <v>71</v>
      </c>
      <c r="R66" s="68" t="s">
        <v>72</v>
      </c>
      <c r="S66" s="68" t="s">
        <v>73</v>
      </c>
      <c r="T66" s="68" t="s">
        <v>74</v>
      </c>
      <c r="U66" s="68" t="s">
        <v>75</v>
      </c>
      <c r="V66" s="13" t="s">
        <v>76</v>
      </c>
      <c r="W66" s="37"/>
    </row>
    <row r="67" spans="1:22" ht="11.25">
      <c r="A67" s="70">
        <v>1</v>
      </c>
      <c r="B67" s="12">
        <v>42.86519999999996</v>
      </c>
      <c r="C67" s="12">
        <v>107.11840000000007</v>
      </c>
      <c r="D67" s="12">
        <v>107.97620000000006</v>
      </c>
      <c r="E67" s="12">
        <v>108.04140000000007</v>
      </c>
      <c r="F67" s="12">
        <v>108.05430000000013</v>
      </c>
      <c r="G67" s="12">
        <v>108.04</v>
      </c>
      <c r="H67" s="12">
        <v>108.05450000000008</v>
      </c>
      <c r="I67" s="12">
        <v>108.06869999999992</v>
      </c>
      <c r="J67" s="12">
        <v>108.065</v>
      </c>
      <c r="K67" s="12">
        <v>108.05819999999983</v>
      </c>
      <c r="L67" s="12">
        <v>108.02909999999997</v>
      </c>
      <c r="M67" s="12">
        <v>108.06979999999999</v>
      </c>
      <c r="N67" s="12">
        <v>108.0673999999999</v>
      </c>
      <c r="O67" s="12">
        <v>108.06569999999999</v>
      </c>
      <c r="P67" s="12">
        <v>108.04359999999986</v>
      </c>
      <c r="Q67" s="12">
        <v>108.025</v>
      </c>
      <c r="R67" s="12">
        <v>108.04450000000008</v>
      </c>
      <c r="S67" s="12">
        <v>107.9656</v>
      </c>
      <c r="T67" s="12">
        <v>107.27469999999994</v>
      </c>
      <c r="U67" s="12">
        <v>40.849000000000046</v>
      </c>
      <c r="V67" s="72"/>
    </row>
    <row r="68" spans="1:22" ht="11.25">
      <c r="A68" s="70">
        <v>2</v>
      </c>
      <c r="B68" s="12">
        <v>26.848743785395957</v>
      </c>
      <c r="C68" s="12">
        <v>1.934150499998056</v>
      </c>
      <c r="D68" s="12">
        <v>1.7434972950062555</v>
      </c>
      <c r="E68" s="12">
        <v>1.7609997100199988</v>
      </c>
      <c r="F68" s="12">
        <v>1.6906227458919814</v>
      </c>
      <c r="G68" s="12">
        <v>1.7501279703030637</v>
      </c>
      <c r="H68" s="12">
        <v>1.7376108729336832</v>
      </c>
      <c r="I68" s="12">
        <v>1.6398023839318738</v>
      </c>
      <c r="J68" s="12">
        <v>1.6907967334814051</v>
      </c>
      <c r="K68" s="12">
        <v>1.678004046776774</v>
      </c>
      <c r="L68" s="12">
        <v>1.7527259348291502</v>
      </c>
      <c r="M68" s="12">
        <v>1.770417472709936</v>
      </c>
      <c r="N68" s="12">
        <v>1.6881176889565817</v>
      </c>
      <c r="O68" s="12">
        <v>1.815955531009204</v>
      </c>
      <c r="P68" s="12">
        <v>1.7670648089062313</v>
      </c>
      <c r="Q68" s="12">
        <v>1.6858830396393514</v>
      </c>
      <c r="R68" s="12">
        <v>1.6218673274174018</v>
      </c>
      <c r="S68" s="12">
        <v>1.7347393958665325</v>
      </c>
      <c r="T68" s="12">
        <v>1.7360703600843015</v>
      </c>
      <c r="U68" s="12">
        <v>23.73618477370225</v>
      </c>
      <c r="V68" s="69">
        <f>'Summary Data'!V6</f>
        <v>0</v>
      </c>
    </row>
    <row r="69" spans="1:22" ht="11.25">
      <c r="A69" s="70">
        <v>3</v>
      </c>
      <c r="B69" s="12">
        <v>3.6080600207477005</v>
      </c>
      <c r="C69" s="12">
        <v>4.367823279490772</v>
      </c>
      <c r="D69" s="12">
        <v>4.341837108961865</v>
      </c>
      <c r="E69" s="12">
        <v>4.355946091083562</v>
      </c>
      <c r="F69" s="12">
        <v>4.317712059388168</v>
      </c>
      <c r="G69" s="12">
        <v>4.276673483074775</v>
      </c>
      <c r="H69" s="12">
        <v>4.340981221622827</v>
      </c>
      <c r="I69" s="12">
        <v>4.2941974069645354</v>
      </c>
      <c r="J69" s="12">
        <v>4.355173937459115</v>
      </c>
      <c r="K69" s="12">
        <v>4.314829933429176</v>
      </c>
      <c r="L69" s="12">
        <v>4.306060705364962</v>
      </c>
      <c r="M69" s="12">
        <v>4.310830763284233</v>
      </c>
      <c r="N69" s="12">
        <v>4.269394966520256</v>
      </c>
      <c r="O69" s="12">
        <v>4.290958861199697</v>
      </c>
      <c r="P69" s="12">
        <v>4.29507711403186</v>
      </c>
      <c r="Q69" s="12">
        <v>4.255983768819494</v>
      </c>
      <c r="R69" s="12">
        <v>4.324526595451411</v>
      </c>
      <c r="S69" s="12">
        <v>4.294860190987295</v>
      </c>
      <c r="T69" s="12">
        <v>4.248472803166151</v>
      </c>
      <c r="U69" s="12">
        <v>9.48629049370805</v>
      </c>
      <c r="V69" s="69">
        <f>'Summary Data'!V7</f>
        <v>0</v>
      </c>
    </row>
    <row r="70" spans="1:22" ht="11.25">
      <c r="A70" s="70">
        <v>4</v>
      </c>
      <c r="B70" s="12">
        <v>1.253175179884566</v>
      </c>
      <c r="C70" s="12">
        <v>0.02989620375151341</v>
      </c>
      <c r="D70" s="12">
        <v>0.005707983984037931</v>
      </c>
      <c r="E70" s="12">
        <v>0.02155477003552428</v>
      </c>
      <c r="F70" s="12">
        <v>0.017603318594821088</v>
      </c>
      <c r="G70" s="12">
        <v>0.004650888890062643</v>
      </c>
      <c r="H70" s="12">
        <v>0.00888497670355656</v>
      </c>
      <c r="I70" s="12">
        <v>0.015643566663725766</v>
      </c>
      <c r="J70" s="12">
        <v>0.023681888242689186</v>
      </c>
      <c r="K70" s="12">
        <v>0.015624810073830889</v>
      </c>
      <c r="L70" s="12">
        <v>0.02285291785038569</v>
      </c>
      <c r="M70" s="12">
        <v>0.029547814260470484</v>
      </c>
      <c r="N70" s="12">
        <v>0.02100402099656673</v>
      </c>
      <c r="O70" s="12">
        <v>0.014615400510001805</v>
      </c>
      <c r="P70" s="12">
        <v>-0.0077575128306080765</v>
      </c>
      <c r="Q70" s="12">
        <v>-0.0016085485739195382</v>
      </c>
      <c r="R70" s="12">
        <v>-0.0022395735751371965</v>
      </c>
      <c r="S70" s="12">
        <v>0.009175285918409305</v>
      </c>
      <c r="T70" s="12">
        <v>0.013727047834310079</v>
      </c>
      <c r="U70" s="12">
        <v>0.8796636096245096</v>
      </c>
      <c r="V70" s="69">
        <f>'Summary Data'!V8</f>
        <v>0</v>
      </c>
    </row>
    <row r="71" spans="1:22" ht="11.25">
      <c r="A71" s="70">
        <v>5</v>
      </c>
      <c r="B71" s="12">
        <v>-0.07153935878080286</v>
      </c>
      <c r="C71" s="12">
        <v>0.04388025009239538</v>
      </c>
      <c r="D71" s="12">
        <v>0.05553841071800625</v>
      </c>
      <c r="E71" s="12">
        <v>0.055264601615905296</v>
      </c>
      <c r="F71" s="12">
        <v>0.04059238289044609</v>
      </c>
      <c r="G71" s="12">
        <v>0.055859370117023854</v>
      </c>
      <c r="H71" s="12">
        <v>0.052667139595465706</v>
      </c>
      <c r="I71" s="12">
        <v>0.05258221544426389</v>
      </c>
      <c r="J71" s="12">
        <v>0.05442301739236044</v>
      </c>
      <c r="K71" s="12">
        <v>0.050595209813287245</v>
      </c>
      <c r="L71" s="12">
        <v>0.054810912748655655</v>
      </c>
      <c r="M71" s="12">
        <v>0.05826863519668507</v>
      </c>
      <c r="N71" s="12">
        <v>0.043025132433318125</v>
      </c>
      <c r="O71" s="12">
        <v>0.050278329674681155</v>
      </c>
      <c r="P71" s="12">
        <v>0.05867944521794699</v>
      </c>
      <c r="Q71" s="12">
        <v>0.04457821001445905</v>
      </c>
      <c r="R71" s="12">
        <v>0.045726849045730655</v>
      </c>
      <c r="S71" s="12">
        <v>0.05837383899900972</v>
      </c>
      <c r="T71" s="12">
        <v>0.049049380203787685</v>
      </c>
      <c r="U71" s="12">
        <v>0.049972306865533334</v>
      </c>
      <c r="V71" s="69">
        <f>'Summary Data'!V9</f>
        <v>0</v>
      </c>
    </row>
    <row r="72" spans="1:22" ht="11.25">
      <c r="A72" s="70">
        <v>6</v>
      </c>
      <c r="B72" s="12">
        <v>0.295787873627249</v>
      </c>
      <c r="C72" s="12">
        <v>-0.013300149092644119</v>
      </c>
      <c r="D72" s="12">
        <v>-0.02066770699935256</v>
      </c>
      <c r="E72" s="12">
        <v>-0.01743839789255315</v>
      </c>
      <c r="F72" s="12">
        <v>-0.021061087267940398</v>
      </c>
      <c r="G72" s="12">
        <v>-0.026777333391907274</v>
      </c>
      <c r="H72" s="12">
        <v>-0.017409534429389063</v>
      </c>
      <c r="I72" s="12">
        <v>-0.02050820347255345</v>
      </c>
      <c r="J72" s="12">
        <v>-0.015017026816387176</v>
      </c>
      <c r="K72" s="12">
        <v>-0.023967072603683345</v>
      </c>
      <c r="L72" s="12">
        <v>-0.023862936674250865</v>
      </c>
      <c r="M72" s="12">
        <v>-0.023116361912848535</v>
      </c>
      <c r="N72" s="12">
        <v>-0.01868733643809585</v>
      </c>
      <c r="O72" s="12">
        <v>-0.023060666995473194</v>
      </c>
      <c r="P72" s="12">
        <v>-0.02612465102349848</v>
      </c>
      <c r="Q72" s="12">
        <v>-0.02887383064790084</v>
      </c>
      <c r="R72" s="12">
        <v>-0.023753451044552103</v>
      </c>
      <c r="S72" s="12">
        <v>-0.015089559843660345</v>
      </c>
      <c r="T72" s="12">
        <v>-0.02516852373064945</v>
      </c>
      <c r="U72" s="12">
        <v>0.005768616863441357</v>
      </c>
      <c r="V72" s="69">
        <f>'Summary Data'!V10</f>
        <v>0</v>
      </c>
    </row>
    <row r="73" spans="1:22" ht="11.25">
      <c r="A73" s="70">
        <v>7</v>
      </c>
      <c r="B73" s="12">
        <v>0.13436580162271872</v>
      </c>
      <c r="C73" s="12">
        <v>0.014097783029611843</v>
      </c>
      <c r="D73" s="12">
        <v>0.014634742366157583</v>
      </c>
      <c r="E73" s="12">
        <v>0.01708526928531451</v>
      </c>
      <c r="F73" s="12">
        <v>0.018717121440329332</v>
      </c>
      <c r="G73" s="12">
        <v>0.020133497543208922</v>
      </c>
      <c r="H73" s="12">
        <v>0.014952152797167662</v>
      </c>
      <c r="I73" s="12">
        <v>0.018291750624624736</v>
      </c>
      <c r="J73" s="12">
        <v>0.016443236936325767</v>
      </c>
      <c r="K73" s="12">
        <v>0.010430349920513393</v>
      </c>
      <c r="L73" s="12">
        <v>0.020129845895529908</v>
      </c>
      <c r="M73" s="12">
        <v>0.01637818804554292</v>
      </c>
      <c r="N73" s="12">
        <v>0.015416001634616316</v>
      </c>
      <c r="O73" s="12">
        <v>0.01576228345782449</v>
      </c>
      <c r="P73" s="12">
        <v>0.017296698523116105</v>
      </c>
      <c r="Q73" s="12">
        <v>0.013872627760335265</v>
      </c>
      <c r="R73" s="12">
        <v>0.015865674892468262</v>
      </c>
      <c r="S73" s="12">
        <v>0.01759520469070397</v>
      </c>
      <c r="T73" s="12">
        <v>0.016070869886454786</v>
      </c>
      <c r="U73" s="12">
        <v>0.044596983159469916</v>
      </c>
      <c r="V73" s="69">
        <f>'Summary Data'!V11</f>
        <v>0</v>
      </c>
    </row>
    <row r="74" spans="1:22" ht="11.25">
      <c r="A74" s="70">
        <v>8</v>
      </c>
      <c r="B74" s="12">
        <v>0.0682583553805612</v>
      </c>
      <c r="C74" s="12">
        <v>-0.002627972888850541</v>
      </c>
      <c r="D74" s="12">
        <v>-0.003517179819518836</v>
      </c>
      <c r="E74" s="12">
        <v>-0.006663112840487201</v>
      </c>
      <c r="F74" s="12">
        <v>-0.005520453712689312</v>
      </c>
      <c r="G74" s="12">
        <v>-0.0031924126257062008</v>
      </c>
      <c r="H74" s="12">
        <v>-0.0022191097151097045</v>
      </c>
      <c r="I74" s="12">
        <v>-0.002979514910205261</v>
      </c>
      <c r="J74" s="12">
        <v>-0.00582304052150685</v>
      </c>
      <c r="K74" s="12">
        <v>-0.003731277548433963</v>
      </c>
      <c r="L74" s="12">
        <v>-0.005463418162066903</v>
      </c>
      <c r="M74" s="12">
        <v>-0.004825240154596998</v>
      </c>
      <c r="N74" s="12">
        <v>-0.00860072464977325</v>
      </c>
      <c r="O74" s="12">
        <v>-0.003506355678288506</v>
      </c>
      <c r="P74" s="12">
        <v>-0.007469991551411863</v>
      </c>
      <c r="Q74" s="12">
        <v>-0.004671569074045777</v>
      </c>
      <c r="R74" s="12">
        <v>-0.006305948892666229</v>
      </c>
      <c r="S74" s="12">
        <v>-0.0038921329151205795</v>
      </c>
      <c r="T74" s="12">
        <v>-0.005159395734122526</v>
      </c>
      <c r="U74" s="12">
        <v>-0.009430779221486732</v>
      </c>
      <c r="V74" s="69">
        <f>'Summary Data'!V12</f>
        <v>0</v>
      </c>
    </row>
    <row r="75" spans="1:22" ht="11.25">
      <c r="A75" s="70">
        <v>9</v>
      </c>
      <c r="B75" s="12">
        <v>0.054835216017917965</v>
      </c>
      <c r="C75" s="12">
        <v>0.03009460083204407</v>
      </c>
      <c r="D75" s="12">
        <v>0.02831295423823965</v>
      </c>
      <c r="E75" s="12">
        <v>0.028608143088127924</v>
      </c>
      <c r="F75" s="12">
        <v>0.02689339237685634</v>
      </c>
      <c r="G75" s="12">
        <v>0.029329355225872655</v>
      </c>
      <c r="H75" s="12">
        <v>0.026698481560752996</v>
      </c>
      <c r="I75" s="12">
        <v>0.025008601016837995</v>
      </c>
      <c r="J75" s="12">
        <v>0.028023329869475422</v>
      </c>
      <c r="K75" s="12">
        <v>0.027565749411921026</v>
      </c>
      <c r="L75" s="12">
        <v>0.02831659743656839</v>
      </c>
      <c r="M75" s="12">
        <v>0.02514447735465175</v>
      </c>
      <c r="N75" s="12">
        <v>0.025577908725576193</v>
      </c>
      <c r="O75" s="12">
        <v>0.028996394165758888</v>
      </c>
      <c r="P75" s="12">
        <v>0.03131954419402738</v>
      </c>
      <c r="Q75" s="12">
        <v>0.028974749503928587</v>
      </c>
      <c r="R75" s="12">
        <v>0.026681436695831895</v>
      </c>
      <c r="S75" s="12">
        <v>0.030200363067328873</v>
      </c>
      <c r="T75" s="12">
        <v>0.024717398521879264</v>
      </c>
      <c r="U75" s="12">
        <v>0.027870209006787938</v>
      </c>
      <c r="V75" s="69">
        <f>'Summary Data'!V13</f>
        <v>0</v>
      </c>
    </row>
    <row r="76" spans="1:22" ht="11.25">
      <c r="A76" s="70">
        <v>10</v>
      </c>
      <c r="B76" s="12">
        <v>-6.925132770632731E-06</v>
      </c>
      <c r="C76" s="12">
        <v>-1.1710258785470918E-06</v>
      </c>
      <c r="D76" s="12">
        <v>-3.93076217512425E-05</v>
      </c>
      <c r="E76" s="12">
        <v>1.600580711565282E-05</v>
      </c>
      <c r="F76" s="12">
        <v>2.5595397083854697E-06</v>
      </c>
      <c r="G76" s="12">
        <v>-0.00011658329025323873</v>
      </c>
      <c r="H76" s="12">
        <v>1.256806518144763E-06</v>
      </c>
      <c r="I76" s="12">
        <v>-2.6860439143548525E-05</v>
      </c>
      <c r="J76" s="12">
        <v>-1.530984780836155E-05</v>
      </c>
      <c r="K76" s="12">
        <v>-5.199809367923894E-07</v>
      </c>
      <c r="L76" s="12">
        <v>-8.741977684746001E-05</v>
      </c>
      <c r="M76" s="12">
        <v>-2.5738002331987437E-06</v>
      </c>
      <c r="N76" s="12">
        <v>-0.00021145755271186244</v>
      </c>
      <c r="O76" s="12">
        <v>-1.4107545656036854E-06</v>
      </c>
      <c r="P76" s="12">
        <v>-1.3282551147316075E-05</v>
      </c>
      <c r="Q76" s="12">
        <v>-2.1609904534952236E-08</v>
      </c>
      <c r="R76" s="12">
        <v>4.712440324130014E-05</v>
      </c>
      <c r="S76" s="12">
        <v>-1.606504050643015E-06</v>
      </c>
      <c r="T76" s="12">
        <v>-2.052982870988844E-06</v>
      </c>
      <c r="U76" s="12">
        <v>0.0003852507696834087</v>
      </c>
      <c r="V76" s="69">
        <f>'Summary Data'!V14</f>
        <v>0</v>
      </c>
    </row>
    <row r="77" spans="1:22" ht="11.25">
      <c r="A77" s="70">
        <v>11</v>
      </c>
      <c r="B77" s="12">
        <v>0.03900789649718639</v>
      </c>
      <c r="C77" s="12">
        <v>0.027455693554197524</v>
      </c>
      <c r="D77" s="12">
        <v>0.028916573527197675</v>
      </c>
      <c r="E77" s="12">
        <v>0.029124887795790477</v>
      </c>
      <c r="F77" s="12">
        <v>0.028721267653070814</v>
      </c>
      <c r="G77" s="12">
        <v>0.030335830753674742</v>
      </c>
      <c r="H77" s="12">
        <v>0.028453542824276923</v>
      </c>
      <c r="I77" s="12">
        <v>0.030061226848096534</v>
      </c>
      <c r="J77" s="12">
        <v>0.029587489974566616</v>
      </c>
      <c r="K77" s="12">
        <v>0.029015371996473638</v>
      </c>
      <c r="L77" s="12">
        <v>0.029024870770359534</v>
      </c>
      <c r="M77" s="12">
        <v>0.029215963170553527</v>
      </c>
      <c r="N77" s="12">
        <v>0.03012669244939381</v>
      </c>
      <c r="O77" s="12">
        <v>0.029190652512251614</v>
      </c>
      <c r="P77" s="12">
        <v>0.028553987837494965</v>
      </c>
      <c r="Q77" s="12">
        <v>0.028847862742588437</v>
      </c>
      <c r="R77" s="12">
        <v>0.02815819985113921</v>
      </c>
      <c r="S77" s="12">
        <v>0.02714011322815335</v>
      </c>
      <c r="T77" s="12">
        <v>0.028064117107219566</v>
      </c>
      <c r="U77" s="12">
        <v>0.044607788891282696</v>
      </c>
      <c r="V77" s="69">
        <f>'Summary Data'!V15</f>
        <v>0</v>
      </c>
    </row>
    <row r="78" spans="1:23" ht="11.25">
      <c r="A78" s="70">
        <v>12</v>
      </c>
      <c r="B78" s="12">
        <v>-0.06203862930869579</v>
      </c>
      <c r="C78" s="12">
        <v>0.00947637975596189</v>
      </c>
      <c r="D78" s="12">
        <v>-0.0019652194900033693</v>
      </c>
      <c r="E78" s="12">
        <v>-0.007143740375552569</v>
      </c>
      <c r="F78" s="12">
        <v>-0.007597527561467636</v>
      </c>
      <c r="G78" s="12">
        <v>-0.009096230141519814</v>
      </c>
      <c r="H78" s="12">
        <v>0.0017200828547668198</v>
      </c>
      <c r="I78" s="12">
        <v>0.0009293527064556514</v>
      </c>
      <c r="J78" s="12">
        <v>3.1907310024233625E-05</v>
      </c>
      <c r="K78" s="12">
        <v>0.001784758772504448</v>
      </c>
      <c r="L78" s="12">
        <v>0.0032598233705656565</v>
      </c>
      <c r="M78" s="12">
        <v>-0.01095246416201497</v>
      </c>
      <c r="N78" s="12">
        <v>-0.00013707306247111393</v>
      </c>
      <c r="O78" s="12">
        <v>-0.008950394555535318</v>
      </c>
      <c r="P78" s="12">
        <v>-0.011931813113288704</v>
      </c>
      <c r="Q78" s="12">
        <v>-0.0270431706253556</v>
      </c>
      <c r="R78" s="12">
        <v>-0.015474143311324611</v>
      </c>
      <c r="S78" s="12">
        <v>-0.008165485206944326</v>
      </c>
      <c r="T78" s="12">
        <v>-0.0030687103525514235</v>
      </c>
      <c r="U78" s="12">
        <v>-0.025778060665841793</v>
      </c>
      <c r="V78" s="69">
        <f>'Summary Data'!V16*10</f>
        <v>0</v>
      </c>
      <c r="W78" s="35" t="s">
        <v>57</v>
      </c>
    </row>
    <row r="79" spans="1:23" ht="11.25">
      <c r="A79" s="70">
        <v>13</v>
      </c>
      <c r="B79" s="12">
        <v>-0.01784690828329355</v>
      </c>
      <c r="C79" s="12">
        <v>0.049665005825533445</v>
      </c>
      <c r="D79" s="12">
        <v>0.04887364809949814</v>
      </c>
      <c r="E79" s="12">
        <v>0.05193077370193311</v>
      </c>
      <c r="F79" s="12">
        <v>0.05591292422420582</v>
      </c>
      <c r="G79" s="12">
        <v>0.05406238177774775</v>
      </c>
      <c r="H79" s="12">
        <v>0.03650894087401636</v>
      </c>
      <c r="I79" s="12">
        <v>0.04527375845007592</v>
      </c>
      <c r="J79" s="12">
        <v>0.0629144932822643</v>
      </c>
      <c r="K79" s="12">
        <v>0.053417068932192224</v>
      </c>
      <c r="L79" s="12">
        <v>0.05281308229725008</v>
      </c>
      <c r="M79" s="12">
        <v>0.05575803968336297</v>
      </c>
      <c r="N79" s="12">
        <v>0.04717605043464981</v>
      </c>
      <c r="O79" s="12">
        <v>0.04107796265229238</v>
      </c>
      <c r="P79" s="12">
        <v>0.06449348621324853</v>
      </c>
      <c r="Q79" s="12">
        <v>0.047732140722758984</v>
      </c>
      <c r="R79" s="12">
        <v>0.043786167263424464</v>
      </c>
      <c r="S79" s="12">
        <v>0.04790655121230385</v>
      </c>
      <c r="T79" s="12">
        <v>0.049756837951571084</v>
      </c>
      <c r="U79" s="12">
        <v>-0.0016734924740596097</v>
      </c>
      <c r="V79" s="69">
        <f>'Summary Data'!V17*10</f>
        <v>0</v>
      </c>
      <c r="W79" s="35" t="s">
        <v>57</v>
      </c>
    </row>
    <row r="80" spans="1:23" ht="11.25">
      <c r="A80" s="70">
        <v>14</v>
      </c>
      <c r="B80" s="12">
        <v>-0.10196526679060205</v>
      </c>
      <c r="C80" s="12">
        <v>0.01833522863326586</v>
      </c>
      <c r="D80" s="12">
        <v>0.028503745107014027</v>
      </c>
      <c r="E80" s="12">
        <v>0.018909746782483413</v>
      </c>
      <c r="F80" s="12">
        <v>0.02391284257288252</v>
      </c>
      <c r="G80" s="12">
        <v>0.02744516772887815</v>
      </c>
      <c r="H80" s="12">
        <v>0.025052126513979943</v>
      </c>
      <c r="I80" s="12">
        <v>0.008925227262652508</v>
      </c>
      <c r="J80" s="12">
        <v>0.020312650015245508</v>
      </c>
      <c r="K80" s="12">
        <v>0.024105380484851682</v>
      </c>
      <c r="L80" s="12">
        <v>0.01675629323662922</v>
      </c>
      <c r="M80" s="12">
        <v>0.022539315680375635</v>
      </c>
      <c r="N80" s="12">
        <v>0.02635559431372885</v>
      </c>
      <c r="O80" s="12">
        <v>0.014929097795317765</v>
      </c>
      <c r="P80" s="12">
        <v>0.025644722473620152</v>
      </c>
      <c r="Q80" s="12">
        <v>0.013538629879313587</v>
      </c>
      <c r="R80" s="12">
        <v>0.023701478336245314</v>
      </c>
      <c r="S80" s="12">
        <v>0.02089091111887966</v>
      </c>
      <c r="T80" s="12">
        <v>0.0173050074055724</v>
      </c>
      <c r="U80" s="12">
        <v>-0.02034496065804668</v>
      </c>
      <c r="V80" s="69">
        <f>'Summary Data'!V18*10</f>
        <v>0</v>
      </c>
      <c r="W80" s="35" t="s">
        <v>57</v>
      </c>
    </row>
    <row r="81" spans="1:23" ht="11.25">
      <c r="A81" s="70">
        <v>15</v>
      </c>
      <c r="B81" s="12">
        <v>-0.23802808706512046</v>
      </c>
      <c r="C81" s="12">
        <v>-0.1516214813559322</v>
      </c>
      <c r="D81" s="12">
        <v>-0.09760230338983056</v>
      </c>
      <c r="E81" s="12">
        <v>-0.09148714576271189</v>
      </c>
      <c r="F81" s="12">
        <v>-0.10550596440677965</v>
      </c>
      <c r="G81" s="12">
        <v>-0.12480386101694915</v>
      </c>
      <c r="H81" s="12">
        <v>-0.11229863728813558</v>
      </c>
      <c r="I81" s="12">
        <v>-0.11040814237288132</v>
      </c>
      <c r="J81" s="12">
        <v>-0.09968088305084749</v>
      </c>
      <c r="K81" s="12">
        <v>-0.12678928135593223</v>
      </c>
      <c r="L81" s="12">
        <v>-0.1198468288135594</v>
      </c>
      <c r="M81" s="12">
        <v>-0.13371468983050847</v>
      </c>
      <c r="N81" s="12">
        <v>-0.11854231186440682</v>
      </c>
      <c r="O81" s="12">
        <v>-0.1552437254237288</v>
      </c>
      <c r="P81" s="12">
        <v>-0.14249659491525418</v>
      </c>
      <c r="Q81" s="12">
        <v>-0.1269022288135593</v>
      </c>
      <c r="R81" s="12">
        <v>-0.11716352711864407</v>
      </c>
      <c r="S81" s="12">
        <v>-0.1147519813559322</v>
      </c>
      <c r="T81" s="12">
        <v>-0.09539014237288143</v>
      </c>
      <c r="U81" s="12">
        <v>-0.2655922048112379</v>
      </c>
      <c r="V81" s="69">
        <f>'Summary Data'!V19*10</f>
        <v>0</v>
      </c>
      <c r="W81" s="35" t="s">
        <v>57</v>
      </c>
    </row>
    <row r="82" spans="1:23" ht="11.25">
      <c r="A82" s="70">
        <v>16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69">
        <f>'Summary Data'!V20*10</f>
        <v>0</v>
      </c>
      <c r="W82" s="35" t="s">
        <v>57</v>
      </c>
    </row>
    <row r="83" spans="1:23" ht="12" thickBot="1">
      <c r="A83" s="71">
        <v>17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69">
        <f>'Summary Data'!V21*10</f>
        <v>0</v>
      </c>
      <c r="W83" s="35" t="s">
        <v>57</v>
      </c>
    </row>
    <row r="84" spans="15:16" ht="12" thickBot="1">
      <c r="O84" s="66"/>
      <c r="P84" s="66"/>
    </row>
    <row r="85" spans="1:22" ht="11.25">
      <c r="A85" s="436" t="s">
        <v>91</v>
      </c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4"/>
    </row>
    <row r="86" spans="1:22" ht="11.25">
      <c r="A86" s="67"/>
      <c r="B86" s="68" t="s">
        <v>52</v>
      </c>
      <c r="C86" s="68" t="s">
        <v>53</v>
      </c>
      <c r="D86" s="68" t="s">
        <v>54</v>
      </c>
      <c r="E86" s="68" t="s">
        <v>55</v>
      </c>
      <c r="F86" s="68" t="s">
        <v>56</v>
      </c>
      <c r="G86" s="68" t="s">
        <v>61</v>
      </c>
      <c r="H86" s="68" t="s">
        <v>62</v>
      </c>
      <c r="I86" s="68" t="s">
        <v>63</v>
      </c>
      <c r="J86" s="68" t="s">
        <v>64</v>
      </c>
      <c r="K86" s="68" t="s">
        <v>65</v>
      </c>
      <c r="L86" s="68" t="s">
        <v>66</v>
      </c>
      <c r="M86" s="68" t="s">
        <v>67</v>
      </c>
      <c r="N86" s="68" t="s">
        <v>68</v>
      </c>
      <c r="O86" s="68" t="s">
        <v>69</v>
      </c>
      <c r="P86" s="68" t="s">
        <v>70</v>
      </c>
      <c r="Q86" s="68" t="s">
        <v>71</v>
      </c>
      <c r="R86" s="68" t="s">
        <v>72</v>
      </c>
      <c r="S86" s="68" t="s">
        <v>73</v>
      </c>
      <c r="T86" s="68" t="s">
        <v>74</v>
      </c>
      <c r="U86" s="68" t="s">
        <v>75</v>
      </c>
      <c r="V86" s="13" t="s">
        <v>76</v>
      </c>
    </row>
    <row r="87" spans="1:22" ht="11.25">
      <c r="A87" s="70">
        <v>1</v>
      </c>
      <c r="B87" s="12">
        <v>-1.4932150000000002</v>
      </c>
      <c r="C87" s="12">
        <v>-2.686064</v>
      </c>
      <c r="D87" s="12">
        <v>-0.678075</v>
      </c>
      <c r="E87" s="12">
        <v>-0.015918000000000043</v>
      </c>
      <c r="F87" s="12">
        <v>0.334731</v>
      </c>
      <c r="G87" s="12">
        <v>0.533608</v>
      </c>
      <c r="H87" s="12">
        <v>0.7032619999999999</v>
      </c>
      <c r="I87" s="12">
        <v>0.7067810000000001</v>
      </c>
      <c r="J87" s="12">
        <v>0.301739</v>
      </c>
      <c r="K87" s="12">
        <v>1.369939</v>
      </c>
      <c r="L87" s="12">
        <v>1.29226</v>
      </c>
      <c r="M87" s="12">
        <v>1.091339</v>
      </c>
      <c r="N87" s="12">
        <v>1.129686</v>
      </c>
      <c r="O87" s="12">
        <v>0.102431</v>
      </c>
      <c r="P87" s="12">
        <v>-0.26600999999999997</v>
      </c>
      <c r="Q87" s="12">
        <v>-0.11105799999999999</v>
      </c>
      <c r="R87" s="12">
        <v>0.05588199999999999</v>
      </c>
      <c r="S87" s="12">
        <v>-0.9815039999999999</v>
      </c>
      <c r="T87" s="12">
        <v>-0.9201210000000001</v>
      </c>
      <c r="U87" s="12">
        <v>-1.9274590000000003</v>
      </c>
      <c r="V87" s="69"/>
    </row>
    <row r="88" spans="1:22" ht="11.25">
      <c r="A88" s="70">
        <v>2</v>
      </c>
      <c r="B88" s="12">
        <v>-14.054651106866507</v>
      </c>
      <c r="C88" s="12">
        <v>-0.11720007022418322</v>
      </c>
      <c r="D88" s="12">
        <v>-0.15170603121424686</v>
      </c>
      <c r="E88" s="12">
        <v>0.0047529910970254274</v>
      </c>
      <c r="F88" s="12">
        <v>-0.08860065287994734</v>
      </c>
      <c r="G88" s="12">
        <v>-0.18775583540405383</v>
      </c>
      <c r="H88" s="12">
        <v>-0.1543643705462252</v>
      </c>
      <c r="I88" s="12">
        <v>-0.1371955661286426</v>
      </c>
      <c r="J88" s="12">
        <v>-0.06625001836250272</v>
      </c>
      <c r="K88" s="12">
        <v>-0.018428431254450706</v>
      </c>
      <c r="L88" s="12">
        <v>-0.17221086899441418</v>
      </c>
      <c r="M88" s="12">
        <v>-0.13168795258706648</v>
      </c>
      <c r="N88" s="12">
        <v>-0.11573140586865166</v>
      </c>
      <c r="O88" s="12">
        <v>-0.14450567971077266</v>
      </c>
      <c r="P88" s="12">
        <v>0.06880996905774286</v>
      </c>
      <c r="Q88" s="12">
        <v>-0.2495256745431607</v>
      </c>
      <c r="R88" s="12">
        <v>-0.3122614012857463</v>
      </c>
      <c r="S88" s="12">
        <v>-0.22288182800407141</v>
      </c>
      <c r="T88" s="12">
        <v>-0.20246998031151986</v>
      </c>
      <c r="U88" s="12">
        <v>0.3446438515836707</v>
      </c>
      <c r="V88" s="69">
        <f>'Summary Data'!V23</f>
        <v>0</v>
      </c>
    </row>
    <row r="89" spans="1:22" ht="11.25">
      <c r="A89" s="70">
        <v>3</v>
      </c>
      <c r="B89" s="12">
        <v>-0.585986439120743</v>
      </c>
      <c r="C89" s="12">
        <v>0.03595384866321055</v>
      </c>
      <c r="D89" s="12">
        <v>-0.0590030729282735</v>
      </c>
      <c r="E89" s="12">
        <v>-0.012023434320737825</v>
      </c>
      <c r="F89" s="12">
        <v>-0.12033944482680173</v>
      </c>
      <c r="G89" s="12">
        <v>0.009403704461767963</v>
      </c>
      <c r="H89" s="12">
        <v>-0.039749184004372</v>
      </c>
      <c r="I89" s="12">
        <v>-0.15691546272499723</v>
      </c>
      <c r="J89" s="12">
        <v>-0.05127337718026043</v>
      </c>
      <c r="K89" s="12">
        <v>-0.13165699994928642</v>
      </c>
      <c r="L89" s="12">
        <v>-0.04637202001844354</v>
      </c>
      <c r="M89" s="12">
        <v>-0.057634614146562894</v>
      </c>
      <c r="N89" s="12">
        <v>-0.22844889668903373</v>
      </c>
      <c r="O89" s="12">
        <v>-0.034551403073337095</v>
      </c>
      <c r="P89" s="12">
        <v>-0.11907480246305524</v>
      </c>
      <c r="Q89" s="12">
        <v>-0.17356057241079778</v>
      </c>
      <c r="R89" s="12">
        <v>-0.23300888154471336</v>
      </c>
      <c r="S89" s="12">
        <v>-0.04053699577707881</v>
      </c>
      <c r="T89" s="12">
        <v>-0.025704333615481245</v>
      </c>
      <c r="U89" s="12">
        <v>-0.2954937707560983</v>
      </c>
      <c r="V89" s="69">
        <f>'Summary Data'!V24</f>
        <v>0</v>
      </c>
    </row>
    <row r="90" spans="1:22" ht="11.25">
      <c r="A90" s="70">
        <v>4</v>
      </c>
      <c r="B90" s="12">
        <v>-3.5141738486294534</v>
      </c>
      <c r="C90" s="12">
        <v>0.055247142302659015</v>
      </c>
      <c r="D90" s="12">
        <v>0.03954238944323272</v>
      </c>
      <c r="E90" s="12">
        <v>0.05039975319732265</v>
      </c>
      <c r="F90" s="12">
        <v>0.04286119119295245</v>
      </c>
      <c r="G90" s="12">
        <v>0.04337533118128828</v>
      </c>
      <c r="H90" s="12">
        <v>0.028487780492272546</v>
      </c>
      <c r="I90" s="12">
        <v>0.014424553617680712</v>
      </c>
      <c r="J90" s="12">
        <v>0.04757632141233609</v>
      </c>
      <c r="K90" s="12">
        <v>0.013634412248051966</v>
      </c>
      <c r="L90" s="12">
        <v>0.03737021246717086</v>
      </c>
      <c r="M90" s="12">
        <v>0.03659240538061386</v>
      </c>
      <c r="N90" s="12">
        <v>0.0002923501823316327</v>
      </c>
      <c r="O90" s="12">
        <v>0.03011045322475061</v>
      </c>
      <c r="P90" s="12">
        <v>0.036355638814329794</v>
      </c>
      <c r="Q90" s="12">
        <v>-0.007537406312612349</v>
      </c>
      <c r="R90" s="12">
        <v>-0.002097388610633688</v>
      </c>
      <c r="S90" s="12">
        <v>0.047096323917320854</v>
      </c>
      <c r="T90" s="12">
        <v>0.03771376561739197</v>
      </c>
      <c r="U90" s="12">
        <v>-0.010116764294820113</v>
      </c>
      <c r="V90" s="69">
        <f>'Summary Data'!V25</f>
        <v>0</v>
      </c>
    </row>
    <row r="91" spans="1:22" ht="11.25">
      <c r="A91" s="70">
        <v>5</v>
      </c>
      <c r="B91" s="12">
        <v>-0.10611845760859095</v>
      </c>
      <c r="C91" s="12">
        <v>0.015461047127037334</v>
      </c>
      <c r="D91" s="12">
        <v>-0.0012655638333398667</v>
      </c>
      <c r="E91" s="12">
        <v>0.008104162509021531</v>
      </c>
      <c r="F91" s="12">
        <v>-0.0009929635038979923</v>
      </c>
      <c r="G91" s="12">
        <v>-0.00033506373847541626</v>
      </c>
      <c r="H91" s="12">
        <v>0.0004080352598671705</v>
      </c>
      <c r="I91" s="12">
        <v>-0.006350412742060753</v>
      </c>
      <c r="J91" s="12">
        <v>0.000432484012904244</v>
      </c>
      <c r="K91" s="12">
        <v>-0.001724805126508605</v>
      </c>
      <c r="L91" s="12">
        <v>0.0007921251153232278</v>
      </c>
      <c r="M91" s="12">
        <v>-0.0036644076603972106</v>
      </c>
      <c r="N91" s="12">
        <v>-0.020259494227588604</v>
      </c>
      <c r="O91" s="12">
        <v>0.0013283604423031392</v>
      </c>
      <c r="P91" s="12">
        <v>0.002117448968012234</v>
      </c>
      <c r="Q91" s="12">
        <v>-0.012020766008937159</v>
      </c>
      <c r="R91" s="12">
        <v>-0.008353518335712379</v>
      </c>
      <c r="S91" s="12">
        <v>0.0002584292998340093</v>
      </c>
      <c r="T91" s="12">
        <v>0.007955841973690536</v>
      </c>
      <c r="U91" s="12">
        <v>-0.029909552646869154</v>
      </c>
      <c r="V91" s="69">
        <f>'Summary Data'!V26</f>
        <v>0</v>
      </c>
    </row>
    <row r="92" spans="1:22" ht="11.25">
      <c r="A92" s="70">
        <v>6</v>
      </c>
      <c r="B92" s="12">
        <v>-0.33817329820357533</v>
      </c>
      <c r="C92" s="12">
        <v>0.00322033003213143</v>
      </c>
      <c r="D92" s="12">
        <v>0.003001753288854353</v>
      </c>
      <c r="E92" s="12">
        <v>0.007792256965869229</v>
      </c>
      <c r="F92" s="12">
        <v>-0.002208565044904999</v>
      </c>
      <c r="G92" s="12">
        <v>0.0018761793884537331</v>
      </c>
      <c r="H92" s="12">
        <v>0.0021219613928718656</v>
      </c>
      <c r="I92" s="12">
        <v>0.0022865478698352384</v>
      </c>
      <c r="J92" s="12">
        <v>0.0033424531315752667</v>
      </c>
      <c r="K92" s="12">
        <v>-5.180148958991437E-06</v>
      </c>
      <c r="L92" s="12">
        <v>-0.0026104432561155355</v>
      </c>
      <c r="M92" s="12">
        <v>0.005904156709181218</v>
      </c>
      <c r="N92" s="12">
        <v>-0.002120050529822913</v>
      </c>
      <c r="O92" s="12">
        <v>0.006854271357152792</v>
      </c>
      <c r="P92" s="12">
        <v>0.0007480685350292476</v>
      </c>
      <c r="Q92" s="12">
        <v>0.0014849346318391975</v>
      </c>
      <c r="R92" s="12">
        <v>0.0001527737964444817</v>
      </c>
      <c r="S92" s="12">
        <v>0.003384539256167697</v>
      </c>
      <c r="T92" s="12">
        <v>0.005339543266769928</v>
      </c>
      <c r="U92" s="12">
        <v>0.0015377990103981054</v>
      </c>
      <c r="V92" s="69">
        <f>'Summary Data'!V27</f>
        <v>0</v>
      </c>
    </row>
    <row r="93" spans="1:22" ht="11.25">
      <c r="A93" s="70">
        <v>7</v>
      </c>
      <c r="B93" s="12">
        <v>-0.001493982753502321</v>
      </c>
      <c r="C93" s="12">
        <v>-0.022243206713500732</v>
      </c>
      <c r="D93" s="12">
        <v>-0.005147619111201686</v>
      </c>
      <c r="E93" s="12">
        <v>0.004116285431480524</v>
      </c>
      <c r="F93" s="12">
        <v>0.0019414975512658597</v>
      </c>
      <c r="G93" s="12">
        <v>-0.0034681710941462385</v>
      </c>
      <c r="H93" s="12">
        <v>0.006075290116965781</v>
      </c>
      <c r="I93" s="12">
        <v>0.007172138185933701</v>
      </c>
      <c r="J93" s="12">
        <v>0.00031346696871988565</v>
      </c>
      <c r="K93" s="12">
        <v>0.009806277376969569</v>
      </c>
      <c r="L93" s="12">
        <v>0.00870079212467707</v>
      </c>
      <c r="M93" s="12">
        <v>0.005362896401283859</v>
      </c>
      <c r="N93" s="12">
        <v>0.0034782779740148498</v>
      </c>
      <c r="O93" s="12">
        <v>0.0006431768421886362</v>
      </c>
      <c r="P93" s="12">
        <v>-0.0044862654176020325</v>
      </c>
      <c r="Q93" s="12">
        <v>-0.0006927899938707609</v>
      </c>
      <c r="R93" s="12">
        <v>0.0012507258038139749</v>
      </c>
      <c r="S93" s="12">
        <v>-0.009519679057526619</v>
      </c>
      <c r="T93" s="12">
        <v>-0.005081466435820324</v>
      </c>
      <c r="U93" s="12">
        <v>-0.01671192446421889</v>
      </c>
      <c r="V93" s="69">
        <f>'Summary Data'!V28</f>
        <v>0</v>
      </c>
    </row>
    <row r="94" spans="1:22" ht="11.25">
      <c r="A94" s="70">
        <v>8</v>
      </c>
      <c r="B94" s="12">
        <v>-0.024758385666416298</v>
      </c>
      <c r="C94" s="12">
        <v>-0.0018719769368137264</v>
      </c>
      <c r="D94" s="12">
        <v>-6.304007499569747E-05</v>
      </c>
      <c r="E94" s="12">
        <v>0.0013578669187897935</v>
      </c>
      <c r="F94" s="12">
        <v>-0.0027891269039031366</v>
      </c>
      <c r="G94" s="12">
        <v>-0.0037367701170573572</v>
      </c>
      <c r="H94" s="12">
        <v>-0.0021905130572188736</v>
      </c>
      <c r="I94" s="12">
        <v>-0.004083436427641746</v>
      </c>
      <c r="J94" s="12">
        <v>-0.0017532239351229773</v>
      </c>
      <c r="K94" s="12">
        <v>0.0014247064424923617</v>
      </c>
      <c r="L94" s="12">
        <v>-0.002354186682920775</v>
      </c>
      <c r="M94" s="12">
        <v>0.0014218349552064385</v>
      </c>
      <c r="N94" s="12">
        <v>-0.0025679725696251786</v>
      </c>
      <c r="O94" s="12">
        <v>0.0034874664283281454</v>
      </c>
      <c r="P94" s="12">
        <v>-0.0026578873869539414</v>
      </c>
      <c r="Q94" s="12">
        <v>0.0018573543293146444</v>
      </c>
      <c r="R94" s="12">
        <v>0.0013828869552152886</v>
      </c>
      <c r="S94" s="12">
        <v>0.0019450077272141555</v>
      </c>
      <c r="T94" s="12">
        <v>0.000960296190707928</v>
      </c>
      <c r="U94" s="12">
        <v>0.00764618053024203</v>
      </c>
      <c r="V94" s="69">
        <f>'Summary Data'!V29</f>
        <v>0</v>
      </c>
    </row>
    <row r="95" spans="1:22" ht="11.25">
      <c r="A95" s="70">
        <v>9</v>
      </c>
      <c r="B95" s="12">
        <v>-0.0022265553704580443</v>
      </c>
      <c r="C95" s="12">
        <v>-0.016322706601018092</v>
      </c>
      <c r="D95" s="12">
        <v>-0.006017064249606369</v>
      </c>
      <c r="E95" s="12">
        <v>-0.003209455452851344</v>
      </c>
      <c r="F95" s="12">
        <v>-0.0021965773310798214</v>
      </c>
      <c r="G95" s="12">
        <v>-0.0030389806350806306</v>
      </c>
      <c r="H95" s="12">
        <v>0.001992747613926615</v>
      </c>
      <c r="I95" s="12">
        <v>0.0026787305458996664</v>
      </c>
      <c r="J95" s="12">
        <v>-0.0047102862131839715</v>
      </c>
      <c r="K95" s="12">
        <v>0.00038562547682807237</v>
      </c>
      <c r="L95" s="12">
        <v>0.005116575336420026</v>
      </c>
      <c r="M95" s="12">
        <v>0.0005561432483962257</v>
      </c>
      <c r="N95" s="12">
        <v>0.005680353905150431</v>
      </c>
      <c r="O95" s="12">
        <v>-0.004215047228616858</v>
      </c>
      <c r="P95" s="12">
        <v>-0.00046542211229269473</v>
      </c>
      <c r="Q95" s="12">
        <v>0.00034530138341748104</v>
      </c>
      <c r="R95" s="12">
        <v>0.001658772366214225</v>
      </c>
      <c r="S95" s="12">
        <v>-0.008604520385333995</v>
      </c>
      <c r="T95" s="12">
        <v>-0.005241725056382994</v>
      </c>
      <c r="U95" s="12">
        <v>-0.004180551267387462</v>
      </c>
      <c r="V95" s="69">
        <f>'Summary Data'!V30</f>
        <v>0</v>
      </c>
    </row>
    <row r="96" spans="1:22" ht="11.25">
      <c r="A96" s="70">
        <v>10</v>
      </c>
      <c r="B96" s="12">
        <v>-2.0536640296473815E-05</v>
      </c>
      <c r="C96" s="12">
        <v>-1.7810009281113886E-06</v>
      </c>
      <c r="D96" s="12">
        <v>2.0041270431707508E-05</v>
      </c>
      <c r="E96" s="12">
        <v>-1.9389184422737983E-06</v>
      </c>
      <c r="F96" s="12">
        <v>1.4452392198429219E-06</v>
      </c>
      <c r="G96" s="12">
        <v>-0.0023085618024939717</v>
      </c>
      <c r="H96" s="12">
        <v>1.9928714824525643E-06</v>
      </c>
      <c r="I96" s="12">
        <v>-7.018855378364078E-06</v>
      </c>
      <c r="J96" s="12">
        <v>9.135614251743377E-06</v>
      </c>
      <c r="K96" s="12">
        <v>-3.007376045461652E-06</v>
      </c>
      <c r="L96" s="12">
        <v>-0.0021361034945112664</v>
      </c>
      <c r="M96" s="12">
        <v>-7.4695133753703475E-06</v>
      </c>
      <c r="N96" s="12">
        <v>-0.003117092822388832</v>
      </c>
      <c r="O96" s="12">
        <v>-1.985454998701044E-06</v>
      </c>
      <c r="P96" s="12">
        <v>-6.737843428209912E-06</v>
      </c>
      <c r="Q96" s="12">
        <v>-2.1066756401750582E-06</v>
      </c>
      <c r="R96" s="12">
        <v>6.818222891474883E-05</v>
      </c>
      <c r="S96" s="12">
        <v>-4.262659293825005E-06</v>
      </c>
      <c r="T96" s="12">
        <v>3.1104662136597453E-06</v>
      </c>
      <c r="U96" s="12">
        <v>0.0002762205316039872</v>
      </c>
      <c r="V96" s="69">
        <f>'Summary Data'!V31</f>
        <v>0</v>
      </c>
    </row>
    <row r="97" spans="1:23" ht="11.25">
      <c r="A97" s="70">
        <v>11</v>
      </c>
      <c r="B97" s="12">
        <v>-0.002712842000533122</v>
      </c>
      <c r="C97" s="12">
        <v>-0.021158828264135017</v>
      </c>
      <c r="D97" s="12">
        <v>-0.007749999270189142</v>
      </c>
      <c r="E97" s="12">
        <v>-0.001309549495082031</v>
      </c>
      <c r="F97" s="12">
        <v>0.00020599356285373044</v>
      </c>
      <c r="G97" s="12">
        <v>-3.947043633469038E-06</v>
      </c>
      <c r="H97" s="12">
        <v>0.0031954702013828745</v>
      </c>
      <c r="I97" s="12">
        <v>0.002528049340777539</v>
      </c>
      <c r="J97" s="12">
        <v>4.29630742166294E-05</v>
      </c>
      <c r="K97" s="12">
        <v>0.007742600925405924</v>
      </c>
      <c r="L97" s="12">
        <v>0.007244939172813245</v>
      </c>
      <c r="M97" s="12">
        <v>0.005563434653074337</v>
      </c>
      <c r="N97" s="12">
        <v>0.004962920531574849</v>
      </c>
      <c r="O97" s="12">
        <v>-0.00250285018673891</v>
      </c>
      <c r="P97" s="12">
        <v>-0.005342327738312835</v>
      </c>
      <c r="Q97" s="12">
        <v>-0.0051071862110274105</v>
      </c>
      <c r="R97" s="12">
        <v>-0.002387899623548892</v>
      </c>
      <c r="S97" s="12">
        <v>-0.01064109431138148</v>
      </c>
      <c r="T97" s="12">
        <v>-0.009776589845151375</v>
      </c>
      <c r="U97" s="12">
        <v>-0.014836598777129388</v>
      </c>
      <c r="V97" s="69">
        <f>'Summary Data'!V32</f>
        <v>0</v>
      </c>
      <c r="W97" s="35" t="s">
        <v>57</v>
      </c>
    </row>
    <row r="98" spans="1:23" ht="11.25">
      <c r="A98" s="70">
        <v>12</v>
      </c>
      <c r="B98" s="12">
        <v>-0.04473886077406265</v>
      </c>
      <c r="C98" s="12">
        <v>0.020261047938549222</v>
      </c>
      <c r="D98" s="12">
        <v>0.024120199984648958</v>
      </c>
      <c r="E98" s="12">
        <v>0.01812496601981456</v>
      </c>
      <c r="F98" s="12">
        <v>0.0085196808045527</v>
      </c>
      <c r="G98" s="12">
        <v>0.009854021856795549</v>
      </c>
      <c r="H98" s="12">
        <v>0.010323790278381987</v>
      </c>
      <c r="I98" s="12">
        <v>0.0024325226995210343</v>
      </c>
      <c r="J98" s="12">
        <v>0.005875716536797712</v>
      </c>
      <c r="K98" s="12">
        <v>0.014486961364162094</v>
      </c>
      <c r="L98" s="12">
        <v>0.015477259215875457</v>
      </c>
      <c r="M98" s="12">
        <v>0.013707417243045668</v>
      </c>
      <c r="N98" s="12">
        <v>0.005310351302640123</v>
      </c>
      <c r="O98" s="12">
        <v>0.011590309875197111</v>
      </c>
      <c r="P98" s="12">
        <v>0.01724200608135179</v>
      </c>
      <c r="Q98" s="12">
        <v>0.001495909405587894</v>
      </c>
      <c r="R98" s="12">
        <v>-0.005738635089604973</v>
      </c>
      <c r="S98" s="12">
        <v>0.011279173814482162</v>
      </c>
      <c r="T98" s="12">
        <v>0.004850130011096435</v>
      </c>
      <c r="U98" s="12">
        <v>-0.004715737432500044</v>
      </c>
      <c r="V98" s="69">
        <f>'Summary Data'!V33*10</f>
        <v>0</v>
      </c>
      <c r="W98" s="35" t="s">
        <v>57</v>
      </c>
    </row>
    <row r="99" spans="1:23" ht="11.25">
      <c r="A99" s="70">
        <v>13</v>
      </c>
      <c r="B99" s="12">
        <v>0.030117902390014474</v>
      </c>
      <c r="C99" s="12">
        <v>-0.029045998483832134</v>
      </c>
      <c r="D99" s="12">
        <v>-0.00895527393290714</v>
      </c>
      <c r="E99" s="12">
        <v>-0.0007553285244011991</v>
      </c>
      <c r="F99" s="12">
        <v>-0.0019394504978212292</v>
      </c>
      <c r="G99" s="12">
        <v>-0.007400497817388685</v>
      </c>
      <c r="H99" s="12">
        <v>-0.005133199059142845</v>
      </c>
      <c r="I99" s="12">
        <v>-0.008937040796585718</v>
      </c>
      <c r="J99" s="12">
        <v>0.0025022618648912263</v>
      </c>
      <c r="K99" s="12">
        <v>0.0022573975048447987</v>
      </c>
      <c r="L99" s="12">
        <v>-0.0016904565336734378</v>
      </c>
      <c r="M99" s="12">
        <v>0.005453164110864237</v>
      </c>
      <c r="N99" s="12">
        <v>0.004947760545848693</v>
      </c>
      <c r="O99" s="12">
        <v>0.0018496623478337542</v>
      </c>
      <c r="P99" s="12">
        <v>-0.016513135049825337</v>
      </c>
      <c r="Q99" s="12">
        <v>-0.004950933219651978</v>
      </c>
      <c r="R99" s="12">
        <v>-0.019856340152366196</v>
      </c>
      <c r="S99" s="12">
        <v>-0.015836913264464347</v>
      </c>
      <c r="T99" s="12">
        <v>-0.008027344756652448</v>
      </c>
      <c r="U99" s="12">
        <v>-0.019887730280650114</v>
      </c>
      <c r="V99" s="69">
        <f>'Summary Data'!V34*10</f>
        <v>0</v>
      </c>
      <c r="W99" s="35" t="s">
        <v>57</v>
      </c>
    </row>
    <row r="100" spans="1:23" ht="11.25">
      <c r="A100" s="70">
        <v>14</v>
      </c>
      <c r="B100" s="12">
        <v>-0.05407977441474847</v>
      </c>
      <c r="C100" s="12">
        <v>0.10482718303353952</v>
      </c>
      <c r="D100" s="12">
        <v>0.10682574549945303</v>
      </c>
      <c r="E100" s="12">
        <v>0.10248995905958437</v>
      </c>
      <c r="F100" s="12">
        <v>0.10176095574428101</v>
      </c>
      <c r="G100" s="12">
        <v>0.08328276302564833</v>
      </c>
      <c r="H100" s="12">
        <v>0.08205906888682711</v>
      </c>
      <c r="I100" s="12">
        <v>0.08621953317945776</v>
      </c>
      <c r="J100" s="12">
        <v>0.09735516968443986</v>
      </c>
      <c r="K100" s="12">
        <v>0.09497965763840907</v>
      </c>
      <c r="L100" s="12">
        <v>0.09348419444757589</v>
      </c>
      <c r="M100" s="12">
        <v>0.0931558836965023</v>
      </c>
      <c r="N100" s="12">
        <v>0.09308174334685594</v>
      </c>
      <c r="O100" s="12">
        <v>0.10156505643878852</v>
      </c>
      <c r="P100" s="12">
        <v>0.0995647412491625</v>
      </c>
      <c r="Q100" s="12">
        <v>0.08894271789799041</v>
      </c>
      <c r="R100" s="12">
        <v>0.09517009312345427</v>
      </c>
      <c r="S100" s="12">
        <v>0.10277957500310062</v>
      </c>
      <c r="T100" s="12">
        <v>0.08900366394013051</v>
      </c>
      <c r="U100" s="12">
        <v>0.004827749739531985</v>
      </c>
      <c r="V100" s="69">
        <f>'Summary Data'!V35*10</f>
        <v>0</v>
      </c>
      <c r="W100" s="35" t="s">
        <v>57</v>
      </c>
    </row>
    <row r="101" spans="1:23" ht="11.25">
      <c r="A101" s="70">
        <v>15</v>
      </c>
      <c r="B101" s="12">
        <v>0.04487183822479929</v>
      </c>
      <c r="C101" s="12">
        <v>0.014050910338983051</v>
      </c>
      <c r="D101" s="12">
        <v>0.06637341657627119</v>
      </c>
      <c r="E101" s="12">
        <v>0.04288877779661017</v>
      </c>
      <c r="F101" s="12">
        <v>0.02657869510169492</v>
      </c>
      <c r="G101" s="12">
        <v>0.007439277972881357</v>
      </c>
      <c r="H101" s="12">
        <v>-0.009433664576271187</v>
      </c>
      <c r="I101" s="12">
        <v>0.055195808372881364</v>
      </c>
      <c r="J101" s="12">
        <v>0.06998467271186441</v>
      </c>
      <c r="K101" s="12">
        <v>0.047251638813559316</v>
      </c>
      <c r="L101" s="12">
        <v>0.03398613576271187</v>
      </c>
      <c r="M101" s="12">
        <v>0.029686643728813564</v>
      </c>
      <c r="N101" s="12">
        <v>0.017691243898305085</v>
      </c>
      <c r="O101" s="12">
        <v>0.024746349830508482</v>
      </c>
      <c r="P101" s="12">
        <v>-0.00965743647457627</v>
      </c>
      <c r="Q101" s="12">
        <v>0.010817032033898307</v>
      </c>
      <c r="R101" s="12">
        <v>-0.017817563050847463</v>
      </c>
      <c r="S101" s="12">
        <v>-0.02772218581355932</v>
      </c>
      <c r="T101" s="12">
        <v>0.022322416118644075</v>
      </c>
      <c r="U101" s="12">
        <v>0.10059380427568043</v>
      </c>
      <c r="V101" s="69">
        <f>'Summary Data'!V36*10</f>
        <v>0</v>
      </c>
      <c r="W101" s="35" t="s">
        <v>57</v>
      </c>
    </row>
    <row r="102" spans="1:23" ht="11.25">
      <c r="A102" s="70">
        <v>16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69">
        <f>'Summary Data'!V37*10</f>
        <v>0</v>
      </c>
      <c r="W102" s="35" t="s">
        <v>57</v>
      </c>
    </row>
    <row r="103" spans="1:23" ht="12" thickBot="1">
      <c r="A103" s="71">
        <v>17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28">
        <f>'Summary Data'!V38*10</f>
        <v>0</v>
      </c>
      <c r="W103" s="35" t="s">
        <v>57</v>
      </c>
    </row>
    <row r="104" ht="12" thickBot="1"/>
    <row r="105" spans="1:22" ht="11.25">
      <c r="A105" s="436" t="s">
        <v>92</v>
      </c>
      <c r="B105" s="483"/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4"/>
    </row>
    <row r="106" spans="1:22" ht="11.25">
      <c r="A106" s="70"/>
      <c r="B106" s="68" t="s">
        <v>52</v>
      </c>
      <c r="C106" s="68" t="s">
        <v>53</v>
      </c>
      <c r="D106" s="68" t="s">
        <v>54</v>
      </c>
      <c r="E106" s="68" t="s">
        <v>55</v>
      </c>
      <c r="F106" s="68" t="s">
        <v>56</v>
      </c>
      <c r="G106" s="68" t="s">
        <v>61</v>
      </c>
      <c r="H106" s="68" t="s">
        <v>62</v>
      </c>
      <c r="I106" s="68" t="s">
        <v>63</v>
      </c>
      <c r="J106" s="68" t="s">
        <v>64</v>
      </c>
      <c r="K106" s="68" t="s">
        <v>65</v>
      </c>
      <c r="L106" s="68" t="s">
        <v>66</v>
      </c>
      <c r="M106" s="68" t="s">
        <v>67</v>
      </c>
      <c r="N106" s="68" t="s">
        <v>68</v>
      </c>
      <c r="O106" s="68" t="s">
        <v>69</v>
      </c>
      <c r="P106" s="68" t="s">
        <v>70</v>
      </c>
      <c r="Q106" s="68" t="s">
        <v>71</v>
      </c>
      <c r="R106" s="68" t="s">
        <v>72</v>
      </c>
      <c r="S106" s="68" t="s">
        <v>73</v>
      </c>
      <c r="T106" s="68" t="s">
        <v>74</v>
      </c>
      <c r="U106" s="68" t="s">
        <v>75</v>
      </c>
      <c r="V106" s="13" t="s">
        <v>76</v>
      </c>
    </row>
    <row r="107" spans="1:22" ht="11.25">
      <c r="A107" s="70">
        <v>1</v>
      </c>
      <c r="B107" s="12">
        <v>14.02090000000004</v>
      </c>
      <c r="C107" s="12">
        <v>106.59289999999999</v>
      </c>
      <c r="D107" s="12">
        <v>108.09720000000004</v>
      </c>
      <c r="E107" s="12">
        <v>108.13209999999992</v>
      </c>
      <c r="F107" s="12">
        <v>108.16399999999999</v>
      </c>
      <c r="G107" s="12">
        <v>108.17010000000016</v>
      </c>
      <c r="H107" s="12">
        <v>108.15230000000008</v>
      </c>
      <c r="I107" s="12">
        <v>108.21029999999996</v>
      </c>
      <c r="J107" s="12">
        <v>108.20920000000001</v>
      </c>
      <c r="K107" s="12">
        <v>108.15640000000008</v>
      </c>
      <c r="L107" s="12">
        <v>108.17979999999989</v>
      </c>
      <c r="M107" s="12">
        <v>108.1911</v>
      </c>
      <c r="N107" s="12">
        <v>108.15220000000011</v>
      </c>
      <c r="O107" s="12">
        <v>108.14970000000005</v>
      </c>
      <c r="P107" s="12">
        <v>108.13940000000002</v>
      </c>
      <c r="Q107" s="12">
        <v>108.15539999999987</v>
      </c>
      <c r="R107" s="12">
        <v>108.12439999999992</v>
      </c>
      <c r="S107" s="12">
        <v>108.10340000000008</v>
      </c>
      <c r="T107" s="12">
        <v>107.47580000000005</v>
      </c>
      <c r="U107" s="12">
        <v>49.858299999999986</v>
      </c>
      <c r="V107" s="72"/>
    </row>
    <row r="108" spans="1:22" ht="11.25">
      <c r="A108" s="70">
        <v>2</v>
      </c>
      <c r="B108" s="12">
        <v>-25.217671415374603</v>
      </c>
      <c r="C108" s="12">
        <v>-1.8300860356441495</v>
      </c>
      <c r="D108" s="12">
        <v>-1.4719880983204303</v>
      </c>
      <c r="E108" s="12">
        <v>-1.4741979489069879</v>
      </c>
      <c r="F108" s="12">
        <v>-1.4209125680874433</v>
      </c>
      <c r="G108" s="12">
        <v>-1.5087676995255457</v>
      </c>
      <c r="H108" s="12">
        <v>-1.3662096072859489</v>
      </c>
      <c r="I108" s="12">
        <v>-1.398701921134585</v>
      </c>
      <c r="J108" s="12">
        <v>-1.4802037272693445</v>
      </c>
      <c r="K108" s="12">
        <v>-1.4862888108576868</v>
      </c>
      <c r="L108" s="12">
        <v>-1.4216730272123672</v>
      </c>
      <c r="M108" s="12">
        <v>-1.453667627958106</v>
      </c>
      <c r="N108" s="12">
        <v>-1.4100681083569802</v>
      </c>
      <c r="O108" s="12">
        <v>-1.4411257898015515</v>
      </c>
      <c r="P108" s="12">
        <v>-1.4173514072127151</v>
      </c>
      <c r="Q108" s="12">
        <v>-1.3729170733357092</v>
      </c>
      <c r="R108" s="12">
        <v>-1.3961813635644944</v>
      </c>
      <c r="S108" s="12">
        <v>-1.3073537884521844</v>
      </c>
      <c r="T108" s="12">
        <v>-1.340851927287981</v>
      </c>
      <c r="U108" s="12">
        <v>-23.418671625547592</v>
      </c>
      <c r="V108" s="69">
        <f>'Summary Data'!AS6</f>
        <v>0</v>
      </c>
    </row>
    <row r="109" spans="1:22" ht="11.25">
      <c r="A109" s="70">
        <v>3</v>
      </c>
      <c r="B109" s="12">
        <v>6.047143918114642</v>
      </c>
      <c r="C109" s="12">
        <v>4.369853034347393</v>
      </c>
      <c r="D109" s="12">
        <v>4.370118345326066</v>
      </c>
      <c r="E109" s="12">
        <v>4.34702049500091</v>
      </c>
      <c r="F109" s="12">
        <v>4.388726940749835</v>
      </c>
      <c r="G109" s="12">
        <v>4.294564734898982</v>
      </c>
      <c r="H109" s="12">
        <v>4.288470151854153</v>
      </c>
      <c r="I109" s="12">
        <v>4.324066214497518</v>
      </c>
      <c r="J109" s="12">
        <v>4.345312719307414</v>
      </c>
      <c r="K109" s="12">
        <v>4.357963732969928</v>
      </c>
      <c r="L109" s="12">
        <v>4.309009872012914</v>
      </c>
      <c r="M109" s="12">
        <v>4.355868684543665</v>
      </c>
      <c r="N109" s="12">
        <v>4.325686432532654</v>
      </c>
      <c r="O109" s="12">
        <v>4.355897721070382</v>
      </c>
      <c r="P109" s="12">
        <v>4.279650952228128</v>
      </c>
      <c r="Q109" s="12">
        <v>4.325954211096972</v>
      </c>
      <c r="R109" s="12">
        <v>4.320112987134319</v>
      </c>
      <c r="S109" s="12">
        <v>4.328235284067382</v>
      </c>
      <c r="T109" s="12">
        <v>4.309231992931865</v>
      </c>
      <c r="U109" s="12">
        <v>9.236638393670535</v>
      </c>
      <c r="V109" s="69">
        <f>'Summary Data'!AS7</f>
        <v>0</v>
      </c>
    </row>
    <row r="110" spans="1:22" ht="11.25">
      <c r="A110" s="70">
        <v>4</v>
      </c>
      <c r="B110" s="12">
        <v>0.3770958656727933</v>
      </c>
      <c r="C110" s="12">
        <v>-0.08529914567639128</v>
      </c>
      <c r="D110" s="12">
        <v>-0.0668794672692217</v>
      </c>
      <c r="E110" s="12">
        <v>-0.06904944121572937</v>
      </c>
      <c r="F110" s="12">
        <v>-0.05719529756245357</v>
      </c>
      <c r="G110" s="12">
        <v>-0.0820428129215253</v>
      </c>
      <c r="H110" s="12">
        <v>-0.04262846657379403</v>
      </c>
      <c r="I110" s="12">
        <v>-0.08713339515935437</v>
      </c>
      <c r="J110" s="12">
        <v>-0.07806674166146452</v>
      </c>
      <c r="K110" s="12">
        <v>-0.06311404008611893</v>
      </c>
      <c r="L110" s="12">
        <v>-0.059658212046203446</v>
      </c>
      <c r="M110" s="12">
        <v>-0.08912506970991713</v>
      </c>
      <c r="N110" s="12">
        <v>-0.056239114000909425</v>
      </c>
      <c r="O110" s="12">
        <v>-0.08014088053790538</v>
      </c>
      <c r="P110" s="12">
        <v>-0.04977333377063187</v>
      </c>
      <c r="Q110" s="12">
        <v>-0.06543967922630067</v>
      </c>
      <c r="R110" s="12">
        <v>-0.06315020572006663</v>
      </c>
      <c r="S110" s="12">
        <v>-0.0718292582178573</v>
      </c>
      <c r="T110" s="12">
        <v>-0.07495037598218902</v>
      </c>
      <c r="U110" s="12">
        <v>-1.0959627037010087</v>
      </c>
      <c r="V110" s="69">
        <f>'Summary Data'!AS8</f>
        <v>0</v>
      </c>
    </row>
    <row r="111" spans="1:22" ht="11.25">
      <c r="A111" s="70">
        <v>5</v>
      </c>
      <c r="B111" s="12">
        <v>-0.14087512199413155</v>
      </c>
      <c r="C111" s="12">
        <v>0.039010213067647403</v>
      </c>
      <c r="D111" s="12">
        <v>0.053840670752151265</v>
      </c>
      <c r="E111" s="12">
        <v>0.03301401789705255</v>
      </c>
      <c r="F111" s="12">
        <v>0.04785626335676299</v>
      </c>
      <c r="G111" s="12">
        <v>0.05048866511647218</v>
      </c>
      <c r="H111" s="12">
        <v>0.05306119698516884</v>
      </c>
      <c r="I111" s="12">
        <v>0.036151679946303125</v>
      </c>
      <c r="J111" s="12">
        <v>0.04442490953853735</v>
      </c>
      <c r="K111" s="12">
        <v>0.050532542554199256</v>
      </c>
      <c r="L111" s="12">
        <v>0.04744153998786694</v>
      </c>
      <c r="M111" s="12">
        <v>0.057838311685711574</v>
      </c>
      <c r="N111" s="12">
        <v>0.04885817453433856</v>
      </c>
      <c r="O111" s="12">
        <v>0.04751680570605955</v>
      </c>
      <c r="P111" s="12">
        <v>0.05001937564473928</v>
      </c>
      <c r="Q111" s="12">
        <v>0.04405671971975267</v>
      </c>
      <c r="R111" s="12">
        <v>0.049722403208909915</v>
      </c>
      <c r="S111" s="12">
        <v>0.05484698303166005</v>
      </c>
      <c r="T111" s="12">
        <v>0.03818966280078617</v>
      </c>
      <c r="U111" s="12">
        <v>0.17062225445558132</v>
      </c>
      <c r="V111" s="69">
        <f>'Summary Data'!AS9</f>
        <v>0</v>
      </c>
    </row>
    <row r="112" spans="1:22" ht="11.25">
      <c r="A112" s="70">
        <v>6</v>
      </c>
      <c r="B112" s="12">
        <v>0.594547696122636</v>
      </c>
      <c r="C112" s="12">
        <v>0.015020142134074287</v>
      </c>
      <c r="D112" s="12">
        <v>0.015703712299010956</v>
      </c>
      <c r="E112" s="12">
        <v>0.021815100924660727</v>
      </c>
      <c r="F112" s="12">
        <v>0.019279958349411083</v>
      </c>
      <c r="G112" s="12">
        <v>0.023779113114100914</v>
      </c>
      <c r="H112" s="12">
        <v>0.012201109336496733</v>
      </c>
      <c r="I112" s="12">
        <v>0.023565901006844383</v>
      </c>
      <c r="J112" s="12">
        <v>0.021397592490625332</v>
      </c>
      <c r="K112" s="12">
        <v>0.011249173811223652</v>
      </c>
      <c r="L112" s="12">
        <v>0.01544578411703422</v>
      </c>
      <c r="M112" s="12">
        <v>0.007031928123880843</v>
      </c>
      <c r="N112" s="12">
        <v>0.015870471690199374</v>
      </c>
      <c r="O112" s="12">
        <v>0.025977051772350296</v>
      </c>
      <c r="P112" s="12">
        <v>0.013944773293660891</v>
      </c>
      <c r="Q112" s="12">
        <v>0.014635695555261813</v>
      </c>
      <c r="R112" s="12">
        <v>0.02172150978393023</v>
      </c>
      <c r="S112" s="12">
        <v>0.018659621564143636</v>
      </c>
      <c r="T112" s="12">
        <v>0.02161326785226953</v>
      </c>
      <c r="U112" s="12">
        <v>-0.000313162076684928</v>
      </c>
      <c r="V112" s="69">
        <f>'Summary Data'!AS10</f>
        <v>0</v>
      </c>
    </row>
    <row r="113" spans="1:22" ht="11.25">
      <c r="A113" s="70">
        <v>7</v>
      </c>
      <c r="B113" s="12">
        <v>0.3071529354315148</v>
      </c>
      <c r="C113" s="12">
        <v>-0.00893837833189104</v>
      </c>
      <c r="D113" s="12">
        <v>-0.009802302802128349</v>
      </c>
      <c r="E113" s="12">
        <v>-0.01155615267025234</v>
      </c>
      <c r="F113" s="12">
        <v>-0.00962188894708671</v>
      </c>
      <c r="G113" s="12">
        <v>-0.007430458165220033</v>
      </c>
      <c r="H113" s="12">
        <v>-0.00525693143502437</v>
      </c>
      <c r="I113" s="12">
        <v>-0.010749894086290235</v>
      </c>
      <c r="J113" s="12">
        <v>-0.010815378715274049</v>
      </c>
      <c r="K113" s="12">
        <v>-0.006200813381000092</v>
      </c>
      <c r="L113" s="12">
        <v>-0.002805663884823506</v>
      </c>
      <c r="M113" s="12">
        <v>-0.007801668636995496</v>
      </c>
      <c r="N113" s="12">
        <v>-0.008680662822589946</v>
      </c>
      <c r="O113" s="12">
        <v>-0.006890968239392503</v>
      </c>
      <c r="P113" s="12">
        <v>-0.00918720442226273</v>
      </c>
      <c r="Q113" s="12">
        <v>-0.006803657427458143</v>
      </c>
      <c r="R113" s="12">
        <v>-0.00796144130835219</v>
      </c>
      <c r="S113" s="12">
        <v>-0.003615236844728198</v>
      </c>
      <c r="T113" s="12">
        <v>-0.012971206140288682</v>
      </c>
      <c r="U113" s="12">
        <v>0.023101297231626128</v>
      </c>
      <c r="V113" s="69">
        <f>'Summary Data'!AS11</f>
        <v>0</v>
      </c>
    </row>
    <row r="114" spans="1:22" ht="11.25">
      <c r="A114" s="70">
        <v>8</v>
      </c>
      <c r="B114" s="12">
        <v>0.13751128759776413</v>
      </c>
      <c r="C114" s="12">
        <v>0.001167897978922694</v>
      </c>
      <c r="D114" s="12">
        <v>0.002204715596720856</v>
      </c>
      <c r="E114" s="12">
        <v>0.005279331054598539</v>
      </c>
      <c r="F114" s="12">
        <v>0.00453596110617407</v>
      </c>
      <c r="G114" s="12">
        <v>-0.0004870883845497706</v>
      </c>
      <c r="H114" s="12">
        <v>0.0028348503620335176</v>
      </c>
      <c r="I114" s="12">
        <v>0.002341540582589164</v>
      </c>
      <c r="J114" s="12">
        <v>0.006905500690636796</v>
      </c>
      <c r="K114" s="12">
        <v>-0.00037482039448609537</v>
      </c>
      <c r="L114" s="12">
        <v>-0.002653203961673823</v>
      </c>
      <c r="M114" s="12">
        <v>0.01016035853799608</v>
      </c>
      <c r="N114" s="12">
        <v>0.0026285853543421183</v>
      </c>
      <c r="O114" s="12">
        <v>0.0038526252750463183</v>
      </c>
      <c r="P114" s="12">
        <v>0.0004020762001037126</v>
      </c>
      <c r="Q114" s="12">
        <v>0.0015455447600011144</v>
      </c>
      <c r="R114" s="12">
        <v>-0.0009277002020065123</v>
      </c>
      <c r="S114" s="12">
        <v>-0.0009263649651578484</v>
      </c>
      <c r="T114" s="12">
        <v>0.0018782828383523149</v>
      </c>
      <c r="U114" s="12">
        <v>0.0075890573970794</v>
      </c>
      <c r="V114" s="69">
        <f>'Summary Data'!AS12</f>
        <v>0</v>
      </c>
    </row>
    <row r="115" spans="1:22" ht="11.25">
      <c r="A115" s="70">
        <v>9</v>
      </c>
      <c r="B115" s="12">
        <v>0.04602833731411793</v>
      </c>
      <c r="C115" s="12">
        <v>0.010381551330404193</v>
      </c>
      <c r="D115" s="12">
        <v>0.01547036172343852</v>
      </c>
      <c r="E115" s="12">
        <v>0.01051427956536849</v>
      </c>
      <c r="F115" s="12">
        <v>0.01397212104879364</v>
      </c>
      <c r="G115" s="12">
        <v>0.012186656583960898</v>
      </c>
      <c r="H115" s="12">
        <v>0.01394947835563537</v>
      </c>
      <c r="I115" s="12">
        <v>0.010860661681278416</v>
      </c>
      <c r="J115" s="12">
        <v>0.011308860862443038</v>
      </c>
      <c r="K115" s="12">
        <v>0.010384795407337055</v>
      </c>
      <c r="L115" s="12">
        <v>0.016216840693627665</v>
      </c>
      <c r="M115" s="12">
        <v>0.002501118965622273</v>
      </c>
      <c r="N115" s="12">
        <v>0.008085581454106816</v>
      </c>
      <c r="O115" s="12">
        <v>0.015057077228564975</v>
      </c>
      <c r="P115" s="12">
        <v>0.01404758287411989</v>
      </c>
      <c r="Q115" s="12">
        <v>0.009046464178625646</v>
      </c>
      <c r="R115" s="12">
        <v>0.01288892686846177</v>
      </c>
      <c r="S115" s="12">
        <v>0.01066635697898316</v>
      </c>
      <c r="T115" s="12">
        <v>0.007640097900731335</v>
      </c>
      <c r="U115" s="12">
        <v>0.007210567100104037</v>
      </c>
      <c r="V115" s="69">
        <f>'Summary Data'!AS13</f>
        <v>0</v>
      </c>
    </row>
    <row r="116" spans="1:22" ht="11.25">
      <c r="A116" s="70">
        <v>10</v>
      </c>
      <c r="B116" s="12">
        <v>1.840855559635598E-05</v>
      </c>
      <c r="C116" s="12">
        <v>5.146920308275455E-06</v>
      </c>
      <c r="D116" s="12">
        <v>-4.4701917652035906E-05</v>
      </c>
      <c r="E116" s="12">
        <v>-1.045748841574858E-05</v>
      </c>
      <c r="F116" s="12">
        <v>-6.922284284645215E-06</v>
      </c>
      <c r="G116" s="12">
        <v>1.0813106306075549E-06</v>
      </c>
      <c r="H116" s="12">
        <v>4.08850730343104E-06</v>
      </c>
      <c r="I116" s="12">
        <v>-1.2607352953099119E-06</v>
      </c>
      <c r="J116" s="12">
        <v>1.2998998569342974E-06</v>
      </c>
      <c r="K116" s="12">
        <v>4.850682417763287E-07</v>
      </c>
      <c r="L116" s="12">
        <v>2.823524411967379E-06</v>
      </c>
      <c r="M116" s="12">
        <v>-1.4935016967105506E-05</v>
      </c>
      <c r="N116" s="12">
        <v>-2.1669343361740873E-06</v>
      </c>
      <c r="O116" s="12">
        <v>-8.448351541838837E-08</v>
      </c>
      <c r="P116" s="12">
        <v>4.3006533512784893E-07</v>
      </c>
      <c r="Q116" s="12">
        <v>1.1495007924465777E-06</v>
      </c>
      <c r="R116" s="12">
        <v>2.040023318046527E-05</v>
      </c>
      <c r="S116" s="12">
        <v>2.119983670771182E-06</v>
      </c>
      <c r="T116" s="12">
        <v>1.2480168189160317E-07</v>
      </c>
      <c r="U116" s="12">
        <v>0.00036417958659921073</v>
      </c>
      <c r="V116" s="69">
        <f>'Summary Data'!AS14</f>
        <v>0</v>
      </c>
    </row>
    <row r="117" spans="1:22" ht="11.25">
      <c r="A117" s="70">
        <v>11</v>
      </c>
      <c r="B117" s="12">
        <v>0.025384577856195634</v>
      </c>
      <c r="C117" s="12">
        <v>0.0032814355436557863</v>
      </c>
      <c r="D117" s="12">
        <v>0.0035471439047365383</v>
      </c>
      <c r="E117" s="12">
        <v>0.0019080358198683145</v>
      </c>
      <c r="F117" s="12">
        <v>0.0015120435049509329</v>
      </c>
      <c r="G117" s="12">
        <v>0.0014238408319933171</v>
      </c>
      <c r="H117" s="12">
        <v>0.0020198569159930457</v>
      </c>
      <c r="I117" s="12">
        <v>0.0006050680175014866</v>
      </c>
      <c r="J117" s="12">
        <v>0.0025411232792138527</v>
      </c>
      <c r="K117" s="12">
        <v>0.001152856221451115</v>
      </c>
      <c r="L117" s="12">
        <v>0.0032893876330321037</v>
      </c>
      <c r="M117" s="12">
        <v>0.002849209892666904</v>
      </c>
      <c r="N117" s="12">
        <v>0.003205064391931356</v>
      </c>
      <c r="O117" s="12">
        <v>0.002364976871210067</v>
      </c>
      <c r="P117" s="12">
        <v>0.0037880913122514404</v>
      </c>
      <c r="Q117" s="12">
        <v>0.0031092133119636767</v>
      </c>
      <c r="R117" s="12">
        <v>0.002879534606556211</v>
      </c>
      <c r="S117" s="12">
        <v>0.0037608237262724</v>
      </c>
      <c r="T117" s="12">
        <v>0.0013888094703434772</v>
      </c>
      <c r="U117" s="12">
        <v>0.007526615173227613</v>
      </c>
      <c r="V117" s="69">
        <f>'Summary Data'!AS15</f>
        <v>0</v>
      </c>
    </row>
    <row r="118" spans="1:23" ht="11.25">
      <c r="A118" s="70">
        <v>12</v>
      </c>
      <c r="B118" s="12">
        <v>-0.08798278028802048</v>
      </c>
      <c r="C118" s="12">
        <v>-0.006031934292483132</v>
      </c>
      <c r="D118" s="12">
        <v>-0.009214849875276604</v>
      </c>
      <c r="E118" s="12">
        <v>-0.012866020534550441</v>
      </c>
      <c r="F118" s="12">
        <v>-0.003529332637761057</v>
      </c>
      <c r="G118" s="12">
        <v>-0.008265521003434622</v>
      </c>
      <c r="H118" s="12">
        <v>-0.011785512571365533</v>
      </c>
      <c r="I118" s="12">
        <v>-0.0015476367889769487</v>
      </c>
      <c r="J118" s="12">
        <v>-0.005925178423594637</v>
      </c>
      <c r="K118" s="12">
        <v>-0.02702545458754537</v>
      </c>
      <c r="L118" s="12">
        <v>-0.0019916635601081867</v>
      </c>
      <c r="M118" s="12">
        <v>-0.0202963392898092</v>
      </c>
      <c r="N118" s="12">
        <v>-0.016809331693570097</v>
      </c>
      <c r="O118" s="12">
        <v>-0.008958387084630051</v>
      </c>
      <c r="P118" s="12">
        <v>-0.010146014054692601</v>
      </c>
      <c r="Q118" s="12">
        <v>0.0019950237872741017</v>
      </c>
      <c r="R118" s="12">
        <v>-0.018275846723207253</v>
      </c>
      <c r="S118" s="12">
        <v>-0.014487746714456805</v>
      </c>
      <c r="T118" s="12">
        <v>-0.01581047452118471</v>
      </c>
      <c r="U118" s="12">
        <v>-0.02969471129564575</v>
      </c>
      <c r="V118" s="69">
        <f>'Summary Data'!AS16*10</f>
        <v>0</v>
      </c>
      <c r="W118" s="35" t="s">
        <v>57</v>
      </c>
    </row>
    <row r="119" spans="1:23" ht="11.25">
      <c r="A119" s="70">
        <v>13</v>
      </c>
      <c r="B119" s="12">
        <v>0.03850091275457171</v>
      </c>
      <c r="C119" s="12">
        <v>0.014529104895015521</v>
      </c>
      <c r="D119" s="12">
        <v>0.0198301417574355</v>
      </c>
      <c r="E119" s="12">
        <v>0.026628386643899812</v>
      </c>
      <c r="F119" s="12">
        <v>0.008191100055419745</v>
      </c>
      <c r="G119" s="12">
        <v>0.011048701977941153</v>
      </c>
      <c r="H119" s="12">
        <v>0.004129213911492485</v>
      </c>
      <c r="I119" s="12">
        <v>0.008866755424669151</v>
      </c>
      <c r="J119" s="12">
        <v>0.01636420694909005</v>
      </c>
      <c r="K119" s="12">
        <v>0.0103455035344803</v>
      </c>
      <c r="L119" s="12">
        <v>-0.006777675617762047</v>
      </c>
      <c r="M119" s="12">
        <v>0.02416497017066775</v>
      </c>
      <c r="N119" s="12">
        <v>0.01684502497598335</v>
      </c>
      <c r="O119" s="12">
        <v>0.002184751889416914</v>
      </c>
      <c r="P119" s="12">
        <v>0.009764916638493049</v>
      </c>
      <c r="Q119" s="12">
        <v>0.006719557159941755</v>
      </c>
      <c r="R119" s="12">
        <v>0.011163780008416474</v>
      </c>
      <c r="S119" s="12">
        <v>0.018514857279535654</v>
      </c>
      <c r="T119" s="12">
        <v>0.014063996637044204</v>
      </c>
      <c r="U119" s="12">
        <v>-0.03622475059643644</v>
      </c>
      <c r="V119" s="69">
        <f>'Summary Data'!AS17*10</f>
        <v>0</v>
      </c>
      <c r="W119" s="35" t="s">
        <v>57</v>
      </c>
    </row>
    <row r="120" spans="1:23" ht="11.25">
      <c r="A120" s="70">
        <v>14</v>
      </c>
      <c r="B120" s="12">
        <v>-0.028912279530893814</v>
      </c>
      <c r="C120" s="12">
        <v>0.037769229259083825</v>
      </c>
      <c r="D120" s="12">
        <v>0.04268753449200824</v>
      </c>
      <c r="E120" s="12">
        <v>0.03235810912860381</v>
      </c>
      <c r="F120" s="12">
        <v>0.028577377563403016</v>
      </c>
      <c r="G120" s="12">
        <v>0.04417780903534717</v>
      </c>
      <c r="H120" s="12">
        <v>0.032556393850275124</v>
      </c>
      <c r="I120" s="12">
        <v>0.024738559723940335</v>
      </c>
      <c r="J120" s="12">
        <v>0.03346750008954538</v>
      </c>
      <c r="K120" s="12">
        <v>0.033705617065138395</v>
      </c>
      <c r="L120" s="12">
        <v>0.05109516974041607</v>
      </c>
      <c r="M120" s="12">
        <v>0.030505831409712164</v>
      </c>
      <c r="N120" s="12">
        <v>0.03550276518636186</v>
      </c>
      <c r="O120" s="12">
        <v>0.034493120471326355</v>
      </c>
      <c r="P120" s="12">
        <v>0.024647014677010064</v>
      </c>
      <c r="Q120" s="12">
        <v>0.027418884076996906</v>
      </c>
      <c r="R120" s="12">
        <v>0.02762858894627389</v>
      </c>
      <c r="S120" s="12">
        <v>0.029092816734746854</v>
      </c>
      <c r="T120" s="12">
        <v>0.03127478685031898</v>
      </c>
      <c r="U120" s="12">
        <v>-0.06981168271469965</v>
      </c>
      <c r="V120" s="69">
        <f>'Summary Data'!AS18*10</f>
        <v>0</v>
      </c>
      <c r="W120" s="35" t="s">
        <v>57</v>
      </c>
    </row>
    <row r="121" spans="1:23" ht="11.25">
      <c r="A121" s="70">
        <v>15</v>
      </c>
      <c r="B121" s="12">
        <v>-0.2135005535236396</v>
      </c>
      <c r="C121" s="12">
        <v>-0.06618316949152545</v>
      </c>
      <c r="D121" s="12">
        <v>-0.060989703389830556</v>
      </c>
      <c r="E121" s="12">
        <v>-0.05304710000000001</v>
      </c>
      <c r="F121" s="12">
        <v>-0.09151402203389833</v>
      </c>
      <c r="G121" s="12">
        <v>-0.0946778118644068</v>
      </c>
      <c r="H121" s="12">
        <v>-0.09248706440677965</v>
      </c>
      <c r="I121" s="12">
        <v>-0.09168575932203393</v>
      </c>
      <c r="J121" s="12">
        <v>-0.0541583983050848</v>
      </c>
      <c r="K121" s="12">
        <v>-0.09913896779661019</v>
      </c>
      <c r="L121" s="12">
        <v>-0.09433484067796614</v>
      </c>
      <c r="M121" s="12">
        <v>-0.08171374745762713</v>
      </c>
      <c r="N121" s="12">
        <v>-0.0910305050847458</v>
      </c>
      <c r="O121" s="12">
        <v>-0.11425519830508477</v>
      </c>
      <c r="P121" s="12">
        <v>-0.11071645084745768</v>
      </c>
      <c r="Q121" s="12">
        <v>-0.0747163169491525</v>
      </c>
      <c r="R121" s="12">
        <v>-0.10955051864406787</v>
      </c>
      <c r="S121" s="12">
        <v>-0.05463581016949156</v>
      </c>
      <c r="T121" s="12">
        <v>-0.07147924067796609</v>
      </c>
      <c r="U121" s="12">
        <v>-0.28040203113257245</v>
      </c>
      <c r="V121" s="69">
        <f>'Summary Data'!AS19*10</f>
        <v>0</v>
      </c>
      <c r="W121" s="35" t="s">
        <v>57</v>
      </c>
    </row>
    <row r="122" spans="1:23" ht="11.25">
      <c r="A122" s="70">
        <v>16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69">
        <f>'Summary Data'!AS20*10</f>
        <v>0</v>
      </c>
      <c r="W122" s="35" t="s">
        <v>57</v>
      </c>
    </row>
    <row r="123" spans="1:23" ht="12" thickBot="1">
      <c r="A123" s="71">
        <v>17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28">
        <f>'Summary Data'!AS21*10</f>
        <v>0</v>
      </c>
      <c r="W123" s="35" t="s">
        <v>57</v>
      </c>
    </row>
    <row r="124" ht="12" thickBot="1"/>
    <row r="125" spans="1:22" ht="11.25">
      <c r="A125" s="436" t="s">
        <v>93</v>
      </c>
      <c r="B125" s="483"/>
      <c r="C125" s="483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83"/>
      <c r="U125" s="483"/>
      <c r="V125" s="484"/>
    </row>
    <row r="126" spans="1:22" ht="11.25">
      <c r="A126" s="70"/>
      <c r="B126" s="68" t="s">
        <v>52</v>
      </c>
      <c r="C126" s="68" t="s">
        <v>53</v>
      </c>
      <c r="D126" s="68" t="s">
        <v>54</v>
      </c>
      <c r="E126" s="68" t="s">
        <v>55</v>
      </c>
      <c r="F126" s="68" t="s">
        <v>56</v>
      </c>
      <c r="G126" s="68" t="s">
        <v>61</v>
      </c>
      <c r="H126" s="68" t="s">
        <v>62</v>
      </c>
      <c r="I126" s="68" t="s">
        <v>63</v>
      </c>
      <c r="J126" s="68" t="s">
        <v>64</v>
      </c>
      <c r="K126" s="68" t="s">
        <v>65</v>
      </c>
      <c r="L126" s="68" t="s">
        <v>66</v>
      </c>
      <c r="M126" s="68" t="s">
        <v>67</v>
      </c>
      <c r="N126" s="68" t="s">
        <v>68</v>
      </c>
      <c r="O126" s="68" t="s">
        <v>69</v>
      </c>
      <c r="P126" s="68" t="s">
        <v>70</v>
      </c>
      <c r="Q126" s="68" t="s">
        <v>71</v>
      </c>
      <c r="R126" s="68" t="s">
        <v>72</v>
      </c>
      <c r="S126" s="68" t="s">
        <v>73</v>
      </c>
      <c r="T126" s="68" t="s">
        <v>74</v>
      </c>
      <c r="U126" s="68" t="s">
        <v>75</v>
      </c>
      <c r="V126" s="13" t="s">
        <v>76</v>
      </c>
    </row>
    <row r="127" spans="1:22" ht="11.25">
      <c r="A127" s="70">
        <v>1</v>
      </c>
      <c r="B127" s="12">
        <v>-2.171645</v>
      </c>
      <c r="C127" s="12">
        <v>-1.311506</v>
      </c>
      <c r="D127" s="12">
        <v>-0.221419</v>
      </c>
      <c r="E127" s="12">
        <v>0.5501119999999999</v>
      </c>
      <c r="F127" s="12">
        <v>0.842312</v>
      </c>
      <c r="G127" s="12">
        <v>0.8803429999999999</v>
      </c>
      <c r="H127" s="12">
        <v>1.0260340000000001</v>
      </c>
      <c r="I127" s="12">
        <v>0.840136</v>
      </c>
      <c r="J127" s="12">
        <v>0.647052</v>
      </c>
      <c r="K127" s="12">
        <v>1.3637380000000001</v>
      </c>
      <c r="L127" s="12">
        <v>1.448373</v>
      </c>
      <c r="M127" s="12">
        <v>1.2000279999999999</v>
      </c>
      <c r="N127" s="12">
        <v>1.123788</v>
      </c>
      <c r="O127" s="12">
        <v>-0.19991199999999998</v>
      </c>
      <c r="P127" s="12">
        <v>-0.516412</v>
      </c>
      <c r="Q127" s="12">
        <v>-0.926829</v>
      </c>
      <c r="R127" s="12">
        <v>-0.868233</v>
      </c>
      <c r="S127" s="12">
        <v>-1.8223630000000002</v>
      </c>
      <c r="T127" s="12">
        <v>-1.963438</v>
      </c>
      <c r="U127" s="12">
        <v>-1.402717</v>
      </c>
      <c r="V127" s="69"/>
    </row>
    <row r="128" spans="1:22" ht="11.25">
      <c r="A128" s="70">
        <v>2</v>
      </c>
      <c r="B128" s="12">
        <v>-14.947760120417914</v>
      </c>
      <c r="C128" s="12">
        <v>-0.004381329869541872</v>
      </c>
      <c r="D128" s="12">
        <v>-0.0800575716265165</v>
      </c>
      <c r="E128" s="12">
        <v>-0.0027503297081364897</v>
      </c>
      <c r="F128" s="12">
        <v>-0.08806266105571792</v>
      </c>
      <c r="G128" s="12">
        <v>-0.034334610620120276</v>
      </c>
      <c r="H128" s="12">
        <v>-0.10260908510880673</v>
      </c>
      <c r="I128" s="12">
        <v>-0.17646962797031646</v>
      </c>
      <c r="J128" s="12">
        <v>0.02848278470509691</v>
      </c>
      <c r="K128" s="12">
        <v>-0.11769517817296726</v>
      </c>
      <c r="L128" s="12">
        <v>-0.029916131540484336</v>
      </c>
      <c r="M128" s="12">
        <v>-0.06691258558485824</v>
      </c>
      <c r="N128" s="12">
        <v>-0.33356715416705807</v>
      </c>
      <c r="O128" s="12">
        <v>-0.10079767898731368</v>
      </c>
      <c r="P128" s="12">
        <v>-0.09662501528182466</v>
      </c>
      <c r="Q128" s="12">
        <v>-0.3173607674455392</v>
      </c>
      <c r="R128" s="12">
        <v>-0.33802556890818347</v>
      </c>
      <c r="S128" s="12">
        <v>-0.16283623643971037</v>
      </c>
      <c r="T128" s="12">
        <v>-0.12387053484211896</v>
      </c>
      <c r="U128" s="12">
        <v>-0.7915402050044209</v>
      </c>
      <c r="V128" s="69">
        <f>'Summary Data'!AS23</f>
        <v>0</v>
      </c>
    </row>
    <row r="129" spans="1:22" ht="11.25">
      <c r="A129" s="70">
        <v>3</v>
      </c>
      <c r="B129" s="12">
        <v>-1.790663186643922</v>
      </c>
      <c r="C129" s="12">
        <v>0.15955588240038288</v>
      </c>
      <c r="D129" s="12">
        <v>0.06395022839712683</v>
      </c>
      <c r="E129" s="12">
        <v>0.07789477048707472</v>
      </c>
      <c r="F129" s="12">
        <v>-0.03524023742830271</v>
      </c>
      <c r="G129" s="12">
        <v>0.12645225037635066</v>
      </c>
      <c r="H129" s="12">
        <v>0.06315363728966478</v>
      </c>
      <c r="I129" s="12">
        <v>0.07400657292993285</v>
      </c>
      <c r="J129" s="12">
        <v>0.13667903806781057</v>
      </c>
      <c r="K129" s="12">
        <v>0.061164881980975444</v>
      </c>
      <c r="L129" s="12">
        <v>0.08973276859663154</v>
      </c>
      <c r="M129" s="12">
        <v>0.12456358688546756</v>
      </c>
      <c r="N129" s="12">
        <v>-0.049451304338996444</v>
      </c>
      <c r="O129" s="12">
        <v>0.15243858164598953</v>
      </c>
      <c r="P129" s="12">
        <v>-0.011564405972910974</v>
      </c>
      <c r="Q129" s="12">
        <v>0.1000787370069115</v>
      </c>
      <c r="R129" s="12">
        <v>0.021045068603837924</v>
      </c>
      <c r="S129" s="12">
        <v>0.10450778506323044</v>
      </c>
      <c r="T129" s="12">
        <v>0.1346498972101987</v>
      </c>
      <c r="U129" s="12">
        <v>0.057345481983483736</v>
      </c>
      <c r="V129" s="69">
        <f>'Summary Data'!AS24</f>
        <v>0</v>
      </c>
    </row>
    <row r="130" spans="1:22" ht="11.25">
      <c r="A130" s="70">
        <v>4</v>
      </c>
      <c r="B130" s="12">
        <v>-3.4062915390969435</v>
      </c>
      <c r="C130" s="12">
        <v>-0.05986888124698919</v>
      </c>
      <c r="D130" s="12">
        <v>-0.05518687997250393</v>
      </c>
      <c r="E130" s="12">
        <v>-0.04003139828795321</v>
      </c>
      <c r="F130" s="12">
        <v>-0.07742835726390146</v>
      </c>
      <c r="G130" s="12">
        <v>-0.05838025411067732</v>
      </c>
      <c r="H130" s="12">
        <v>-0.04435750699137553</v>
      </c>
      <c r="I130" s="12">
        <v>-0.04233103855620046</v>
      </c>
      <c r="J130" s="12">
        <v>-0.07151853251518103</v>
      </c>
      <c r="K130" s="12">
        <v>-0.0487099020686419</v>
      </c>
      <c r="L130" s="12">
        <v>-0.06159907585831782</v>
      </c>
      <c r="M130" s="12">
        <v>-0.05500306326118248</v>
      </c>
      <c r="N130" s="12">
        <v>-0.05287418547967149</v>
      </c>
      <c r="O130" s="12">
        <v>-0.08514590488627555</v>
      </c>
      <c r="P130" s="12">
        <v>-0.024385375577984536</v>
      </c>
      <c r="Q130" s="12">
        <v>-0.09526929515528876</v>
      </c>
      <c r="R130" s="12">
        <v>-0.0805098255657574</v>
      </c>
      <c r="S130" s="12">
        <v>-0.06437867135718378</v>
      </c>
      <c r="T130" s="12">
        <v>-0.06572180206900496</v>
      </c>
      <c r="U130" s="12">
        <v>-0.3574745608190194</v>
      </c>
      <c r="V130" s="69">
        <f>'Summary Data'!AS25</f>
        <v>0</v>
      </c>
    </row>
    <row r="131" spans="1:22" ht="11.25">
      <c r="A131" s="70">
        <v>5</v>
      </c>
      <c r="B131" s="12">
        <v>-0.21515326113496025</v>
      </c>
      <c r="C131" s="12">
        <v>0.009243203921818474</v>
      </c>
      <c r="D131" s="12">
        <v>0.006117953566079883</v>
      </c>
      <c r="E131" s="12">
        <v>-0.014773395296514336</v>
      </c>
      <c r="F131" s="12">
        <v>-0.004529309091543393</v>
      </c>
      <c r="G131" s="12">
        <v>-0.007120919703279854</v>
      </c>
      <c r="H131" s="12">
        <v>0.019592539890385147</v>
      </c>
      <c r="I131" s="12">
        <v>-0.0036358807064715403</v>
      </c>
      <c r="J131" s="12">
        <v>-0.0032039188795526113</v>
      </c>
      <c r="K131" s="12">
        <v>0.0023166853467532222</v>
      </c>
      <c r="L131" s="12">
        <v>-0.00373202359308894</v>
      </c>
      <c r="M131" s="12">
        <v>0.020462784375245735</v>
      </c>
      <c r="N131" s="12">
        <v>0.00421652679077017</v>
      </c>
      <c r="O131" s="12">
        <v>-0.0036753352451073668</v>
      </c>
      <c r="P131" s="12">
        <v>0.0028708236995345637</v>
      </c>
      <c r="Q131" s="12">
        <v>0.002742399834017195</v>
      </c>
      <c r="R131" s="12">
        <v>0.0061618986397340494</v>
      </c>
      <c r="S131" s="12">
        <v>-0.005349883095484666</v>
      </c>
      <c r="T131" s="12">
        <v>0.010543558469098768</v>
      </c>
      <c r="U131" s="12">
        <v>0.051733029310803924</v>
      </c>
      <c r="V131" s="69">
        <f>'Summary Data'!AS26</f>
        <v>0</v>
      </c>
    </row>
    <row r="132" spans="1:22" ht="11.25">
      <c r="A132" s="70">
        <v>6</v>
      </c>
      <c r="B132" s="12">
        <v>-0.4622977189761249</v>
      </c>
      <c r="C132" s="12">
        <v>-0.0036302613531304373</v>
      </c>
      <c r="D132" s="12">
        <v>-0.00237986194601629</v>
      </c>
      <c r="E132" s="12">
        <v>-0.0021840512846493243</v>
      </c>
      <c r="F132" s="12">
        <v>-0.00018064913588168585</v>
      </c>
      <c r="G132" s="12">
        <v>-0.006710304392712099</v>
      </c>
      <c r="H132" s="12">
        <v>-0.003549626137934095</v>
      </c>
      <c r="I132" s="12">
        <v>0.00043064582229732085</v>
      </c>
      <c r="J132" s="12">
        <v>-0.0012179602344092044</v>
      </c>
      <c r="K132" s="12">
        <v>-0.00038555992922856275</v>
      </c>
      <c r="L132" s="12">
        <v>0.0008384067096450232</v>
      </c>
      <c r="M132" s="12">
        <v>-0.028168092595346556</v>
      </c>
      <c r="N132" s="12">
        <v>-0.0038746131976838127</v>
      </c>
      <c r="O132" s="12">
        <v>-0.00998642268482157</v>
      </c>
      <c r="P132" s="12">
        <v>0.0008688283028620639</v>
      </c>
      <c r="Q132" s="12">
        <v>-0.0065047686061939225</v>
      </c>
      <c r="R132" s="12">
        <v>-0.004556841661153048</v>
      </c>
      <c r="S132" s="12">
        <v>-0.0069306962977181835</v>
      </c>
      <c r="T132" s="12">
        <v>-0.004383237742808417</v>
      </c>
      <c r="U132" s="12">
        <v>-0.006096551516744597</v>
      </c>
      <c r="V132" s="69">
        <f>'Summary Data'!AS27</f>
        <v>0</v>
      </c>
    </row>
    <row r="133" spans="1:22" ht="11.25">
      <c r="A133" s="70">
        <v>7</v>
      </c>
      <c r="B133" s="12">
        <v>0.028813550632563523</v>
      </c>
      <c r="C133" s="12">
        <v>-0.01058225579864636</v>
      </c>
      <c r="D133" s="12">
        <v>-0.0013522458614478698</v>
      </c>
      <c r="E133" s="12">
        <v>0.0016529585778504857</v>
      </c>
      <c r="F133" s="12">
        <v>0.004802858021676827</v>
      </c>
      <c r="G133" s="12">
        <v>0.011144595617067545</v>
      </c>
      <c r="H133" s="12">
        <v>0.0004900409230890329</v>
      </c>
      <c r="I133" s="12">
        <v>0.004523677852772856</v>
      </c>
      <c r="J133" s="12">
        <v>0.0067793742998168705</v>
      </c>
      <c r="K133" s="12">
        <v>0.008055330257535714</v>
      </c>
      <c r="L133" s="12">
        <v>0.01988017012277289</v>
      </c>
      <c r="M133" s="12">
        <v>0.02526351763007864</v>
      </c>
      <c r="N133" s="12">
        <v>0.000939231812442997</v>
      </c>
      <c r="O133" s="12">
        <v>-0.0007626304744072134</v>
      </c>
      <c r="P133" s="12">
        <v>-0.003365815925957404</v>
      </c>
      <c r="Q133" s="12">
        <v>-0.009522386248361929</v>
      </c>
      <c r="R133" s="12">
        <v>-0.007299354923780248</v>
      </c>
      <c r="S133" s="12">
        <v>-0.01797315761242508</v>
      </c>
      <c r="T133" s="12">
        <v>-0.014968598464353689</v>
      </c>
      <c r="U133" s="12">
        <v>0.0008307249625076453</v>
      </c>
      <c r="V133" s="69">
        <f>'Summary Data'!AS28</f>
        <v>0</v>
      </c>
    </row>
    <row r="134" spans="1:22" ht="11.25">
      <c r="A134" s="70">
        <v>8</v>
      </c>
      <c r="B134" s="12">
        <v>0.005040035634370492</v>
      </c>
      <c r="C134" s="12">
        <v>0.0012449381215293084</v>
      </c>
      <c r="D134" s="12">
        <v>0.002272209636201377</v>
      </c>
      <c r="E134" s="12">
        <v>-0.00025053722649405474</v>
      </c>
      <c r="F134" s="12">
        <v>-0.00011392686741201752</v>
      </c>
      <c r="G134" s="12">
        <v>0.00455232627291006</v>
      </c>
      <c r="H134" s="12">
        <v>-0.0010941658754920602</v>
      </c>
      <c r="I134" s="12">
        <v>0.002472442450977122</v>
      </c>
      <c r="J134" s="12">
        <v>0.0023157458065842865</v>
      </c>
      <c r="K134" s="12">
        <v>-0.0020937967926930277</v>
      </c>
      <c r="L134" s="12">
        <v>0.001764116024768652</v>
      </c>
      <c r="M134" s="12">
        <v>-0.008791233818700138</v>
      </c>
      <c r="N134" s="12">
        <v>-0.0031775495179384994</v>
      </c>
      <c r="O134" s="12">
        <v>0.0017727682541356198</v>
      </c>
      <c r="P134" s="12">
        <v>0.002016239871004216</v>
      </c>
      <c r="Q134" s="12">
        <v>0.001307135501933716</v>
      </c>
      <c r="R134" s="12">
        <v>-0.0011883706290018864</v>
      </c>
      <c r="S134" s="12">
        <v>-0.001067407205740608</v>
      </c>
      <c r="T134" s="12">
        <v>-2.5985605044803826E-05</v>
      </c>
      <c r="U134" s="12">
        <v>-6.264019884133151E-05</v>
      </c>
      <c r="V134" s="69">
        <f>'Summary Data'!AS29</f>
        <v>0</v>
      </c>
    </row>
    <row r="135" spans="1:22" ht="11.25">
      <c r="A135" s="70">
        <v>9</v>
      </c>
      <c r="B135" s="12">
        <v>-0.030237684082281502</v>
      </c>
      <c r="C135" s="12">
        <v>-0.008506406984734823</v>
      </c>
      <c r="D135" s="12">
        <v>-0.003757892925633142</v>
      </c>
      <c r="E135" s="12">
        <v>-0.0009476020248865985</v>
      </c>
      <c r="F135" s="12">
        <v>0.003297653410869017</v>
      </c>
      <c r="G135" s="12">
        <v>-0.0064445261134079</v>
      </c>
      <c r="H135" s="12">
        <v>0.002040432315379391</v>
      </c>
      <c r="I135" s="12">
        <v>-0.002474896495698334</v>
      </c>
      <c r="J135" s="12">
        <v>-0.0011166062848684162</v>
      </c>
      <c r="K135" s="12">
        <v>0.0016521154875136657</v>
      </c>
      <c r="L135" s="12">
        <v>0.008983618881587857</v>
      </c>
      <c r="M135" s="12">
        <v>-0.000680444306561355</v>
      </c>
      <c r="N135" s="12">
        <v>0.0002704422186556917</v>
      </c>
      <c r="O135" s="12">
        <v>-0.006164041001092493</v>
      </c>
      <c r="P135" s="12">
        <v>0.0020368790783687014</v>
      </c>
      <c r="Q135" s="12">
        <v>-0.009505865740912407</v>
      </c>
      <c r="R135" s="12">
        <v>-0.0033296873577412373</v>
      </c>
      <c r="S135" s="12">
        <v>-0.006570849799697423</v>
      </c>
      <c r="T135" s="12">
        <v>-0.01364607990737859</v>
      </c>
      <c r="U135" s="12">
        <v>0.00927394251686095</v>
      </c>
      <c r="V135" s="69">
        <f>'Summary Data'!AS30</f>
        <v>0</v>
      </c>
    </row>
    <row r="136" spans="1:22" ht="11.25">
      <c r="A136" s="70">
        <v>10</v>
      </c>
      <c r="B136" s="12">
        <v>1.7218876659523403E-05</v>
      </c>
      <c r="C136" s="12">
        <v>-4.388605924124466E-06</v>
      </c>
      <c r="D136" s="12">
        <v>1.749621329959926E-05</v>
      </c>
      <c r="E136" s="12">
        <v>-0.0017379295911005867</v>
      </c>
      <c r="F136" s="12">
        <v>0.001515180636475723</v>
      </c>
      <c r="G136" s="12">
        <v>5.412317111170728E-07</v>
      </c>
      <c r="H136" s="12">
        <v>1.1982210847791747E-06</v>
      </c>
      <c r="I136" s="12">
        <v>1.090594410366233E-06</v>
      </c>
      <c r="J136" s="12">
        <v>-5.23702581398305E-05</v>
      </c>
      <c r="K136" s="12">
        <v>-1.9480283100700644E-07</v>
      </c>
      <c r="L136" s="12">
        <v>-2.0170862432895256E-05</v>
      </c>
      <c r="M136" s="12">
        <v>2.7813803330046026E-06</v>
      </c>
      <c r="N136" s="12">
        <v>-6.585842717640033E-07</v>
      </c>
      <c r="O136" s="12">
        <v>-1.3643392824721646E-07</v>
      </c>
      <c r="P136" s="12">
        <v>2.21420421495865E-07</v>
      </c>
      <c r="Q136" s="12">
        <v>-6.644483598751828E-07</v>
      </c>
      <c r="R136" s="12">
        <v>-0.003288908098813003</v>
      </c>
      <c r="S136" s="12">
        <v>3.4392559846814594E-06</v>
      </c>
      <c r="T136" s="12">
        <v>1.22544918916368E-06</v>
      </c>
      <c r="U136" s="12">
        <v>-0.00011466120997360387</v>
      </c>
      <c r="V136" s="69">
        <f>'Summary Data'!AS31</f>
        <v>0</v>
      </c>
    </row>
    <row r="137" spans="1:22" ht="11.25">
      <c r="A137" s="70">
        <v>11</v>
      </c>
      <c r="B137" s="12">
        <v>-0.00405276071429847</v>
      </c>
      <c r="C137" s="12">
        <v>-0.009711433490079684</v>
      </c>
      <c r="D137" s="12">
        <v>-0.0017532940970507995</v>
      </c>
      <c r="E137" s="12">
        <v>0.00342716534758358</v>
      </c>
      <c r="F137" s="12">
        <v>0.004931743545099877</v>
      </c>
      <c r="G137" s="12">
        <v>0.0052007542135726025</v>
      </c>
      <c r="H137" s="12">
        <v>0.007501890339642341</v>
      </c>
      <c r="I137" s="12">
        <v>0.00581427314396659</v>
      </c>
      <c r="J137" s="12">
        <v>0.004039027539352711</v>
      </c>
      <c r="K137" s="12">
        <v>0.007752827016982579</v>
      </c>
      <c r="L137" s="12">
        <v>0.013357537030589126</v>
      </c>
      <c r="M137" s="12">
        <v>0.0039729896093160175</v>
      </c>
      <c r="N137" s="12">
        <v>0.004754933568746471</v>
      </c>
      <c r="O137" s="12">
        <v>-0.003478748926598372</v>
      </c>
      <c r="P137" s="12">
        <v>-0.003233024591586313</v>
      </c>
      <c r="Q137" s="12">
        <v>-0.00736854218048117</v>
      </c>
      <c r="R137" s="12">
        <v>-0.0076301819037634284</v>
      </c>
      <c r="S137" s="12">
        <v>-0.013654047724935576</v>
      </c>
      <c r="T137" s="12">
        <v>-0.015821236660632745</v>
      </c>
      <c r="U137" s="12">
        <v>-0.0076741960851569955</v>
      </c>
      <c r="V137" s="69">
        <f>'Summary Data'!AS32</f>
        <v>0</v>
      </c>
    </row>
    <row r="138" spans="1:23" ht="11.25">
      <c r="A138" s="70">
        <v>12</v>
      </c>
      <c r="B138" s="12">
        <v>0.006634546488714747</v>
      </c>
      <c r="C138" s="12">
        <v>-0.008671782895698948</v>
      </c>
      <c r="D138" s="12">
        <v>0.0013495938642372487</v>
      </c>
      <c r="E138" s="12">
        <v>0.00043117941296784944</v>
      </c>
      <c r="F138" s="12">
        <v>0.0001245457389474798</v>
      </c>
      <c r="G138" s="12">
        <v>-0.004859638311060558</v>
      </c>
      <c r="H138" s="12">
        <v>-0.004124524716693362</v>
      </c>
      <c r="I138" s="12">
        <v>-0.0053726764233026116</v>
      </c>
      <c r="J138" s="12">
        <v>0.006711612605204706</v>
      </c>
      <c r="K138" s="12">
        <v>0.008301840016823672</v>
      </c>
      <c r="L138" s="12">
        <v>-0.01989268661998693</v>
      </c>
      <c r="M138" s="12">
        <v>0.011699743859676455</v>
      </c>
      <c r="N138" s="12">
        <v>-0.004378191923729152</v>
      </c>
      <c r="O138" s="12">
        <v>0.004606048882549731</v>
      </c>
      <c r="P138" s="12">
        <v>-0.005613024768576897</v>
      </c>
      <c r="Q138" s="12">
        <v>-0.006624621652603583</v>
      </c>
      <c r="R138" s="12">
        <v>-0.017580354460338656</v>
      </c>
      <c r="S138" s="12">
        <v>-0.009884152421452248</v>
      </c>
      <c r="T138" s="12">
        <v>-5.1262121125088093E-05</v>
      </c>
      <c r="U138" s="12">
        <v>-0.02075285218815466</v>
      </c>
      <c r="V138" s="69">
        <f>'Summary Data'!AS33*10</f>
        <v>0</v>
      </c>
      <c r="W138" s="35" t="s">
        <v>57</v>
      </c>
    </row>
    <row r="139" spans="1:23" ht="11.25">
      <c r="A139" s="70">
        <v>13</v>
      </c>
      <c r="B139" s="12">
        <v>0.005377135257225198</v>
      </c>
      <c r="C139" s="12">
        <v>-0.017624729306032243</v>
      </c>
      <c r="D139" s="12">
        <v>-0.005202124145205307</v>
      </c>
      <c r="E139" s="12">
        <v>0.010527639905672133</v>
      </c>
      <c r="F139" s="12">
        <v>-0.0024128466154164094</v>
      </c>
      <c r="G139" s="12">
        <v>-0.008376485820959526</v>
      </c>
      <c r="H139" s="12">
        <v>-0.0037772483906563193</v>
      </c>
      <c r="I139" s="12">
        <v>0.007651196656085655</v>
      </c>
      <c r="J139" s="12">
        <v>0.002314227519620189</v>
      </c>
      <c r="K139" s="12">
        <v>0.008790568108466013</v>
      </c>
      <c r="L139" s="12">
        <v>0.022240493036086682</v>
      </c>
      <c r="M139" s="12">
        <v>-0.007360973726928768</v>
      </c>
      <c r="N139" s="12">
        <v>-0.004218523270017647</v>
      </c>
      <c r="O139" s="12">
        <v>-0.008374656832834473</v>
      </c>
      <c r="P139" s="12">
        <v>-0.009987851552001109</v>
      </c>
      <c r="Q139" s="12">
        <v>-0.015665331729308018</v>
      </c>
      <c r="R139" s="12">
        <v>-0.0037066086376671145</v>
      </c>
      <c r="S139" s="12">
        <v>-0.022758747569063337</v>
      </c>
      <c r="T139" s="12">
        <v>-0.02943394999441887</v>
      </c>
      <c r="U139" s="12">
        <v>0.03869665954457347</v>
      </c>
      <c r="V139" s="69">
        <f>'Summary Data'!AS34*10</f>
        <v>0</v>
      </c>
      <c r="W139" s="35" t="s">
        <v>57</v>
      </c>
    </row>
    <row r="140" spans="1:23" ht="11.25">
      <c r="A140" s="70">
        <v>14</v>
      </c>
      <c r="B140" s="12">
        <v>0.028896973021790787</v>
      </c>
      <c r="C140" s="12">
        <v>0.06465298594092882</v>
      </c>
      <c r="D140" s="12">
        <v>0.06329067756297455</v>
      </c>
      <c r="E140" s="12">
        <v>0.055109151657429994</v>
      </c>
      <c r="F140" s="12">
        <v>0.05147655512323086</v>
      </c>
      <c r="G140" s="12">
        <v>0.055292879312150676</v>
      </c>
      <c r="H140" s="12">
        <v>0.07109026460466722</v>
      </c>
      <c r="I140" s="12">
        <v>0.05962924725435871</v>
      </c>
      <c r="J140" s="12">
        <v>0.049891050097872425</v>
      </c>
      <c r="K140" s="12">
        <v>0.05595564422231341</v>
      </c>
      <c r="L140" s="12">
        <v>0.0578518614751259</v>
      </c>
      <c r="M140" s="12">
        <v>0.05751841939187577</v>
      </c>
      <c r="N140" s="12">
        <v>0.04705275506425886</v>
      </c>
      <c r="O140" s="12">
        <v>0.07255546426654998</v>
      </c>
      <c r="P140" s="12">
        <v>0.0663732203083017</v>
      </c>
      <c r="Q140" s="12">
        <v>0.053640842501494326</v>
      </c>
      <c r="R140" s="12">
        <v>0.05614019132160874</v>
      </c>
      <c r="S140" s="12">
        <v>0.061247917277581165</v>
      </c>
      <c r="T140" s="12">
        <v>0.05548408226022747</v>
      </c>
      <c r="U140" s="12">
        <v>-0.023515510005641633</v>
      </c>
      <c r="V140" s="69">
        <f>'Summary Data'!AS35*10</f>
        <v>0</v>
      </c>
      <c r="W140" s="35" t="s">
        <v>57</v>
      </c>
    </row>
    <row r="141" spans="1:23" ht="11.25">
      <c r="A141" s="70">
        <v>15</v>
      </c>
      <c r="B141" s="12">
        <v>0.13022452952720784</v>
      </c>
      <c r="C141" s="12">
        <v>0.04898623135593222</v>
      </c>
      <c r="D141" s="12">
        <v>0.10551628576271185</v>
      </c>
      <c r="E141" s="12">
        <v>0.09004373966101696</v>
      </c>
      <c r="F141" s="12">
        <v>0.05979996593220339</v>
      </c>
      <c r="G141" s="12">
        <v>0.05728408976271186</v>
      </c>
      <c r="H141" s="12">
        <v>0.025391366745762714</v>
      </c>
      <c r="I141" s="12">
        <v>0.07333777186440679</v>
      </c>
      <c r="J141" s="12">
        <v>0.10174118983050846</v>
      </c>
      <c r="K141" s="12">
        <v>0.08451013542372883</v>
      </c>
      <c r="L141" s="12">
        <v>0.04633855372881356</v>
      </c>
      <c r="M141" s="12">
        <v>0.0659688159322034</v>
      </c>
      <c r="N141" s="12">
        <v>0.056049263847457634</v>
      </c>
      <c r="O141" s="12">
        <v>0.07877436118644068</v>
      </c>
      <c r="P141" s="12">
        <v>0.02231864847457627</v>
      </c>
      <c r="Q141" s="12">
        <v>0.068351324</v>
      </c>
      <c r="R141" s="12">
        <v>0.035585669152542375</v>
      </c>
      <c r="S141" s="12">
        <v>-0.011393648474576266</v>
      </c>
      <c r="T141" s="12">
        <v>0.011380946949152539</v>
      </c>
      <c r="U141" s="12">
        <v>0.23601448689201057</v>
      </c>
      <c r="V141" s="69">
        <f>'Summary Data'!AS36*10</f>
        <v>0</v>
      </c>
      <c r="W141" s="35" t="s">
        <v>57</v>
      </c>
    </row>
    <row r="142" spans="1:23" ht="11.25">
      <c r="A142" s="70">
        <v>16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69">
        <f>'Summary Data'!AS37*10</f>
        <v>0</v>
      </c>
      <c r="W142" s="35" t="s">
        <v>57</v>
      </c>
    </row>
    <row r="143" spans="1:23" ht="12" thickBot="1">
      <c r="A143" s="71">
        <v>17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28">
        <f>'Summary Data'!AS38*10</f>
        <v>0</v>
      </c>
      <c r="W143" s="35" t="s">
        <v>57</v>
      </c>
    </row>
    <row r="145" spans="1:22" s="37" customFormat="1" ht="11.25">
      <c r="A145" s="572"/>
      <c r="B145" s="572"/>
      <c r="C145" s="572"/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R145" s="572"/>
      <c r="S145" s="572"/>
      <c r="T145" s="572"/>
      <c r="U145" s="572"/>
      <c r="V145" s="572"/>
    </row>
    <row r="146" spans="2:22" s="37" customFormat="1" ht="11.2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</row>
    <row r="147" spans="3:22" s="37" customFormat="1" ht="11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V147" s="44"/>
    </row>
    <row r="148" spans="3:22" s="37" customFormat="1" ht="11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V148" s="44"/>
    </row>
    <row r="149" s="37" customFormat="1" ht="11.25"/>
    <row r="150" spans="1:23" s="224" customFormat="1" ht="12.75">
      <c r="A150" s="223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</row>
    <row r="151" spans="1:23" s="224" customFormat="1" ht="11.25">
      <c r="A151" s="222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</row>
    <row r="152" spans="1:23" s="224" customFormat="1" ht="11.25">
      <c r="A152" s="225"/>
      <c r="B152" s="226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</row>
    <row r="153" spans="1:23" s="224" customFormat="1" ht="11.25">
      <c r="A153" s="222"/>
      <c r="B153" s="222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</row>
    <row r="154" spans="1:23" s="224" customFormat="1" ht="11.25">
      <c r="A154" s="225"/>
      <c r="B154" s="227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</row>
    <row r="155" spans="1:23" s="224" customFormat="1" ht="11.25">
      <c r="A155" s="222"/>
      <c r="B155" s="222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</row>
    <row r="156" spans="1:23" s="224" customFormat="1" ht="11.25">
      <c r="A156" s="225"/>
      <c r="B156" s="227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</row>
    <row r="157" spans="1:23" s="224" customFormat="1" ht="12.75">
      <c r="A157" s="225"/>
      <c r="B157" s="228"/>
      <c r="C157" s="229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</row>
    <row r="158" spans="1:23" s="224" customFormat="1" ht="12.75">
      <c r="A158" s="225"/>
      <c r="B158" s="228"/>
      <c r="C158" s="229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7"/>
      <c r="W158" s="227"/>
    </row>
    <row r="159" spans="1:23" s="224" customFormat="1" ht="12.75">
      <c r="A159" s="225"/>
      <c r="B159" s="228"/>
      <c r="C159" s="230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</row>
    <row r="160" spans="1:23" s="224" customFormat="1" ht="12.75">
      <c r="A160" s="225"/>
      <c r="B160" s="228"/>
      <c r="C160" s="229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7"/>
      <c r="W160" s="227"/>
    </row>
    <row r="161" spans="1:23" s="224" customFormat="1" ht="12.75">
      <c r="A161" s="225"/>
      <c r="B161" s="228"/>
      <c r="C161" s="230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7"/>
      <c r="W161" s="227"/>
    </row>
    <row r="162" spans="1:23" s="224" customFormat="1" ht="12.75">
      <c r="A162" s="225"/>
      <c r="B162" s="228"/>
      <c r="C162" s="229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7"/>
      <c r="W162" s="227"/>
    </row>
    <row r="163" spans="1:23" s="224" customFormat="1" ht="12.75">
      <c r="A163" s="225"/>
      <c r="B163" s="228"/>
      <c r="C163" s="230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7"/>
      <c r="W163" s="227"/>
    </row>
    <row r="164" spans="1:23" s="224" customFormat="1" ht="12.75">
      <c r="A164" s="225"/>
      <c r="B164" s="228"/>
      <c r="C164" s="229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7"/>
      <c r="W164" s="227"/>
    </row>
    <row r="165" spans="1:23" s="224" customFormat="1" ht="12.75">
      <c r="A165" s="225"/>
      <c r="B165" s="228"/>
      <c r="C165" s="230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</row>
    <row r="166" spans="1:23" s="224" customFormat="1" ht="12.75">
      <c r="A166" s="225"/>
      <c r="B166" s="228"/>
      <c r="C166" s="229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7"/>
      <c r="W166" s="227"/>
    </row>
    <row r="167" spans="1:23" s="224" customFormat="1" ht="12.75">
      <c r="A167" s="225"/>
      <c r="B167" s="228"/>
      <c r="C167" s="230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</row>
    <row r="168" spans="1:23" s="224" customFormat="1" ht="12.75">
      <c r="A168" s="225"/>
      <c r="B168" s="228"/>
      <c r="C168" s="229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7"/>
      <c r="W168" s="227"/>
    </row>
    <row r="169" spans="1:23" s="224" customFormat="1" ht="12.75">
      <c r="A169" s="225"/>
      <c r="B169" s="228"/>
      <c r="C169" s="230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</row>
    <row r="170" spans="1:23" s="224" customFormat="1" ht="12.75">
      <c r="A170" s="225"/>
      <c r="B170" s="228"/>
      <c r="C170" s="230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7"/>
      <c r="W170" s="227"/>
    </row>
    <row r="171" spans="1:23" s="224" customFormat="1" ht="12.75">
      <c r="A171" s="225"/>
      <c r="B171" s="228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7"/>
      <c r="W171" s="227"/>
    </row>
    <row r="172" spans="1:23" s="224" customFormat="1" ht="12.75">
      <c r="A172" s="225"/>
      <c r="B172" s="228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7"/>
      <c r="W172" s="227"/>
    </row>
    <row r="173" spans="1:23" s="224" customFormat="1" ht="12.75">
      <c r="A173" s="225"/>
      <c r="B173" s="228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7"/>
      <c r="W173" s="227"/>
    </row>
    <row r="174" spans="1:23" s="224" customFormat="1" ht="12.75">
      <c r="A174" s="225"/>
      <c r="B174" s="228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7"/>
      <c r="W174" s="227"/>
    </row>
    <row r="175" spans="1:23" s="224" customFormat="1" ht="12.75">
      <c r="A175" s="225"/>
      <c r="B175" s="228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7"/>
      <c r="W175" s="227"/>
    </row>
    <row r="176" spans="1:23" s="224" customFormat="1" ht="12.75">
      <c r="A176" s="225"/>
      <c r="B176" s="228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7"/>
      <c r="W176" s="227"/>
    </row>
    <row r="177" spans="1:23" s="224" customFormat="1" ht="12.75">
      <c r="A177" s="225"/>
      <c r="B177" s="228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7"/>
      <c r="W177" s="227"/>
    </row>
    <row r="178" spans="1:23" s="224" customFormat="1" ht="12.75">
      <c r="A178" s="225"/>
      <c r="B178" s="228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7"/>
    </row>
    <row r="179" spans="1:23" s="224" customFormat="1" ht="12.75">
      <c r="A179" s="225"/>
      <c r="B179" s="228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7"/>
    </row>
    <row r="180" spans="1:23" s="224" customFormat="1" ht="12.75">
      <c r="A180" s="225"/>
      <c r="B180" s="231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7"/>
    </row>
    <row r="181" spans="1:23" s="224" customFormat="1" ht="12.75">
      <c r="A181" s="225"/>
      <c r="B181" s="228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7"/>
    </row>
    <row r="182" spans="1:23" s="224" customFormat="1" ht="12.75">
      <c r="A182" s="225"/>
      <c r="B182" s="231"/>
      <c r="C182" s="227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7"/>
      <c r="W182" s="227"/>
    </row>
    <row r="183" spans="1:23" s="224" customFormat="1" ht="12.75">
      <c r="A183" s="225"/>
      <c r="B183" s="231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7"/>
    </row>
    <row r="184" spans="1:23" s="224" customFormat="1" ht="12.75">
      <c r="A184" s="225"/>
      <c r="B184" s="228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7"/>
    </row>
    <row r="185" spans="1:23" s="224" customFormat="1" ht="12.75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</row>
    <row r="186" spans="1:23" s="224" customFormat="1" ht="11.25">
      <c r="A186" s="222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</row>
    <row r="187" spans="1:23" s="224" customFormat="1" ht="11.25">
      <c r="A187" s="225"/>
      <c r="B187" s="226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</row>
    <row r="188" spans="1:23" s="224" customFormat="1" ht="11.25">
      <c r="A188" s="222"/>
      <c r="B188" s="222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</row>
    <row r="189" spans="1:23" s="224" customFormat="1" ht="11.25">
      <c r="A189" s="225"/>
      <c r="B189" s="227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7"/>
    </row>
    <row r="190" spans="1:23" s="224" customFormat="1" ht="11.25">
      <c r="A190" s="222"/>
      <c r="B190" s="222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</row>
    <row r="191" spans="1:23" s="224" customFormat="1" ht="11.25">
      <c r="A191" s="225"/>
      <c r="B191" s="227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7"/>
    </row>
    <row r="192" spans="1:23" s="224" customFormat="1" ht="12.75">
      <c r="A192" s="225"/>
      <c r="B192" s="228"/>
      <c r="C192" s="229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7"/>
    </row>
    <row r="193" spans="1:23" s="224" customFormat="1" ht="12.75">
      <c r="A193" s="225"/>
      <c r="B193" s="228"/>
      <c r="C193" s="229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7"/>
      <c r="W193" s="227"/>
    </row>
    <row r="194" spans="1:23" s="224" customFormat="1" ht="12.75">
      <c r="A194" s="225"/>
      <c r="B194" s="228"/>
      <c r="C194" s="230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7"/>
    </row>
    <row r="195" spans="1:23" s="224" customFormat="1" ht="12.75">
      <c r="A195" s="225"/>
      <c r="B195" s="228"/>
      <c r="C195" s="229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7"/>
      <c r="W195" s="227"/>
    </row>
    <row r="196" spans="1:23" s="224" customFormat="1" ht="12.75">
      <c r="A196" s="225"/>
      <c r="B196" s="228"/>
      <c r="C196" s="230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7"/>
      <c r="W196" s="227"/>
    </row>
    <row r="197" spans="1:23" s="224" customFormat="1" ht="12.75">
      <c r="A197" s="225"/>
      <c r="B197" s="228"/>
      <c r="C197" s="229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7"/>
      <c r="W197" s="227"/>
    </row>
    <row r="198" spans="1:23" s="224" customFormat="1" ht="12.75">
      <c r="A198" s="225"/>
      <c r="B198" s="228"/>
      <c r="C198" s="230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7"/>
      <c r="W198" s="227"/>
    </row>
    <row r="199" spans="1:23" s="224" customFormat="1" ht="12.75">
      <c r="A199" s="225"/>
      <c r="B199" s="228"/>
      <c r="C199" s="229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7"/>
      <c r="W199" s="227"/>
    </row>
    <row r="200" spans="1:23" s="224" customFormat="1" ht="12.75">
      <c r="A200" s="225"/>
      <c r="B200" s="228"/>
      <c r="C200" s="230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7"/>
    </row>
    <row r="201" spans="1:23" s="224" customFormat="1" ht="12.75">
      <c r="A201" s="225"/>
      <c r="B201" s="228"/>
      <c r="C201" s="229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7"/>
      <c r="W201" s="227"/>
    </row>
    <row r="202" spans="1:23" s="224" customFormat="1" ht="12.75">
      <c r="A202" s="225"/>
      <c r="B202" s="228"/>
      <c r="C202" s="230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7"/>
    </row>
    <row r="203" spans="1:23" s="224" customFormat="1" ht="12.75">
      <c r="A203" s="225"/>
      <c r="B203" s="228"/>
      <c r="C203" s="229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7"/>
      <c r="W203" s="227"/>
    </row>
    <row r="204" spans="1:23" s="224" customFormat="1" ht="12.75">
      <c r="A204" s="225"/>
      <c r="B204" s="228"/>
      <c r="C204" s="230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7"/>
    </row>
    <row r="205" spans="1:23" s="224" customFormat="1" ht="12.75">
      <c r="A205" s="225"/>
      <c r="B205" s="228"/>
      <c r="C205" s="230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7"/>
      <c r="W205" s="227"/>
    </row>
    <row r="206" spans="1:23" s="224" customFormat="1" ht="12.75">
      <c r="A206" s="225"/>
      <c r="B206" s="228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7"/>
      <c r="W206" s="227"/>
    </row>
    <row r="207" spans="1:23" s="224" customFormat="1" ht="12.75">
      <c r="A207" s="225"/>
      <c r="B207" s="228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7"/>
      <c r="W207" s="227"/>
    </row>
    <row r="208" spans="1:23" s="224" customFormat="1" ht="12.75">
      <c r="A208" s="225"/>
      <c r="B208" s="228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7"/>
      <c r="W208" s="227"/>
    </row>
    <row r="209" spans="1:23" s="224" customFormat="1" ht="12.75">
      <c r="A209" s="225"/>
      <c r="B209" s="228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7"/>
      <c r="W209" s="227"/>
    </row>
    <row r="210" spans="1:23" s="224" customFormat="1" ht="12.75">
      <c r="A210" s="225"/>
      <c r="B210" s="228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7"/>
      <c r="W210" s="227"/>
    </row>
    <row r="211" spans="1:23" s="224" customFormat="1" ht="12.75">
      <c r="A211" s="225"/>
      <c r="B211" s="228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7"/>
      <c r="W211" s="227"/>
    </row>
    <row r="212" spans="1:23" s="224" customFormat="1" ht="12.75">
      <c r="A212" s="225"/>
      <c r="B212" s="228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7"/>
      <c r="W212" s="227"/>
    </row>
    <row r="213" spans="1:23" s="224" customFormat="1" ht="12.75">
      <c r="A213" s="225"/>
      <c r="B213" s="228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7"/>
    </row>
    <row r="214" spans="1:23" s="224" customFormat="1" ht="12.75">
      <c r="A214" s="225"/>
      <c r="B214" s="228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7"/>
    </row>
    <row r="215" spans="1:23" s="224" customFormat="1" ht="12.75">
      <c r="A215" s="225"/>
      <c r="B215" s="231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7"/>
    </row>
    <row r="216" spans="1:23" s="224" customFormat="1" ht="12.75">
      <c r="A216" s="225"/>
      <c r="B216" s="228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7"/>
    </row>
    <row r="217" spans="1:23" s="224" customFormat="1" ht="12.75">
      <c r="A217" s="225"/>
      <c r="B217" s="231"/>
      <c r="C217" s="227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7"/>
      <c r="W217" s="227"/>
    </row>
    <row r="218" spans="1:23" s="224" customFormat="1" ht="12.75">
      <c r="A218" s="225"/>
      <c r="B218" s="231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7"/>
    </row>
    <row r="219" spans="1:23" s="224" customFormat="1" ht="12.75">
      <c r="A219" s="225"/>
      <c r="B219" s="228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7"/>
    </row>
    <row r="220" s="224" customFormat="1" ht="11.25">
      <c r="A220" s="225"/>
    </row>
    <row r="221" spans="1:5" s="224" customFormat="1" ht="11.25">
      <c r="A221" s="225"/>
      <c r="B221" s="226"/>
      <c r="D221" s="232"/>
      <c r="E221" s="232"/>
    </row>
    <row r="222" s="224" customFormat="1" ht="11.25">
      <c r="A222" s="225"/>
    </row>
    <row r="223" spans="1:12" s="224" customFormat="1" ht="11.2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</row>
    <row r="224" spans="1:12" s="224" customFormat="1" ht="11.25">
      <c r="A224" s="227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</row>
    <row r="225" spans="1:12" s="224" customFormat="1" ht="11.2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</row>
    <row r="226" spans="1:12" s="224" customFormat="1" ht="11.2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</row>
    <row r="227" s="224" customFormat="1" ht="11.25"/>
    <row r="228" s="224" customFormat="1" ht="11.25"/>
    <row r="229" s="224" customFormat="1" ht="11.25"/>
    <row r="230" s="224" customFormat="1" ht="11.25"/>
    <row r="231" s="224" customFormat="1" ht="11.25"/>
    <row r="232" s="224" customFormat="1" ht="11.25"/>
    <row r="233" s="224" customFormat="1" ht="11.25"/>
    <row r="234" s="224" customFormat="1" ht="11.25"/>
    <row r="235" s="224" customFormat="1" ht="11.25"/>
    <row r="236" s="224" customFormat="1" ht="11.25"/>
    <row r="237" s="224" customFormat="1" ht="11.25"/>
    <row r="238" s="224" customFormat="1" ht="11.25"/>
    <row r="239" s="224" customFormat="1" ht="11.25"/>
    <row r="240" s="224" customFormat="1" ht="11.25"/>
    <row r="241" s="224" customFormat="1" ht="11.25"/>
    <row r="242" s="224" customFormat="1" ht="11.25"/>
    <row r="243" s="224" customFormat="1" ht="11.25"/>
    <row r="244" s="224" customFormat="1" ht="11.25"/>
    <row r="245" s="224" customFormat="1" ht="11.25"/>
    <row r="246" s="224" customFormat="1" ht="11.25"/>
    <row r="247" s="224" customFormat="1" ht="11.25"/>
    <row r="248" s="224" customFormat="1" ht="11.25"/>
    <row r="249" s="224" customFormat="1" ht="11.25"/>
    <row r="250" s="224" customFormat="1" ht="11.25"/>
    <row r="251" s="224" customFormat="1" ht="11.25"/>
    <row r="252" s="224" customFormat="1" ht="11.25"/>
    <row r="253" s="224" customFormat="1" ht="11.25"/>
    <row r="254" s="224" customFormat="1" ht="11.25"/>
    <row r="255" s="224" customFormat="1" ht="11.25"/>
    <row r="256" s="224" customFormat="1" ht="11.25"/>
    <row r="257" s="224" customFormat="1" ht="11.25"/>
    <row r="258" s="224" customFormat="1" ht="11.25"/>
    <row r="259" s="224" customFormat="1" ht="11.25"/>
    <row r="260" s="224" customFormat="1" ht="11.25"/>
    <row r="261" s="224" customFormat="1" ht="11.25"/>
    <row r="262" s="224" customFormat="1" ht="11.25"/>
    <row r="263" s="224" customFormat="1" ht="11.25"/>
    <row r="264" s="224" customFormat="1" ht="11.25"/>
    <row r="265" s="224" customFormat="1" ht="11.25"/>
    <row r="266" s="224" customFormat="1" ht="11.25"/>
    <row r="267" s="224" customFormat="1" ht="11.25"/>
    <row r="268" s="224" customFormat="1" ht="11.25"/>
    <row r="269" s="224" customFormat="1" ht="11.25"/>
    <row r="270" s="224" customFormat="1" ht="11.25"/>
    <row r="271" s="224" customFormat="1" ht="11.25"/>
    <row r="272" s="224" customFormat="1" ht="11.25"/>
    <row r="273" s="224" customFormat="1" ht="11.25"/>
    <row r="274" s="224" customFormat="1" ht="11.25"/>
    <row r="275" s="224" customFormat="1" ht="11.25"/>
    <row r="276" s="224" customFormat="1" ht="11.25"/>
    <row r="277" s="224" customFormat="1" ht="11.25"/>
    <row r="278" s="224" customFormat="1" ht="11.25"/>
    <row r="279" s="224" customFormat="1" ht="11.25"/>
    <row r="280" s="224" customFormat="1" ht="11.25"/>
    <row r="281" s="224" customFormat="1" ht="11.25"/>
    <row r="282" s="224" customFormat="1" ht="11.25"/>
    <row r="283" s="224" customFormat="1" ht="11.25"/>
    <row r="284" s="224" customFormat="1" ht="11.25"/>
    <row r="285" s="224" customFormat="1" ht="11.25"/>
    <row r="286" s="224" customFormat="1" ht="11.25"/>
    <row r="287" s="224" customFormat="1" ht="11.25"/>
    <row r="288" s="224" customFormat="1" ht="11.25"/>
    <row r="289" s="224" customFormat="1" ht="11.25"/>
    <row r="290" s="224" customFormat="1" ht="11.25"/>
    <row r="291" s="224" customFormat="1" ht="11.25"/>
    <row r="292" s="224" customFormat="1" ht="11.25"/>
    <row r="293" s="224" customFormat="1" ht="11.25"/>
    <row r="294" s="224" customFormat="1" ht="11.25"/>
    <row r="295" s="224" customFormat="1" ht="11.25"/>
    <row r="296" s="224" customFormat="1" ht="11.25"/>
    <row r="297" s="224" customFormat="1" ht="11.25"/>
    <row r="298" s="224" customFormat="1" ht="11.25"/>
    <row r="299" s="224" customFormat="1" ht="11.25"/>
    <row r="300" s="224" customFormat="1" ht="11.25"/>
    <row r="301" s="224" customFormat="1" ht="11.25"/>
    <row r="302" s="224" customFormat="1" ht="11.25"/>
    <row r="303" s="224" customFormat="1" ht="11.25"/>
    <row r="304" s="224" customFormat="1" ht="11.25"/>
    <row r="305" s="224" customFormat="1" ht="11.25"/>
    <row r="306" s="224" customFormat="1" ht="11.25"/>
    <row r="307" s="224" customFormat="1" ht="11.25"/>
    <row r="308" s="224" customFormat="1" ht="11.25"/>
    <row r="309" s="224" customFormat="1" ht="11.25"/>
    <row r="310" s="224" customFormat="1" ht="11.25"/>
    <row r="311" s="224" customFormat="1" ht="11.25"/>
    <row r="312" s="224" customFormat="1" ht="11.25"/>
    <row r="313" s="224" customFormat="1" ht="11.25"/>
    <row r="314" s="224" customFormat="1" ht="11.25"/>
    <row r="315" s="224" customFormat="1" ht="11.25"/>
    <row r="316" s="224" customFormat="1" ht="11.25"/>
    <row r="317" s="224" customFormat="1" ht="11.25"/>
    <row r="318" s="224" customFormat="1" ht="11.25"/>
    <row r="319" s="224" customFormat="1" ht="11.25"/>
    <row r="320" s="224" customFormat="1" ht="11.25"/>
    <row r="321" s="224" customFormat="1" ht="11.25"/>
    <row r="322" s="224" customFormat="1" ht="11.25"/>
    <row r="323" s="224" customFormat="1" ht="11.25"/>
    <row r="324" s="224" customFormat="1" ht="11.25"/>
    <row r="325" s="224" customFormat="1" ht="11.25"/>
    <row r="326" s="224" customFormat="1" ht="11.25"/>
    <row r="327" s="224" customFormat="1" ht="11.25"/>
    <row r="328" s="224" customFormat="1" ht="11.25"/>
    <row r="329" s="224" customFormat="1" ht="11.25"/>
    <row r="330" s="224" customFormat="1" ht="11.25"/>
    <row r="331" s="224" customFormat="1" ht="11.25"/>
    <row r="332" s="224" customFormat="1" ht="11.25"/>
    <row r="333" s="224" customFormat="1" ht="11.25"/>
    <row r="334" s="224" customFormat="1" ht="11.25"/>
    <row r="335" s="224" customFormat="1" ht="11.25"/>
    <row r="336" s="224" customFormat="1" ht="11.25"/>
    <row r="337" s="224" customFormat="1" ht="11.25"/>
    <row r="338" s="224" customFormat="1" ht="11.25"/>
    <row r="339" s="224" customFormat="1" ht="11.25"/>
    <row r="340" s="224" customFormat="1" ht="11.25"/>
    <row r="341" s="224" customFormat="1" ht="11.25"/>
    <row r="342" s="224" customFormat="1" ht="11.25"/>
    <row r="343" s="224" customFormat="1" ht="11.25"/>
    <row r="344" s="224" customFormat="1" ht="11.25"/>
    <row r="345" s="224" customFormat="1" ht="11.25"/>
    <row r="346" s="224" customFormat="1" ht="11.25"/>
    <row r="347" s="224" customFormat="1" ht="11.25"/>
    <row r="348" s="224" customFormat="1" ht="11.25"/>
    <row r="349" s="224" customFormat="1" ht="11.25"/>
    <row r="350" s="224" customFormat="1" ht="11.25"/>
    <row r="351" s="224" customFormat="1" ht="11.25"/>
    <row r="352" s="224" customFormat="1" ht="11.25"/>
    <row r="353" s="224" customFormat="1" ht="11.25"/>
    <row r="354" s="224" customFormat="1" ht="11.25"/>
    <row r="355" s="224" customFormat="1" ht="11.25"/>
    <row r="356" s="224" customFormat="1" ht="11.25"/>
    <row r="357" s="224" customFormat="1" ht="11.25"/>
    <row r="358" s="224" customFormat="1" ht="11.25"/>
    <row r="359" s="224" customFormat="1" ht="11.25"/>
    <row r="360" s="224" customFormat="1" ht="11.25"/>
    <row r="361" s="224" customFormat="1" ht="11.25"/>
    <row r="362" s="224" customFormat="1" ht="11.25"/>
    <row r="363" s="224" customFormat="1" ht="11.25"/>
    <row r="364" s="224" customFormat="1" ht="11.25"/>
    <row r="365" s="224" customFormat="1" ht="11.25"/>
    <row r="366" s="224" customFormat="1" ht="11.25"/>
    <row r="367" s="224" customFormat="1" ht="11.25"/>
    <row r="368" s="224" customFormat="1" ht="11.25"/>
    <row r="369" s="224" customFormat="1" ht="11.25"/>
    <row r="370" s="224" customFormat="1" ht="11.25"/>
    <row r="371" s="224" customFormat="1" ht="11.25"/>
    <row r="372" s="224" customFormat="1" ht="11.25"/>
    <row r="373" s="224" customFormat="1" ht="11.25"/>
    <row r="374" s="224" customFormat="1" ht="11.25"/>
    <row r="375" s="224" customFormat="1" ht="11.25"/>
    <row r="376" s="224" customFormat="1" ht="11.25"/>
    <row r="377" s="224" customFormat="1" ht="11.25"/>
    <row r="378" s="224" customFormat="1" ht="11.25"/>
    <row r="379" s="224" customFormat="1" ht="11.25"/>
    <row r="380" s="224" customFormat="1" ht="11.25"/>
    <row r="381" s="224" customFormat="1" ht="11.25"/>
    <row r="382" s="224" customFormat="1" ht="11.25"/>
    <row r="383" s="224" customFormat="1" ht="11.25"/>
    <row r="384" s="224" customFormat="1" ht="11.25"/>
    <row r="385" s="224" customFormat="1" ht="11.25"/>
    <row r="386" s="224" customFormat="1" ht="11.25"/>
    <row r="387" s="224" customFormat="1" ht="11.25"/>
    <row r="388" s="224" customFormat="1" ht="11.25"/>
    <row r="389" s="224" customFormat="1" ht="11.25"/>
    <row r="390" s="224" customFormat="1" ht="11.25"/>
    <row r="391" s="224" customFormat="1" ht="11.25"/>
    <row r="392" s="224" customFormat="1" ht="11.25"/>
    <row r="393" s="224" customFormat="1" ht="11.25"/>
    <row r="394" s="224" customFormat="1" ht="11.25"/>
    <row r="395" s="224" customFormat="1" ht="11.25"/>
    <row r="396" s="224" customFormat="1" ht="11.25"/>
    <row r="397" s="224" customFormat="1" ht="11.25"/>
    <row r="398" s="224" customFormat="1" ht="11.25"/>
    <row r="399" s="224" customFormat="1" ht="11.25"/>
    <row r="400" s="224" customFormat="1" ht="11.25"/>
    <row r="401" s="224" customFormat="1" ht="11.25"/>
    <row r="402" s="224" customFormat="1" ht="11.25"/>
    <row r="403" s="224" customFormat="1" ht="11.25"/>
    <row r="404" s="224" customFormat="1" ht="11.25"/>
    <row r="405" s="224" customFormat="1" ht="11.25"/>
    <row r="406" s="224" customFormat="1" ht="11.25"/>
    <row r="407" s="224" customFormat="1" ht="11.25"/>
    <row r="408" s="224" customFormat="1" ht="11.25"/>
    <row r="409" s="224" customFormat="1" ht="11.25"/>
    <row r="410" s="224" customFormat="1" ht="11.25"/>
    <row r="411" s="224" customFormat="1" ht="11.25"/>
    <row r="412" s="224" customFormat="1" ht="11.25"/>
    <row r="413" s="224" customFormat="1" ht="11.25"/>
    <row r="414" s="224" customFormat="1" ht="11.25"/>
    <row r="415" s="224" customFormat="1" ht="11.25"/>
    <row r="416" s="224" customFormat="1" ht="11.25"/>
    <row r="417" s="224" customFormat="1" ht="11.25"/>
    <row r="418" s="224" customFormat="1" ht="11.25"/>
    <row r="419" s="224" customFormat="1" ht="11.25"/>
    <row r="420" s="224" customFormat="1" ht="11.25"/>
    <row r="421" s="224" customFormat="1" ht="11.25"/>
    <row r="422" s="224" customFormat="1" ht="11.25"/>
    <row r="423" s="224" customFormat="1" ht="11.25"/>
    <row r="424" s="224" customFormat="1" ht="11.25"/>
    <row r="425" s="224" customFormat="1" ht="11.25"/>
    <row r="426" s="224" customFormat="1" ht="11.25"/>
    <row r="427" s="224" customFormat="1" ht="11.25"/>
    <row r="428" s="224" customFormat="1" ht="11.25"/>
    <row r="429" s="224" customFormat="1" ht="11.25"/>
    <row r="430" s="224" customFormat="1" ht="11.25"/>
    <row r="431" s="224" customFormat="1" ht="11.25"/>
    <row r="432" s="224" customFormat="1" ht="11.25"/>
    <row r="433" s="224" customFormat="1" ht="11.25"/>
    <row r="434" s="224" customFormat="1" ht="11.25"/>
    <row r="435" s="224" customFormat="1" ht="11.25"/>
    <row r="436" s="224" customFormat="1" ht="11.25"/>
    <row r="437" s="224" customFormat="1" ht="11.25"/>
    <row r="438" s="224" customFormat="1" ht="11.25"/>
    <row r="439" s="224" customFormat="1" ht="11.25"/>
    <row r="440" s="224" customFormat="1" ht="11.25"/>
    <row r="441" s="224" customFormat="1" ht="11.25"/>
    <row r="442" s="224" customFormat="1" ht="11.25"/>
    <row r="443" s="224" customFormat="1" ht="11.25"/>
    <row r="444" s="224" customFormat="1" ht="11.25"/>
    <row r="445" s="224" customFormat="1" ht="11.25"/>
    <row r="446" s="224" customFormat="1" ht="11.25"/>
    <row r="447" s="224" customFormat="1" ht="11.25"/>
    <row r="448" s="224" customFormat="1" ht="11.25"/>
    <row r="449" s="224" customFormat="1" ht="11.25"/>
    <row r="450" s="224" customFormat="1" ht="11.25"/>
    <row r="451" s="224" customFormat="1" ht="11.25"/>
    <row r="452" s="224" customFormat="1" ht="11.25"/>
    <row r="453" s="224" customFormat="1" ht="11.25"/>
    <row r="454" s="224" customFormat="1" ht="11.25"/>
    <row r="455" s="224" customFormat="1" ht="11.25"/>
    <row r="456" s="224" customFormat="1" ht="11.25"/>
    <row r="457" s="224" customFormat="1" ht="11.25"/>
    <row r="458" s="224" customFormat="1" ht="11.25"/>
    <row r="459" s="224" customFormat="1" ht="11.25"/>
    <row r="460" s="224" customFormat="1" ht="11.25"/>
    <row r="461" s="224" customFormat="1" ht="11.25"/>
    <row r="462" s="224" customFormat="1" ht="11.25"/>
    <row r="463" s="224" customFormat="1" ht="11.25"/>
    <row r="464" s="224" customFormat="1" ht="11.25"/>
    <row r="465" s="224" customFormat="1" ht="11.25"/>
    <row r="466" s="224" customFormat="1" ht="11.25"/>
    <row r="467" s="224" customFormat="1" ht="11.25"/>
    <row r="468" s="224" customFormat="1" ht="11.25"/>
    <row r="469" s="224" customFormat="1" ht="11.25"/>
    <row r="470" s="224" customFormat="1" ht="11.25"/>
    <row r="471" s="224" customFormat="1" ht="11.25"/>
    <row r="472" s="224" customFormat="1" ht="11.25"/>
    <row r="473" s="224" customFormat="1" ht="11.25"/>
    <row r="474" s="224" customFormat="1" ht="11.25"/>
    <row r="475" s="224" customFormat="1" ht="11.25"/>
    <row r="476" s="224" customFormat="1" ht="11.25"/>
    <row r="477" s="224" customFormat="1" ht="11.25"/>
    <row r="478" s="224" customFormat="1" ht="11.25"/>
    <row r="479" s="224" customFormat="1" ht="11.25"/>
    <row r="480" s="224" customFormat="1" ht="11.25"/>
    <row r="481" s="224" customFormat="1" ht="11.25"/>
    <row r="482" s="224" customFormat="1" ht="11.25"/>
    <row r="483" s="224" customFormat="1" ht="11.25"/>
    <row r="484" s="224" customFormat="1" ht="11.25"/>
    <row r="485" s="224" customFormat="1" ht="11.25"/>
    <row r="486" s="224" customFormat="1" ht="11.25"/>
    <row r="487" s="224" customFormat="1" ht="11.25"/>
    <row r="488" s="224" customFormat="1" ht="11.25"/>
    <row r="489" s="224" customFormat="1" ht="11.25"/>
    <row r="490" s="224" customFormat="1" ht="11.25"/>
    <row r="491" s="224" customFormat="1" ht="11.25"/>
    <row r="492" s="224" customFormat="1" ht="11.25"/>
    <row r="493" s="224" customFormat="1" ht="11.25"/>
    <row r="494" s="224" customFormat="1" ht="11.25"/>
    <row r="495" s="224" customFormat="1" ht="11.25"/>
    <row r="496" s="224" customFormat="1" ht="11.25"/>
    <row r="497" s="224" customFormat="1" ht="11.25"/>
    <row r="498" s="224" customFormat="1" ht="11.25"/>
    <row r="499" s="224" customFormat="1" ht="11.25"/>
    <row r="500" s="224" customFormat="1" ht="11.25"/>
    <row r="501" s="224" customFormat="1" ht="11.25"/>
    <row r="502" s="224" customFormat="1" ht="11.25"/>
    <row r="503" s="224" customFormat="1" ht="11.25"/>
    <row r="504" s="224" customFormat="1" ht="11.25"/>
    <row r="505" s="224" customFormat="1" ht="11.25"/>
    <row r="506" s="224" customFormat="1" ht="11.25"/>
    <row r="507" s="224" customFormat="1" ht="11.25"/>
    <row r="508" s="224" customFormat="1" ht="11.25"/>
    <row r="509" s="224" customFormat="1" ht="11.25"/>
    <row r="510" s="224" customFormat="1" ht="11.25"/>
    <row r="511" s="224" customFormat="1" ht="11.25"/>
    <row r="512" s="224" customFormat="1" ht="11.25"/>
    <row r="513" s="224" customFormat="1" ht="11.25"/>
    <row r="514" s="224" customFormat="1" ht="11.25"/>
    <row r="515" s="224" customFormat="1" ht="11.25"/>
    <row r="516" s="224" customFormat="1" ht="11.25"/>
    <row r="517" s="224" customFormat="1" ht="11.25"/>
    <row r="518" s="224" customFormat="1" ht="11.25"/>
    <row r="519" s="224" customFormat="1" ht="11.25"/>
    <row r="520" s="224" customFormat="1" ht="11.25"/>
    <row r="521" s="224" customFormat="1" ht="11.25"/>
    <row r="522" s="224" customFormat="1" ht="11.25"/>
    <row r="523" s="224" customFormat="1" ht="11.25"/>
    <row r="524" s="224" customFormat="1" ht="11.25"/>
    <row r="525" s="224" customFormat="1" ht="11.25"/>
    <row r="526" s="224" customFormat="1" ht="11.25"/>
    <row r="527" s="224" customFormat="1" ht="11.25"/>
    <row r="528" s="224" customFormat="1" ht="11.25"/>
    <row r="529" s="224" customFormat="1" ht="11.25"/>
    <row r="530" s="224" customFormat="1" ht="11.25"/>
    <row r="531" s="224" customFormat="1" ht="11.25"/>
    <row r="532" s="224" customFormat="1" ht="11.25"/>
    <row r="533" s="224" customFormat="1" ht="11.25"/>
    <row r="534" s="224" customFormat="1" ht="11.25"/>
    <row r="535" s="224" customFormat="1" ht="11.25"/>
    <row r="536" s="224" customFormat="1" ht="11.25"/>
    <row r="537" s="224" customFormat="1" ht="11.25"/>
    <row r="538" s="224" customFormat="1" ht="11.25"/>
    <row r="539" s="224" customFormat="1" ht="11.25"/>
    <row r="540" s="224" customFormat="1" ht="11.25"/>
    <row r="541" s="224" customFormat="1" ht="11.25"/>
    <row r="542" s="224" customFormat="1" ht="11.25"/>
    <row r="543" s="224" customFormat="1" ht="11.25"/>
    <row r="544" s="224" customFormat="1" ht="11.25"/>
    <row r="545" s="224" customFormat="1" ht="11.25"/>
    <row r="546" s="224" customFormat="1" ht="11.25"/>
    <row r="547" s="224" customFormat="1" ht="11.25"/>
    <row r="548" s="224" customFormat="1" ht="11.25"/>
    <row r="549" s="224" customFormat="1" ht="11.25"/>
    <row r="550" s="224" customFormat="1" ht="11.25"/>
    <row r="551" s="224" customFormat="1" ht="11.25"/>
    <row r="552" s="224" customFormat="1" ht="11.25"/>
    <row r="553" s="224" customFormat="1" ht="11.25"/>
    <row r="554" s="224" customFormat="1" ht="11.25"/>
    <row r="555" s="224" customFormat="1" ht="11.25"/>
    <row r="556" s="224" customFormat="1" ht="11.25"/>
    <row r="557" s="224" customFormat="1" ht="11.25"/>
    <row r="558" s="224" customFormat="1" ht="11.25"/>
    <row r="559" s="224" customFormat="1" ht="11.25"/>
    <row r="560" s="224" customFormat="1" ht="11.25"/>
    <row r="561" s="224" customFormat="1" ht="11.25"/>
    <row r="562" s="224" customFormat="1" ht="11.25"/>
    <row r="563" s="224" customFormat="1" ht="11.25"/>
    <row r="564" s="224" customFormat="1" ht="11.25"/>
    <row r="565" s="224" customFormat="1" ht="11.25"/>
    <row r="566" s="224" customFormat="1" ht="11.25"/>
    <row r="567" s="224" customFormat="1" ht="11.25"/>
    <row r="568" s="224" customFormat="1" ht="11.25"/>
    <row r="569" s="224" customFormat="1" ht="11.25"/>
    <row r="570" s="224" customFormat="1" ht="11.25"/>
    <row r="571" s="224" customFormat="1" ht="11.25"/>
    <row r="572" s="224" customFormat="1" ht="11.25"/>
    <row r="573" s="224" customFormat="1" ht="11.25"/>
    <row r="574" s="224" customFormat="1" ht="11.25"/>
    <row r="575" s="224" customFormat="1" ht="11.25"/>
    <row r="576" s="224" customFormat="1" ht="11.25"/>
    <row r="577" s="224" customFormat="1" ht="11.25"/>
    <row r="578" s="224" customFormat="1" ht="11.25"/>
    <row r="579" s="224" customFormat="1" ht="11.25"/>
    <row r="580" s="224" customFormat="1" ht="11.25"/>
    <row r="581" s="224" customFormat="1" ht="11.25"/>
    <row r="582" s="224" customFormat="1" ht="11.25"/>
    <row r="583" s="224" customFormat="1" ht="11.25"/>
    <row r="584" s="224" customFormat="1" ht="11.25"/>
    <row r="585" s="224" customFormat="1" ht="11.25"/>
    <row r="586" s="224" customFormat="1" ht="11.25"/>
    <row r="587" s="224" customFormat="1" ht="11.25"/>
    <row r="588" s="224" customFormat="1" ht="11.25"/>
    <row r="589" s="224" customFormat="1" ht="11.25"/>
    <row r="590" s="224" customFormat="1" ht="11.25"/>
    <row r="591" s="224" customFormat="1" ht="11.25"/>
    <row r="592" s="224" customFormat="1" ht="11.25"/>
    <row r="593" s="224" customFormat="1" ht="11.25"/>
    <row r="594" s="224" customFormat="1" ht="11.25"/>
    <row r="595" s="224" customFormat="1" ht="11.25"/>
    <row r="596" s="224" customFormat="1" ht="11.25"/>
    <row r="597" s="224" customFormat="1" ht="11.25"/>
    <row r="598" s="224" customFormat="1" ht="11.25"/>
    <row r="599" s="224" customFormat="1" ht="11.25"/>
    <row r="600" s="224" customFormat="1" ht="11.25"/>
    <row r="601" s="224" customFormat="1" ht="11.25"/>
    <row r="602" s="224" customFormat="1" ht="11.25"/>
    <row r="603" s="224" customFormat="1" ht="11.25"/>
    <row r="604" s="224" customFormat="1" ht="11.25"/>
    <row r="605" s="224" customFormat="1" ht="11.25"/>
    <row r="606" s="224" customFormat="1" ht="11.25"/>
    <row r="607" s="224" customFormat="1" ht="11.25"/>
    <row r="608" s="224" customFormat="1" ht="11.25"/>
    <row r="609" s="224" customFormat="1" ht="11.25"/>
    <row r="610" s="224" customFormat="1" ht="11.25"/>
    <row r="611" s="224" customFormat="1" ht="11.25"/>
    <row r="612" s="224" customFormat="1" ht="11.25"/>
    <row r="613" s="224" customFormat="1" ht="11.25"/>
    <row r="614" s="224" customFormat="1" ht="11.25"/>
    <row r="615" s="224" customFormat="1" ht="11.25"/>
    <row r="616" s="224" customFormat="1" ht="11.25"/>
    <row r="617" s="224" customFormat="1" ht="11.25"/>
    <row r="618" s="224" customFormat="1" ht="11.25"/>
    <row r="619" s="224" customFormat="1" ht="11.25"/>
    <row r="620" s="224" customFormat="1" ht="11.25"/>
    <row r="621" s="224" customFormat="1" ht="11.25"/>
    <row r="622" s="224" customFormat="1" ht="11.25"/>
    <row r="623" s="224" customFormat="1" ht="11.25"/>
    <row r="624" s="224" customFormat="1" ht="11.25"/>
    <row r="625" s="224" customFormat="1" ht="11.25"/>
    <row r="626" s="224" customFormat="1" ht="11.25"/>
    <row r="627" s="224" customFormat="1" ht="11.25"/>
    <row r="628" s="224" customFormat="1" ht="11.25"/>
    <row r="629" s="224" customFormat="1" ht="11.25"/>
    <row r="630" s="224" customFormat="1" ht="11.25"/>
    <row r="631" s="224" customFormat="1" ht="11.25"/>
    <row r="632" s="224" customFormat="1" ht="11.25"/>
    <row r="633" s="224" customFormat="1" ht="11.25"/>
    <row r="634" s="224" customFormat="1" ht="11.25"/>
    <row r="635" s="224" customFormat="1" ht="11.25"/>
    <row r="636" s="224" customFormat="1" ht="11.25"/>
    <row r="637" s="224" customFormat="1" ht="11.25"/>
    <row r="638" s="224" customFormat="1" ht="11.25"/>
    <row r="639" s="224" customFormat="1" ht="11.25"/>
    <row r="640" s="224" customFormat="1" ht="11.25"/>
    <row r="641" s="224" customFormat="1" ht="11.25"/>
    <row r="642" s="224" customFormat="1" ht="11.25"/>
    <row r="643" s="224" customFormat="1" ht="11.25"/>
    <row r="644" s="224" customFormat="1" ht="11.25"/>
    <row r="645" s="224" customFormat="1" ht="11.25"/>
    <row r="646" s="224" customFormat="1" ht="11.25"/>
    <row r="647" s="224" customFormat="1" ht="11.25"/>
    <row r="648" s="224" customFormat="1" ht="11.25"/>
    <row r="649" s="224" customFormat="1" ht="11.25"/>
    <row r="650" s="224" customFormat="1" ht="11.25"/>
  </sheetData>
  <sheetProtection/>
  <mergeCells count="30">
    <mergeCell ref="A145:V145"/>
    <mergeCell ref="A65:V65"/>
    <mergeCell ref="A85:V85"/>
    <mergeCell ref="A105:V105"/>
    <mergeCell ref="A125:V125"/>
    <mergeCell ref="B1:I1"/>
    <mergeCell ref="J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23:K23"/>
    <mergeCell ref="B24:F24"/>
    <mergeCell ref="G24:K24"/>
    <mergeCell ref="N25:Q25"/>
    <mergeCell ref="F47:G47"/>
    <mergeCell ref="B44:G44"/>
    <mergeCell ref="I44:O44"/>
    <mergeCell ref="B45:D45"/>
    <mergeCell ref="F45:G45"/>
    <mergeCell ref="I45:K45"/>
    <mergeCell ref="L45:N45"/>
  </mergeCells>
  <printOptions/>
  <pageMargins left="0.75" right="0.75" top="1" bottom="1" header="0.5" footer="0.5"/>
  <pageSetup fitToHeight="1" fitToWidth="1" horizontalDpi="300" verticalDpi="3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U81"/>
  <sheetViews>
    <sheetView workbookViewId="0" topLeftCell="A1">
      <selection activeCell="A1" sqref="A1:U1"/>
    </sheetView>
  </sheetViews>
  <sheetFormatPr defaultColWidth="9.140625" defaultRowHeight="12.75"/>
  <cols>
    <col min="1" max="1" width="26.140625" style="379" bestFit="1" customWidth="1"/>
    <col min="2" max="2" width="8.7109375" style="81" bestFit="1" customWidth="1"/>
    <col min="3" max="3" width="9.7109375" style="81" bestFit="1" customWidth="1"/>
    <col min="4" max="4" width="8.7109375" style="81" bestFit="1" customWidth="1"/>
    <col min="5" max="5" width="9.7109375" style="81" bestFit="1" customWidth="1"/>
    <col min="6" max="6" width="8.7109375" style="81" bestFit="1" customWidth="1"/>
    <col min="7" max="7" width="10.7109375" style="81" customWidth="1"/>
    <col min="8" max="8" width="8.7109375" style="81" bestFit="1" customWidth="1"/>
    <col min="9" max="9" width="9.7109375" style="81" bestFit="1" customWidth="1"/>
    <col min="10" max="10" width="8.8515625" style="81" bestFit="1" customWidth="1"/>
    <col min="11" max="11" width="9.8515625" style="81" bestFit="1" customWidth="1"/>
    <col min="12" max="12" width="8.8515625" style="81" bestFit="1" customWidth="1"/>
    <col min="13" max="13" width="9.8515625" style="81" bestFit="1" customWidth="1"/>
    <col min="14" max="14" width="8.7109375" style="81" bestFit="1" customWidth="1"/>
    <col min="15" max="15" width="9.7109375" style="81" bestFit="1" customWidth="1"/>
    <col min="16" max="16" width="9.57421875" style="81" customWidth="1"/>
    <col min="17" max="17" width="9.7109375" style="81" bestFit="1" customWidth="1"/>
    <col min="18" max="18" width="8.7109375" style="81" bestFit="1" customWidth="1"/>
    <col min="19" max="19" width="9.7109375" style="81" bestFit="1" customWidth="1"/>
    <col min="20" max="20" width="8.7109375" style="81" bestFit="1" customWidth="1"/>
    <col min="21" max="21" width="9.7109375" style="81" bestFit="1" customWidth="1"/>
    <col min="22" max="16384" width="9.140625" style="81" customWidth="1"/>
  </cols>
  <sheetData>
    <row r="1" spans="1:21" ht="13.5" thickBot="1">
      <c r="A1" s="580" t="s">
        <v>149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4"/>
    </row>
    <row r="2" spans="1:21" ht="13.5" thickBot="1">
      <c r="A2" s="355"/>
      <c r="B2" s="134" t="s">
        <v>150</v>
      </c>
      <c r="C2" s="135" t="s">
        <v>151</v>
      </c>
      <c r="D2" s="292" t="s">
        <v>152</v>
      </c>
      <c r="E2" s="135" t="s">
        <v>153</v>
      </c>
      <c r="F2" s="590"/>
      <c r="G2" s="591"/>
      <c r="H2" s="134" t="s">
        <v>150</v>
      </c>
      <c r="I2" s="135" t="s">
        <v>151</v>
      </c>
      <c r="J2" s="292" t="s">
        <v>152</v>
      </c>
      <c r="K2" s="135" t="s">
        <v>153</v>
      </c>
      <c r="L2" s="185"/>
      <c r="M2" s="185"/>
      <c r="N2" s="185"/>
      <c r="O2" s="185"/>
      <c r="P2" s="185"/>
      <c r="Q2" s="185"/>
      <c r="R2" s="357"/>
      <c r="S2" s="357"/>
      <c r="T2" s="357"/>
      <c r="U2" s="171"/>
    </row>
    <row r="3" spans="1:21" ht="12.75">
      <c r="A3" s="355" t="s">
        <v>154</v>
      </c>
      <c r="B3" s="136">
        <v>-0.058</v>
      </c>
      <c r="C3" s="137">
        <v>0.008</v>
      </c>
      <c r="D3" s="181">
        <v>3.5</v>
      </c>
      <c r="E3" s="137">
        <v>7</v>
      </c>
      <c r="F3" s="586" t="s">
        <v>148</v>
      </c>
      <c r="G3" s="587"/>
      <c r="H3" s="136">
        <v>0</v>
      </c>
      <c r="I3" s="137">
        <v>0.28</v>
      </c>
      <c r="J3" s="181">
        <v>3.5</v>
      </c>
      <c r="K3" s="137">
        <v>7</v>
      </c>
      <c r="L3" s="185"/>
      <c r="M3" s="185"/>
      <c r="N3" s="185"/>
      <c r="O3" s="185"/>
      <c r="P3" s="185"/>
      <c r="Q3" s="185"/>
      <c r="R3" s="357"/>
      <c r="S3" s="357"/>
      <c r="T3" s="357"/>
      <c r="U3" s="171"/>
    </row>
    <row r="4" spans="1:21" ht="13.5" thickBot="1">
      <c r="A4" s="355" t="s">
        <v>155</v>
      </c>
      <c r="B4" s="271">
        <v>-4070</v>
      </c>
      <c r="C4" s="272">
        <v>100</v>
      </c>
      <c r="D4" s="182">
        <v>3.5</v>
      </c>
      <c r="E4" s="139">
        <v>7</v>
      </c>
      <c r="F4" s="588"/>
      <c r="G4" s="589"/>
      <c r="H4" s="138"/>
      <c r="I4" s="139"/>
      <c r="J4" s="182"/>
      <c r="K4" s="139"/>
      <c r="L4" s="186"/>
      <c r="M4" s="186"/>
      <c r="N4" s="186"/>
      <c r="O4" s="186"/>
      <c r="P4" s="186"/>
      <c r="Q4" s="186"/>
      <c r="R4" s="357"/>
      <c r="S4" s="357"/>
      <c r="T4" s="357"/>
      <c r="U4" s="171"/>
    </row>
    <row r="5" spans="1:21" ht="13.5" thickBot="1">
      <c r="A5" s="358"/>
      <c r="B5" s="581" t="s">
        <v>156</v>
      </c>
      <c r="C5" s="531"/>
      <c r="D5" s="531"/>
      <c r="E5" s="582"/>
      <c r="F5" s="583" t="s">
        <v>157</v>
      </c>
      <c r="G5" s="584"/>
      <c r="H5" s="584"/>
      <c r="I5" s="585"/>
      <c r="J5" s="583" t="s">
        <v>158</v>
      </c>
      <c r="K5" s="584"/>
      <c r="L5" s="584"/>
      <c r="M5" s="585"/>
      <c r="N5" s="583" t="s">
        <v>159</v>
      </c>
      <c r="O5" s="584"/>
      <c r="P5" s="584"/>
      <c r="Q5" s="585"/>
      <c r="R5" s="583" t="s">
        <v>160</v>
      </c>
      <c r="S5" s="584"/>
      <c r="T5" s="584"/>
      <c r="U5" s="585"/>
    </row>
    <row r="6" spans="1:21" ht="13.5" thickBot="1">
      <c r="A6" s="355"/>
      <c r="B6" s="188" t="s">
        <v>161</v>
      </c>
      <c r="C6" s="187" t="s">
        <v>162</v>
      </c>
      <c r="D6" s="188" t="s">
        <v>152</v>
      </c>
      <c r="E6" s="187" t="s">
        <v>153</v>
      </c>
      <c r="F6" s="305" t="s">
        <v>161</v>
      </c>
      <c r="G6" s="306" t="s">
        <v>162</v>
      </c>
      <c r="H6" s="305" t="s">
        <v>152</v>
      </c>
      <c r="I6" s="306" t="s">
        <v>153</v>
      </c>
      <c r="J6" s="305" t="s">
        <v>161</v>
      </c>
      <c r="K6" s="306" t="s">
        <v>162</v>
      </c>
      <c r="L6" s="305" t="s">
        <v>152</v>
      </c>
      <c r="M6" s="306" t="s">
        <v>153</v>
      </c>
      <c r="N6" s="188" t="s">
        <v>161</v>
      </c>
      <c r="O6" s="183" t="s">
        <v>162</v>
      </c>
      <c r="P6" s="188" t="s">
        <v>152</v>
      </c>
      <c r="Q6" s="187" t="s">
        <v>153</v>
      </c>
      <c r="R6" s="188" t="s">
        <v>161</v>
      </c>
      <c r="S6" s="183" t="s">
        <v>162</v>
      </c>
      <c r="T6" s="188" t="s">
        <v>152</v>
      </c>
      <c r="U6" s="183" t="s">
        <v>153</v>
      </c>
    </row>
    <row r="7" spans="1:21" ht="13.5" thickBot="1">
      <c r="A7" s="355" t="s">
        <v>163</v>
      </c>
      <c r="B7" s="304">
        <v>108.3</v>
      </c>
      <c r="C7" s="194">
        <v>0.38</v>
      </c>
      <c r="D7" s="302">
        <v>4</v>
      </c>
      <c r="E7" s="194">
        <v>8</v>
      </c>
      <c r="F7" s="307">
        <v>0.34</v>
      </c>
      <c r="G7" s="308">
        <v>1.52</v>
      </c>
      <c r="H7" s="190">
        <v>4</v>
      </c>
      <c r="I7" s="190">
        <v>8</v>
      </c>
      <c r="J7" s="307">
        <v>-4140</v>
      </c>
      <c r="K7" s="308">
        <v>380</v>
      </c>
      <c r="L7" s="190">
        <v>3.5</v>
      </c>
      <c r="M7" s="190">
        <v>7</v>
      </c>
      <c r="N7" s="299">
        <v>-4022</v>
      </c>
      <c r="O7" s="274">
        <v>211</v>
      </c>
      <c r="P7" s="194">
        <v>3.5</v>
      </c>
      <c r="Q7" s="194">
        <v>7</v>
      </c>
      <c r="R7" s="359">
        <v>-2.1</v>
      </c>
      <c r="S7" s="149">
        <v>2.02</v>
      </c>
      <c r="T7" s="191">
        <v>3.5</v>
      </c>
      <c r="U7" s="149">
        <v>7</v>
      </c>
    </row>
    <row r="8" spans="1:21" ht="13.5" thickBot="1">
      <c r="A8" s="358"/>
      <c r="B8" s="581" t="s">
        <v>164</v>
      </c>
      <c r="C8" s="531"/>
      <c r="D8" s="531"/>
      <c r="E8" s="582"/>
      <c r="F8" s="581" t="s">
        <v>165</v>
      </c>
      <c r="G8" s="531"/>
      <c r="H8" s="531"/>
      <c r="I8" s="531"/>
      <c r="J8" s="592" t="s">
        <v>166</v>
      </c>
      <c r="K8" s="593"/>
      <c r="L8" s="593"/>
      <c r="M8" s="594"/>
      <c r="N8" s="592" t="s">
        <v>167</v>
      </c>
      <c r="O8" s="593"/>
      <c r="P8" s="593"/>
      <c r="Q8" s="594"/>
      <c r="R8" s="357"/>
      <c r="S8" s="357"/>
      <c r="T8" s="357"/>
      <c r="U8" s="171"/>
    </row>
    <row r="9" spans="1:21" ht="13.5" thickBot="1">
      <c r="A9" s="356"/>
      <c r="B9" s="134" t="s">
        <v>161</v>
      </c>
      <c r="C9" s="292" t="s">
        <v>162</v>
      </c>
      <c r="D9" s="134" t="s">
        <v>152</v>
      </c>
      <c r="E9" s="292" t="s">
        <v>153</v>
      </c>
      <c r="F9" s="134" t="s">
        <v>161</v>
      </c>
      <c r="G9" s="292" t="s">
        <v>162</v>
      </c>
      <c r="H9" s="134" t="s">
        <v>152</v>
      </c>
      <c r="I9" s="292" t="s">
        <v>153</v>
      </c>
      <c r="J9" s="188" t="s">
        <v>161</v>
      </c>
      <c r="K9" s="183" t="s">
        <v>162</v>
      </c>
      <c r="L9" s="188" t="s">
        <v>152</v>
      </c>
      <c r="M9" s="183" t="s">
        <v>153</v>
      </c>
      <c r="N9" s="188" t="s">
        <v>161</v>
      </c>
      <c r="O9" s="187" t="s">
        <v>162</v>
      </c>
      <c r="P9" s="188" t="s">
        <v>152</v>
      </c>
      <c r="Q9" s="183" t="s">
        <v>153</v>
      </c>
      <c r="R9" s="357"/>
      <c r="S9" s="357"/>
      <c r="T9" s="357"/>
      <c r="U9" s="171"/>
    </row>
    <row r="10" spans="1:21" ht="13.5" thickBot="1">
      <c r="A10" s="360" t="s">
        <v>168</v>
      </c>
      <c r="B10" s="142">
        <v>0</v>
      </c>
      <c r="C10" s="196">
        <v>0</v>
      </c>
      <c r="D10" s="142">
        <v>3.5</v>
      </c>
      <c r="E10" s="196">
        <v>7</v>
      </c>
      <c r="F10" s="318">
        <v>-0.16</v>
      </c>
      <c r="G10" s="314">
        <v>0.96</v>
      </c>
      <c r="H10" s="140">
        <v>4</v>
      </c>
      <c r="I10" s="147">
        <v>8</v>
      </c>
      <c r="J10" s="140">
        <v>3.29</v>
      </c>
      <c r="K10" s="149">
        <v>0.88</v>
      </c>
      <c r="L10" s="191">
        <v>3.5</v>
      </c>
      <c r="M10" s="149">
        <v>7</v>
      </c>
      <c r="N10" s="191">
        <v>1.08</v>
      </c>
      <c r="O10" s="149">
        <v>1.77</v>
      </c>
      <c r="P10" s="191">
        <v>3.5</v>
      </c>
      <c r="Q10" s="149">
        <v>7</v>
      </c>
      <c r="R10" s="357"/>
      <c r="S10" s="357"/>
      <c r="T10" s="357"/>
      <c r="U10" s="171"/>
    </row>
    <row r="11" spans="1:21" ht="12.75">
      <c r="A11" s="355" t="s">
        <v>169</v>
      </c>
      <c r="B11" s="282">
        <v>1.3</v>
      </c>
      <c r="C11" s="195">
        <v>0.15</v>
      </c>
      <c r="D11" s="141">
        <v>3.5</v>
      </c>
      <c r="E11" s="195">
        <v>7</v>
      </c>
      <c r="F11" s="141">
        <v>0</v>
      </c>
      <c r="G11" s="293">
        <v>0.5084745762711864</v>
      </c>
      <c r="H11" s="144">
        <v>4</v>
      </c>
      <c r="I11" s="146">
        <v>8</v>
      </c>
      <c r="J11" s="392">
        <v>32</v>
      </c>
      <c r="K11" s="393">
        <v>9</v>
      </c>
      <c r="L11" s="392">
        <v>3.5</v>
      </c>
      <c r="M11" s="393">
        <v>7</v>
      </c>
      <c r="N11" s="392">
        <v>30</v>
      </c>
      <c r="O11" s="393">
        <v>8</v>
      </c>
      <c r="P11" s="300">
        <v>3.5</v>
      </c>
      <c r="Q11" s="301">
        <v>7</v>
      </c>
      <c r="R11" s="357"/>
      <c r="S11" s="357"/>
      <c r="T11" s="357"/>
      <c r="U11" s="171"/>
    </row>
    <row r="12" spans="1:21" ht="12.75">
      <c r="A12" s="355" t="s">
        <v>170</v>
      </c>
      <c r="B12" s="282">
        <v>4.6</v>
      </c>
      <c r="C12" s="195">
        <v>0.16</v>
      </c>
      <c r="D12" s="141">
        <v>3.5</v>
      </c>
      <c r="E12" s="195">
        <v>7</v>
      </c>
      <c r="F12" s="141">
        <v>0</v>
      </c>
      <c r="G12" s="293">
        <v>0.5084745762711864</v>
      </c>
      <c r="H12" s="141">
        <v>4</v>
      </c>
      <c r="I12" s="195">
        <v>8</v>
      </c>
      <c r="J12" s="270">
        <v>1.44</v>
      </c>
      <c r="K12" s="303">
        <v>5.5</v>
      </c>
      <c r="L12" s="394">
        <v>3.5</v>
      </c>
      <c r="M12" s="395">
        <v>7</v>
      </c>
      <c r="N12" s="394">
        <v>7.55</v>
      </c>
      <c r="O12" s="395">
        <v>1.64</v>
      </c>
      <c r="P12" s="192">
        <v>3.5</v>
      </c>
      <c r="Q12" s="184">
        <v>7</v>
      </c>
      <c r="R12" s="357"/>
      <c r="S12" s="357"/>
      <c r="T12" s="357"/>
      <c r="U12" s="171"/>
    </row>
    <row r="13" spans="1:21" ht="12.75">
      <c r="A13" s="355" t="s">
        <v>171</v>
      </c>
      <c r="B13" s="283">
        <v>0.06</v>
      </c>
      <c r="C13" s="195">
        <v>0.034</v>
      </c>
      <c r="D13" s="141">
        <v>3.5</v>
      </c>
      <c r="E13" s="195">
        <v>7</v>
      </c>
      <c r="F13" s="141">
        <v>0</v>
      </c>
      <c r="G13" s="293">
        <v>0.13559322033898305</v>
      </c>
      <c r="H13" s="141">
        <v>4</v>
      </c>
      <c r="I13" s="195">
        <v>8</v>
      </c>
      <c r="J13" s="394">
        <v>0.65</v>
      </c>
      <c r="K13" s="395">
        <v>1.15</v>
      </c>
      <c r="L13" s="394">
        <v>3.5</v>
      </c>
      <c r="M13" s="395">
        <v>7</v>
      </c>
      <c r="N13" s="394">
        <v>0.73</v>
      </c>
      <c r="O13" s="395">
        <v>0.6</v>
      </c>
      <c r="P13" s="192">
        <v>3.5</v>
      </c>
      <c r="Q13" s="184">
        <v>7</v>
      </c>
      <c r="R13" s="357"/>
      <c r="S13" s="357"/>
      <c r="T13" s="357"/>
      <c r="U13" s="171"/>
    </row>
    <row r="14" spans="1:21" ht="12.75">
      <c r="A14" s="355" t="s">
        <v>172</v>
      </c>
      <c r="B14" s="283">
        <v>0.04</v>
      </c>
      <c r="C14" s="195">
        <v>0.024</v>
      </c>
      <c r="D14" s="141">
        <v>3.5</v>
      </c>
      <c r="E14" s="195">
        <v>7</v>
      </c>
      <c r="F14" s="141">
        <v>0</v>
      </c>
      <c r="G14" s="293">
        <v>0.13559322033898305</v>
      </c>
      <c r="H14" s="141">
        <v>4</v>
      </c>
      <c r="I14" s="195">
        <v>8</v>
      </c>
      <c r="J14" s="270">
        <v>-0.7</v>
      </c>
      <c r="K14" s="395">
        <v>0.82</v>
      </c>
      <c r="L14" s="394">
        <v>3.5</v>
      </c>
      <c r="M14" s="395">
        <v>7</v>
      </c>
      <c r="N14" s="270">
        <v>0</v>
      </c>
      <c r="O14" s="303">
        <v>0.23</v>
      </c>
      <c r="P14" s="192">
        <v>3.5</v>
      </c>
      <c r="Q14" s="184">
        <v>7</v>
      </c>
      <c r="R14" s="357"/>
      <c r="S14" s="357"/>
      <c r="T14" s="357"/>
      <c r="U14" s="171"/>
    </row>
    <row r="15" spans="1:21" ht="12.75">
      <c r="A15" s="355" t="s">
        <v>173</v>
      </c>
      <c r="B15" s="284">
        <v>-0.019774132413410254</v>
      </c>
      <c r="C15" s="280">
        <v>0.005418943924748579</v>
      </c>
      <c r="D15" s="141">
        <v>3.5</v>
      </c>
      <c r="E15" s="195">
        <v>7</v>
      </c>
      <c r="F15" s="141">
        <v>0</v>
      </c>
      <c r="G15" s="293">
        <v>0.05932203389830509</v>
      </c>
      <c r="H15" s="141">
        <v>4</v>
      </c>
      <c r="I15" s="195">
        <v>8</v>
      </c>
      <c r="J15" s="394">
        <v>-0.0032</v>
      </c>
      <c r="K15" s="303">
        <v>0.62</v>
      </c>
      <c r="L15" s="394">
        <v>3.5</v>
      </c>
      <c r="M15" s="395">
        <v>7</v>
      </c>
      <c r="N15" s="270">
        <v>0</v>
      </c>
      <c r="O15" s="303">
        <v>0.07</v>
      </c>
      <c r="P15" s="192">
        <v>3.5</v>
      </c>
      <c r="Q15" s="184">
        <v>7</v>
      </c>
      <c r="R15" s="357"/>
      <c r="S15" s="357"/>
      <c r="T15" s="357"/>
      <c r="U15" s="171"/>
    </row>
    <row r="16" spans="1:21" ht="12.75">
      <c r="A16" s="355" t="s">
        <v>174</v>
      </c>
      <c r="B16" s="284">
        <v>-0.010837373458221854</v>
      </c>
      <c r="C16" s="280">
        <v>0.01</v>
      </c>
      <c r="D16" s="141">
        <v>3.5</v>
      </c>
      <c r="E16" s="195">
        <v>7</v>
      </c>
      <c r="F16" s="141">
        <v>0</v>
      </c>
      <c r="G16" s="293">
        <v>0.04576271186440678</v>
      </c>
      <c r="H16" s="141">
        <v>4</v>
      </c>
      <c r="I16" s="195">
        <v>8</v>
      </c>
      <c r="J16" s="394">
        <v>-0.13</v>
      </c>
      <c r="K16" s="395">
        <v>0.37</v>
      </c>
      <c r="L16" s="394">
        <v>3.5</v>
      </c>
      <c r="M16" s="395">
        <v>7</v>
      </c>
      <c r="N16" s="270">
        <v>0</v>
      </c>
      <c r="O16" s="303">
        <v>0.03</v>
      </c>
      <c r="P16" s="192">
        <v>3.5</v>
      </c>
      <c r="Q16" s="184">
        <v>7</v>
      </c>
      <c r="R16" s="357"/>
      <c r="S16" s="357"/>
      <c r="T16" s="357"/>
      <c r="U16" s="171"/>
    </row>
    <row r="17" spans="1:21" ht="12.75">
      <c r="A17" s="355" t="s">
        <v>175</v>
      </c>
      <c r="B17" s="284">
        <v>-0.003117352004020069</v>
      </c>
      <c r="C17" s="280">
        <v>0.00343650901164559</v>
      </c>
      <c r="D17" s="141">
        <v>3.5</v>
      </c>
      <c r="E17" s="195">
        <v>7</v>
      </c>
      <c r="F17" s="141">
        <v>0</v>
      </c>
      <c r="G17" s="293">
        <v>0.028813559322033902</v>
      </c>
      <c r="H17" s="141">
        <v>4</v>
      </c>
      <c r="I17" s="195">
        <v>8</v>
      </c>
      <c r="J17" s="289">
        <v>-0.004</v>
      </c>
      <c r="K17" s="396">
        <v>0.097</v>
      </c>
      <c r="L17" s="394">
        <v>3.5</v>
      </c>
      <c r="M17" s="395">
        <v>7</v>
      </c>
      <c r="N17" s="289">
        <v>0</v>
      </c>
      <c r="O17" s="396">
        <v>0.038</v>
      </c>
      <c r="P17" s="192">
        <v>3.5</v>
      </c>
      <c r="Q17" s="184">
        <v>7</v>
      </c>
      <c r="R17" s="357"/>
      <c r="S17" s="357"/>
      <c r="T17" s="357"/>
      <c r="U17" s="171"/>
    </row>
    <row r="18" spans="1:21" ht="12.75">
      <c r="A18" s="355" t="s">
        <v>176</v>
      </c>
      <c r="B18" s="284">
        <v>0.00978380454866244</v>
      </c>
      <c r="C18" s="280">
        <v>0.014</v>
      </c>
      <c r="D18" s="141">
        <v>3.5</v>
      </c>
      <c r="E18" s="195">
        <v>7</v>
      </c>
      <c r="F18" s="141">
        <v>0</v>
      </c>
      <c r="G18" s="293">
        <v>0.01694915254237288</v>
      </c>
      <c r="H18" s="141">
        <v>4</v>
      </c>
      <c r="I18" s="195">
        <v>8</v>
      </c>
      <c r="J18" s="289">
        <v>0.032</v>
      </c>
      <c r="K18" s="396">
        <v>0.073</v>
      </c>
      <c r="L18" s="394">
        <v>3.5</v>
      </c>
      <c r="M18" s="395">
        <v>7</v>
      </c>
      <c r="N18" s="289">
        <v>0.029</v>
      </c>
      <c r="O18" s="396">
        <v>0.025</v>
      </c>
      <c r="P18" s="192">
        <v>3.5</v>
      </c>
      <c r="Q18" s="184">
        <v>7</v>
      </c>
      <c r="R18" s="357"/>
      <c r="S18" s="357"/>
      <c r="T18" s="357"/>
      <c r="U18" s="171"/>
    </row>
    <row r="19" spans="1:21" ht="12.75">
      <c r="A19" s="355" t="s">
        <v>177</v>
      </c>
      <c r="B19" s="285">
        <v>0.00014751670490872266</v>
      </c>
      <c r="C19" s="281">
        <v>0.0018580411967804248</v>
      </c>
      <c r="D19" s="141">
        <v>3.5</v>
      </c>
      <c r="E19" s="195">
        <v>7</v>
      </c>
      <c r="F19" s="141">
        <v>0</v>
      </c>
      <c r="G19" s="293">
        <v>0.03389830508474576</v>
      </c>
      <c r="H19" s="141">
        <v>4</v>
      </c>
      <c r="I19" s="195">
        <v>8</v>
      </c>
      <c r="J19" s="289">
        <v>-0.0029</v>
      </c>
      <c r="K19" s="396">
        <v>0.146</v>
      </c>
      <c r="L19" s="394">
        <v>3.5</v>
      </c>
      <c r="M19" s="395">
        <v>7</v>
      </c>
      <c r="N19" s="289">
        <v>-0.0045</v>
      </c>
      <c r="O19" s="396">
        <v>0.113</v>
      </c>
      <c r="P19" s="192">
        <v>3.5</v>
      </c>
      <c r="Q19" s="184">
        <v>7</v>
      </c>
      <c r="R19" s="357"/>
      <c r="S19" s="357"/>
      <c r="T19" s="357"/>
      <c r="U19" s="171"/>
    </row>
    <row r="20" spans="1:21" ht="12.75">
      <c r="A20" s="355" t="s">
        <v>178</v>
      </c>
      <c r="B20" s="284">
        <v>0</v>
      </c>
      <c r="C20" s="280">
        <v>0.021</v>
      </c>
      <c r="D20" s="141">
        <v>3.5</v>
      </c>
      <c r="E20" s="195">
        <v>7</v>
      </c>
      <c r="F20" s="141">
        <v>0</v>
      </c>
      <c r="G20" s="293">
        <v>0.005</v>
      </c>
      <c r="H20" s="141">
        <v>4</v>
      </c>
      <c r="I20" s="195">
        <v>8</v>
      </c>
      <c r="J20" s="289">
        <v>0.016</v>
      </c>
      <c r="K20" s="396">
        <v>0.032</v>
      </c>
      <c r="L20" s="394">
        <v>3.5</v>
      </c>
      <c r="M20" s="395">
        <v>7</v>
      </c>
      <c r="N20" s="289">
        <v>0.016</v>
      </c>
      <c r="O20" s="396">
        <v>0.009</v>
      </c>
      <c r="P20" s="192">
        <v>3.5</v>
      </c>
      <c r="Q20" s="184">
        <v>7</v>
      </c>
      <c r="R20" s="357"/>
      <c r="S20" s="357"/>
      <c r="T20" s="357"/>
      <c r="U20" s="171"/>
    </row>
    <row r="21" spans="1:21" ht="12.75">
      <c r="A21" s="355" t="s">
        <v>179</v>
      </c>
      <c r="B21" s="284">
        <v>2.056450254703613E-05</v>
      </c>
      <c r="C21" s="280">
        <v>0.001</v>
      </c>
      <c r="D21" s="141">
        <v>3.5</v>
      </c>
      <c r="E21" s="195">
        <v>7</v>
      </c>
      <c r="F21" s="141">
        <v>0</v>
      </c>
      <c r="G21" s="293">
        <v>0.00516949152542373</v>
      </c>
      <c r="H21" s="141">
        <v>4</v>
      </c>
      <c r="I21" s="195">
        <v>8</v>
      </c>
      <c r="J21" s="289">
        <v>-0.0024</v>
      </c>
      <c r="K21" s="396">
        <v>0.02</v>
      </c>
      <c r="L21" s="394">
        <v>3.5</v>
      </c>
      <c r="M21" s="395">
        <v>7</v>
      </c>
      <c r="N21" s="284">
        <v>0</v>
      </c>
      <c r="O21" s="397">
        <v>0.015</v>
      </c>
      <c r="P21" s="192">
        <v>3.5</v>
      </c>
      <c r="Q21" s="184">
        <v>7</v>
      </c>
      <c r="R21" s="357"/>
      <c r="S21" s="357"/>
      <c r="T21" s="357"/>
      <c r="U21" s="171"/>
    </row>
    <row r="22" spans="1:21" ht="12.75">
      <c r="A22" s="355" t="s">
        <v>180</v>
      </c>
      <c r="B22" s="284">
        <v>0</v>
      </c>
      <c r="C22" s="280">
        <v>0.002360101442492993</v>
      </c>
      <c r="D22" s="141">
        <v>3.5</v>
      </c>
      <c r="E22" s="195">
        <v>7</v>
      </c>
      <c r="F22" s="141">
        <v>0</v>
      </c>
      <c r="G22" s="293">
        <v>0.00211864406779661</v>
      </c>
      <c r="H22" s="141">
        <v>4</v>
      </c>
      <c r="I22" s="195">
        <v>8</v>
      </c>
      <c r="J22" s="394">
        <v>0.0017</v>
      </c>
      <c r="K22" s="395">
        <v>0.0066</v>
      </c>
      <c r="L22" s="394">
        <v>3.5</v>
      </c>
      <c r="M22" s="395">
        <v>7</v>
      </c>
      <c r="N22" s="284">
        <v>0</v>
      </c>
      <c r="O22" s="397">
        <v>0.0031</v>
      </c>
      <c r="P22" s="192">
        <v>3.5</v>
      </c>
      <c r="Q22" s="184">
        <v>7</v>
      </c>
      <c r="R22" s="357"/>
      <c r="S22" s="357"/>
      <c r="T22" s="357"/>
      <c r="U22" s="171"/>
    </row>
    <row r="23" spans="1:21" ht="12.75">
      <c r="A23" s="355" t="s">
        <v>181</v>
      </c>
      <c r="B23" s="284">
        <v>-0.0004924131763350099</v>
      </c>
      <c r="C23" s="280">
        <v>0.0062</v>
      </c>
      <c r="D23" s="141">
        <v>3.5</v>
      </c>
      <c r="E23" s="195">
        <v>7</v>
      </c>
      <c r="F23" s="141">
        <v>0</v>
      </c>
      <c r="G23" s="293">
        <v>0.00288135593220339</v>
      </c>
      <c r="H23" s="141">
        <v>4</v>
      </c>
      <c r="I23" s="195">
        <v>8</v>
      </c>
      <c r="J23" s="284">
        <v>0.0016</v>
      </c>
      <c r="K23" s="397">
        <v>0.0084</v>
      </c>
      <c r="L23" s="394">
        <v>3.5</v>
      </c>
      <c r="M23" s="395">
        <v>7</v>
      </c>
      <c r="N23" s="284">
        <v>-0.0022</v>
      </c>
      <c r="O23" s="397">
        <v>0.0071</v>
      </c>
      <c r="P23" s="192">
        <v>3.5</v>
      </c>
      <c r="Q23" s="184">
        <v>7</v>
      </c>
      <c r="R23" s="357"/>
      <c r="S23" s="357"/>
      <c r="T23" s="357"/>
      <c r="U23" s="171"/>
    </row>
    <row r="24" spans="1:21" ht="13.5" thickBot="1">
      <c r="A24" s="356" t="s">
        <v>182</v>
      </c>
      <c r="B24" s="284">
        <v>0.001</v>
      </c>
      <c r="C24" s="280">
        <v>0.0039</v>
      </c>
      <c r="D24" s="141">
        <v>3.5</v>
      </c>
      <c r="E24" s="195">
        <v>7</v>
      </c>
      <c r="F24" s="141">
        <v>0</v>
      </c>
      <c r="G24" s="293">
        <v>0.0022881355932203393</v>
      </c>
      <c r="H24" s="142">
        <v>4</v>
      </c>
      <c r="I24" s="196">
        <v>8</v>
      </c>
      <c r="J24" s="269">
        <v>-0.0075</v>
      </c>
      <c r="K24" s="286">
        <v>0.0115</v>
      </c>
      <c r="L24" s="398">
        <v>3.5</v>
      </c>
      <c r="M24" s="399">
        <v>7</v>
      </c>
      <c r="N24" s="269">
        <v>-0.004</v>
      </c>
      <c r="O24" s="286">
        <v>0.0067</v>
      </c>
      <c r="P24" s="302">
        <v>3.5</v>
      </c>
      <c r="Q24" s="193">
        <v>7</v>
      </c>
      <c r="R24" s="357"/>
      <c r="S24" s="357"/>
      <c r="T24" s="357"/>
      <c r="U24" s="171"/>
    </row>
    <row r="25" spans="1:21" ht="12.75">
      <c r="A25" s="355" t="s">
        <v>183</v>
      </c>
      <c r="B25" s="288">
        <v>-0.03</v>
      </c>
      <c r="C25" s="290">
        <v>0.11</v>
      </c>
      <c r="D25" s="144">
        <v>3.5</v>
      </c>
      <c r="E25" s="146">
        <v>7</v>
      </c>
      <c r="F25" s="144">
        <v>0</v>
      </c>
      <c r="G25" s="298">
        <v>0.9322033898305085</v>
      </c>
      <c r="H25" s="144">
        <v>4</v>
      </c>
      <c r="I25" s="146">
        <v>8</v>
      </c>
      <c r="J25" s="392">
        <v>0.81</v>
      </c>
      <c r="K25" s="393">
        <v>6.49</v>
      </c>
      <c r="L25" s="392">
        <v>3.5</v>
      </c>
      <c r="M25" s="393">
        <v>7</v>
      </c>
      <c r="N25" s="288">
        <v>-0.4</v>
      </c>
      <c r="O25" s="393">
        <v>0.62</v>
      </c>
      <c r="P25" s="189">
        <v>3.5</v>
      </c>
      <c r="Q25" s="184">
        <v>7</v>
      </c>
      <c r="R25" s="357"/>
      <c r="S25" s="357"/>
      <c r="T25" s="357"/>
      <c r="U25" s="171"/>
    </row>
    <row r="26" spans="1:21" ht="12.75">
      <c r="A26" s="355" t="s">
        <v>184</v>
      </c>
      <c r="B26" s="289">
        <v>0</v>
      </c>
      <c r="C26" s="287">
        <v>0.083</v>
      </c>
      <c r="D26" s="141">
        <v>3.5</v>
      </c>
      <c r="E26" s="195">
        <v>7</v>
      </c>
      <c r="F26" s="141">
        <v>0</v>
      </c>
      <c r="G26" s="293">
        <v>0.2966101694915254</v>
      </c>
      <c r="H26" s="141">
        <v>4</v>
      </c>
      <c r="I26" s="195">
        <v>8</v>
      </c>
      <c r="J26" s="394">
        <v>-1.63</v>
      </c>
      <c r="K26" s="395">
        <v>2.13</v>
      </c>
      <c r="L26" s="394">
        <v>3.5</v>
      </c>
      <c r="M26" s="395">
        <v>7</v>
      </c>
      <c r="N26" s="270">
        <v>0</v>
      </c>
      <c r="O26" s="303">
        <v>0.2</v>
      </c>
      <c r="P26" s="189">
        <v>3.5</v>
      </c>
      <c r="Q26" s="184">
        <v>7</v>
      </c>
      <c r="R26" s="357"/>
      <c r="S26" s="357"/>
      <c r="T26" s="357"/>
      <c r="U26" s="171"/>
    </row>
    <row r="27" spans="1:21" ht="12.75">
      <c r="A27" s="355" t="s">
        <v>185</v>
      </c>
      <c r="B27" s="289">
        <v>0</v>
      </c>
      <c r="C27" s="287">
        <v>0.018</v>
      </c>
      <c r="D27" s="141">
        <v>3.5</v>
      </c>
      <c r="E27" s="195">
        <v>7</v>
      </c>
      <c r="F27" s="141">
        <v>0</v>
      </c>
      <c r="G27" s="293">
        <v>0.22881355932203393</v>
      </c>
      <c r="H27" s="141">
        <v>4</v>
      </c>
      <c r="I27" s="195">
        <v>8</v>
      </c>
      <c r="J27" s="394">
        <v>-0.6</v>
      </c>
      <c r="K27" s="303">
        <v>1.67</v>
      </c>
      <c r="L27" s="394">
        <v>3.5</v>
      </c>
      <c r="M27" s="395">
        <v>7</v>
      </c>
      <c r="N27" s="394">
        <v>-0.32</v>
      </c>
      <c r="O27" s="395">
        <v>0.26</v>
      </c>
      <c r="P27" s="189">
        <v>3.5</v>
      </c>
      <c r="Q27" s="184">
        <v>7</v>
      </c>
      <c r="R27" s="357"/>
      <c r="S27" s="357"/>
      <c r="T27" s="357"/>
      <c r="U27" s="171"/>
    </row>
    <row r="28" spans="1:21" ht="12.75">
      <c r="A28" s="355" t="s">
        <v>186</v>
      </c>
      <c r="B28" s="289">
        <v>0</v>
      </c>
      <c r="C28" s="287">
        <v>0.045</v>
      </c>
      <c r="D28" s="141">
        <v>3.5</v>
      </c>
      <c r="E28" s="195">
        <v>7</v>
      </c>
      <c r="F28" s="141">
        <v>0</v>
      </c>
      <c r="G28" s="293">
        <v>0.1016949152542373</v>
      </c>
      <c r="H28" s="141">
        <v>4</v>
      </c>
      <c r="I28" s="195">
        <v>8</v>
      </c>
      <c r="J28" s="394">
        <v>-0.62</v>
      </c>
      <c r="K28" s="395">
        <v>0.76</v>
      </c>
      <c r="L28" s="394">
        <v>3.5</v>
      </c>
      <c r="M28" s="395">
        <v>7</v>
      </c>
      <c r="N28" s="270">
        <v>0</v>
      </c>
      <c r="O28" s="303">
        <v>0.16</v>
      </c>
      <c r="P28" s="189">
        <v>3.5</v>
      </c>
      <c r="Q28" s="184">
        <v>7</v>
      </c>
      <c r="R28" s="357"/>
      <c r="S28" s="357"/>
      <c r="T28" s="357"/>
      <c r="U28" s="171"/>
    </row>
    <row r="29" spans="1:21" ht="12.75">
      <c r="A29" s="355" t="s">
        <v>187</v>
      </c>
      <c r="B29" s="284">
        <v>0</v>
      </c>
      <c r="C29" s="280">
        <v>0.004906375075298238</v>
      </c>
      <c r="D29" s="141">
        <v>3.5</v>
      </c>
      <c r="E29" s="195">
        <v>7</v>
      </c>
      <c r="F29" s="141">
        <v>0</v>
      </c>
      <c r="G29" s="293">
        <v>0.057627118644067804</v>
      </c>
      <c r="H29" s="141">
        <v>4</v>
      </c>
      <c r="I29" s="195">
        <v>8</v>
      </c>
      <c r="J29" s="270">
        <v>0.35</v>
      </c>
      <c r="K29" s="303">
        <v>0.66</v>
      </c>
      <c r="L29" s="394">
        <v>3.5</v>
      </c>
      <c r="M29" s="395">
        <v>7</v>
      </c>
      <c r="N29" s="270">
        <v>0.02</v>
      </c>
      <c r="O29" s="303">
        <v>0.07</v>
      </c>
      <c r="P29" s="189">
        <v>3.5</v>
      </c>
      <c r="Q29" s="184">
        <v>7</v>
      </c>
      <c r="R29" s="357"/>
      <c r="S29" s="357"/>
      <c r="T29" s="357"/>
      <c r="U29" s="171"/>
    </row>
    <row r="30" spans="1:21" ht="12.75">
      <c r="A30" s="355" t="s">
        <v>188</v>
      </c>
      <c r="B30" s="284">
        <v>0</v>
      </c>
      <c r="C30" s="280">
        <v>0.026</v>
      </c>
      <c r="D30" s="141">
        <v>3.5</v>
      </c>
      <c r="E30" s="195">
        <v>7</v>
      </c>
      <c r="F30" s="141">
        <v>0</v>
      </c>
      <c r="G30" s="293">
        <v>0.04745762711864407</v>
      </c>
      <c r="H30" s="141">
        <v>4</v>
      </c>
      <c r="I30" s="195">
        <v>8</v>
      </c>
      <c r="J30" s="270">
        <v>-0.21</v>
      </c>
      <c r="K30" s="395">
        <v>0.23</v>
      </c>
      <c r="L30" s="394">
        <v>3.5</v>
      </c>
      <c r="M30" s="395">
        <v>7</v>
      </c>
      <c r="N30" s="289">
        <v>0</v>
      </c>
      <c r="O30" s="396">
        <v>0.019</v>
      </c>
      <c r="P30" s="189">
        <v>3.5</v>
      </c>
      <c r="Q30" s="184">
        <v>7</v>
      </c>
      <c r="R30" s="357"/>
      <c r="S30" s="357"/>
      <c r="T30" s="357"/>
      <c r="U30" s="171"/>
    </row>
    <row r="31" spans="1:21" ht="12.75">
      <c r="A31" s="355" t="s">
        <v>189</v>
      </c>
      <c r="B31" s="284">
        <v>0.001</v>
      </c>
      <c r="C31" s="280">
        <v>0.002193608955300207</v>
      </c>
      <c r="D31" s="141">
        <v>3.5</v>
      </c>
      <c r="E31" s="195">
        <v>7</v>
      </c>
      <c r="F31" s="141">
        <v>0</v>
      </c>
      <c r="G31" s="293">
        <v>0.021186440677966104</v>
      </c>
      <c r="H31" s="141">
        <v>4</v>
      </c>
      <c r="I31" s="195">
        <v>8</v>
      </c>
      <c r="J31" s="289">
        <v>0.067</v>
      </c>
      <c r="K31" s="396">
        <v>0.115</v>
      </c>
      <c r="L31" s="394">
        <v>3.5</v>
      </c>
      <c r="M31" s="395">
        <v>7</v>
      </c>
      <c r="N31" s="289">
        <v>0.026</v>
      </c>
      <c r="O31" s="396">
        <v>0.037</v>
      </c>
      <c r="P31" s="189">
        <v>3.5</v>
      </c>
      <c r="Q31" s="184">
        <v>7</v>
      </c>
      <c r="R31" s="357"/>
      <c r="S31" s="357"/>
      <c r="T31" s="357"/>
      <c r="U31" s="171"/>
    </row>
    <row r="32" spans="1:21" ht="12.75">
      <c r="A32" s="355" t="s">
        <v>190</v>
      </c>
      <c r="B32" s="284">
        <v>0</v>
      </c>
      <c r="C32" s="280">
        <v>0.018</v>
      </c>
      <c r="D32" s="141">
        <v>3.5</v>
      </c>
      <c r="E32" s="195">
        <v>7</v>
      </c>
      <c r="F32" s="141">
        <v>0</v>
      </c>
      <c r="G32" s="293">
        <v>0.017796610169491526</v>
      </c>
      <c r="H32" s="141">
        <v>4</v>
      </c>
      <c r="I32" s="195">
        <v>8</v>
      </c>
      <c r="J32" s="289">
        <v>-0.045</v>
      </c>
      <c r="K32" s="396">
        <v>0.062</v>
      </c>
      <c r="L32" s="394">
        <v>3.5</v>
      </c>
      <c r="M32" s="395">
        <v>7</v>
      </c>
      <c r="N32" s="289">
        <v>-0.0084</v>
      </c>
      <c r="O32" s="396">
        <v>0.034</v>
      </c>
      <c r="P32" s="189">
        <v>3.5</v>
      </c>
      <c r="Q32" s="184">
        <v>7</v>
      </c>
      <c r="R32" s="357"/>
      <c r="S32" s="357"/>
      <c r="T32" s="357"/>
      <c r="U32" s="171"/>
    </row>
    <row r="33" spans="1:21" ht="12.75">
      <c r="A33" s="355" t="s">
        <v>191</v>
      </c>
      <c r="B33" s="284">
        <v>-1.874794916143342E-05</v>
      </c>
      <c r="C33" s="280">
        <v>0.0009498888409677001</v>
      </c>
      <c r="D33" s="141">
        <v>3.5</v>
      </c>
      <c r="E33" s="195">
        <v>7</v>
      </c>
      <c r="F33" s="141">
        <v>0</v>
      </c>
      <c r="G33" s="293">
        <v>0.028813559322033902</v>
      </c>
      <c r="H33" s="141">
        <v>4</v>
      </c>
      <c r="I33" s="195">
        <v>8</v>
      </c>
      <c r="J33" s="289">
        <v>0.152</v>
      </c>
      <c r="K33" s="396">
        <v>0.157</v>
      </c>
      <c r="L33" s="394">
        <v>3.5</v>
      </c>
      <c r="M33" s="395">
        <v>7</v>
      </c>
      <c r="N33" s="289">
        <v>0.098</v>
      </c>
      <c r="O33" s="396">
        <v>0.116</v>
      </c>
      <c r="P33" s="189">
        <v>3.5</v>
      </c>
      <c r="Q33" s="184">
        <v>7</v>
      </c>
      <c r="R33" s="357"/>
      <c r="S33" s="357"/>
      <c r="T33" s="357"/>
      <c r="U33" s="171"/>
    </row>
    <row r="34" spans="1:21" ht="12.75">
      <c r="A34" s="355" t="s">
        <v>192</v>
      </c>
      <c r="B34" s="284">
        <v>-0.005</v>
      </c>
      <c r="C34" s="280">
        <v>0.0511</v>
      </c>
      <c r="D34" s="141">
        <v>3.5</v>
      </c>
      <c r="E34" s="195">
        <v>7</v>
      </c>
      <c r="F34" s="141">
        <v>0</v>
      </c>
      <c r="G34" s="293">
        <v>0.007627118644067796</v>
      </c>
      <c r="H34" s="141">
        <v>4</v>
      </c>
      <c r="I34" s="195">
        <v>8</v>
      </c>
      <c r="J34" s="289">
        <v>-0.0157</v>
      </c>
      <c r="K34" s="396">
        <v>0.048</v>
      </c>
      <c r="L34" s="394">
        <v>3.5</v>
      </c>
      <c r="M34" s="395">
        <v>7</v>
      </c>
      <c r="N34" s="289">
        <v>0.004</v>
      </c>
      <c r="O34" s="396">
        <v>0.053</v>
      </c>
      <c r="P34" s="189">
        <v>3.5</v>
      </c>
      <c r="Q34" s="184">
        <v>7</v>
      </c>
      <c r="R34" s="357"/>
      <c r="S34" s="357"/>
      <c r="T34" s="357"/>
      <c r="U34" s="171"/>
    </row>
    <row r="35" spans="1:21" ht="12.75">
      <c r="A35" s="355" t="s">
        <v>193</v>
      </c>
      <c r="B35" s="284">
        <v>0</v>
      </c>
      <c r="C35" s="280">
        <v>0.0008</v>
      </c>
      <c r="D35" s="141">
        <v>3.5</v>
      </c>
      <c r="E35" s="195">
        <v>7</v>
      </c>
      <c r="F35" s="141">
        <v>0</v>
      </c>
      <c r="G35" s="293">
        <v>0.0047457627118644066</v>
      </c>
      <c r="H35" s="141">
        <v>4</v>
      </c>
      <c r="I35" s="195">
        <v>8</v>
      </c>
      <c r="J35" s="289">
        <v>0.032</v>
      </c>
      <c r="K35" s="396">
        <v>0.029</v>
      </c>
      <c r="L35" s="394">
        <v>3.5</v>
      </c>
      <c r="M35" s="395">
        <v>7</v>
      </c>
      <c r="N35" s="284">
        <v>0.0076</v>
      </c>
      <c r="O35" s="397">
        <v>0.0107</v>
      </c>
      <c r="P35" s="189">
        <v>3.5</v>
      </c>
      <c r="Q35" s="184">
        <v>7</v>
      </c>
      <c r="R35" s="357"/>
      <c r="S35" s="357"/>
      <c r="T35" s="357"/>
      <c r="U35" s="171"/>
    </row>
    <row r="36" spans="1:21" ht="12.75">
      <c r="A36" s="355" t="s">
        <v>194</v>
      </c>
      <c r="B36" s="284">
        <v>0.0015</v>
      </c>
      <c r="C36" s="280">
        <v>0.006</v>
      </c>
      <c r="D36" s="141">
        <v>3.5</v>
      </c>
      <c r="E36" s="195">
        <v>7</v>
      </c>
      <c r="F36" s="141">
        <v>0</v>
      </c>
      <c r="G36" s="293">
        <v>0.0018644067796610173</v>
      </c>
      <c r="H36" s="141">
        <v>4</v>
      </c>
      <c r="I36" s="195">
        <v>8</v>
      </c>
      <c r="J36" s="289">
        <v>0</v>
      </c>
      <c r="K36" s="396">
        <v>0.007</v>
      </c>
      <c r="L36" s="394">
        <v>3.5</v>
      </c>
      <c r="M36" s="395">
        <v>7</v>
      </c>
      <c r="N36" s="284">
        <v>0.0015</v>
      </c>
      <c r="O36" s="397">
        <v>0.0054</v>
      </c>
      <c r="P36" s="189">
        <v>3.5</v>
      </c>
      <c r="Q36" s="184">
        <v>7</v>
      </c>
      <c r="R36" s="357"/>
      <c r="S36" s="357"/>
      <c r="T36" s="357"/>
      <c r="U36" s="171"/>
    </row>
    <row r="37" spans="1:21" ht="12.75">
      <c r="A37" s="355" t="s">
        <v>195</v>
      </c>
      <c r="B37" s="284">
        <v>-0.002</v>
      </c>
      <c r="C37" s="280">
        <v>0.0039</v>
      </c>
      <c r="D37" s="141">
        <v>3.5</v>
      </c>
      <c r="E37" s="195">
        <v>7</v>
      </c>
      <c r="F37" s="141">
        <v>0</v>
      </c>
      <c r="G37" s="293">
        <v>0.0025423728813559325</v>
      </c>
      <c r="H37" s="141">
        <v>4</v>
      </c>
      <c r="I37" s="195">
        <v>8</v>
      </c>
      <c r="J37" s="394">
        <v>-0.003</v>
      </c>
      <c r="K37" s="395">
        <v>0.008</v>
      </c>
      <c r="L37" s="394">
        <v>3.5</v>
      </c>
      <c r="M37" s="395">
        <v>7</v>
      </c>
      <c r="N37" s="284">
        <v>0.0021</v>
      </c>
      <c r="O37" s="397">
        <v>0.0063</v>
      </c>
      <c r="P37" s="189">
        <v>3.5</v>
      </c>
      <c r="Q37" s="184">
        <v>7</v>
      </c>
      <c r="R37" s="357"/>
      <c r="S37" s="357"/>
      <c r="T37" s="357"/>
      <c r="U37" s="171"/>
    </row>
    <row r="38" spans="1:21" ht="13.5" thickBot="1">
      <c r="A38" s="356" t="s">
        <v>196</v>
      </c>
      <c r="B38" s="269">
        <v>-0.0031</v>
      </c>
      <c r="C38" s="291">
        <v>0.0066</v>
      </c>
      <c r="D38" s="142">
        <v>3.5</v>
      </c>
      <c r="E38" s="196">
        <v>7</v>
      </c>
      <c r="F38" s="142">
        <v>0</v>
      </c>
      <c r="G38" s="297">
        <v>0.0025423728813559325</v>
      </c>
      <c r="H38" s="142">
        <v>4</v>
      </c>
      <c r="I38" s="196">
        <v>8</v>
      </c>
      <c r="J38" s="398">
        <v>-0.0032</v>
      </c>
      <c r="K38" s="399">
        <v>0.011</v>
      </c>
      <c r="L38" s="398">
        <v>3.5</v>
      </c>
      <c r="M38" s="399">
        <v>7</v>
      </c>
      <c r="N38" s="269">
        <v>0.0004</v>
      </c>
      <c r="O38" s="286">
        <v>0.0106</v>
      </c>
      <c r="P38" s="194">
        <v>3.5</v>
      </c>
      <c r="Q38" s="193">
        <v>7</v>
      </c>
      <c r="R38" s="361"/>
      <c r="S38" s="361"/>
      <c r="T38" s="361"/>
      <c r="U38" s="362"/>
    </row>
    <row r="39" spans="1:17" ht="13.5" thickBot="1">
      <c r="A39" s="36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21" ht="13.5" thickBot="1">
      <c r="A40" s="580" t="s">
        <v>197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4"/>
    </row>
    <row r="41" spans="1:21" ht="13.5" thickBot="1">
      <c r="A41" s="355"/>
      <c r="B41" s="305" t="s">
        <v>198</v>
      </c>
      <c r="C41" s="364" t="s">
        <v>199</v>
      </c>
      <c r="D41" s="306" t="s">
        <v>200</v>
      </c>
      <c r="E41" s="364" t="s">
        <v>201</v>
      </c>
      <c r="F41" s="590"/>
      <c r="G41" s="591"/>
      <c r="H41" s="305" t="s">
        <v>198</v>
      </c>
      <c r="I41" s="364" t="s">
        <v>199</v>
      </c>
      <c r="J41" s="306" t="s">
        <v>200</v>
      </c>
      <c r="K41" s="364" t="s">
        <v>201</v>
      </c>
      <c r="L41" s="583"/>
      <c r="M41" s="595"/>
      <c r="N41" s="595"/>
      <c r="O41" s="364" t="s">
        <v>200</v>
      </c>
      <c r="P41" s="364" t="s">
        <v>201</v>
      </c>
      <c r="Q41" s="185"/>
      <c r="R41" s="357"/>
      <c r="S41" s="357"/>
      <c r="T41" s="357"/>
      <c r="U41" s="171"/>
    </row>
    <row r="42" spans="1:21" ht="13.5" thickBot="1">
      <c r="A42" s="355" t="s">
        <v>154</v>
      </c>
      <c r="B42" s="144">
        <f>B3-C3*D3</f>
        <v>-0.08600000000000001</v>
      </c>
      <c r="C42" s="279">
        <f>B3+C3*D3</f>
        <v>-0.030000000000000002</v>
      </c>
      <c r="D42" s="146">
        <f>B3-C3*E3</f>
        <v>-0.114</v>
      </c>
      <c r="E42" s="145">
        <f>B3+C3*E3</f>
        <v>-0.0020000000000000018</v>
      </c>
      <c r="F42" s="586" t="s">
        <v>148</v>
      </c>
      <c r="G42" s="587"/>
      <c r="H42" s="136">
        <f>H3-I3*J3</f>
        <v>-0.9800000000000001</v>
      </c>
      <c r="I42" s="137">
        <f>H3+I3*J3</f>
        <v>0.9800000000000001</v>
      </c>
      <c r="J42" s="181">
        <f>H3-K3*I3</f>
        <v>-1.9600000000000002</v>
      </c>
      <c r="K42" s="137">
        <f>H3+I3*K3</f>
        <v>1.9600000000000002</v>
      </c>
      <c r="L42" s="581" t="s">
        <v>331</v>
      </c>
      <c r="M42" s="531"/>
      <c r="N42" s="531"/>
      <c r="O42" s="137">
        <v>-0.18</v>
      </c>
      <c r="P42" s="137">
        <v>0.18</v>
      </c>
      <c r="Q42" s="185"/>
      <c r="R42" s="357"/>
      <c r="S42" s="357"/>
      <c r="T42" s="357"/>
      <c r="U42" s="171"/>
    </row>
    <row r="43" spans="1:21" ht="13.5" thickBot="1">
      <c r="A43" s="355" t="s">
        <v>155</v>
      </c>
      <c r="B43" s="276">
        <f>B4-C4*D4</f>
        <v>-4420</v>
      </c>
      <c r="C43" s="277">
        <f>B4+C4*D4</f>
        <v>-3720</v>
      </c>
      <c r="D43" s="278">
        <f>B4-C4*E4</f>
        <v>-4770</v>
      </c>
      <c r="E43" s="277">
        <f>B4+C4*E4</f>
        <v>-3370</v>
      </c>
      <c r="F43" s="588"/>
      <c r="G43" s="589"/>
      <c r="H43" s="138"/>
      <c r="I43" s="139"/>
      <c r="J43" s="182"/>
      <c r="K43" s="139"/>
      <c r="L43" s="592"/>
      <c r="M43" s="596"/>
      <c r="N43" s="596"/>
      <c r="O43" s="139"/>
      <c r="P43" s="139"/>
      <c r="Q43" s="185"/>
      <c r="R43" s="357"/>
      <c r="S43" s="357"/>
      <c r="T43" s="357"/>
      <c r="U43" s="171"/>
    </row>
    <row r="44" spans="1:21" ht="13.5" thickBot="1">
      <c r="A44" s="358"/>
      <c r="B44" s="581" t="s">
        <v>156</v>
      </c>
      <c r="C44" s="531"/>
      <c r="D44" s="531"/>
      <c r="E44" s="582"/>
      <c r="F44" s="583" t="s">
        <v>157</v>
      </c>
      <c r="G44" s="584"/>
      <c r="H44" s="584"/>
      <c r="I44" s="585"/>
      <c r="J44" s="583" t="s">
        <v>158</v>
      </c>
      <c r="K44" s="584"/>
      <c r="L44" s="584"/>
      <c r="M44" s="585"/>
      <c r="N44" s="583" t="s">
        <v>159</v>
      </c>
      <c r="O44" s="584"/>
      <c r="P44" s="584"/>
      <c r="Q44" s="585"/>
      <c r="R44" s="583" t="s">
        <v>160</v>
      </c>
      <c r="S44" s="584"/>
      <c r="T44" s="584"/>
      <c r="U44" s="585"/>
    </row>
    <row r="45" spans="1:21" ht="13.5" thickBot="1">
      <c r="A45" s="355"/>
      <c r="B45" s="188" t="s">
        <v>198</v>
      </c>
      <c r="C45" s="187" t="s">
        <v>199</v>
      </c>
      <c r="D45" s="187" t="s">
        <v>200</v>
      </c>
      <c r="E45" s="183" t="s">
        <v>201</v>
      </c>
      <c r="F45" s="188" t="s">
        <v>198</v>
      </c>
      <c r="G45" s="187" t="s">
        <v>199</v>
      </c>
      <c r="H45" s="187" t="s">
        <v>200</v>
      </c>
      <c r="I45" s="183" t="s">
        <v>201</v>
      </c>
      <c r="J45" s="188" t="s">
        <v>198</v>
      </c>
      <c r="K45" s="187" t="s">
        <v>199</v>
      </c>
      <c r="L45" s="187" t="s">
        <v>200</v>
      </c>
      <c r="M45" s="183" t="s">
        <v>201</v>
      </c>
      <c r="N45" s="188" t="s">
        <v>198</v>
      </c>
      <c r="O45" s="187" t="s">
        <v>199</v>
      </c>
      <c r="P45" s="187" t="s">
        <v>200</v>
      </c>
      <c r="Q45" s="183" t="s">
        <v>201</v>
      </c>
      <c r="R45" s="188" t="s">
        <v>198</v>
      </c>
      <c r="S45" s="187" t="s">
        <v>199</v>
      </c>
      <c r="T45" s="187" t="s">
        <v>200</v>
      </c>
      <c r="U45" s="183" t="s">
        <v>201</v>
      </c>
    </row>
    <row r="46" spans="1:21" ht="13.5" thickBot="1">
      <c r="A46" s="355" t="s">
        <v>163</v>
      </c>
      <c r="B46" s="365">
        <f>B7-C7*D7</f>
        <v>106.78</v>
      </c>
      <c r="C46" s="366">
        <f>B7+C7*D7</f>
        <v>109.82</v>
      </c>
      <c r="D46" s="366">
        <f>B7-C7*E7</f>
        <v>105.25999999999999</v>
      </c>
      <c r="E46" s="367">
        <f>B7+C7*E7</f>
        <v>111.34</v>
      </c>
      <c r="F46" s="275">
        <f>F7-G7*H7</f>
        <v>-5.74</v>
      </c>
      <c r="G46" s="368">
        <f>F7+G7*H7</f>
        <v>6.42</v>
      </c>
      <c r="H46" s="368">
        <f>F7-G7*I7</f>
        <v>-11.82</v>
      </c>
      <c r="I46" s="273">
        <f>F7+G7*I7</f>
        <v>12.5</v>
      </c>
      <c r="J46" s="369">
        <f>J7-K7*L7</f>
        <v>-5470</v>
      </c>
      <c r="K46" s="370">
        <f>J7+K7*L7</f>
        <v>-2810</v>
      </c>
      <c r="L46" s="370">
        <f>J7-K7*M7</f>
        <v>-6800</v>
      </c>
      <c r="M46" s="371">
        <f>J7+K7*M7</f>
        <v>-1480</v>
      </c>
      <c r="N46" s="369">
        <f>N7-O7*P7</f>
        <v>-4760.5</v>
      </c>
      <c r="O46" s="370">
        <f>N7+O7*P7</f>
        <v>-3283.5</v>
      </c>
      <c r="P46" s="194">
        <f>N7-O7*Q7</f>
        <v>-5499</v>
      </c>
      <c r="Q46" s="193">
        <f>N7+O7*Q7</f>
        <v>-2545</v>
      </c>
      <c r="R46" s="365">
        <f>R7-S7*T7</f>
        <v>-9.17</v>
      </c>
      <c r="S46" s="366">
        <f>R7+S7*T7</f>
        <v>4.970000000000001</v>
      </c>
      <c r="T46" s="366">
        <f>R7-S7*U7</f>
        <v>-16.240000000000002</v>
      </c>
      <c r="U46" s="367">
        <f>R7+S7*U7</f>
        <v>12.040000000000001</v>
      </c>
    </row>
    <row r="47" spans="1:21" ht="13.5" thickBot="1">
      <c r="A47" s="358"/>
      <c r="B47" s="581" t="s">
        <v>164</v>
      </c>
      <c r="C47" s="531"/>
      <c r="D47" s="531"/>
      <c r="E47" s="582"/>
      <c r="F47" s="581" t="s">
        <v>165</v>
      </c>
      <c r="G47" s="531"/>
      <c r="H47" s="531"/>
      <c r="I47" s="582"/>
      <c r="J47" s="597" t="s">
        <v>166</v>
      </c>
      <c r="K47" s="598"/>
      <c r="L47" s="598"/>
      <c r="M47" s="598"/>
      <c r="N47" s="581" t="s">
        <v>167</v>
      </c>
      <c r="O47" s="599"/>
      <c r="P47" s="599"/>
      <c r="Q47" s="600"/>
      <c r="R47" s="357"/>
      <c r="S47" s="357"/>
      <c r="T47" s="357"/>
      <c r="U47" s="171"/>
    </row>
    <row r="48" spans="1:21" ht="13.5" thickBot="1">
      <c r="A48" s="356"/>
      <c r="B48" s="188" t="s">
        <v>198</v>
      </c>
      <c r="C48" s="187" t="s">
        <v>199</v>
      </c>
      <c r="D48" s="187" t="s">
        <v>200</v>
      </c>
      <c r="E48" s="183" t="s">
        <v>201</v>
      </c>
      <c r="F48" s="188" t="s">
        <v>198</v>
      </c>
      <c r="G48" s="187" t="s">
        <v>199</v>
      </c>
      <c r="H48" s="187" t="s">
        <v>200</v>
      </c>
      <c r="I48" s="183" t="s">
        <v>201</v>
      </c>
      <c r="J48" s="188" t="s">
        <v>198</v>
      </c>
      <c r="K48" s="187" t="s">
        <v>199</v>
      </c>
      <c r="L48" s="187" t="s">
        <v>200</v>
      </c>
      <c r="M48" s="183" t="s">
        <v>201</v>
      </c>
      <c r="N48" s="188" t="s">
        <v>198</v>
      </c>
      <c r="O48" s="187" t="s">
        <v>199</v>
      </c>
      <c r="P48" s="187" t="s">
        <v>200</v>
      </c>
      <c r="Q48" s="183" t="s">
        <v>201</v>
      </c>
      <c r="R48" s="357"/>
      <c r="S48" s="357"/>
      <c r="T48" s="357"/>
      <c r="U48" s="171"/>
    </row>
    <row r="49" spans="1:21" ht="13.5" thickBot="1">
      <c r="A49" s="360" t="s">
        <v>168</v>
      </c>
      <c r="B49" s="313">
        <f aca="true" t="shared" si="0" ref="B49:B77">B10-C10*D10</f>
        <v>0</v>
      </c>
      <c r="C49" s="297">
        <f aca="true" t="shared" si="1" ref="C49:C77">B10+C10*D10</f>
        <v>0</v>
      </c>
      <c r="D49" s="297">
        <f aca="true" t="shared" si="2" ref="D49:D77">B10-C10*E10</f>
        <v>0</v>
      </c>
      <c r="E49" s="296">
        <f aca="true" t="shared" si="3" ref="E49:E77">B10+C10*E10</f>
        <v>0</v>
      </c>
      <c r="F49" s="317">
        <f aca="true" t="shared" si="4" ref="F49:F77">F10-G10*H10</f>
        <v>-4</v>
      </c>
      <c r="G49" s="314">
        <f aca="true" t="shared" si="5" ref="G49:G77">F10+G10*H10</f>
        <v>3.6799999999999997</v>
      </c>
      <c r="H49" s="314">
        <f aca="true" t="shared" si="6" ref="H49:H77">F10-G10*I10</f>
        <v>-7.84</v>
      </c>
      <c r="I49" s="316">
        <f aca="true" t="shared" si="7" ref="I49:I77">F10+G10*I10</f>
        <v>7.52</v>
      </c>
      <c r="J49" s="313">
        <f aca="true" t="shared" si="8" ref="J49:J77">J10-K10*L10</f>
        <v>0.20999999999999996</v>
      </c>
      <c r="K49" s="297">
        <f aca="true" t="shared" si="9" ref="K49:K77">J10+K10*L10</f>
        <v>6.37</v>
      </c>
      <c r="L49" s="297">
        <f aca="true" t="shared" si="10" ref="L49:L77">J10-K10*M10</f>
        <v>-2.87</v>
      </c>
      <c r="M49" s="296">
        <f aca="true" t="shared" si="11" ref="M49:M77">J10+K10*M10</f>
        <v>9.45</v>
      </c>
      <c r="N49" s="313">
        <f aca="true" t="shared" si="12" ref="N49:N77">N10-O10*P10</f>
        <v>-5.115</v>
      </c>
      <c r="O49" s="297">
        <f aca="true" t="shared" si="13" ref="O49:O77">N10+O10*P10</f>
        <v>7.275</v>
      </c>
      <c r="P49" s="297">
        <f aca="true" t="shared" si="14" ref="P49:P77">N10-O10*Q10</f>
        <v>-11.31</v>
      </c>
      <c r="Q49" s="296">
        <f aca="true" t="shared" si="15" ref="Q49:Q77">N10+O10*Q10</f>
        <v>13.47</v>
      </c>
      <c r="R49" s="372"/>
      <c r="S49" s="372"/>
      <c r="T49" s="372"/>
      <c r="U49" s="373"/>
    </row>
    <row r="50" spans="1:21" ht="12.75">
      <c r="A50" s="355" t="s">
        <v>169</v>
      </c>
      <c r="B50" s="400">
        <f t="shared" si="0"/>
        <v>0.775</v>
      </c>
      <c r="C50" s="401">
        <f t="shared" si="1"/>
        <v>1.8250000000000002</v>
      </c>
      <c r="D50" s="401">
        <f t="shared" si="2"/>
        <v>0.25</v>
      </c>
      <c r="E50" s="402">
        <f t="shared" si="3"/>
        <v>2.35</v>
      </c>
      <c r="F50" s="400">
        <f t="shared" si="4"/>
        <v>-2.0338983050847457</v>
      </c>
      <c r="G50" s="401">
        <f t="shared" si="5"/>
        <v>2.0338983050847457</v>
      </c>
      <c r="H50" s="401">
        <f t="shared" si="6"/>
        <v>-4.067796610169491</v>
      </c>
      <c r="I50" s="402">
        <f t="shared" si="7"/>
        <v>4.067796610169491</v>
      </c>
      <c r="J50" s="400">
        <f t="shared" si="8"/>
        <v>0.5</v>
      </c>
      <c r="K50" s="401">
        <f t="shared" si="9"/>
        <v>63.5</v>
      </c>
      <c r="L50" s="401">
        <f t="shared" si="10"/>
        <v>-31</v>
      </c>
      <c r="M50" s="402">
        <f t="shared" si="11"/>
        <v>95</v>
      </c>
      <c r="N50" s="400">
        <f t="shared" si="12"/>
        <v>2</v>
      </c>
      <c r="O50" s="401">
        <f t="shared" si="13"/>
        <v>58</v>
      </c>
      <c r="P50" s="401">
        <f t="shared" si="14"/>
        <v>-26</v>
      </c>
      <c r="Q50" s="402">
        <f t="shared" si="15"/>
        <v>86</v>
      </c>
      <c r="R50" s="372"/>
      <c r="S50" s="372"/>
      <c r="T50" s="372"/>
      <c r="U50" s="373"/>
    </row>
    <row r="51" spans="1:21" ht="12.75">
      <c r="A51" s="355" t="s">
        <v>170</v>
      </c>
      <c r="B51" s="403">
        <f t="shared" si="0"/>
        <v>4.039999999999999</v>
      </c>
      <c r="C51" s="404">
        <f t="shared" si="1"/>
        <v>5.16</v>
      </c>
      <c r="D51" s="404">
        <f t="shared" si="2"/>
        <v>3.4799999999999995</v>
      </c>
      <c r="E51" s="405">
        <f t="shared" si="3"/>
        <v>5.72</v>
      </c>
      <c r="F51" s="403">
        <f t="shared" si="4"/>
        <v>-2.0338983050847457</v>
      </c>
      <c r="G51" s="404">
        <f t="shared" si="5"/>
        <v>2.0338983050847457</v>
      </c>
      <c r="H51" s="404">
        <f t="shared" si="6"/>
        <v>-4.067796610169491</v>
      </c>
      <c r="I51" s="405">
        <f t="shared" si="7"/>
        <v>4.067796610169491</v>
      </c>
      <c r="J51" s="403">
        <f t="shared" si="8"/>
        <v>-17.81</v>
      </c>
      <c r="K51" s="404">
        <f t="shared" si="9"/>
        <v>20.69</v>
      </c>
      <c r="L51" s="404">
        <f t="shared" si="10"/>
        <v>-37.06</v>
      </c>
      <c r="M51" s="405">
        <f t="shared" si="11"/>
        <v>39.94</v>
      </c>
      <c r="N51" s="403">
        <f t="shared" si="12"/>
        <v>1.8100000000000005</v>
      </c>
      <c r="O51" s="404">
        <f t="shared" si="13"/>
        <v>13.29</v>
      </c>
      <c r="P51" s="404">
        <f t="shared" si="14"/>
        <v>-3.929999999999999</v>
      </c>
      <c r="Q51" s="405">
        <f t="shared" si="15"/>
        <v>19.029999999999998</v>
      </c>
      <c r="R51" s="372"/>
      <c r="S51" s="372"/>
      <c r="T51" s="372"/>
      <c r="U51" s="373"/>
    </row>
    <row r="52" spans="1:21" ht="12.75">
      <c r="A52" s="355" t="s">
        <v>171</v>
      </c>
      <c r="B52" s="403">
        <f t="shared" si="0"/>
        <v>-0.05900000000000001</v>
      </c>
      <c r="C52" s="404">
        <f t="shared" si="1"/>
        <v>0.179</v>
      </c>
      <c r="D52" s="404">
        <f t="shared" si="2"/>
        <v>-0.17800000000000002</v>
      </c>
      <c r="E52" s="405">
        <f t="shared" si="3"/>
        <v>0.29800000000000004</v>
      </c>
      <c r="F52" s="403">
        <f t="shared" si="4"/>
        <v>-0.5423728813559322</v>
      </c>
      <c r="G52" s="404">
        <f t="shared" si="5"/>
        <v>0.5423728813559322</v>
      </c>
      <c r="H52" s="404">
        <f t="shared" si="6"/>
        <v>-1.0847457627118644</v>
      </c>
      <c r="I52" s="405">
        <f t="shared" si="7"/>
        <v>1.0847457627118644</v>
      </c>
      <c r="J52" s="403">
        <f t="shared" si="8"/>
        <v>-3.3749999999999996</v>
      </c>
      <c r="K52" s="404">
        <f t="shared" si="9"/>
        <v>4.675</v>
      </c>
      <c r="L52" s="404">
        <f t="shared" si="10"/>
        <v>-7.399999999999999</v>
      </c>
      <c r="M52" s="405">
        <f t="shared" si="11"/>
        <v>8.7</v>
      </c>
      <c r="N52" s="403">
        <f t="shared" si="12"/>
        <v>-1.37</v>
      </c>
      <c r="O52" s="404">
        <f t="shared" si="13"/>
        <v>2.83</v>
      </c>
      <c r="P52" s="404">
        <f t="shared" si="14"/>
        <v>-3.47</v>
      </c>
      <c r="Q52" s="405">
        <f t="shared" si="15"/>
        <v>4.93</v>
      </c>
      <c r="R52" s="372"/>
      <c r="S52" s="372"/>
      <c r="T52" s="372"/>
      <c r="U52" s="373"/>
    </row>
    <row r="53" spans="1:21" ht="12.75">
      <c r="A53" s="355" t="s">
        <v>172</v>
      </c>
      <c r="B53" s="403">
        <f t="shared" si="0"/>
        <v>-0.044000000000000004</v>
      </c>
      <c r="C53" s="404">
        <f t="shared" si="1"/>
        <v>0.124</v>
      </c>
      <c r="D53" s="404">
        <f t="shared" si="2"/>
        <v>-0.128</v>
      </c>
      <c r="E53" s="405">
        <f t="shared" si="3"/>
        <v>0.20800000000000002</v>
      </c>
      <c r="F53" s="403">
        <f t="shared" si="4"/>
        <v>-0.5423728813559322</v>
      </c>
      <c r="G53" s="404">
        <f t="shared" si="5"/>
        <v>0.5423728813559322</v>
      </c>
      <c r="H53" s="404">
        <f t="shared" si="6"/>
        <v>-1.0847457627118644</v>
      </c>
      <c r="I53" s="405">
        <f t="shared" si="7"/>
        <v>1.0847457627118644</v>
      </c>
      <c r="J53" s="403">
        <f t="shared" si="8"/>
        <v>-3.5699999999999994</v>
      </c>
      <c r="K53" s="404">
        <f t="shared" si="9"/>
        <v>2.17</v>
      </c>
      <c r="L53" s="404">
        <f t="shared" si="10"/>
        <v>-6.4399999999999995</v>
      </c>
      <c r="M53" s="405">
        <f t="shared" si="11"/>
        <v>5.039999999999999</v>
      </c>
      <c r="N53" s="403">
        <f t="shared" si="12"/>
        <v>-0.805</v>
      </c>
      <c r="O53" s="404">
        <f t="shared" si="13"/>
        <v>0.805</v>
      </c>
      <c r="P53" s="404">
        <f t="shared" si="14"/>
        <v>-1.61</v>
      </c>
      <c r="Q53" s="405">
        <f t="shared" si="15"/>
        <v>1.61</v>
      </c>
      <c r="R53" s="372"/>
      <c r="S53" s="372"/>
      <c r="T53" s="372"/>
      <c r="U53" s="373"/>
    </row>
    <row r="54" spans="1:21" ht="12.75">
      <c r="A54" s="355" t="s">
        <v>173</v>
      </c>
      <c r="B54" s="403">
        <f t="shared" si="0"/>
        <v>-0.03874043615003028</v>
      </c>
      <c r="C54" s="404">
        <f t="shared" si="1"/>
        <v>-0.000807828676790228</v>
      </c>
      <c r="D54" s="404">
        <f t="shared" si="2"/>
        <v>-0.0577067398866503</v>
      </c>
      <c r="E54" s="405">
        <f t="shared" si="3"/>
        <v>0.018158475059829798</v>
      </c>
      <c r="F54" s="403">
        <f t="shared" si="4"/>
        <v>-0.23728813559322037</v>
      </c>
      <c r="G54" s="404">
        <f t="shared" si="5"/>
        <v>0.23728813559322037</v>
      </c>
      <c r="H54" s="404">
        <f t="shared" si="6"/>
        <v>-0.47457627118644075</v>
      </c>
      <c r="I54" s="405">
        <f t="shared" si="7"/>
        <v>0.47457627118644075</v>
      </c>
      <c r="J54" s="403">
        <f t="shared" si="8"/>
        <v>-2.1732</v>
      </c>
      <c r="K54" s="404">
        <f t="shared" si="9"/>
        <v>2.1668</v>
      </c>
      <c r="L54" s="404">
        <f t="shared" si="10"/>
        <v>-4.3431999999999995</v>
      </c>
      <c r="M54" s="405">
        <f t="shared" si="11"/>
        <v>4.3368</v>
      </c>
      <c r="N54" s="403">
        <f t="shared" si="12"/>
        <v>-0.24500000000000002</v>
      </c>
      <c r="O54" s="404">
        <f t="shared" si="13"/>
        <v>0.24500000000000002</v>
      </c>
      <c r="P54" s="404">
        <f t="shared" si="14"/>
        <v>-0.49000000000000005</v>
      </c>
      <c r="Q54" s="405">
        <f t="shared" si="15"/>
        <v>0.49000000000000005</v>
      </c>
      <c r="R54" s="372"/>
      <c r="S54" s="372"/>
      <c r="T54" s="372"/>
      <c r="U54" s="373"/>
    </row>
    <row r="55" spans="1:21" ht="12.75">
      <c r="A55" s="355" t="s">
        <v>174</v>
      </c>
      <c r="B55" s="403">
        <f t="shared" si="0"/>
        <v>-0.04583737345822186</v>
      </c>
      <c r="C55" s="404">
        <f t="shared" si="1"/>
        <v>0.02416262654177815</v>
      </c>
      <c r="D55" s="404">
        <f t="shared" si="2"/>
        <v>-0.08083737345822187</v>
      </c>
      <c r="E55" s="405">
        <f t="shared" si="3"/>
        <v>0.05916262654177815</v>
      </c>
      <c r="F55" s="403">
        <f t="shared" si="4"/>
        <v>-0.18305084745762712</v>
      </c>
      <c r="G55" s="404">
        <f t="shared" si="5"/>
        <v>0.18305084745762712</v>
      </c>
      <c r="H55" s="404">
        <f t="shared" si="6"/>
        <v>-0.36610169491525424</v>
      </c>
      <c r="I55" s="405">
        <f t="shared" si="7"/>
        <v>0.36610169491525424</v>
      </c>
      <c r="J55" s="403">
        <f t="shared" si="8"/>
        <v>-1.4249999999999998</v>
      </c>
      <c r="K55" s="404">
        <f t="shared" si="9"/>
        <v>1.165</v>
      </c>
      <c r="L55" s="404">
        <f t="shared" si="10"/>
        <v>-2.7199999999999998</v>
      </c>
      <c r="M55" s="405">
        <f t="shared" si="11"/>
        <v>2.46</v>
      </c>
      <c r="N55" s="403">
        <f t="shared" si="12"/>
        <v>-0.105</v>
      </c>
      <c r="O55" s="404">
        <f t="shared" si="13"/>
        <v>0.105</v>
      </c>
      <c r="P55" s="404">
        <f t="shared" si="14"/>
        <v>-0.21</v>
      </c>
      <c r="Q55" s="405">
        <f t="shared" si="15"/>
        <v>0.21</v>
      </c>
      <c r="R55" s="372"/>
      <c r="S55" s="372"/>
      <c r="T55" s="372"/>
      <c r="U55" s="373"/>
    </row>
    <row r="56" spans="1:21" ht="12.75">
      <c r="A56" s="355" t="s">
        <v>175</v>
      </c>
      <c r="B56" s="403">
        <f t="shared" si="0"/>
        <v>-0.015145133544779633</v>
      </c>
      <c r="C56" s="404">
        <f t="shared" si="1"/>
        <v>0.008910429536739494</v>
      </c>
      <c r="D56" s="404">
        <f t="shared" si="2"/>
        <v>-0.027172915085539196</v>
      </c>
      <c r="E56" s="405">
        <f t="shared" si="3"/>
        <v>0.020938211077499057</v>
      </c>
      <c r="F56" s="403">
        <f t="shared" si="4"/>
        <v>-0.11525423728813561</v>
      </c>
      <c r="G56" s="404">
        <f t="shared" si="5"/>
        <v>0.11525423728813561</v>
      </c>
      <c r="H56" s="404">
        <f t="shared" si="6"/>
        <v>-0.23050847457627122</v>
      </c>
      <c r="I56" s="405">
        <f t="shared" si="7"/>
        <v>0.23050847457627122</v>
      </c>
      <c r="J56" s="403">
        <f t="shared" si="8"/>
        <v>-0.3435</v>
      </c>
      <c r="K56" s="404">
        <f t="shared" si="9"/>
        <v>0.3355</v>
      </c>
      <c r="L56" s="404">
        <f t="shared" si="10"/>
        <v>-0.683</v>
      </c>
      <c r="M56" s="405">
        <f t="shared" si="11"/>
        <v>0.675</v>
      </c>
      <c r="N56" s="403">
        <f t="shared" si="12"/>
        <v>-0.133</v>
      </c>
      <c r="O56" s="404">
        <f t="shared" si="13"/>
        <v>0.133</v>
      </c>
      <c r="P56" s="404">
        <f t="shared" si="14"/>
        <v>-0.266</v>
      </c>
      <c r="Q56" s="405">
        <f t="shared" si="15"/>
        <v>0.266</v>
      </c>
      <c r="R56" s="372"/>
      <c r="S56" s="372"/>
      <c r="T56" s="372"/>
      <c r="U56" s="373"/>
    </row>
    <row r="57" spans="1:21" ht="12.75">
      <c r="A57" s="355" t="s">
        <v>176</v>
      </c>
      <c r="B57" s="403">
        <f t="shared" si="0"/>
        <v>-0.03921619545133756</v>
      </c>
      <c r="C57" s="404">
        <f t="shared" si="1"/>
        <v>0.058783804548662444</v>
      </c>
      <c r="D57" s="404">
        <f t="shared" si="2"/>
        <v>-0.08821619545133756</v>
      </c>
      <c r="E57" s="405">
        <f t="shared" si="3"/>
        <v>0.10778380454866245</v>
      </c>
      <c r="F57" s="403">
        <f t="shared" si="4"/>
        <v>-0.06779661016949153</v>
      </c>
      <c r="G57" s="404">
        <f t="shared" si="5"/>
        <v>0.06779661016949153</v>
      </c>
      <c r="H57" s="404">
        <f t="shared" si="6"/>
        <v>-0.13559322033898305</v>
      </c>
      <c r="I57" s="405">
        <f t="shared" si="7"/>
        <v>0.13559322033898305</v>
      </c>
      <c r="J57" s="403">
        <f t="shared" si="8"/>
        <v>-0.2235</v>
      </c>
      <c r="K57" s="404">
        <f t="shared" si="9"/>
        <v>0.2875</v>
      </c>
      <c r="L57" s="404">
        <f t="shared" si="10"/>
        <v>-0.479</v>
      </c>
      <c r="M57" s="405">
        <f t="shared" si="11"/>
        <v>0.543</v>
      </c>
      <c r="N57" s="403">
        <f t="shared" si="12"/>
        <v>-0.05850000000000001</v>
      </c>
      <c r="O57" s="404">
        <f t="shared" si="13"/>
        <v>0.1165</v>
      </c>
      <c r="P57" s="404">
        <f t="shared" si="14"/>
        <v>-0.14600000000000002</v>
      </c>
      <c r="Q57" s="405">
        <f t="shared" si="15"/>
        <v>0.20400000000000001</v>
      </c>
      <c r="R57" s="372"/>
      <c r="S57" s="372"/>
      <c r="T57" s="372"/>
      <c r="U57" s="373"/>
    </row>
    <row r="58" spans="1:21" ht="12.75">
      <c r="A58" s="355" t="s">
        <v>177</v>
      </c>
      <c r="B58" s="403">
        <f t="shared" si="0"/>
        <v>-0.006355627483822764</v>
      </c>
      <c r="C58" s="404">
        <f t="shared" si="1"/>
        <v>0.00665066089364021</v>
      </c>
      <c r="D58" s="404">
        <f t="shared" si="2"/>
        <v>-0.012858771672554252</v>
      </c>
      <c r="E58" s="405">
        <f t="shared" si="3"/>
        <v>0.013153805082371696</v>
      </c>
      <c r="F58" s="403">
        <f t="shared" si="4"/>
        <v>-0.13559322033898305</v>
      </c>
      <c r="G58" s="404">
        <f t="shared" si="5"/>
        <v>0.13559322033898305</v>
      </c>
      <c r="H58" s="404">
        <f t="shared" si="6"/>
        <v>-0.2711864406779661</v>
      </c>
      <c r="I58" s="405">
        <f t="shared" si="7"/>
        <v>0.2711864406779661</v>
      </c>
      <c r="J58" s="403">
        <f t="shared" si="8"/>
        <v>-0.5139</v>
      </c>
      <c r="K58" s="404">
        <f t="shared" si="9"/>
        <v>0.5081</v>
      </c>
      <c r="L58" s="404">
        <f t="shared" si="10"/>
        <v>-1.0249</v>
      </c>
      <c r="M58" s="405">
        <f t="shared" si="11"/>
        <v>1.0191000000000001</v>
      </c>
      <c r="N58" s="403">
        <f t="shared" si="12"/>
        <v>-0.4</v>
      </c>
      <c r="O58" s="404">
        <f t="shared" si="13"/>
        <v>0.391</v>
      </c>
      <c r="P58" s="404">
        <f t="shared" si="14"/>
        <v>-0.7955</v>
      </c>
      <c r="Q58" s="405">
        <f t="shared" si="15"/>
        <v>0.7865000000000001</v>
      </c>
      <c r="R58" s="372"/>
      <c r="S58" s="372"/>
      <c r="T58" s="372"/>
      <c r="U58" s="373"/>
    </row>
    <row r="59" spans="1:21" ht="12.75">
      <c r="A59" s="355" t="s">
        <v>178</v>
      </c>
      <c r="B59" s="403">
        <f t="shared" si="0"/>
        <v>-0.07350000000000001</v>
      </c>
      <c r="C59" s="404">
        <f t="shared" si="1"/>
        <v>0.07350000000000001</v>
      </c>
      <c r="D59" s="404">
        <f t="shared" si="2"/>
        <v>-0.14700000000000002</v>
      </c>
      <c r="E59" s="405">
        <f t="shared" si="3"/>
        <v>0.14700000000000002</v>
      </c>
      <c r="F59" s="403">
        <f t="shared" si="4"/>
        <v>-0.02</v>
      </c>
      <c r="G59" s="404">
        <f t="shared" si="5"/>
        <v>0.02</v>
      </c>
      <c r="H59" s="404">
        <f t="shared" si="6"/>
        <v>-0.04</v>
      </c>
      <c r="I59" s="405">
        <f t="shared" si="7"/>
        <v>0.04</v>
      </c>
      <c r="J59" s="403">
        <f t="shared" si="8"/>
        <v>-0.096</v>
      </c>
      <c r="K59" s="404">
        <f t="shared" si="9"/>
        <v>0.128</v>
      </c>
      <c r="L59" s="404">
        <f t="shared" si="10"/>
        <v>-0.20800000000000002</v>
      </c>
      <c r="M59" s="405">
        <f t="shared" si="11"/>
        <v>0.24</v>
      </c>
      <c r="N59" s="403">
        <f t="shared" si="12"/>
        <v>-0.0155</v>
      </c>
      <c r="O59" s="404">
        <f t="shared" si="13"/>
        <v>0.0475</v>
      </c>
      <c r="P59" s="404">
        <f t="shared" si="14"/>
        <v>-0.047</v>
      </c>
      <c r="Q59" s="405">
        <f t="shared" si="15"/>
        <v>0.079</v>
      </c>
      <c r="R59" s="372"/>
      <c r="S59" s="372"/>
      <c r="T59" s="372"/>
      <c r="U59" s="373"/>
    </row>
    <row r="60" spans="1:21" ht="12.75">
      <c r="A60" s="355" t="s">
        <v>179</v>
      </c>
      <c r="B60" s="403">
        <f t="shared" si="0"/>
        <v>-0.003479435497452964</v>
      </c>
      <c r="C60" s="404">
        <f t="shared" si="1"/>
        <v>0.003520564502547036</v>
      </c>
      <c r="D60" s="404">
        <f t="shared" si="2"/>
        <v>-0.006979435497452964</v>
      </c>
      <c r="E60" s="405">
        <f t="shared" si="3"/>
        <v>0.007020564502547036</v>
      </c>
      <c r="F60" s="403">
        <f t="shared" si="4"/>
        <v>-0.02067796610169492</v>
      </c>
      <c r="G60" s="404">
        <f t="shared" si="5"/>
        <v>0.02067796610169492</v>
      </c>
      <c r="H60" s="404">
        <f t="shared" si="6"/>
        <v>-0.04135593220338984</v>
      </c>
      <c r="I60" s="405">
        <f t="shared" si="7"/>
        <v>0.04135593220338984</v>
      </c>
      <c r="J60" s="403">
        <f t="shared" si="8"/>
        <v>-0.0724</v>
      </c>
      <c r="K60" s="404">
        <f t="shared" si="9"/>
        <v>0.06760000000000001</v>
      </c>
      <c r="L60" s="404">
        <f t="shared" si="10"/>
        <v>-0.14240000000000003</v>
      </c>
      <c r="M60" s="405">
        <f t="shared" si="11"/>
        <v>0.1376</v>
      </c>
      <c r="N60" s="403">
        <f t="shared" si="12"/>
        <v>-0.0525</v>
      </c>
      <c r="O60" s="404">
        <f t="shared" si="13"/>
        <v>0.0525</v>
      </c>
      <c r="P60" s="404">
        <f t="shared" si="14"/>
        <v>-0.105</v>
      </c>
      <c r="Q60" s="405">
        <f t="shared" si="15"/>
        <v>0.105</v>
      </c>
      <c r="R60" s="372"/>
      <c r="S60" s="372"/>
      <c r="T60" s="372"/>
      <c r="U60" s="373"/>
    </row>
    <row r="61" spans="1:21" ht="12.75">
      <c r="A61" s="355" t="s">
        <v>180</v>
      </c>
      <c r="B61" s="403">
        <f t="shared" si="0"/>
        <v>-0.008260355048725476</v>
      </c>
      <c r="C61" s="404">
        <f t="shared" si="1"/>
        <v>0.008260355048725476</v>
      </c>
      <c r="D61" s="404">
        <f t="shared" si="2"/>
        <v>-0.01652071009745095</v>
      </c>
      <c r="E61" s="405">
        <f t="shared" si="3"/>
        <v>0.01652071009745095</v>
      </c>
      <c r="F61" s="403">
        <f t="shared" si="4"/>
        <v>-0.00847457627118644</v>
      </c>
      <c r="G61" s="404">
        <f t="shared" si="5"/>
        <v>0.00847457627118644</v>
      </c>
      <c r="H61" s="404">
        <f t="shared" si="6"/>
        <v>-0.01694915254237288</v>
      </c>
      <c r="I61" s="405">
        <f t="shared" si="7"/>
        <v>0.01694915254237288</v>
      </c>
      <c r="J61" s="403">
        <f t="shared" si="8"/>
        <v>-0.0214</v>
      </c>
      <c r="K61" s="404">
        <f t="shared" si="9"/>
        <v>0.0248</v>
      </c>
      <c r="L61" s="404">
        <f t="shared" si="10"/>
        <v>-0.0445</v>
      </c>
      <c r="M61" s="405">
        <f t="shared" si="11"/>
        <v>0.0479</v>
      </c>
      <c r="N61" s="403">
        <f t="shared" si="12"/>
        <v>-0.01085</v>
      </c>
      <c r="O61" s="404">
        <f t="shared" si="13"/>
        <v>0.01085</v>
      </c>
      <c r="P61" s="404">
        <f t="shared" si="14"/>
        <v>-0.0217</v>
      </c>
      <c r="Q61" s="405">
        <f t="shared" si="15"/>
        <v>0.0217</v>
      </c>
      <c r="R61" s="372"/>
      <c r="S61" s="372"/>
      <c r="T61" s="372"/>
      <c r="U61" s="373"/>
    </row>
    <row r="62" spans="1:21" ht="12.75">
      <c r="A62" s="355" t="s">
        <v>181</v>
      </c>
      <c r="B62" s="403">
        <f t="shared" si="0"/>
        <v>-0.02219241317633501</v>
      </c>
      <c r="C62" s="404">
        <f t="shared" si="1"/>
        <v>0.02120758682366499</v>
      </c>
      <c r="D62" s="404">
        <f t="shared" si="2"/>
        <v>-0.043892413176335014</v>
      </c>
      <c r="E62" s="405">
        <f t="shared" si="3"/>
        <v>0.04290758682366499</v>
      </c>
      <c r="F62" s="403">
        <f t="shared" si="4"/>
        <v>-0.01152542372881356</v>
      </c>
      <c r="G62" s="404">
        <f t="shared" si="5"/>
        <v>0.01152542372881356</v>
      </c>
      <c r="H62" s="404">
        <f t="shared" si="6"/>
        <v>-0.02305084745762712</v>
      </c>
      <c r="I62" s="405">
        <f t="shared" si="7"/>
        <v>0.02305084745762712</v>
      </c>
      <c r="J62" s="403">
        <f t="shared" si="8"/>
        <v>-0.0278</v>
      </c>
      <c r="K62" s="404">
        <f t="shared" si="9"/>
        <v>0.031</v>
      </c>
      <c r="L62" s="404">
        <f t="shared" si="10"/>
        <v>-0.0572</v>
      </c>
      <c r="M62" s="405">
        <f t="shared" si="11"/>
        <v>0.060399999999999995</v>
      </c>
      <c r="N62" s="403">
        <f t="shared" si="12"/>
        <v>-0.02705</v>
      </c>
      <c r="O62" s="404">
        <f t="shared" si="13"/>
        <v>0.02265</v>
      </c>
      <c r="P62" s="404">
        <f t="shared" si="14"/>
        <v>-0.0519</v>
      </c>
      <c r="Q62" s="405">
        <f t="shared" si="15"/>
        <v>0.0475</v>
      </c>
      <c r="R62" s="372"/>
      <c r="S62" s="372"/>
      <c r="T62" s="372"/>
      <c r="U62" s="373"/>
    </row>
    <row r="63" spans="1:21" ht="13.5" thickBot="1">
      <c r="A63" s="356" t="s">
        <v>182</v>
      </c>
      <c r="B63" s="406">
        <f t="shared" si="0"/>
        <v>-0.012649999999999998</v>
      </c>
      <c r="C63" s="407">
        <f t="shared" si="1"/>
        <v>0.01465</v>
      </c>
      <c r="D63" s="407">
        <f t="shared" si="2"/>
        <v>-0.026299999999999997</v>
      </c>
      <c r="E63" s="408">
        <f t="shared" si="3"/>
        <v>0.0283</v>
      </c>
      <c r="F63" s="406">
        <f t="shared" si="4"/>
        <v>-0.009152542372881357</v>
      </c>
      <c r="G63" s="407">
        <f t="shared" si="5"/>
        <v>0.009152542372881357</v>
      </c>
      <c r="H63" s="407">
        <f t="shared" si="6"/>
        <v>-0.018305084745762715</v>
      </c>
      <c r="I63" s="408">
        <f t="shared" si="7"/>
        <v>0.018305084745762715</v>
      </c>
      <c r="J63" s="406">
        <f t="shared" si="8"/>
        <v>-0.04775</v>
      </c>
      <c r="K63" s="407">
        <f t="shared" si="9"/>
        <v>0.03275</v>
      </c>
      <c r="L63" s="407">
        <f t="shared" si="10"/>
        <v>-0.088</v>
      </c>
      <c r="M63" s="408">
        <f t="shared" si="11"/>
        <v>0.07300000000000001</v>
      </c>
      <c r="N63" s="406">
        <f t="shared" si="12"/>
        <v>-0.027450000000000002</v>
      </c>
      <c r="O63" s="407">
        <f t="shared" si="13"/>
        <v>0.019450000000000002</v>
      </c>
      <c r="P63" s="407">
        <f t="shared" si="14"/>
        <v>-0.0509</v>
      </c>
      <c r="Q63" s="408">
        <f t="shared" si="15"/>
        <v>0.04290000000000001</v>
      </c>
      <c r="R63" s="372"/>
      <c r="S63" s="372"/>
      <c r="T63" s="372"/>
      <c r="U63" s="373"/>
    </row>
    <row r="64" spans="1:21" ht="12.75">
      <c r="A64" s="355" t="s">
        <v>183</v>
      </c>
      <c r="B64" s="400">
        <f t="shared" si="0"/>
        <v>-0.41500000000000004</v>
      </c>
      <c r="C64" s="401">
        <f t="shared" si="1"/>
        <v>0.355</v>
      </c>
      <c r="D64" s="401">
        <f t="shared" si="2"/>
        <v>-0.8</v>
      </c>
      <c r="E64" s="402">
        <f t="shared" si="3"/>
        <v>0.74</v>
      </c>
      <c r="F64" s="400">
        <f t="shared" si="4"/>
        <v>-3.728813559322034</v>
      </c>
      <c r="G64" s="401">
        <f t="shared" si="5"/>
        <v>3.728813559322034</v>
      </c>
      <c r="H64" s="401">
        <f t="shared" si="6"/>
        <v>-7.457627118644068</v>
      </c>
      <c r="I64" s="402">
        <f t="shared" si="7"/>
        <v>7.457627118644068</v>
      </c>
      <c r="J64" s="400">
        <f t="shared" si="8"/>
        <v>-21.905</v>
      </c>
      <c r="K64" s="401">
        <f t="shared" si="9"/>
        <v>23.525</v>
      </c>
      <c r="L64" s="401">
        <f t="shared" si="10"/>
        <v>-44.62</v>
      </c>
      <c r="M64" s="402">
        <f t="shared" si="11"/>
        <v>46.24</v>
      </c>
      <c r="N64" s="400">
        <f t="shared" si="12"/>
        <v>-2.57</v>
      </c>
      <c r="O64" s="401">
        <f t="shared" si="13"/>
        <v>1.77</v>
      </c>
      <c r="P64" s="401">
        <f t="shared" si="14"/>
        <v>-4.74</v>
      </c>
      <c r="Q64" s="402">
        <f t="shared" si="15"/>
        <v>3.94</v>
      </c>
      <c r="R64" s="372"/>
      <c r="S64" s="372"/>
      <c r="T64" s="372"/>
      <c r="U64" s="373"/>
    </row>
    <row r="65" spans="1:21" ht="12.75">
      <c r="A65" s="355" t="s">
        <v>184</v>
      </c>
      <c r="B65" s="403">
        <f t="shared" si="0"/>
        <v>-0.29050000000000004</v>
      </c>
      <c r="C65" s="404">
        <f t="shared" si="1"/>
        <v>0.29050000000000004</v>
      </c>
      <c r="D65" s="404">
        <f t="shared" si="2"/>
        <v>-0.5810000000000001</v>
      </c>
      <c r="E65" s="405">
        <f t="shared" si="3"/>
        <v>0.5810000000000001</v>
      </c>
      <c r="F65" s="403">
        <f t="shared" si="4"/>
        <v>-1.1864406779661016</v>
      </c>
      <c r="G65" s="404">
        <f t="shared" si="5"/>
        <v>1.1864406779661016</v>
      </c>
      <c r="H65" s="404">
        <f t="shared" si="6"/>
        <v>-2.3728813559322033</v>
      </c>
      <c r="I65" s="405">
        <f t="shared" si="7"/>
        <v>2.3728813559322033</v>
      </c>
      <c r="J65" s="403">
        <f t="shared" si="8"/>
        <v>-9.085</v>
      </c>
      <c r="K65" s="404">
        <f t="shared" si="9"/>
        <v>5.825</v>
      </c>
      <c r="L65" s="404">
        <f t="shared" si="10"/>
        <v>-16.54</v>
      </c>
      <c r="M65" s="405">
        <f t="shared" si="11"/>
        <v>13.280000000000001</v>
      </c>
      <c r="N65" s="403">
        <f t="shared" si="12"/>
        <v>-0.7000000000000001</v>
      </c>
      <c r="O65" s="404">
        <f t="shared" si="13"/>
        <v>0.7000000000000001</v>
      </c>
      <c r="P65" s="404">
        <f t="shared" si="14"/>
        <v>-1.4000000000000001</v>
      </c>
      <c r="Q65" s="405">
        <f t="shared" si="15"/>
        <v>1.4000000000000001</v>
      </c>
      <c r="R65" s="372"/>
      <c r="S65" s="372"/>
      <c r="T65" s="372"/>
      <c r="U65" s="373"/>
    </row>
    <row r="66" spans="1:21" ht="12.75">
      <c r="A66" s="355" t="s">
        <v>185</v>
      </c>
      <c r="B66" s="403">
        <f t="shared" si="0"/>
        <v>-0.063</v>
      </c>
      <c r="C66" s="404">
        <f t="shared" si="1"/>
        <v>0.063</v>
      </c>
      <c r="D66" s="404">
        <f t="shared" si="2"/>
        <v>-0.126</v>
      </c>
      <c r="E66" s="405">
        <f t="shared" si="3"/>
        <v>0.126</v>
      </c>
      <c r="F66" s="403">
        <f t="shared" si="4"/>
        <v>-0.9152542372881357</v>
      </c>
      <c r="G66" s="404">
        <f t="shared" si="5"/>
        <v>0.9152542372881357</v>
      </c>
      <c r="H66" s="404">
        <f t="shared" si="6"/>
        <v>-1.8305084745762714</v>
      </c>
      <c r="I66" s="405">
        <f t="shared" si="7"/>
        <v>1.8305084745762714</v>
      </c>
      <c r="J66" s="403">
        <f t="shared" si="8"/>
        <v>-6.444999999999999</v>
      </c>
      <c r="K66" s="404">
        <f t="shared" si="9"/>
        <v>5.245</v>
      </c>
      <c r="L66" s="404">
        <f t="shared" si="10"/>
        <v>-12.29</v>
      </c>
      <c r="M66" s="405">
        <f t="shared" si="11"/>
        <v>11.09</v>
      </c>
      <c r="N66" s="403">
        <f t="shared" si="12"/>
        <v>-1.23</v>
      </c>
      <c r="O66" s="404">
        <f t="shared" si="13"/>
        <v>0.5900000000000001</v>
      </c>
      <c r="P66" s="404">
        <f t="shared" si="14"/>
        <v>-2.14</v>
      </c>
      <c r="Q66" s="405">
        <f t="shared" si="15"/>
        <v>1.5</v>
      </c>
      <c r="R66" s="372"/>
      <c r="S66" s="372"/>
      <c r="T66" s="372"/>
      <c r="U66" s="373"/>
    </row>
    <row r="67" spans="1:21" ht="12.75">
      <c r="A67" s="355" t="s">
        <v>186</v>
      </c>
      <c r="B67" s="403">
        <f t="shared" si="0"/>
        <v>-0.1575</v>
      </c>
      <c r="C67" s="404">
        <f t="shared" si="1"/>
        <v>0.1575</v>
      </c>
      <c r="D67" s="404">
        <f t="shared" si="2"/>
        <v>-0.315</v>
      </c>
      <c r="E67" s="405">
        <f t="shared" si="3"/>
        <v>0.315</v>
      </c>
      <c r="F67" s="403">
        <f t="shared" si="4"/>
        <v>-0.4067796610169492</v>
      </c>
      <c r="G67" s="404">
        <f t="shared" si="5"/>
        <v>0.4067796610169492</v>
      </c>
      <c r="H67" s="404">
        <f t="shared" si="6"/>
        <v>-0.8135593220338984</v>
      </c>
      <c r="I67" s="405">
        <f t="shared" si="7"/>
        <v>0.8135593220338984</v>
      </c>
      <c r="J67" s="403">
        <f t="shared" si="8"/>
        <v>-3.2800000000000002</v>
      </c>
      <c r="K67" s="404">
        <f t="shared" si="9"/>
        <v>2.04</v>
      </c>
      <c r="L67" s="404">
        <f t="shared" si="10"/>
        <v>-5.94</v>
      </c>
      <c r="M67" s="405">
        <f t="shared" si="11"/>
        <v>4.7</v>
      </c>
      <c r="N67" s="403">
        <f t="shared" si="12"/>
        <v>-0.56</v>
      </c>
      <c r="O67" s="404">
        <f t="shared" si="13"/>
        <v>0.56</v>
      </c>
      <c r="P67" s="404">
        <f t="shared" si="14"/>
        <v>-1.12</v>
      </c>
      <c r="Q67" s="405">
        <f t="shared" si="15"/>
        <v>1.12</v>
      </c>
      <c r="R67" s="372"/>
      <c r="S67" s="372"/>
      <c r="T67" s="372"/>
      <c r="U67" s="373"/>
    </row>
    <row r="68" spans="1:21" ht="12.75">
      <c r="A68" s="355" t="s">
        <v>187</v>
      </c>
      <c r="B68" s="403">
        <f t="shared" si="0"/>
        <v>-0.017172312763543834</v>
      </c>
      <c r="C68" s="404">
        <f t="shared" si="1"/>
        <v>0.017172312763543834</v>
      </c>
      <c r="D68" s="404">
        <f t="shared" si="2"/>
        <v>-0.03434462552708767</v>
      </c>
      <c r="E68" s="405">
        <f t="shared" si="3"/>
        <v>0.03434462552708767</v>
      </c>
      <c r="F68" s="403">
        <f t="shared" si="4"/>
        <v>-0.23050847457627122</v>
      </c>
      <c r="G68" s="404">
        <f t="shared" si="5"/>
        <v>0.23050847457627122</v>
      </c>
      <c r="H68" s="404">
        <f t="shared" si="6"/>
        <v>-0.46101694915254243</v>
      </c>
      <c r="I68" s="405">
        <f t="shared" si="7"/>
        <v>0.46101694915254243</v>
      </c>
      <c r="J68" s="403">
        <f t="shared" si="8"/>
        <v>-1.96</v>
      </c>
      <c r="K68" s="404">
        <f t="shared" si="9"/>
        <v>2.66</v>
      </c>
      <c r="L68" s="404">
        <f t="shared" si="10"/>
        <v>-4.2700000000000005</v>
      </c>
      <c r="M68" s="405">
        <f t="shared" si="11"/>
        <v>4.97</v>
      </c>
      <c r="N68" s="403">
        <f t="shared" si="12"/>
        <v>-0.22500000000000003</v>
      </c>
      <c r="O68" s="404">
        <f t="shared" si="13"/>
        <v>0.265</v>
      </c>
      <c r="P68" s="404">
        <f t="shared" si="14"/>
        <v>-0.47000000000000003</v>
      </c>
      <c r="Q68" s="405">
        <f t="shared" si="15"/>
        <v>0.51</v>
      </c>
      <c r="R68" s="372"/>
      <c r="S68" s="372"/>
      <c r="T68" s="372"/>
      <c r="U68" s="373"/>
    </row>
    <row r="69" spans="1:21" ht="12.75">
      <c r="A69" s="355" t="s">
        <v>188</v>
      </c>
      <c r="B69" s="403">
        <f t="shared" si="0"/>
        <v>-0.091</v>
      </c>
      <c r="C69" s="404">
        <f t="shared" si="1"/>
        <v>0.091</v>
      </c>
      <c r="D69" s="404">
        <f t="shared" si="2"/>
        <v>-0.182</v>
      </c>
      <c r="E69" s="405">
        <f t="shared" si="3"/>
        <v>0.182</v>
      </c>
      <c r="F69" s="403">
        <f t="shared" si="4"/>
        <v>-0.18983050847457628</v>
      </c>
      <c r="G69" s="404">
        <f t="shared" si="5"/>
        <v>0.18983050847457628</v>
      </c>
      <c r="H69" s="404">
        <f t="shared" si="6"/>
        <v>-0.37966101694915255</v>
      </c>
      <c r="I69" s="405">
        <f t="shared" si="7"/>
        <v>0.37966101694915255</v>
      </c>
      <c r="J69" s="403">
        <f t="shared" si="8"/>
        <v>-1.0150000000000001</v>
      </c>
      <c r="K69" s="404">
        <f t="shared" si="9"/>
        <v>0.5950000000000001</v>
      </c>
      <c r="L69" s="404">
        <f t="shared" si="10"/>
        <v>-1.82</v>
      </c>
      <c r="M69" s="405">
        <f t="shared" si="11"/>
        <v>1.4000000000000001</v>
      </c>
      <c r="N69" s="403">
        <f t="shared" si="12"/>
        <v>-0.0665</v>
      </c>
      <c r="O69" s="404">
        <f t="shared" si="13"/>
        <v>0.0665</v>
      </c>
      <c r="P69" s="404">
        <f t="shared" si="14"/>
        <v>-0.133</v>
      </c>
      <c r="Q69" s="405">
        <f t="shared" si="15"/>
        <v>0.133</v>
      </c>
      <c r="R69" s="372"/>
      <c r="S69" s="372"/>
      <c r="T69" s="372"/>
      <c r="U69" s="373"/>
    </row>
    <row r="70" spans="1:21" ht="12.75">
      <c r="A70" s="355" t="s">
        <v>189</v>
      </c>
      <c r="B70" s="403">
        <f t="shared" si="0"/>
        <v>-0.006677631343550725</v>
      </c>
      <c r="C70" s="404">
        <f t="shared" si="1"/>
        <v>0.008677631343550724</v>
      </c>
      <c r="D70" s="404">
        <f t="shared" si="2"/>
        <v>-0.01435526268710145</v>
      </c>
      <c r="E70" s="405">
        <f t="shared" si="3"/>
        <v>0.01635526268710145</v>
      </c>
      <c r="F70" s="403">
        <f t="shared" si="4"/>
        <v>-0.08474576271186442</v>
      </c>
      <c r="G70" s="404">
        <f t="shared" si="5"/>
        <v>0.08474576271186442</v>
      </c>
      <c r="H70" s="404">
        <f t="shared" si="6"/>
        <v>-0.16949152542372883</v>
      </c>
      <c r="I70" s="405">
        <f t="shared" si="7"/>
        <v>0.16949152542372883</v>
      </c>
      <c r="J70" s="403">
        <f t="shared" si="8"/>
        <v>-0.3355</v>
      </c>
      <c r="K70" s="404">
        <f t="shared" si="9"/>
        <v>0.46950000000000003</v>
      </c>
      <c r="L70" s="404">
        <f t="shared" si="10"/>
        <v>-0.738</v>
      </c>
      <c r="M70" s="405">
        <f t="shared" si="11"/>
        <v>0.8720000000000001</v>
      </c>
      <c r="N70" s="403">
        <f t="shared" si="12"/>
        <v>-0.10350000000000001</v>
      </c>
      <c r="O70" s="404">
        <f t="shared" si="13"/>
        <v>0.1555</v>
      </c>
      <c r="P70" s="404">
        <f t="shared" si="14"/>
        <v>-0.233</v>
      </c>
      <c r="Q70" s="405">
        <f t="shared" si="15"/>
        <v>0.28500000000000003</v>
      </c>
      <c r="R70" s="372"/>
      <c r="S70" s="372"/>
      <c r="T70" s="372"/>
      <c r="U70" s="373"/>
    </row>
    <row r="71" spans="1:21" ht="12.75">
      <c r="A71" s="355" t="s">
        <v>190</v>
      </c>
      <c r="B71" s="403">
        <f t="shared" si="0"/>
        <v>-0.063</v>
      </c>
      <c r="C71" s="404">
        <f t="shared" si="1"/>
        <v>0.063</v>
      </c>
      <c r="D71" s="404">
        <f t="shared" si="2"/>
        <v>-0.126</v>
      </c>
      <c r="E71" s="405">
        <f t="shared" si="3"/>
        <v>0.126</v>
      </c>
      <c r="F71" s="403">
        <f t="shared" si="4"/>
        <v>-0.0711864406779661</v>
      </c>
      <c r="G71" s="404">
        <f t="shared" si="5"/>
        <v>0.0711864406779661</v>
      </c>
      <c r="H71" s="404">
        <f t="shared" si="6"/>
        <v>-0.1423728813559322</v>
      </c>
      <c r="I71" s="405">
        <f t="shared" si="7"/>
        <v>0.1423728813559322</v>
      </c>
      <c r="J71" s="403">
        <f t="shared" si="8"/>
        <v>-0.262</v>
      </c>
      <c r="K71" s="404">
        <f t="shared" si="9"/>
        <v>0.172</v>
      </c>
      <c r="L71" s="404">
        <f t="shared" si="10"/>
        <v>-0.479</v>
      </c>
      <c r="M71" s="405">
        <f t="shared" si="11"/>
        <v>0.389</v>
      </c>
      <c r="N71" s="403">
        <f t="shared" si="12"/>
        <v>-0.1274</v>
      </c>
      <c r="O71" s="404">
        <f t="shared" si="13"/>
        <v>0.1106</v>
      </c>
      <c r="P71" s="404">
        <f t="shared" si="14"/>
        <v>-0.2464</v>
      </c>
      <c r="Q71" s="405">
        <f t="shared" si="15"/>
        <v>0.22960000000000003</v>
      </c>
      <c r="R71" s="372"/>
      <c r="S71" s="372"/>
      <c r="T71" s="372"/>
      <c r="U71" s="373"/>
    </row>
    <row r="72" spans="1:21" ht="12.75">
      <c r="A72" s="355" t="s">
        <v>191</v>
      </c>
      <c r="B72" s="403">
        <f t="shared" si="0"/>
        <v>-0.0033433588925483836</v>
      </c>
      <c r="C72" s="404">
        <f t="shared" si="1"/>
        <v>0.0033058629942255167</v>
      </c>
      <c r="D72" s="404">
        <f t="shared" si="2"/>
        <v>-0.006667969835935333</v>
      </c>
      <c r="E72" s="405">
        <f t="shared" si="3"/>
        <v>0.006630473937612467</v>
      </c>
      <c r="F72" s="403">
        <f t="shared" si="4"/>
        <v>-0.11525423728813561</v>
      </c>
      <c r="G72" s="404">
        <f t="shared" si="5"/>
        <v>0.11525423728813561</v>
      </c>
      <c r="H72" s="404">
        <f t="shared" si="6"/>
        <v>-0.23050847457627122</v>
      </c>
      <c r="I72" s="405">
        <f t="shared" si="7"/>
        <v>0.23050847457627122</v>
      </c>
      <c r="J72" s="403">
        <f t="shared" si="8"/>
        <v>-0.39749999999999996</v>
      </c>
      <c r="K72" s="404">
        <f t="shared" si="9"/>
        <v>0.7015</v>
      </c>
      <c r="L72" s="404">
        <f t="shared" si="10"/>
        <v>-0.947</v>
      </c>
      <c r="M72" s="405">
        <f t="shared" si="11"/>
        <v>1.251</v>
      </c>
      <c r="N72" s="403">
        <f t="shared" si="12"/>
        <v>-0.30800000000000005</v>
      </c>
      <c r="O72" s="404">
        <f t="shared" si="13"/>
        <v>0.504</v>
      </c>
      <c r="P72" s="404">
        <f t="shared" si="14"/>
        <v>-0.7140000000000001</v>
      </c>
      <c r="Q72" s="405">
        <f t="shared" si="15"/>
        <v>0.91</v>
      </c>
      <c r="R72" s="372"/>
      <c r="S72" s="372"/>
      <c r="T72" s="372"/>
      <c r="U72" s="373"/>
    </row>
    <row r="73" spans="1:21" ht="12.75">
      <c r="A73" s="355" t="s">
        <v>192</v>
      </c>
      <c r="B73" s="403">
        <f t="shared" si="0"/>
        <v>-0.18385</v>
      </c>
      <c r="C73" s="404">
        <f t="shared" si="1"/>
        <v>0.17385</v>
      </c>
      <c r="D73" s="404">
        <f t="shared" si="2"/>
        <v>-0.3627</v>
      </c>
      <c r="E73" s="405">
        <f t="shared" si="3"/>
        <v>0.3527</v>
      </c>
      <c r="F73" s="403">
        <f t="shared" si="4"/>
        <v>-0.030508474576271184</v>
      </c>
      <c r="G73" s="404">
        <f t="shared" si="5"/>
        <v>0.030508474576271184</v>
      </c>
      <c r="H73" s="404">
        <f t="shared" si="6"/>
        <v>-0.06101694915254237</v>
      </c>
      <c r="I73" s="405">
        <f t="shared" si="7"/>
        <v>0.06101694915254237</v>
      </c>
      <c r="J73" s="403">
        <f t="shared" si="8"/>
        <v>-0.1837</v>
      </c>
      <c r="K73" s="404">
        <f t="shared" si="9"/>
        <v>0.15230000000000002</v>
      </c>
      <c r="L73" s="404">
        <f t="shared" si="10"/>
        <v>-0.3517</v>
      </c>
      <c r="M73" s="405">
        <f t="shared" si="11"/>
        <v>0.32030000000000003</v>
      </c>
      <c r="N73" s="403">
        <f t="shared" si="12"/>
        <v>-0.1815</v>
      </c>
      <c r="O73" s="404">
        <f t="shared" si="13"/>
        <v>0.1895</v>
      </c>
      <c r="P73" s="404">
        <f t="shared" si="14"/>
        <v>-0.367</v>
      </c>
      <c r="Q73" s="405">
        <f t="shared" si="15"/>
        <v>0.375</v>
      </c>
      <c r="R73" s="372"/>
      <c r="S73" s="372"/>
      <c r="T73" s="372"/>
      <c r="U73" s="373"/>
    </row>
    <row r="74" spans="1:21" ht="12.75">
      <c r="A74" s="355" t="s">
        <v>193</v>
      </c>
      <c r="B74" s="403">
        <f t="shared" si="0"/>
        <v>-0.0028</v>
      </c>
      <c r="C74" s="404">
        <f t="shared" si="1"/>
        <v>0.0028</v>
      </c>
      <c r="D74" s="404">
        <f t="shared" si="2"/>
        <v>-0.0056</v>
      </c>
      <c r="E74" s="405">
        <f t="shared" si="3"/>
        <v>0.0056</v>
      </c>
      <c r="F74" s="403">
        <f t="shared" si="4"/>
        <v>-0.018983050847457626</v>
      </c>
      <c r="G74" s="404">
        <f t="shared" si="5"/>
        <v>0.018983050847457626</v>
      </c>
      <c r="H74" s="404">
        <f t="shared" si="6"/>
        <v>-0.03796610169491525</v>
      </c>
      <c r="I74" s="405">
        <f t="shared" si="7"/>
        <v>0.03796610169491525</v>
      </c>
      <c r="J74" s="403">
        <f t="shared" si="8"/>
        <v>-0.0695</v>
      </c>
      <c r="K74" s="404">
        <f t="shared" si="9"/>
        <v>0.1335</v>
      </c>
      <c r="L74" s="404">
        <f t="shared" si="10"/>
        <v>-0.171</v>
      </c>
      <c r="M74" s="405">
        <f t="shared" si="11"/>
        <v>0.23500000000000001</v>
      </c>
      <c r="N74" s="403">
        <f t="shared" si="12"/>
        <v>-0.029849999999999998</v>
      </c>
      <c r="O74" s="404">
        <f t="shared" si="13"/>
        <v>0.04505</v>
      </c>
      <c r="P74" s="404">
        <f t="shared" si="14"/>
        <v>-0.0673</v>
      </c>
      <c r="Q74" s="405">
        <f t="shared" si="15"/>
        <v>0.08249999999999999</v>
      </c>
      <c r="R74" s="372"/>
      <c r="S74" s="372"/>
      <c r="T74" s="372"/>
      <c r="U74" s="373"/>
    </row>
    <row r="75" spans="1:21" ht="12.75">
      <c r="A75" s="355" t="s">
        <v>194</v>
      </c>
      <c r="B75" s="403">
        <f t="shared" si="0"/>
        <v>-0.0195</v>
      </c>
      <c r="C75" s="404">
        <f t="shared" si="1"/>
        <v>0.022500000000000003</v>
      </c>
      <c r="D75" s="404">
        <f t="shared" si="2"/>
        <v>-0.0405</v>
      </c>
      <c r="E75" s="405">
        <f t="shared" si="3"/>
        <v>0.043500000000000004</v>
      </c>
      <c r="F75" s="403">
        <f t="shared" si="4"/>
        <v>-0.007457627118644069</v>
      </c>
      <c r="G75" s="404">
        <f t="shared" si="5"/>
        <v>0.007457627118644069</v>
      </c>
      <c r="H75" s="404">
        <f t="shared" si="6"/>
        <v>-0.014915254237288138</v>
      </c>
      <c r="I75" s="405">
        <f t="shared" si="7"/>
        <v>0.014915254237288138</v>
      </c>
      <c r="J75" s="403">
        <f t="shared" si="8"/>
        <v>-0.0245</v>
      </c>
      <c r="K75" s="404">
        <f t="shared" si="9"/>
        <v>0.0245</v>
      </c>
      <c r="L75" s="404">
        <f t="shared" si="10"/>
        <v>-0.049</v>
      </c>
      <c r="M75" s="405">
        <f t="shared" si="11"/>
        <v>0.049</v>
      </c>
      <c r="N75" s="403">
        <f t="shared" si="12"/>
        <v>-0.0174</v>
      </c>
      <c r="O75" s="404">
        <f t="shared" si="13"/>
        <v>0.0204</v>
      </c>
      <c r="P75" s="404">
        <f t="shared" si="14"/>
        <v>-0.0363</v>
      </c>
      <c r="Q75" s="405">
        <f t="shared" si="15"/>
        <v>0.0393</v>
      </c>
      <c r="R75" s="372"/>
      <c r="S75" s="372"/>
      <c r="T75" s="372"/>
      <c r="U75" s="373"/>
    </row>
    <row r="76" spans="1:21" ht="12.75">
      <c r="A76" s="355" t="s">
        <v>195</v>
      </c>
      <c r="B76" s="403">
        <f t="shared" si="0"/>
        <v>-0.015649999999999997</v>
      </c>
      <c r="C76" s="404">
        <f t="shared" si="1"/>
        <v>0.011649999999999999</v>
      </c>
      <c r="D76" s="404">
        <f t="shared" si="2"/>
        <v>-0.0293</v>
      </c>
      <c r="E76" s="405">
        <f t="shared" si="3"/>
        <v>0.025299999999999996</v>
      </c>
      <c r="F76" s="403">
        <f t="shared" si="4"/>
        <v>-0.01016949152542373</v>
      </c>
      <c r="G76" s="404">
        <f t="shared" si="5"/>
        <v>0.01016949152542373</v>
      </c>
      <c r="H76" s="404">
        <f t="shared" si="6"/>
        <v>-0.02033898305084746</v>
      </c>
      <c r="I76" s="405">
        <f t="shared" si="7"/>
        <v>0.02033898305084746</v>
      </c>
      <c r="J76" s="403">
        <f t="shared" si="8"/>
        <v>-0.031</v>
      </c>
      <c r="K76" s="404">
        <f t="shared" si="9"/>
        <v>0.025</v>
      </c>
      <c r="L76" s="404">
        <f t="shared" si="10"/>
        <v>-0.059000000000000004</v>
      </c>
      <c r="M76" s="405">
        <f t="shared" si="11"/>
        <v>0.053</v>
      </c>
      <c r="N76" s="403">
        <f t="shared" si="12"/>
        <v>-0.01995</v>
      </c>
      <c r="O76" s="404">
        <f t="shared" si="13"/>
        <v>0.02415</v>
      </c>
      <c r="P76" s="404">
        <f t="shared" si="14"/>
        <v>-0.042</v>
      </c>
      <c r="Q76" s="405">
        <f t="shared" si="15"/>
        <v>0.0462</v>
      </c>
      <c r="R76" s="372"/>
      <c r="S76" s="372"/>
      <c r="T76" s="372"/>
      <c r="U76" s="373"/>
    </row>
    <row r="77" spans="1:21" ht="13.5" thickBot="1">
      <c r="A77" s="356" t="s">
        <v>196</v>
      </c>
      <c r="B77" s="406">
        <f t="shared" si="0"/>
        <v>-0.026199999999999998</v>
      </c>
      <c r="C77" s="407">
        <f t="shared" si="1"/>
        <v>0.02</v>
      </c>
      <c r="D77" s="407">
        <f t="shared" si="2"/>
        <v>-0.0493</v>
      </c>
      <c r="E77" s="408">
        <f t="shared" si="3"/>
        <v>0.0431</v>
      </c>
      <c r="F77" s="406">
        <f t="shared" si="4"/>
        <v>-0.01016949152542373</v>
      </c>
      <c r="G77" s="407">
        <f t="shared" si="5"/>
        <v>0.01016949152542373</v>
      </c>
      <c r="H77" s="407">
        <f t="shared" si="6"/>
        <v>-0.02033898305084746</v>
      </c>
      <c r="I77" s="408">
        <f t="shared" si="7"/>
        <v>0.02033898305084746</v>
      </c>
      <c r="J77" s="406">
        <f t="shared" si="8"/>
        <v>-0.0417</v>
      </c>
      <c r="K77" s="407">
        <f t="shared" si="9"/>
        <v>0.0353</v>
      </c>
      <c r="L77" s="407">
        <f t="shared" si="10"/>
        <v>-0.0802</v>
      </c>
      <c r="M77" s="408">
        <f t="shared" si="11"/>
        <v>0.0738</v>
      </c>
      <c r="N77" s="406">
        <f t="shared" si="12"/>
        <v>-0.0367</v>
      </c>
      <c r="O77" s="407">
        <f t="shared" si="13"/>
        <v>0.0375</v>
      </c>
      <c r="P77" s="407">
        <f t="shared" si="14"/>
        <v>-0.0738</v>
      </c>
      <c r="Q77" s="408">
        <f t="shared" si="15"/>
        <v>0.0746</v>
      </c>
      <c r="R77" s="374"/>
      <c r="S77" s="374"/>
      <c r="T77" s="374"/>
      <c r="U77" s="375"/>
    </row>
    <row r="78" spans="1:5" ht="13.5" thickBot="1">
      <c r="A78" s="360" t="s">
        <v>259</v>
      </c>
      <c r="B78" s="376">
        <v>0</v>
      </c>
      <c r="C78" s="377">
        <v>0.01</v>
      </c>
      <c r="D78" s="377">
        <v>0</v>
      </c>
      <c r="E78" s="378">
        <v>0.02</v>
      </c>
    </row>
    <row r="79" ht="13.5" thickBot="1"/>
    <row r="80" ht="12.75">
      <c r="A80" s="380" t="s">
        <v>255</v>
      </c>
    </row>
    <row r="81" ht="13.5" thickBot="1">
      <c r="A81" s="381" t="s">
        <v>256</v>
      </c>
    </row>
  </sheetData>
  <sheetProtection/>
  <mergeCells count="29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L41:N41"/>
    <mergeCell ref="L42:N42"/>
    <mergeCell ref="L43:N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U81"/>
  <sheetViews>
    <sheetView workbookViewId="0" topLeftCell="A1">
      <selection activeCell="A1" sqref="A1:U1"/>
    </sheetView>
  </sheetViews>
  <sheetFormatPr defaultColWidth="9.140625" defaultRowHeight="12.75"/>
  <cols>
    <col min="1" max="1" width="26.140625" style="379" bestFit="1" customWidth="1"/>
    <col min="2" max="2" width="8.7109375" style="81" bestFit="1" customWidth="1"/>
    <col min="3" max="3" width="9.7109375" style="81" bestFit="1" customWidth="1"/>
    <col min="4" max="4" width="8.7109375" style="81" bestFit="1" customWidth="1"/>
    <col min="5" max="5" width="9.7109375" style="81" bestFit="1" customWidth="1"/>
    <col min="6" max="6" width="8.7109375" style="81" bestFit="1" customWidth="1"/>
    <col min="7" max="7" width="10.7109375" style="81" customWidth="1"/>
    <col min="8" max="8" width="8.7109375" style="81" bestFit="1" customWidth="1"/>
    <col min="9" max="9" width="9.7109375" style="81" bestFit="1" customWidth="1"/>
    <col min="10" max="10" width="8.8515625" style="81" bestFit="1" customWidth="1"/>
    <col min="11" max="11" width="9.8515625" style="81" bestFit="1" customWidth="1"/>
    <col min="12" max="12" width="8.8515625" style="81" bestFit="1" customWidth="1"/>
    <col min="13" max="13" width="9.8515625" style="81" bestFit="1" customWidth="1"/>
    <col min="14" max="14" width="8.7109375" style="81" bestFit="1" customWidth="1"/>
    <col min="15" max="15" width="9.7109375" style="81" bestFit="1" customWidth="1"/>
    <col min="16" max="16" width="9.421875" style="81" customWidth="1"/>
    <col min="17" max="17" width="9.7109375" style="81" bestFit="1" customWidth="1"/>
    <col min="18" max="18" width="8.7109375" style="81" bestFit="1" customWidth="1"/>
    <col min="19" max="19" width="9.7109375" style="81" bestFit="1" customWidth="1"/>
    <col min="20" max="20" width="8.7109375" style="81" bestFit="1" customWidth="1"/>
    <col min="21" max="21" width="9.7109375" style="81" bestFit="1" customWidth="1"/>
    <col min="22" max="16384" width="9.140625" style="81" customWidth="1"/>
  </cols>
  <sheetData>
    <row r="1" spans="1:21" ht="13.5" thickBot="1">
      <c r="A1" s="580" t="s">
        <v>149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4"/>
    </row>
    <row r="2" spans="1:21" ht="13.5" thickBot="1">
      <c r="A2" s="355"/>
      <c r="B2" s="134" t="s">
        <v>150</v>
      </c>
      <c r="C2" s="135" t="s">
        <v>151</v>
      </c>
      <c r="D2" s="292" t="s">
        <v>152</v>
      </c>
      <c r="E2" s="135" t="s">
        <v>153</v>
      </c>
      <c r="F2" s="590"/>
      <c r="G2" s="591"/>
      <c r="H2" s="134" t="s">
        <v>150</v>
      </c>
      <c r="I2" s="135" t="s">
        <v>151</v>
      </c>
      <c r="J2" s="292" t="s">
        <v>152</v>
      </c>
      <c r="K2" s="135" t="s">
        <v>153</v>
      </c>
      <c r="L2" s="185"/>
      <c r="M2" s="185"/>
      <c r="N2" s="185"/>
      <c r="O2" s="185"/>
      <c r="P2" s="185"/>
      <c r="Q2" s="185"/>
      <c r="R2" s="357"/>
      <c r="S2" s="357"/>
      <c r="T2" s="357"/>
      <c r="U2" s="171"/>
    </row>
    <row r="3" spans="1:21" ht="12.75">
      <c r="A3" s="355" t="s">
        <v>154</v>
      </c>
      <c r="B3" s="136">
        <v>-0.058</v>
      </c>
      <c r="C3" s="137">
        <v>0.008</v>
      </c>
      <c r="D3" s="181">
        <v>3.5</v>
      </c>
      <c r="E3" s="137">
        <v>7</v>
      </c>
      <c r="F3" s="586" t="s">
        <v>148</v>
      </c>
      <c r="G3" s="587"/>
      <c r="H3" s="136">
        <v>0</v>
      </c>
      <c r="I3" s="137">
        <v>0.28</v>
      </c>
      <c r="J3" s="181">
        <v>3.5</v>
      </c>
      <c r="K3" s="137">
        <v>7</v>
      </c>
      <c r="L3" s="185"/>
      <c r="M3" s="185"/>
      <c r="N3" s="185"/>
      <c r="O3" s="185"/>
      <c r="P3" s="185"/>
      <c r="Q3" s="185"/>
      <c r="R3" s="357"/>
      <c r="S3" s="357"/>
      <c r="T3" s="357"/>
      <c r="U3" s="171"/>
    </row>
    <row r="4" spans="1:21" ht="13.5" thickBot="1">
      <c r="A4" s="355" t="s">
        <v>155</v>
      </c>
      <c r="B4" s="271">
        <v>-4070</v>
      </c>
      <c r="C4" s="272">
        <v>100</v>
      </c>
      <c r="D4" s="182">
        <v>3.5</v>
      </c>
      <c r="E4" s="139">
        <v>7</v>
      </c>
      <c r="F4" s="588"/>
      <c r="G4" s="589"/>
      <c r="H4" s="138"/>
      <c r="I4" s="139"/>
      <c r="J4" s="182"/>
      <c r="K4" s="139"/>
      <c r="L4" s="186"/>
      <c r="M4" s="186"/>
      <c r="N4" s="186"/>
      <c r="O4" s="186"/>
      <c r="P4" s="186"/>
      <c r="Q4" s="186"/>
      <c r="R4" s="357"/>
      <c r="S4" s="357"/>
      <c r="T4" s="357"/>
      <c r="U4" s="171"/>
    </row>
    <row r="5" spans="1:21" ht="13.5" thickBot="1">
      <c r="A5" s="358"/>
      <c r="B5" s="581" t="s">
        <v>156</v>
      </c>
      <c r="C5" s="531"/>
      <c r="D5" s="531"/>
      <c r="E5" s="582"/>
      <c r="F5" s="583" t="s">
        <v>157</v>
      </c>
      <c r="G5" s="584"/>
      <c r="H5" s="584"/>
      <c r="I5" s="585"/>
      <c r="J5" s="583" t="s">
        <v>158</v>
      </c>
      <c r="K5" s="584"/>
      <c r="L5" s="584"/>
      <c r="M5" s="585"/>
      <c r="N5" s="583" t="s">
        <v>159</v>
      </c>
      <c r="O5" s="584"/>
      <c r="P5" s="584"/>
      <c r="Q5" s="585"/>
      <c r="R5" s="583" t="s">
        <v>160</v>
      </c>
      <c r="S5" s="584"/>
      <c r="T5" s="584"/>
      <c r="U5" s="585"/>
    </row>
    <row r="6" spans="1:21" ht="13.5" thickBot="1">
      <c r="A6" s="355"/>
      <c r="B6" s="188" t="s">
        <v>161</v>
      </c>
      <c r="C6" s="187" t="s">
        <v>162</v>
      </c>
      <c r="D6" s="188" t="s">
        <v>152</v>
      </c>
      <c r="E6" s="187" t="s">
        <v>153</v>
      </c>
      <c r="F6" s="305" t="s">
        <v>161</v>
      </c>
      <c r="G6" s="306" t="s">
        <v>162</v>
      </c>
      <c r="H6" s="305" t="s">
        <v>152</v>
      </c>
      <c r="I6" s="306" t="s">
        <v>153</v>
      </c>
      <c r="J6" s="305" t="s">
        <v>161</v>
      </c>
      <c r="K6" s="306" t="s">
        <v>162</v>
      </c>
      <c r="L6" s="305" t="s">
        <v>152</v>
      </c>
      <c r="M6" s="306" t="s">
        <v>153</v>
      </c>
      <c r="N6" s="188" t="s">
        <v>161</v>
      </c>
      <c r="O6" s="183" t="s">
        <v>162</v>
      </c>
      <c r="P6" s="188" t="s">
        <v>152</v>
      </c>
      <c r="Q6" s="187" t="s">
        <v>153</v>
      </c>
      <c r="R6" s="188" t="s">
        <v>161</v>
      </c>
      <c r="S6" s="183" t="s">
        <v>162</v>
      </c>
      <c r="T6" s="188" t="s">
        <v>152</v>
      </c>
      <c r="U6" s="183" t="s">
        <v>153</v>
      </c>
    </row>
    <row r="7" spans="1:21" ht="13.5" thickBot="1">
      <c r="A7" s="355" t="s">
        <v>163</v>
      </c>
      <c r="B7" s="304">
        <v>108.3</v>
      </c>
      <c r="C7" s="194">
        <v>0.38</v>
      </c>
      <c r="D7" s="302">
        <v>4</v>
      </c>
      <c r="E7" s="194">
        <v>8</v>
      </c>
      <c r="F7" s="307">
        <v>0.34</v>
      </c>
      <c r="G7" s="308">
        <v>1.52</v>
      </c>
      <c r="H7" s="190">
        <v>4</v>
      </c>
      <c r="I7" s="190">
        <v>8</v>
      </c>
      <c r="J7" s="307">
        <v>-4140</v>
      </c>
      <c r="K7" s="308">
        <v>380</v>
      </c>
      <c r="L7" s="190">
        <v>3.5</v>
      </c>
      <c r="M7" s="190">
        <v>7</v>
      </c>
      <c r="N7" s="299">
        <v>-4022</v>
      </c>
      <c r="O7" s="274">
        <v>211</v>
      </c>
      <c r="P7" s="194">
        <v>3.5</v>
      </c>
      <c r="Q7" s="194">
        <v>7</v>
      </c>
      <c r="R7" s="359">
        <v>-2.1</v>
      </c>
      <c r="S7" s="149">
        <v>2.02</v>
      </c>
      <c r="T7" s="191">
        <v>3.5</v>
      </c>
      <c r="U7" s="149">
        <v>7</v>
      </c>
    </row>
    <row r="8" spans="1:21" ht="13.5" thickBot="1">
      <c r="A8" s="358"/>
      <c r="B8" s="581" t="s">
        <v>164</v>
      </c>
      <c r="C8" s="531"/>
      <c r="D8" s="531"/>
      <c r="E8" s="582"/>
      <c r="F8" s="581" t="s">
        <v>165</v>
      </c>
      <c r="G8" s="531"/>
      <c r="H8" s="531"/>
      <c r="I8" s="531"/>
      <c r="J8" s="592" t="s">
        <v>166</v>
      </c>
      <c r="K8" s="593"/>
      <c r="L8" s="593"/>
      <c r="M8" s="594"/>
      <c r="N8" s="592" t="s">
        <v>167</v>
      </c>
      <c r="O8" s="593"/>
      <c r="P8" s="593"/>
      <c r="Q8" s="594"/>
      <c r="R8" s="357"/>
      <c r="S8" s="357"/>
      <c r="T8" s="357"/>
      <c r="U8" s="171"/>
    </row>
    <row r="9" spans="1:21" ht="13.5" thickBot="1">
      <c r="A9" s="356"/>
      <c r="B9" s="134" t="s">
        <v>161</v>
      </c>
      <c r="C9" s="292" t="s">
        <v>162</v>
      </c>
      <c r="D9" s="134" t="s">
        <v>152</v>
      </c>
      <c r="E9" s="292" t="s">
        <v>153</v>
      </c>
      <c r="F9" s="134" t="s">
        <v>161</v>
      </c>
      <c r="G9" s="292" t="s">
        <v>162</v>
      </c>
      <c r="H9" s="134" t="s">
        <v>152</v>
      </c>
      <c r="I9" s="292" t="s">
        <v>153</v>
      </c>
      <c r="J9" s="188" t="s">
        <v>161</v>
      </c>
      <c r="K9" s="183" t="s">
        <v>162</v>
      </c>
      <c r="L9" s="188" t="s">
        <v>152</v>
      </c>
      <c r="M9" s="183" t="s">
        <v>153</v>
      </c>
      <c r="N9" s="188" t="s">
        <v>161</v>
      </c>
      <c r="O9" s="187" t="s">
        <v>162</v>
      </c>
      <c r="P9" s="188" t="s">
        <v>152</v>
      </c>
      <c r="Q9" s="183" t="s">
        <v>153</v>
      </c>
      <c r="R9" s="357"/>
      <c r="S9" s="357"/>
      <c r="T9" s="357"/>
      <c r="U9" s="171"/>
    </row>
    <row r="10" spans="1:21" ht="13.5" thickBot="1">
      <c r="A10" s="360" t="s">
        <v>168</v>
      </c>
      <c r="B10" s="142">
        <v>0</v>
      </c>
      <c r="C10" s="196">
        <v>0</v>
      </c>
      <c r="D10" s="142">
        <v>3.5</v>
      </c>
      <c r="E10" s="196">
        <v>7</v>
      </c>
      <c r="F10" s="318">
        <v>-0.16</v>
      </c>
      <c r="G10" s="314">
        <v>0.96</v>
      </c>
      <c r="H10" s="140">
        <v>4</v>
      </c>
      <c r="I10" s="147">
        <v>8</v>
      </c>
      <c r="J10" s="140">
        <v>3.29</v>
      </c>
      <c r="K10" s="149">
        <v>0.88</v>
      </c>
      <c r="L10" s="191">
        <v>3.5</v>
      </c>
      <c r="M10" s="149">
        <v>7</v>
      </c>
      <c r="N10" s="191">
        <v>1.08</v>
      </c>
      <c r="O10" s="149">
        <v>1.77</v>
      </c>
      <c r="P10" s="191">
        <v>3.5</v>
      </c>
      <c r="Q10" s="149">
        <v>7</v>
      </c>
      <c r="R10" s="357"/>
      <c r="S10" s="357"/>
      <c r="T10" s="357"/>
      <c r="U10" s="171"/>
    </row>
    <row r="11" spans="1:21" ht="12.75">
      <c r="A11" s="355" t="s">
        <v>169</v>
      </c>
      <c r="B11" s="282">
        <v>1.3</v>
      </c>
      <c r="C11" s="195">
        <v>0.15</v>
      </c>
      <c r="D11" s="141">
        <v>3.5</v>
      </c>
      <c r="E11" s="195">
        <v>7</v>
      </c>
      <c r="F11" s="141">
        <v>0</v>
      </c>
      <c r="G11" s="293">
        <v>0.5084745762711864</v>
      </c>
      <c r="H11" s="144">
        <v>4</v>
      </c>
      <c r="I11" s="146">
        <v>8</v>
      </c>
      <c r="J11" s="392">
        <v>32</v>
      </c>
      <c r="K11" s="393">
        <v>9</v>
      </c>
      <c r="L11" s="392">
        <v>3.5</v>
      </c>
      <c r="M11" s="393">
        <v>7</v>
      </c>
      <c r="N11" s="392">
        <v>30</v>
      </c>
      <c r="O11" s="393">
        <v>8</v>
      </c>
      <c r="P11" s="392">
        <v>3.5</v>
      </c>
      <c r="Q11" s="393">
        <v>7</v>
      </c>
      <c r="R11" s="357"/>
      <c r="S11" s="357"/>
      <c r="T11" s="357"/>
      <c r="U11" s="171"/>
    </row>
    <row r="12" spans="1:21" ht="12.75">
      <c r="A12" s="355" t="s">
        <v>170</v>
      </c>
      <c r="B12" s="282">
        <v>4.6</v>
      </c>
      <c r="C12" s="195">
        <v>0.16</v>
      </c>
      <c r="D12" s="141">
        <v>3.5</v>
      </c>
      <c r="E12" s="195">
        <v>7</v>
      </c>
      <c r="F12" s="141">
        <v>0</v>
      </c>
      <c r="G12" s="293">
        <v>0.5084745762711864</v>
      </c>
      <c r="H12" s="141">
        <v>4</v>
      </c>
      <c r="I12" s="195">
        <v>8</v>
      </c>
      <c r="J12" s="270">
        <v>1.44</v>
      </c>
      <c r="K12" s="303">
        <v>5.5</v>
      </c>
      <c r="L12" s="394">
        <v>3.5</v>
      </c>
      <c r="M12" s="395">
        <v>7</v>
      </c>
      <c r="N12" s="394">
        <v>7.55</v>
      </c>
      <c r="O12" s="395">
        <v>1.64</v>
      </c>
      <c r="P12" s="394">
        <v>3.5</v>
      </c>
      <c r="Q12" s="395">
        <v>7</v>
      </c>
      <c r="R12" s="357"/>
      <c r="S12" s="357"/>
      <c r="T12" s="357"/>
      <c r="U12" s="171"/>
    </row>
    <row r="13" spans="1:21" ht="12.75">
      <c r="A13" s="355" t="s">
        <v>171</v>
      </c>
      <c r="B13" s="283">
        <v>0.06</v>
      </c>
      <c r="C13" s="195">
        <v>0.034</v>
      </c>
      <c r="D13" s="141">
        <v>3.5</v>
      </c>
      <c r="E13" s="195">
        <v>7</v>
      </c>
      <c r="F13" s="141">
        <v>0</v>
      </c>
      <c r="G13" s="293">
        <v>0.13559322033898305</v>
      </c>
      <c r="H13" s="141">
        <v>4</v>
      </c>
      <c r="I13" s="195">
        <v>8</v>
      </c>
      <c r="J13" s="394">
        <v>0.65</v>
      </c>
      <c r="K13" s="395">
        <v>1.15</v>
      </c>
      <c r="L13" s="394">
        <v>3.5</v>
      </c>
      <c r="M13" s="395">
        <v>7</v>
      </c>
      <c r="N13" s="394">
        <v>0.73</v>
      </c>
      <c r="O13" s="395">
        <v>0.6</v>
      </c>
      <c r="P13" s="394">
        <v>3.5</v>
      </c>
      <c r="Q13" s="395">
        <v>7</v>
      </c>
      <c r="R13" s="357"/>
      <c r="S13" s="357"/>
      <c r="T13" s="357"/>
      <c r="U13" s="171"/>
    </row>
    <row r="14" spans="1:21" ht="12.75">
      <c r="A14" s="355" t="s">
        <v>172</v>
      </c>
      <c r="B14" s="283">
        <v>0.04</v>
      </c>
      <c r="C14" s="195">
        <v>0.024</v>
      </c>
      <c r="D14" s="141">
        <v>3.5</v>
      </c>
      <c r="E14" s="195">
        <v>7</v>
      </c>
      <c r="F14" s="141">
        <v>0</v>
      </c>
      <c r="G14" s="293">
        <v>0.13559322033898305</v>
      </c>
      <c r="H14" s="141">
        <v>4</v>
      </c>
      <c r="I14" s="195">
        <v>8</v>
      </c>
      <c r="J14" s="270">
        <v>-0.7</v>
      </c>
      <c r="K14" s="395">
        <v>0.82</v>
      </c>
      <c r="L14" s="394">
        <v>3.5</v>
      </c>
      <c r="M14" s="395">
        <v>7</v>
      </c>
      <c r="N14" s="270">
        <v>0</v>
      </c>
      <c r="O14" s="303">
        <v>0.23</v>
      </c>
      <c r="P14" s="394">
        <v>3.5</v>
      </c>
      <c r="Q14" s="395">
        <v>7</v>
      </c>
      <c r="R14" s="357"/>
      <c r="S14" s="357"/>
      <c r="T14" s="357"/>
      <c r="U14" s="171"/>
    </row>
    <row r="15" spans="1:21" ht="12.75">
      <c r="A15" s="355" t="s">
        <v>173</v>
      </c>
      <c r="B15" s="284">
        <v>-0.019774132413410254</v>
      </c>
      <c r="C15" s="280">
        <v>0.005418943924748579</v>
      </c>
      <c r="D15" s="141">
        <v>3.5</v>
      </c>
      <c r="E15" s="195">
        <v>7</v>
      </c>
      <c r="F15" s="141">
        <v>0</v>
      </c>
      <c r="G15" s="293">
        <v>0.05932203389830509</v>
      </c>
      <c r="H15" s="141">
        <v>4</v>
      </c>
      <c r="I15" s="195">
        <v>8</v>
      </c>
      <c r="J15" s="394">
        <v>-0.0032</v>
      </c>
      <c r="K15" s="303">
        <v>0.62</v>
      </c>
      <c r="L15" s="394">
        <v>3.5</v>
      </c>
      <c r="M15" s="395">
        <v>7</v>
      </c>
      <c r="N15" s="270">
        <v>0</v>
      </c>
      <c r="O15" s="303">
        <v>0.07</v>
      </c>
      <c r="P15" s="394">
        <v>3.5</v>
      </c>
      <c r="Q15" s="395">
        <v>7</v>
      </c>
      <c r="R15" s="357"/>
      <c r="S15" s="357"/>
      <c r="T15" s="357"/>
      <c r="U15" s="171"/>
    </row>
    <row r="16" spans="1:21" ht="12.75">
      <c r="A16" s="355" t="s">
        <v>174</v>
      </c>
      <c r="B16" s="284">
        <v>-0.010837373458221854</v>
      </c>
      <c r="C16" s="280">
        <v>0.01</v>
      </c>
      <c r="D16" s="141">
        <v>3.5</v>
      </c>
      <c r="E16" s="195">
        <v>7</v>
      </c>
      <c r="F16" s="141">
        <v>0</v>
      </c>
      <c r="G16" s="293">
        <v>0.04576271186440678</v>
      </c>
      <c r="H16" s="141">
        <v>4</v>
      </c>
      <c r="I16" s="195">
        <v>8</v>
      </c>
      <c r="J16" s="394">
        <v>-0.13</v>
      </c>
      <c r="K16" s="395">
        <v>0.37</v>
      </c>
      <c r="L16" s="394">
        <v>3.5</v>
      </c>
      <c r="M16" s="395">
        <v>7</v>
      </c>
      <c r="N16" s="270">
        <v>0</v>
      </c>
      <c r="O16" s="303">
        <v>0.03</v>
      </c>
      <c r="P16" s="394">
        <v>3.5</v>
      </c>
      <c r="Q16" s="395">
        <v>7</v>
      </c>
      <c r="R16" s="357"/>
      <c r="S16" s="357"/>
      <c r="T16" s="357"/>
      <c r="U16" s="171"/>
    </row>
    <row r="17" spans="1:21" ht="12.75">
      <c r="A17" s="355" t="s">
        <v>175</v>
      </c>
      <c r="B17" s="284">
        <v>-0.003117352004020069</v>
      </c>
      <c r="C17" s="280">
        <v>0.00343650901164559</v>
      </c>
      <c r="D17" s="141">
        <v>3.5</v>
      </c>
      <c r="E17" s="195">
        <v>7</v>
      </c>
      <c r="F17" s="141">
        <v>0</v>
      </c>
      <c r="G17" s="293">
        <v>0.028813559322033902</v>
      </c>
      <c r="H17" s="141">
        <v>4</v>
      </c>
      <c r="I17" s="195">
        <v>8</v>
      </c>
      <c r="J17" s="289">
        <v>-0.004</v>
      </c>
      <c r="K17" s="396">
        <v>0.097</v>
      </c>
      <c r="L17" s="394">
        <v>3.5</v>
      </c>
      <c r="M17" s="395">
        <v>7</v>
      </c>
      <c r="N17" s="289">
        <v>0</v>
      </c>
      <c r="O17" s="396">
        <v>0.038</v>
      </c>
      <c r="P17" s="394">
        <v>3.5</v>
      </c>
      <c r="Q17" s="395">
        <v>7</v>
      </c>
      <c r="R17" s="357"/>
      <c r="S17" s="357"/>
      <c r="T17" s="357"/>
      <c r="U17" s="171"/>
    </row>
    <row r="18" spans="1:21" ht="12.75">
      <c r="A18" s="355" t="s">
        <v>176</v>
      </c>
      <c r="B18" s="284">
        <v>0.00978380454866244</v>
      </c>
      <c r="C18" s="280">
        <v>0.014</v>
      </c>
      <c r="D18" s="141">
        <v>3.5</v>
      </c>
      <c r="E18" s="195">
        <v>7</v>
      </c>
      <c r="F18" s="141">
        <v>0</v>
      </c>
      <c r="G18" s="293">
        <v>0.01694915254237288</v>
      </c>
      <c r="H18" s="141">
        <v>4</v>
      </c>
      <c r="I18" s="195">
        <v>8</v>
      </c>
      <c r="J18" s="289">
        <v>0.032</v>
      </c>
      <c r="K18" s="396">
        <v>0.073</v>
      </c>
      <c r="L18" s="394">
        <v>3.5</v>
      </c>
      <c r="M18" s="395">
        <v>7</v>
      </c>
      <c r="N18" s="289">
        <v>0.029</v>
      </c>
      <c r="O18" s="396">
        <v>0.025</v>
      </c>
      <c r="P18" s="394">
        <v>3.5</v>
      </c>
      <c r="Q18" s="395">
        <v>7</v>
      </c>
      <c r="R18" s="357"/>
      <c r="S18" s="357"/>
      <c r="T18" s="357"/>
      <c r="U18" s="171"/>
    </row>
    <row r="19" spans="1:21" ht="12.75">
      <c r="A19" s="355" t="s">
        <v>177</v>
      </c>
      <c r="B19" s="285">
        <v>0.00014751670490872266</v>
      </c>
      <c r="C19" s="281">
        <v>0.0018580411967804248</v>
      </c>
      <c r="D19" s="141">
        <v>3.5</v>
      </c>
      <c r="E19" s="195">
        <v>7</v>
      </c>
      <c r="F19" s="141">
        <v>0</v>
      </c>
      <c r="G19" s="293">
        <v>0.03389830508474576</v>
      </c>
      <c r="H19" s="141">
        <v>4</v>
      </c>
      <c r="I19" s="195">
        <v>8</v>
      </c>
      <c r="J19" s="289">
        <v>-0.0029</v>
      </c>
      <c r="K19" s="396">
        <v>0.146</v>
      </c>
      <c r="L19" s="394">
        <v>3.5</v>
      </c>
      <c r="M19" s="395">
        <v>7</v>
      </c>
      <c r="N19" s="289">
        <v>-0.0045</v>
      </c>
      <c r="O19" s="396">
        <v>0.113</v>
      </c>
      <c r="P19" s="394">
        <v>3.5</v>
      </c>
      <c r="Q19" s="395">
        <v>7</v>
      </c>
      <c r="R19" s="357"/>
      <c r="S19" s="357"/>
      <c r="T19" s="357"/>
      <c r="U19" s="171"/>
    </row>
    <row r="20" spans="1:21" ht="12.75">
      <c r="A20" s="355" t="s">
        <v>178</v>
      </c>
      <c r="B20" s="284">
        <v>0</v>
      </c>
      <c r="C20" s="280">
        <v>0.021</v>
      </c>
      <c r="D20" s="141">
        <v>3.5</v>
      </c>
      <c r="E20" s="195">
        <v>7</v>
      </c>
      <c r="F20" s="141">
        <v>0</v>
      </c>
      <c r="G20" s="293">
        <v>0.005</v>
      </c>
      <c r="H20" s="141">
        <v>4</v>
      </c>
      <c r="I20" s="195">
        <v>8</v>
      </c>
      <c r="J20" s="289">
        <v>0.016</v>
      </c>
      <c r="K20" s="396">
        <v>0.032</v>
      </c>
      <c r="L20" s="394">
        <v>3.5</v>
      </c>
      <c r="M20" s="395">
        <v>7</v>
      </c>
      <c r="N20" s="289">
        <v>0.016</v>
      </c>
      <c r="O20" s="396">
        <v>0.009</v>
      </c>
      <c r="P20" s="394">
        <v>3.5</v>
      </c>
      <c r="Q20" s="395">
        <v>7</v>
      </c>
      <c r="R20" s="357"/>
      <c r="S20" s="357"/>
      <c r="T20" s="357"/>
      <c r="U20" s="171"/>
    </row>
    <row r="21" spans="1:21" ht="12.75">
      <c r="A21" s="355" t="s">
        <v>179</v>
      </c>
      <c r="B21" s="284">
        <v>2.056450254703613E-05</v>
      </c>
      <c r="C21" s="280">
        <v>0.001</v>
      </c>
      <c r="D21" s="141">
        <v>3.5</v>
      </c>
      <c r="E21" s="195">
        <v>7</v>
      </c>
      <c r="F21" s="141">
        <v>0</v>
      </c>
      <c r="G21" s="293">
        <v>0.00516949152542373</v>
      </c>
      <c r="H21" s="141">
        <v>4</v>
      </c>
      <c r="I21" s="195">
        <v>8</v>
      </c>
      <c r="J21" s="289">
        <v>-0.0024</v>
      </c>
      <c r="K21" s="396">
        <v>0.02</v>
      </c>
      <c r="L21" s="394">
        <v>3.5</v>
      </c>
      <c r="M21" s="395">
        <v>7</v>
      </c>
      <c r="N21" s="284">
        <v>0</v>
      </c>
      <c r="O21" s="397">
        <v>0.015</v>
      </c>
      <c r="P21" s="394">
        <v>3.5</v>
      </c>
      <c r="Q21" s="395">
        <v>7</v>
      </c>
      <c r="R21" s="357"/>
      <c r="S21" s="357"/>
      <c r="T21" s="357"/>
      <c r="U21" s="171"/>
    </row>
    <row r="22" spans="1:21" ht="12.75">
      <c r="A22" s="355" t="s">
        <v>180</v>
      </c>
      <c r="B22" s="284">
        <v>0</v>
      </c>
      <c r="C22" s="280">
        <v>0.002360101442492993</v>
      </c>
      <c r="D22" s="141">
        <v>3.5</v>
      </c>
      <c r="E22" s="195">
        <v>7</v>
      </c>
      <c r="F22" s="141">
        <v>0</v>
      </c>
      <c r="G22" s="293">
        <v>0.00211864406779661</v>
      </c>
      <c r="H22" s="141">
        <v>4</v>
      </c>
      <c r="I22" s="195">
        <v>8</v>
      </c>
      <c r="J22" s="394">
        <v>0.0017</v>
      </c>
      <c r="K22" s="395">
        <v>0.0066</v>
      </c>
      <c r="L22" s="394">
        <v>3.5</v>
      </c>
      <c r="M22" s="395">
        <v>7</v>
      </c>
      <c r="N22" s="284">
        <v>0</v>
      </c>
      <c r="O22" s="397">
        <v>0.0031</v>
      </c>
      <c r="P22" s="394">
        <v>3.5</v>
      </c>
      <c r="Q22" s="395">
        <v>7</v>
      </c>
      <c r="R22" s="357"/>
      <c r="S22" s="357"/>
      <c r="T22" s="357"/>
      <c r="U22" s="171"/>
    </row>
    <row r="23" spans="1:21" ht="12.75">
      <c r="A23" s="355" t="s">
        <v>181</v>
      </c>
      <c r="B23" s="284">
        <v>-0.0004924131763350099</v>
      </c>
      <c r="C23" s="280">
        <v>0.0062</v>
      </c>
      <c r="D23" s="141">
        <v>3.5</v>
      </c>
      <c r="E23" s="195">
        <v>7</v>
      </c>
      <c r="F23" s="141">
        <v>0</v>
      </c>
      <c r="G23" s="293">
        <v>0.00288135593220339</v>
      </c>
      <c r="H23" s="141">
        <v>4</v>
      </c>
      <c r="I23" s="195">
        <v>8</v>
      </c>
      <c r="J23" s="284">
        <v>0.0016</v>
      </c>
      <c r="K23" s="397">
        <v>0.0084</v>
      </c>
      <c r="L23" s="394">
        <v>3.5</v>
      </c>
      <c r="M23" s="395">
        <v>7</v>
      </c>
      <c r="N23" s="284">
        <v>-0.0022</v>
      </c>
      <c r="O23" s="397">
        <v>0.0071</v>
      </c>
      <c r="P23" s="394">
        <v>3.5</v>
      </c>
      <c r="Q23" s="395">
        <v>7</v>
      </c>
      <c r="R23" s="357"/>
      <c r="S23" s="357"/>
      <c r="T23" s="357"/>
      <c r="U23" s="171"/>
    </row>
    <row r="24" spans="1:21" ht="13.5" thickBot="1">
      <c r="A24" s="356" t="s">
        <v>182</v>
      </c>
      <c r="B24" s="284">
        <v>0.001</v>
      </c>
      <c r="C24" s="280">
        <v>0.0039</v>
      </c>
      <c r="D24" s="141">
        <v>3.5</v>
      </c>
      <c r="E24" s="195">
        <v>7</v>
      </c>
      <c r="F24" s="141">
        <v>0</v>
      </c>
      <c r="G24" s="293">
        <v>0.0022881355932203393</v>
      </c>
      <c r="H24" s="142">
        <v>4</v>
      </c>
      <c r="I24" s="196">
        <v>8</v>
      </c>
      <c r="J24" s="269">
        <v>-0.0075</v>
      </c>
      <c r="K24" s="286">
        <v>0.0115</v>
      </c>
      <c r="L24" s="398">
        <v>3.5</v>
      </c>
      <c r="M24" s="399">
        <v>7</v>
      </c>
      <c r="N24" s="269">
        <v>-0.004</v>
      </c>
      <c r="O24" s="286">
        <v>0.0067</v>
      </c>
      <c r="P24" s="398">
        <v>3.5</v>
      </c>
      <c r="Q24" s="399">
        <v>7</v>
      </c>
      <c r="R24" s="357"/>
      <c r="S24" s="357"/>
      <c r="T24" s="357"/>
      <c r="U24" s="171"/>
    </row>
    <row r="25" spans="1:21" ht="12.75">
      <c r="A25" s="355" t="s">
        <v>183</v>
      </c>
      <c r="B25" s="288">
        <v>-0.03</v>
      </c>
      <c r="C25" s="290">
        <v>0.11</v>
      </c>
      <c r="D25" s="144">
        <v>3.5</v>
      </c>
      <c r="E25" s="146">
        <v>7</v>
      </c>
      <c r="F25" s="144">
        <v>0</v>
      </c>
      <c r="G25" s="298">
        <v>0.9322033898305085</v>
      </c>
      <c r="H25" s="144">
        <v>4</v>
      </c>
      <c r="I25" s="146">
        <v>8</v>
      </c>
      <c r="J25" s="392">
        <v>0.81</v>
      </c>
      <c r="K25" s="393">
        <v>6.49</v>
      </c>
      <c r="L25" s="392">
        <v>3.5</v>
      </c>
      <c r="M25" s="393">
        <v>7</v>
      </c>
      <c r="N25" s="288">
        <v>-0.4</v>
      </c>
      <c r="O25" s="393">
        <v>0.62</v>
      </c>
      <c r="P25" s="409">
        <v>3.5</v>
      </c>
      <c r="Q25" s="395">
        <v>7</v>
      </c>
      <c r="R25" s="357"/>
      <c r="S25" s="357"/>
      <c r="T25" s="357"/>
      <c r="U25" s="171"/>
    </row>
    <row r="26" spans="1:21" ht="12.75">
      <c r="A26" s="355" t="s">
        <v>184</v>
      </c>
      <c r="B26" s="289">
        <v>0</v>
      </c>
      <c r="C26" s="287">
        <v>0.083</v>
      </c>
      <c r="D26" s="141">
        <v>3.5</v>
      </c>
      <c r="E26" s="195">
        <v>7</v>
      </c>
      <c r="F26" s="141">
        <v>0</v>
      </c>
      <c r="G26" s="293">
        <v>0.2966101694915254</v>
      </c>
      <c r="H26" s="141">
        <v>4</v>
      </c>
      <c r="I26" s="195">
        <v>8</v>
      </c>
      <c r="J26" s="394">
        <v>-1.63</v>
      </c>
      <c r="K26" s="395">
        <v>2.13</v>
      </c>
      <c r="L26" s="394">
        <v>3.5</v>
      </c>
      <c r="M26" s="395">
        <v>7</v>
      </c>
      <c r="N26" s="270">
        <v>0</v>
      </c>
      <c r="O26" s="303">
        <v>0.2</v>
      </c>
      <c r="P26" s="409">
        <v>3.5</v>
      </c>
      <c r="Q26" s="395">
        <v>7</v>
      </c>
      <c r="R26" s="357"/>
      <c r="S26" s="357"/>
      <c r="T26" s="357"/>
      <c r="U26" s="171"/>
    </row>
    <row r="27" spans="1:21" ht="12.75">
      <c r="A27" s="355" t="s">
        <v>185</v>
      </c>
      <c r="B27" s="289">
        <v>0</v>
      </c>
      <c r="C27" s="287">
        <v>0.018</v>
      </c>
      <c r="D27" s="141">
        <v>3.5</v>
      </c>
      <c r="E27" s="195">
        <v>7</v>
      </c>
      <c r="F27" s="141">
        <v>0</v>
      </c>
      <c r="G27" s="293">
        <v>0.22881355932203393</v>
      </c>
      <c r="H27" s="141">
        <v>4</v>
      </c>
      <c r="I27" s="195">
        <v>8</v>
      </c>
      <c r="J27" s="394">
        <v>-0.6</v>
      </c>
      <c r="K27" s="303">
        <v>1.67</v>
      </c>
      <c r="L27" s="394">
        <v>3.5</v>
      </c>
      <c r="M27" s="395">
        <v>7</v>
      </c>
      <c r="N27" s="394">
        <v>-0.32</v>
      </c>
      <c r="O27" s="395">
        <v>0.26</v>
      </c>
      <c r="P27" s="409">
        <v>3.5</v>
      </c>
      <c r="Q27" s="395">
        <v>7</v>
      </c>
      <c r="R27" s="357"/>
      <c r="S27" s="357"/>
      <c r="T27" s="357"/>
      <c r="U27" s="171"/>
    </row>
    <row r="28" spans="1:21" ht="12.75">
      <c r="A28" s="355" t="s">
        <v>186</v>
      </c>
      <c r="B28" s="289">
        <v>0</v>
      </c>
      <c r="C28" s="287">
        <v>0.045</v>
      </c>
      <c r="D28" s="141">
        <v>3.5</v>
      </c>
      <c r="E28" s="195">
        <v>7</v>
      </c>
      <c r="F28" s="141">
        <v>0</v>
      </c>
      <c r="G28" s="293">
        <v>0.1016949152542373</v>
      </c>
      <c r="H28" s="141">
        <v>4</v>
      </c>
      <c r="I28" s="195">
        <v>8</v>
      </c>
      <c r="J28" s="394">
        <v>-0.62</v>
      </c>
      <c r="K28" s="395">
        <v>0.76</v>
      </c>
      <c r="L28" s="394">
        <v>3.5</v>
      </c>
      <c r="M28" s="395">
        <v>7</v>
      </c>
      <c r="N28" s="270">
        <v>0</v>
      </c>
      <c r="O28" s="303">
        <v>0.16</v>
      </c>
      <c r="P28" s="409">
        <v>3.5</v>
      </c>
      <c r="Q28" s="395">
        <v>7</v>
      </c>
      <c r="R28" s="357"/>
      <c r="S28" s="357"/>
      <c r="T28" s="357"/>
      <c r="U28" s="171"/>
    </row>
    <row r="29" spans="1:21" ht="12.75">
      <c r="A29" s="355" t="s">
        <v>187</v>
      </c>
      <c r="B29" s="284">
        <v>0</v>
      </c>
      <c r="C29" s="280">
        <v>0.004906375075298238</v>
      </c>
      <c r="D29" s="141">
        <v>3.5</v>
      </c>
      <c r="E29" s="195">
        <v>7</v>
      </c>
      <c r="F29" s="141">
        <v>0</v>
      </c>
      <c r="G29" s="293">
        <v>0.057627118644067804</v>
      </c>
      <c r="H29" s="141">
        <v>4</v>
      </c>
      <c r="I29" s="195">
        <v>8</v>
      </c>
      <c r="J29" s="270">
        <v>0.35</v>
      </c>
      <c r="K29" s="303">
        <v>0.66</v>
      </c>
      <c r="L29" s="394">
        <v>3.5</v>
      </c>
      <c r="M29" s="395">
        <v>7</v>
      </c>
      <c r="N29" s="270">
        <v>0.02</v>
      </c>
      <c r="O29" s="303">
        <v>0.07</v>
      </c>
      <c r="P29" s="409">
        <v>3.5</v>
      </c>
      <c r="Q29" s="395">
        <v>7</v>
      </c>
      <c r="R29" s="357"/>
      <c r="S29" s="357"/>
      <c r="T29" s="357"/>
      <c r="U29" s="171"/>
    </row>
    <row r="30" spans="1:21" ht="12.75">
      <c r="A30" s="355" t="s">
        <v>188</v>
      </c>
      <c r="B30" s="284">
        <v>0</v>
      </c>
      <c r="C30" s="280">
        <v>0.026</v>
      </c>
      <c r="D30" s="141">
        <v>3.5</v>
      </c>
      <c r="E30" s="195">
        <v>7</v>
      </c>
      <c r="F30" s="141">
        <v>0</v>
      </c>
      <c r="G30" s="293">
        <v>0.04745762711864407</v>
      </c>
      <c r="H30" s="141">
        <v>4</v>
      </c>
      <c r="I30" s="195">
        <v>8</v>
      </c>
      <c r="J30" s="270">
        <v>-0.21</v>
      </c>
      <c r="K30" s="395">
        <v>0.23</v>
      </c>
      <c r="L30" s="394">
        <v>3.5</v>
      </c>
      <c r="M30" s="395">
        <v>7</v>
      </c>
      <c r="N30" s="289">
        <v>0</v>
      </c>
      <c r="O30" s="396">
        <v>0.019</v>
      </c>
      <c r="P30" s="409">
        <v>3.5</v>
      </c>
      <c r="Q30" s="395">
        <v>7</v>
      </c>
      <c r="R30" s="357"/>
      <c r="S30" s="357"/>
      <c r="T30" s="357"/>
      <c r="U30" s="171"/>
    </row>
    <row r="31" spans="1:21" ht="12.75">
      <c r="A31" s="355" t="s">
        <v>189</v>
      </c>
      <c r="B31" s="284">
        <v>0.001</v>
      </c>
      <c r="C31" s="280">
        <v>0.002193608955300207</v>
      </c>
      <c r="D31" s="141">
        <v>3.5</v>
      </c>
      <c r="E31" s="195">
        <v>7</v>
      </c>
      <c r="F31" s="141">
        <v>0</v>
      </c>
      <c r="G31" s="293">
        <v>0.021186440677966104</v>
      </c>
      <c r="H31" s="141">
        <v>4</v>
      </c>
      <c r="I31" s="195">
        <v>8</v>
      </c>
      <c r="J31" s="289">
        <v>0.067</v>
      </c>
      <c r="K31" s="396">
        <v>0.115</v>
      </c>
      <c r="L31" s="394">
        <v>3.5</v>
      </c>
      <c r="M31" s="395">
        <v>7</v>
      </c>
      <c r="N31" s="289">
        <v>0.026</v>
      </c>
      <c r="O31" s="396">
        <v>0.037</v>
      </c>
      <c r="P31" s="409">
        <v>3.5</v>
      </c>
      <c r="Q31" s="395">
        <v>7</v>
      </c>
      <c r="R31" s="357"/>
      <c r="S31" s="357"/>
      <c r="T31" s="357"/>
      <c r="U31" s="171"/>
    </row>
    <row r="32" spans="1:21" ht="12.75">
      <c r="A32" s="355" t="s">
        <v>190</v>
      </c>
      <c r="B32" s="284">
        <v>0</v>
      </c>
      <c r="C32" s="280">
        <v>0.018</v>
      </c>
      <c r="D32" s="141">
        <v>3.5</v>
      </c>
      <c r="E32" s="195">
        <v>7</v>
      </c>
      <c r="F32" s="141">
        <v>0</v>
      </c>
      <c r="G32" s="293">
        <v>0.017796610169491526</v>
      </c>
      <c r="H32" s="141">
        <v>4</v>
      </c>
      <c r="I32" s="195">
        <v>8</v>
      </c>
      <c r="J32" s="289">
        <v>-0.045</v>
      </c>
      <c r="K32" s="396">
        <v>0.062</v>
      </c>
      <c r="L32" s="394">
        <v>3.5</v>
      </c>
      <c r="M32" s="395">
        <v>7</v>
      </c>
      <c r="N32" s="289">
        <v>-0.0084</v>
      </c>
      <c r="O32" s="396">
        <v>0.034</v>
      </c>
      <c r="P32" s="409">
        <v>3.5</v>
      </c>
      <c r="Q32" s="395">
        <v>7</v>
      </c>
      <c r="R32" s="357"/>
      <c r="S32" s="357"/>
      <c r="T32" s="357"/>
      <c r="U32" s="171"/>
    </row>
    <row r="33" spans="1:21" ht="12.75">
      <c r="A33" s="355" t="s">
        <v>191</v>
      </c>
      <c r="B33" s="285">
        <v>-1.874794916143342E-05</v>
      </c>
      <c r="C33" s="281">
        <v>0.0009498888409677001</v>
      </c>
      <c r="D33" s="141">
        <v>3.5</v>
      </c>
      <c r="E33" s="195">
        <v>7</v>
      </c>
      <c r="F33" s="141">
        <v>0</v>
      </c>
      <c r="G33" s="293">
        <v>0.028813559322033902</v>
      </c>
      <c r="H33" s="141">
        <v>4</v>
      </c>
      <c r="I33" s="195">
        <v>8</v>
      </c>
      <c r="J33" s="289">
        <v>0.152</v>
      </c>
      <c r="K33" s="396">
        <v>0.157</v>
      </c>
      <c r="L33" s="394">
        <v>3.5</v>
      </c>
      <c r="M33" s="395">
        <v>7</v>
      </c>
      <c r="N33" s="289">
        <v>0.098</v>
      </c>
      <c r="O33" s="396">
        <v>0.116</v>
      </c>
      <c r="P33" s="409">
        <v>3.5</v>
      </c>
      <c r="Q33" s="395">
        <v>7</v>
      </c>
      <c r="R33" s="357"/>
      <c r="S33" s="357"/>
      <c r="T33" s="357"/>
      <c r="U33" s="171"/>
    </row>
    <row r="34" spans="1:21" ht="12.75">
      <c r="A34" s="355" t="s">
        <v>192</v>
      </c>
      <c r="B34" s="284">
        <v>-0.005</v>
      </c>
      <c r="C34" s="280">
        <v>0.0511</v>
      </c>
      <c r="D34" s="141">
        <v>3.5</v>
      </c>
      <c r="E34" s="195">
        <v>7</v>
      </c>
      <c r="F34" s="141">
        <v>0</v>
      </c>
      <c r="G34" s="293">
        <v>0.007627118644067796</v>
      </c>
      <c r="H34" s="141">
        <v>4</v>
      </c>
      <c r="I34" s="195">
        <v>8</v>
      </c>
      <c r="J34" s="289">
        <v>-0.0157</v>
      </c>
      <c r="K34" s="396">
        <v>0.048</v>
      </c>
      <c r="L34" s="394">
        <v>3.5</v>
      </c>
      <c r="M34" s="395">
        <v>7</v>
      </c>
      <c r="N34" s="289">
        <v>0.004</v>
      </c>
      <c r="O34" s="396">
        <v>0.053</v>
      </c>
      <c r="P34" s="409">
        <v>3.5</v>
      </c>
      <c r="Q34" s="395">
        <v>7</v>
      </c>
      <c r="R34" s="357"/>
      <c r="S34" s="357"/>
      <c r="T34" s="357"/>
      <c r="U34" s="171"/>
    </row>
    <row r="35" spans="1:21" ht="12.75">
      <c r="A35" s="355" t="s">
        <v>193</v>
      </c>
      <c r="B35" s="284">
        <v>0</v>
      </c>
      <c r="C35" s="280">
        <v>0.0008</v>
      </c>
      <c r="D35" s="141">
        <v>3.5</v>
      </c>
      <c r="E35" s="195">
        <v>7</v>
      </c>
      <c r="F35" s="141">
        <v>0</v>
      </c>
      <c r="G35" s="293">
        <v>0.0047457627118644066</v>
      </c>
      <c r="H35" s="141">
        <v>4</v>
      </c>
      <c r="I35" s="195">
        <v>8</v>
      </c>
      <c r="J35" s="289">
        <v>0.032</v>
      </c>
      <c r="K35" s="396">
        <v>0.029</v>
      </c>
      <c r="L35" s="394">
        <v>3.5</v>
      </c>
      <c r="M35" s="395">
        <v>7</v>
      </c>
      <c r="N35" s="284">
        <v>0.0076</v>
      </c>
      <c r="O35" s="397">
        <v>0.0107</v>
      </c>
      <c r="P35" s="409">
        <v>3.5</v>
      </c>
      <c r="Q35" s="395">
        <v>7</v>
      </c>
      <c r="R35" s="357"/>
      <c r="S35" s="357"/>
      <c r="T35" s="357"/>
      <c r="U35" s="171"/>
    </row>
    <row r="36" spans="1:21" ht="12.75">
      <c r="A36" s="355" t="s">
        <v>194</v>
      </c>
      <c r="B36" s="284">
        <v>0.0015</v>
      </c>
      <c r="C36" s="280">
        <v>0.006</v>
      </c>
      <c r="D36" s="141">
        <v>3.5</v>
      </c>
      <c r="E36" s="195">
        <v>7</v>
      </c>
      <c r="F36" s="141">
        <v>0</v>
      </c>
      <c r="G36" s="293">
        <v>0.0018644067796610173</v>
      </c>
      <c r="H36" s="141">
        <v>4</v>
      </c>
      <c r="I36" s="195">
        <v>8</v>
      </c>
      <c r="J36" s="289">
        <v>0</v>
      </c>
      <c r="K36" s="396">
        <v>0.007</v>
      </c>
      <c r="L36" s="394">
        <v>3.5</v>
      </c>
      <c r="M36" s="395">
        <v>7</v>
      </c>
      <c r="N36" s="284">
        <v>0.0015</v>
      </c>
      <c r="O36" s="397">
        <v>0.0054</v>
      </c>
      <c r="P36" s="409">
        <v>3.5</v>
      </c>
      <c r="Q36" s="395">
        <v>7</v>
      </c>
      <c r="R36" s="357"/>
      <c r="S36" s="357"/>
      <c r="T36" s="357"/>
      <c r="U36" s="171"/>
    </row>
    <row r="37" spans="1:21" ht="12.75">
      <c r="A37" s="355" t="s">
        <v>195</v>
      </c>
      <c r="B37" s="284">
        <v>-0.002</v>
      </c>
      <c r="C37" s="280">
        <v>0.0039</v>
      </c>
      <c r="D37" s="141">
        <v>3.5</v>
      </c>
      <c r="E37" s="195">
        <v>7</v>
      </c>
      <c r="F37" s="141">
        <v>0</v>
      </c>
      <c r="G37" s="293">
        <v>0.0025423728813559325</v>
      </c>
      <c r="H37" s="141">
        <v>4</v>
      </c>
      <c r="I37" s="195">
        <v>8</v>
      </c>
      <c r="J37" s="394">
        <v>-0.003</v>
      </c>
      <c r="K37" s="395">
        <v>0.008</v>
      </c>
      <c r="L37" s="394">
        <v>3.5</v>
      </c>
      <c r="M37" s="395">
        <v>7</v>
      </c>
      <c r="N37" s="284">
        <v>0.0021</v>
      </c>
      <c r="O37" s="397">
        <v>0.0063</v>
      </c>
      <c r="P37" s="409">
        <v>3.5</v>
      </c>
      <c r="Q37" s="395">
        <v>7</v>
      </c>
      <c r="R37" s="357"/>
      <c r="S37" s="357"/>
      <c r="T37" s="357"/>
      <c r="U37" s="171"/>
    </row>
    <row r="38" spans="1:21" ht="13.5" thickBot="1">
      <c r="A38" s="356" t="s">
        <v>196</v>
      </c>
      <c r="B38" s="269">
        <v>-0.0031</v>
      </c>
      <c r="C38" s="291">
        <v>0.0066</v>
      </c>
      <c r="D38" s="142">
        <v>3.5</v>
      </c>
      <c r="E38" s="196">
        <v>7</v>
      </c>
      <c r="F38" s="142">
        <v>0</v>
      </c>
      <c r="G38" s="297">
        <v>0.0025423728813559325</v>
      </c>
      <c r="H38" s="142">
        <v>4</v>
      </c>
      <c r="I38" s="196">
        <v>8</v>
      </c>
      <c r="J38" s="398">
        <v>-0.0032</v>
      </c>
      <c r="K38" s="399">
        <v>0.011</v>
      </c>
      <c r="L38" s="398">
        <v>3.5</v>
      </c>
      <c r="M38" s="399">
        <v>7</v>
      </c>
      <c r="N38" s="269">
        <v>0.0004</v>
      </c>
      <c r="O38" s="286">
        <v>0.0106</v>
      </c>
      <c r="P38" s="410">
        <v>3.5</v>
      </c>
      <c r="Q38" s="399">
        <v>7</v>
      </c>
      <c r="R38" s="361"/>
      <c r="S38" s="361"/>
      <c r="T38" s="361"/>
      <c r="U38" s="362"/>
    </row>
    <row r="39" spans="1:17" ht="13.5" thickBot="1">
      <c r="A39" s="36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21" ht="13.5" thickBot="1">
      <c r="A40" s="580" t="s">
        <v>197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4"/>
    </row>
    <row r="41" spans="1:21" ht="13.5" thickBot="1">
      <c r="A41" s="355"/>
      <c r="B41" s="305" t="s">
        <v>198</v>
      </c>
      <c r="C41" s="364" t="s">
        <v>199</v>
      </c>
      <c r="D41" s="306" t="s">
        <v>200</v>
      </c>
      <c r="E41" s="364" t="s">
        <v>201</v>
      </c>
      <c r="F41" s="590"/>
      <c r="G41" s="591"/>
      <c r="H41" s="305" t="s">
        <v>198</v>
      </c>
      <c r="I41" s="364" t="s">
        <v>199</v>
      </c>
      <c r="J41" s="306" t="s">
        <v>200</v>
      </c>
      <c r="K41" s="364" t="s">
        <v>201</v>
      </c>
      <c r="L41" s="583"/>
      <c r="M41" s="595"/>
      <c r="N41" s="595"/>
      <c r="O41" s="364" t="s">
        <v>200</v>
      </c>
      <c r="P41" s="364" t="s">
        <v>201</v>
      </c>
      <c r="Q41" s="185"/>
      <c r="R41" s="357"/>
      <c r="S41" s="357"/>
      <c r="T41" s="357"/>
      <c r="U41" s="171"/>
    </row>
    <row r="42" spans="1:21" ht="13.5" thickBot="1">
      <c r="A42" s="355" t="s">
        <v>154</v>
      </c>
      <c r="B42" s="144">
        <f>B3-C3*D3</f>
        <v>-0.08600000000000001</v>
      </c>
      <c r="C42" s="279">
        <f>B3+C3*D3</f>
        <v>-0.030000000000000002</v>
      </c>
      <c r="D42" s="146">
        <f>B3-C3*E3</f>
        <v>-0.114</v>
      </c>
      <c r="E42" s="145">
        <f>B3+C3*E3</f>
        <v>-0.0020000000000000018</v>
      </c>
      <c r="F42" s="586" t="s">
        <v>148</v>
      </c>
      <c r="G42" s="587"/>
      <c r="H42" s="136">
        <f>H3-I3*J3</f>
        <v>-0.9800000000000001</v>
      </c>
      <c r="I42" s="137">
        <f>H3+I3*J3</f>
        <v>0.9800000000000001</v>
      </c>
      <c r="J42" s="181">
        <f>H3-K3*I3</f>
        <v>-1.9600000000000002</v>
      </c>
      <c r="K42" s="137">
        <f>H3+I3*K3</f>
        <v>1.9600000000000002</v>
      </c>
      <c r="L42" s="581" t="s">
        <v>331</v>
      </c>
      <c r="M42" s="531"/>
      <c r="N42" s="531"/>
      <c r="O42" s="137">
        <v>-0.18</v>
      </c>
      <c r="P42" s="137">
        <v>0.18</v>
      </c>
      <c r="Q42" s="185"/>
      <c r="R42" s="357"/>
      <c r="S42" s="357"/>
      <c r="T42" s="357"/>
      <c r="U42" s="171"/>
    </row>
    <row r="43" spans="1:21" ht="13.5" thickBot="1">
      <c r="A43" s="355" t="s">
        <v>155</v>
      </c>
      <c r="B43" s="276">
        <f>B4-C4*D4</f>
        <v>-4420</v>
      </c>
      <c r="C43" s="277">
        <f>B4+C4*D4</f>
        <v>-3720</v>
      </c>
      <c r="D43" s="278">
        <f>B4-C4*E4</f>
        <v>-4770</v>
      </c>
      <c r="E43" s="277">
        <f>B4+C4*E4</f>
        <v>-3370</v>
      </c>
      <c r="F43" s="588"/>
      <c r="G43" s="589"/>
      <c r="H43" s="138"/>
      <c r="I43" s="139"/>
      <c r="J43" s="182"/>
      <c r="K43" s="139"/>
      <c r="L43" s="592"/>
      <c r="M43" s="596"/>
      <c r="N43" s="596"/>
      <c r="O43" s="139"/>
      <c r="P43" s="139"/>
      <c r="Q43" s="185"/>
      <c r="R43" s="357"/>
      <c r="S43" s="357"/>
      <c r="T43" s="357"/>
      <c r="U43" s="171"/>
    </row>
    <row r="44" spans="1:21" ht="13.5" thickBot="1">
      <c r="A44" s="358"/>
      <c r="B44" s="581" t="s">
        <v>156</v>
      </c>
      <c r="C44" s="531"/>
      <c r="D44" s="531"/>
      <c r="E44" s="582"/>
      <c r="F44" s="583" t="s">
        <v>157</v>
      </c>
      <c r="G44" s="584"/>
      <c r="H44" s="584"/>
      <c r="I44" s="585"/>
      <c r="J44" s="583" t="s">
        <v>158</v>
      </c>
      <c r="K44" s="584"/>
      <c r="L44" s="584"/>
      <c r="M44" s="585"/>
      <c r="N44" s="583" t="s">
        <v>159</v>
      </c>
      <c r="O44" s="584"/>
      <c r="P44" s="584"/>
      <c r="Q44" s="585"/>
      <c r="R44" s="583" t="s">
        <v>160</v>
      </c>
      <c r="S44" s="584"/>
      <c r="T44" s="584"/>
      <c r="U44" s="585"/>
    </row>
    <row r="45" spans="1:21" ht="13.5" thickBot="1">
      <c r="A45" s="355"/>
      <c r="B45" s="188" t="s">
        <v>198</v>
      </c>
      <c r="C45" s="187" t="s">
        <v>199</v>
      </c>
      <c r="D45" s="187" t="s">
        <v>200</v>
      </c>
      <c r="E45" s="183" t="s">
        <v>201</v>
      </c>
      <c r="F45" s="188" t="s">
        <v>198</v>
      </c>
      <c r="G45" s="187" t="s">
        <v>199</v>
      </c>
      <c r="H45" s="187" t="s">
        <v>200</v>
      </c>
      <c r="I45" s="183" t="s">
        <v>201</v>
      </c>
      <c r="J45" s="188" t="s">
        <v>198</v>
      </c>
      <c r="K45" s="187" t="s">
        <v>199</v>
      </c>
      <c r="L45" s="187" t="s">
        <v>200</v>
      </c>
      <c r="M45" s="183" t="s">
        <v>201</v>
      </c>
      <c r="N45" s="188" t="s">
        <v>198</v>
      </c>
      <c r="O45" s="187" t="s">
        <v>199</v>
      </c>
      <c r="P45" s="187" t="s">
        <v>200</v>
      </c>
      <c r="Q45" s="183" t="s">
        <v>201</v>
      </c>
      <c r="R45" s="188" t="s">
        <v>198</v>
      </c>
      <c r="S45" s="187" t="s">
        <v>199</v>
      </c>
      <c r="T45" s="187" t="s">
        <v>200</v>
      </c>
      <c r="U45" s="183" t="s">
        <v>201</v>
      </c>
    </row>
    <row r="46" spans="1:21" ht="13.5" thickBot="1">
      <c r="A46" s="355" t="s">
        <v>163</v>
      </c>
      <c r="B46" s="365">
        <f>B7-C7*D7</f>
        <v>106.78</v>
      </c>
      <c r="C46" s="366">
        <f>B7+C7*D7</f>
        <v>109.82</v>
      </c>
      <c r="D46" s="366">
        <f>B7-C7*E7</f>
        <v>105.25999999999999</v>
      </c>
      <c r="E46" s="367">
        <f>B7+C7*E7</f>
        <v>111.34</v>
      </c>
      <c r="F46" s="275">
        <f>F7-G7*H7</f>
        <v>-5.74</v>
      </c>
      <c r="G46" s="368">
        <f>F7+G7*H7</f>
        <v>6.42</v>
      </c>
      <c r="H46" s="368">
        <f>F7-G7*I7</f>
        <v>-11.82</v>
      </c>
      <c r="I46" s="273">
        <f>F7+G7*I7</f>
        <v>12.5</v>
      </c>
      <c r="J46" s="369">
        <f>J7-K7*L7</f>
        <v>-5470</v>
      </c>
      <c r="K46" s="370">
        <f>J7+K7*L7</f>
        <v>-2810</v>
      </c>
      <c r="L46" s="370">
        <f>J7-K7*M7</f>
        <v>-6800</v>
      </c>
      <c r="M46" s="371">
        <f>J7+K7*M7</f>
        <v>-1480</v>
      </c>
      <c r="N46" s="369">
        <f>N7-O7*P7</f>
        <v>-4760.5</v>
      </c>
      <c r="O46" s="370">
        <f>N7+O7*P7</f>
        <v>-3283.5</v>
      </c>
      <c r="P46" s="194">
        <f>N7-O7*Q7</f>
        <v>-5499</v>
      </c>
      <c r="Q46" s="193">
        <f>N7+O7*Q7</f>
        <v>-2545</v>
      </c>
      <c r="R46" s="365">
        <f>R7-S7*T7</f>
        <v>-9.17</v>
      </c>
      <c r="S46" s="366">
        <f>R7+S7*T7</f>
        <v>4.970000000000001</v>
      </c>
      <c r="T46" s="366">
        <f>R7-S7*U7</f>
        <v>-16.240000000000002</v>
      </c>
      <c r="U46" s="367">
        <f>R7+S7*U7</f>
        <v>12.040000000000001</v>
      </c>
    </row>
    <row r="47" spans="1:21" ht="13.5" thickBot="1">
      <c r="A47" s="358"/>
      <c r="B47" s="581" t="s">
        <v>164</v>
      </c>
      <c r="C47" s="531"/>
      <c r="D47" s="531"/>
      <c r="E47" s="582"/>
      <c r="F47" s="581" t="s">
        <v>165</v>
      </c>
      <c r="G47" s="531"/>
      <c r="H47" s="531"/>
      <c r="I47" s="582"/>
      <c r="J47" s="597" t="s">
        <v>166</v>
      </c>
      <c r="K47" s="598"/>
      <c r="L47" s="598"/>
      <c r="M47" s="598"/>
      <c r="N47" s="581" t="s">
        <v>167</v>
      </c>
      <c r="O47" s="599"/>
      <c r="P47" s="599"/>
      <c r="Q47" s="600"/>
      <c r="R47" s="357"/>
      <c r="S47" s="357"/>
      <c r="T47" s="357"/>
      <c r="U47" s="171"/>
    </row>
    <row r="48" spans="1:21" ht="13.5" thickBot="1">
      <c r="A48" s="356"/>
      <c r="B48" s="188" t="s">
        <v>198</v>
      </c>
      <c r="C48" s="187" t="s">
        <v>199</v>
      </c>
      <c r="D48" s="187" t="s">
        <v>200</v>
      </c>
      <c r="E48" s="183" t="s">
        <v>201</v>
      </c>
      <c r="F48" s="188" t="s">
        <v>198</v>
      </c>
      <c r="G48" s="187" t="s">
        <v>199</v>
      </c>
      <c r="H48" s="187" t="s">
        <v>200</v>
      </c>
      <c r="I48" s="183" t="s">
        <v>201</v>
      </c>
      <c r="J48" s="188" t="s">
        <v>198</v>
      </c>
      <c r="K48" s="187" t="s">
        <v>199</v>
      </c>
      <c r="L48" s="187" t="s">
        <v>200</v>
      </c>
      <c r="M48" s="183" t="s">
        <v>201</v>
      </c>
      <c r="N48" s="188" t="s">
        <v>198</v>
      </c>
      <c r="O48" s="187" t="s">
        <v>199</v>
      </c>
      <c r="P48" s="187" t="s">
        <v>200</v>
      </c>
      <c r="Q48" s="183" t="s">
        <v>201</v>
      </c>
      <c r="R48" s="357"/>
      <c r="S48" s="357"/>
      <c r="T48" s="357"/>
      <c r="U48" s="171"/>
    </row>
    <row r="49" spans="1:21" ht="13.5" thickBot="1">
      <c r="A49" s="360" t="s">
        <v>168</v>
      </c>
      <c r="B49" s="313">
        <f aca="true" t="shared" si="0" ref="B49:B77">B10-C10*D10</f>
        <v>0</v>
      </c>
      <c r="C49" s="297">
        <f aca="true" t="shared" si="1" ref="C49:C77">B10+C10*D10</f>
        <v>0</v>
      </c>
      <c r="D49" s="297">
        <f aca="true" t="shared" si="2" ref="D49:D77">B10-C10*E10</f>
        <v>0</v>
      </c>
      <c r="E49" s="296">
        <f aca="true" t="shared" si="3" ref="E49:E77">B10+C10*E10</f>
        <v>0</v>
      </c>
      <c r="F49" s="317">
        <f aca="true" t="shared" si="4" ref="F49:F77">F10-G10*H10</f>
        <v>-4</v>
      </c>
      <c r="G49" s="314">
        <f aca="true" t="shared" si="5" ref="G49:G77">F10+G10*H10</f>
        <v>3.6799999999999997</v>
      </c>
      <c r="H49" s="314">
        <f aca="true" t="shared" si="6" ref="H49:H77">F10-G10*I10</f>
        <v>-7.84</v>
      </c>
      <c r="I49" s="316">
        <f aca="true" t="shared" si="7" ref="I49:I77">F10+G10*I10</f>
        <v>7.52</v>
      </c>
      <c r="J49" s="313">
        <f aca="true" t="shared" si="8" ref="J49:J77">J10-K10*L10</f>
        <v>0.20999999999999996</v>
      </c>
      <c r="K49" s="297">
        <f aca="true" t="shared" si="9" ref="K49:K77">J10+K10*L10</f>
        <v>6.37</v>
      </c>
      <c r="L49" s="297">
        <f aca="true" t="shared" si="10" ref="L49:L77">J10-K10*M10</f>
        <v>-2.87</v>
      </c>
      <c r="M49" s="296">
        <f aca="true" t="shared" si="11" ref="M49:M77">J10+K10*M10</f>
        <v>9.45</v>
      </c>
      <c r="N49" s="313">
        <f aca="true" t="shared" si="12" ref="N49:N77">N10-O10*P10</f>
        <v>-5.115</v>
      </c>
      <c r="O49" s="297">
        <f aca="true" t="shared" si="13" ref="O49:O77">N10+O10*P10</f>
        <v>7.275</v>
      </c>
      <c r="P49" s="297">
        <f aca="true" t="shared" si="14" ref="P49:P77">N10-O10*Q10</f>
        <v>-11.31</v>
      </c>
      <c r="Q49" s="296">
        <f aca="true" t="shared" si="15" ref="Q49:Q77">N10+O10*Q10</f>
        <v>13.47</v>
      </c>
      <c r="R49" s="372"/>
      <c r="S49" s="372"/>
      <c r="T49" s="372"/>
      <c r="U49" s="373"/>
    </row>
    <row r="50" spans="1:21" ht="12.75">
      <c r="A50" s="355" t="s">
        <v>169</v>
      </c>
      <c r="B50" s="310">
        <f t="shared" si="0"/>
        <v>0.775</v>
      </c>
      <c r="C50" s="298">
        <f t="shared" si="1"/>
        <v>1.8250000000000002</v>
      </c>
      <c r="D50" s="298">
        <f t="shared" si="2"/>
        <v>0.25</v>
      </c>
      <c r="E50" s="294">
        <f t="shared" si="3"/>
        <v>2.35</v>
      </c>
      <c r="F50" s="310">
        <f t="shared" si="4"/>
        <v>-2.0338983050847457</v>
      </c>
      <c r="G50" s="298">
        <f t="shared" si="5"/>
        <v>2.0338983050847457</v>
      </c>
      <c r="H50" s="298">
        <f t="shared" si="6"/>
        <v>-4.067796610169491</v>
      </c>
      <c r="I50" s="294">
        <f t="shared" si="7"/>
        <v>4.067796610169491</v>
      </c>
      <c r="J50" s="400">
        <f t="shared" si="8"/>
        <v>0.5</v>
      </c>
      <c r="K50" s="401">
        <f t="shared" si="9"/>
        <v>63.5</v>
      </c>
      <c r="L50" s="401">
        <f t="shared" si="10"/>
        <v>-31</v>
      </c>
      <c r="M50" s="402">
        <f t="shared" si="11"/>
        <v>95</v>
      </c>
      <c r="N50" s="400">
        <f t="shared" si="12"/>
        <v>2</v>
      </c>
      <c r="O50" s="401">
        <f t="shared" si="13"/>
        <v>58</v>
      </c>
      <c r="P50" s="401">
        <f t="shared" si="14"/>
        <v>-26</v>
      </c>
      <c r="Q50" s="402">
        <f t="shared" si="15"/>
        <v>86</v>
      </c>
      <c r="R50" s="372"/>
      <c r="S50" s="372"/>
      <c r="T50" s="372"/>
      <c r="U50" s="373"/>
    </row>
    <row r="51" spans="1:21" ht="12.75">
      <c r="A51" s="355" t="s">
        <v>170</v>
      </c>
      <c r="B51" s="311">
        <f t="shared" si="0"/>
        <v>4.039999999999999</v>
      </c>
      <c r="C51" s="293">
        <f t="shared" si="1"/>
        <v>5.16</v>
      </c>
      <c r="D51" s="293">
        <f t="shared" si="2"/>
        <v>3.4799999999999995</v>
      </c>
      <c r="E51" s="295">
        <f t="shared" si="3"/>
        <v>5.72</v>
      </c>
      <c r="F51" s="311">
        <f t="shared" si="4"/>
        <v>-2.0338983050847457</v>
      </c>
      <c r="G51" s="293">
        <f t="shared" si="5"/>
        <v>2.0338983050847457</v>
      </c>
      <c r="H51" s="293">
        <f t="shared" si="6"/>
        <v>-4.067796610169491</v>
      </c>
      <c r="I51" s="295">
        <f t="shared" si="7"/>
        <v>4.067796610169491</v>
      </c>
      <c r="J51" s="403">
        <f t="shared" si="8"/>
        <v>-17.81</v>
      </c>
      <c r="K51" s="404">
        <f t="shared" si="9"/>
        <v>20.69</v>
      </c>
      <c r="L51" s="404">
        <f t="shared" si="10"/>
        <v>-37.06</v>
      </c>
      <c r="M51" s="405">
        <f t="shared" si="11"/>
        <v>39.94</v>
      </c>
      <c r="N51" s="403">
        <f t="shared" si="12"/>
        <v>1.8100000000000005</v>
      </c>
      <c r="O51" s="404">
        <f t="shared" si="13"/>
        <v>13.29</v>
      </c>
      <c r="P51" s="404">
        <f t="shared" si="14"/>
        <v>-3.929999999999999</v>
      </c>
      <c r="Q51" s="405">
        <f t="shared" si="15"/>
        <v>19.029999999999998</v>
      </c>
      <c r="R51" s="372"/>
      <c r="S51" s="372"/>
      <c r="T51" s="372"/>
      <c r="U51" s="373"/>
    </row>
    <row r="52" spans="1:21" ht="12.75">
      <c r="A52" s="355" t="s">
        <v>171</v>
      </c>
      <c r="B52" s="311">
        <f t="shared" si="0"/>
        <v>-0.05900000000000001</v>
      </c>
      <c r="C52" s="293">
        <f t="shared" si="1"/>
        <v>0.179</v>
      </c>
      <c r="D52" s="293">
        <f t="shared" si="2"/>
        <v>-0.17800000000000002</v>
      </c>
      <c r="E52" s="295">
        <f t="shared" si="3"/>
        <v>0.29800000000000004</v>
      </c>
      <c r="F52" s="311">
        <f t="shared" si="4"/>
        <v>-0.5423728813559322</v>
      </c>
      <c r="G52" s="293">
        <f t="shared" si="5"/>
        <v>0.5423728813559322</v>
      </c>
      <c r="H52" s="293">
        <f t="shared" si="6"/>
        <v>-1.0847457627118644</v>
      </c>
      <c r="I52" s="295">
        <f t="shared" si="7"/>
        <v>1.0847457627118644</v>
      </c>
      <c r="J52" s="403">
        <f t="shared" si="8"/>
        <v>-3.3749999999999996</v>
      </c>
      <c r="K52" s="404">
        <f t="shared" si="9"/>
        <v>4.675</v>
      </c>
      <c r="L52" s="404">
        <f t="shared" si="10"/>
        <v>-7.399999999999999</v>
      </c>
      <c r="M52" s="405">
        <f t="shared" si="11"/>
        <v>8.7</v>
      </c>
      <c r="N52" s="403">
        <f t="shared" si="12"/>
        <v>-1.37</v>
      </c>
      <c r="O52" s="404">
        <f t="shared" si="13"/>
        <v>2.83</v>
      </c>
      <c r="P52" s="404">
        <f t="shared" si="14"/>
        <v>-3.47</v>
      </c>
      <c r="Q52" s="405">
        <f t="shared" si="15"/>
        <v>4.93</v>
      </c>
      <c r="R52" s="372"/>
      <c r="S52" s="372"/>
      <c r="T52" s="372"/>
      <c r="U52" s="373"/>
    </row>
    <row r="53" spans="1:21" ht="12.75">
      <c r="A53" s="355" t="s">
        <v>172</v>
      </c>
      <c r="B53" s="311">
        <f t="shared" si="0"/>
        <v>-0.044000000000000004</v>
      </c>
      <c r="C53" s="293">
        <f t="shared" si="1"/>
        <v>0.124</v>
      </c>
      <c r="D53" s="293">
        <f t="shared" si="2"/>
        <v>-0.128</v>
      </c>
      <c r="E53" s="295">
        <f t="shared" si="3"/>
        <v>0.20800000000000002</v>
      </c>
      <c r="F53" s="311">
        <f t="shared" si="4"/>
        <v>-0.5423728813559322</v>
      </c>
      <c r="G53" s="293">
        <f t="shared" si="5"/>
        <v>0.5423728813559322</v>
      </c>
      <c r="H53" s="293">
        <f t="shared" si="6"/>
        <v>-1.0847457627118644</v>
      </c>
      <c r="I53" s="295">
        <f t="shared" si="7"/>
        <v>1.0847457627118644</v>
      </c>
      <c r="J53" s="403">
        <f t="shared" si="8"/>
        <v>-3.5699999999999994</v>
      </c>
      <c r="K53" s="404">
        <f t="shared" si="9"/>
        <v>2.17</v>
      </c>
      <c r="L53" s="404">
        <f t="shared" si="10"/>
        <v>-6.4399999999999995</v>
      </c>
      <c r="M53" s="405">
        <f t="shared" si="11"/>
        <v>5.039999999999999</v>
      </c>
      <c r="N53" s="403">
        <f t="shared" si="12"/>
        <v>-0.805</v>
      </c>
      <c r="O53" s="404">
        <f t="shared" si="13"/>
        <v>0.805</v>
      </c>
      <c r="P53" s="404">
        <f t="shared" si="14"/>
        <v>-1.61</v>
      </c>
      <c r="Q53" s="405">
        <f t="shared" si="15"/>
        <v>1.61</v>
      </c>
      <c r="R53" s="372"/>
      <c r="S53" s="372"/>
      <c r="T53" s="372"/>
      <c r="U53" s="373"/>
    </row>
    <row r="54" spans="1:21" ht="12.75">
      <c r="A54" s="355" t="s">
        <v>173</v>
      </c>
      <c r="B54" s="311">
        <f t="shared" si="0"/>
        <v>-0.03874043615003028</v>
      </c>
      <c r="C54" s="293">
        <f t="shared" si="1"/>
        <v>-0.000807828676790228</v>
      </c>
      <c r="D54" s="293">
        <f t="shared" si="2"/>
        <v>-0.0577067398866503</v>
      </c>
      <c r="E54" s="295">
        <f t="shared" si="3"/>
        <v>0.018158475059829798</v>
      </c>
      <c r="F54" s="311">
        <f t="shared" si="4"/>
        <v>-0.23728813559322037</v>
      </c>
      <c r="G54" s="293">
        <f t="shared" si="5"/>
        <v>0.23728813559322037</v>
      </c>
      <c r="H54" s="293">
        <f t="shared" si="6"/>
        <v>-0.47457627118644075</v>
      </c>
      <c r="I54" s="295">
        <f t="shared" si="7"/>
        <v>0.47457627118644075</v>
      </c>
      <c r="J54" s="403">
        <f t="shared" si="8"/>
        <v>-2.1732</v>
      </c>
      <c r="K54" s="404">
        <f t="shared" si="9"/>
        <v>2.1668</v>
      </c>
      <c r="L54" s="404">
        <f t="shared" si="10"/>
        <v>-4.3431999999999995</v>
      </c>
      <c r="M54" s="405">
        <f t="shared" si="11"/>
        <v>4.3368</v>
      </c>
      <c r="N54" s="403">
        <f t="shared" si="12"/>
        <v>-0.24500000000000002</v>
      </c>
      <c r="O54" s="404">
        <f t="shared" si="13"/>
        <v>0.24500000000000002</v>
      </c>
      <c r="P54" s="404">
        <f t="shared" si="14"/>
        <v>-0.49000000000000005</v>
      </c>
      <c r="Q54" s="405">
        <f t="shared" si="15"/>
        <v>0.49000000000000005</v>
      </c>
      <c r="R54" s="372"/>
      <c r="S54" s="372"/>
      <c r="T54" s="372"/>
      <c r="U54" s="373"/>
    </row>
    <row r="55" spans="1:21" ht="12.75">
      <c r="A55" s="355" t="s">
        <v>174</v>
      </c>
      <c r="B55" s="311">
        <f t="shared" si="0"/>
        <v>-0.04583737345822186</v>
      </c>
      <c r="C55" s="293">
        <f t="shared" si="1"/>
        <v>0.02416262654177815</v>
      </c>
      <c r="D55" s="293">
        <f t="shared" si="2"/>
        <v>-0.08083737345822187</v>
      </c>
      <c r="E55" s="295">
        <f t="shared" si="3"/>
        <v>0.05916262654177815</v>
      </c>
      <c r="F55" s="311">
        <f t="shared" si="4"/>
        <v>-0.18305084745762712</v>
      </c>
      <c r="G55" s="293">
        <f t="shared" si="5"/>
        <v>0.18305084745762712</v>
      </c>
      <c r="H55" s="293">
        <f t="shared" si="6"/>
        <v>-0.36610169491525424</v>
      </c>
      <c r="I55" s="295">
        <f t="shared" si="7"/>
        <v>0.36610169491525424</v>
      </c>
      <c r="J55" s="403">
        <f t="shared" si="8"/>
        <v>-1.4249999999999998</v>
      </c>
      <c r="K55" s="404">
        <f t="shared" si="9"/>
        <v>1.165</v>
      </c>
      <c r="L55" s="404">
        <f t="shared" si="10"/>
        <v>-2.7199999999999998</v>
      </c>
      <c r="M55" s="405">
        <f t="shared" si="11"/>
        <v>2.46</v>
      </c>
      <c r="N55" s="403">
        <f t="shared" si="12"/>
        <v>-0.105</v>
      </c>
      <c r="O55" s="404">
        <f t="shared" si="13"/>
        <v>0.105</v>
      </c>
      <c r="P55" s="404">
        <f t="shared" si="14"/>
        <v>-0.21</v>
      </c>
      <c r="Q55" s="405">
        <f t="shared" si="15"/>
        <v>0.21</v>
      </c>
      <c r="R55" s="372"/>
      <c r="S55" s="372"/>
      <c r="T55" s="372"/>
      <c r="U55" s="373"/>
    </row>
    <row r="56" spans="1:21" ht="12.75">
      <c r="A56" s="355" t="s">
        <v>175</v>
      </c>
      <c r="B56" s="311">
        <f t="shared" si="0"/>
        <v>-0.015145133544779633</v>
      </c>
      <c r="C56" s="293">
        <f t="shared" si="1"/>
        <v>0.008910429536739494</v>
      </c>
      <c r="D56" s="293">
        <f t="shared" si="2"/>
        <v>-0.027172915085539196</v>
      </c>
      <c r="E56" s="295">
        <f t="shared" si="3"/>
        <v>0.020938211077499057</v>
      </c>
      <c r="F56" s="311">
        <f t="shared" si="4"/>
        <v>-0.11525423728813561</v>
      </c>
      <c r="G56" s="293">
        <f t="shared" si="5"/>
        <v>0.11525423728813561</v>
      </c>
      <c r="H56" s="293">
        <f t="shared" si="6"/>
        <v>-0.23050847457627122</v>
      </c>
      <c r="I56" s="295">
        <f t="shared" si="7"/>
        <v>0.23050847457627122</v>
      </c>
      <c r="J56" s="403">
        <f t="shared" si="8"/>
        <v>-0.3435</v>
      </c>
      <c r="K56" s="404">
        <f t="shared" si="9"/>
        <v>0.3355</v>
      </c>
      <c r="L56" s="404">
        <f t="shared" si="10"/>
        <v>-0.683</v>
      </c>
      <c r="M56" s="405">
        <f t="shared" si="11"/>
        <v>0.675</v>
      </c>
      <c r="N56" s="403">
        <f t="shared" si="12"/>
        <v>-0.133</v>
      </c>
      <c r="O56" s="404">
        <f t="shared" si="13"/>
        <v>0.133</v>
      </c>
      <c r="P56" s="404">
        <f t="shared" si="14"/>
        <v>-0.266</v>
      </c>
      <c r="Q56" s="405">
        <f t="shared" si="15"/>
        <v>0.266</v>
      </c>
      <c r="R56" s="372"/>
      <c r="S56" s="372"/>
      <c r="T56" s="372"/>
      <c r="U56" s="373"/>
    </row>
    <row r="57" spans="1:21" ht="12.75">
      <c r="A57" s="355" t="s">
        <v>176</v>
      </c>
      <c r="B57" s="311">
        <f t="shared" si="0"/>
        <v>-0.03921619545133756</v>
      </c>
      <c r="C57" s="293">
        <f t="shared" si="1"/>
        <v>0.058783804548662444</v>
      </c>
      <c r="D57" s="293">
        <f t="shared" si="2"/>
        <v>-0.08821619545133756</v>
      </c>
      <c r="E57" s="295">
        <f t="shared" si="3"/>
        <v>0.10778380454866245</v>
      </c>
      <c r="F57" s="311">
        <f t="shared" si="4"/>
        <v>-0.06779661016949153</v>
      </c>
      <c r="G57" s="293">
        <f t="shared" si="5"/>
        <v>0.06779661016949153</v>
      </c>
      <c r="H57" s="293">
        <f t="shared" si="6"/>
        <v>-0.13559322033898305</v>
      </c>
      <c r="I57" s="295">
        <f t="shared" si="7"/>
        <v>0.13559322033898305</v>
      </c>
      <c r="J57" s="403">
        <f t="shared" si="8"/>
        <v>-0.2235</v>
      </c>
      <c r="K57" s="404">
        <f t="shared" si="9"/>
        <v>0.2875</v>
      </c>
      <c r="L57" s="404">
        <f t="shared" si="10"/>
        <v>-0.479</v>
      </c>
      <c r="M57" s="405">
        <f t="shared" si="11"/>
        <v>0.543</v>
      </c>
      <c r="N57" s="403">
        <f t="shared" si="12"/>
        <v>-0.05850000000000001</v>
      </c>
      <c r="O57" s="404">
        <f t="shared" si="13"/>
        <v>0.1165</v>
      </c>
      <c r="P57" s="404">
        <f t="shared" si="14"/>
        <v>-0.14600000000000002</v>
      </c>
      <c r="Q57" s="405">
        <f t="shared" si="15"/>
        <v>0.20400000000000001</v>
      </c>
      <c r="R57" s="372"/>
      <c r="S57" s="372"/>
      <c r="T57" s="372"/>
      <c r="U57" s="373"/>
    </row>
    <row r="58" spans="1:21" ht="12.75">
      <c r="A58" s="355" t="s">
        <v>177</v>
      </c>
      <c r="B58" s="311">
        <f t="shared" si="0"/>
        <v>-0.006355627483822764</v>
      </c>
      <c r="C58" s="293">
        <f t="shared" si="1"/>
        <v>0.00665066089364021</v>
      </c>
      <c r="D58" s="293">
        <f t="shared" si="2"/>
        <v>-0.012858771672554252</v>
      </c>
      <c r="E58" s="295">
        <f t="shared" si="3"/>
        <v>0.013153805082371696</v>
      </c>
      <c r="F58" s="311">
        <f t="shared" si="4"/>
        <v>-0.13559322033898305</v>
      </c>
      <c r="G58" s="293">
        <f t="shared" si="5"/>
        <v>0.13559322033898305</v>
      </c>
      <c r="H58" s="293">
        <f t="shared" si="6"/>
        <v>-0.2711864406779661</v>
      </c>
      <c r="I58" s="295">
        <f t="shared" si="7"/>
        <v>0.2711864406779661</v>
      </c>
      <c r="J58" s="403">
        <f t="shared" si="8"/>
        <v>-0.5139</v>
      </c>
      <c r="K58" s="404">
        <f t="shared" si="9"/>
        <v>0.5081</v>
      </c>
      <c r="L58" s="404">
        <f t="shared" si="10"/>
        <v>-1.0249</v>
      </c>
      <c r="M58" s="405">
        <f t="shared" si="11"/>
        <v>1.0191000000000001</v>
      </c>
      <c r="N58" s="403">
        <f t="shared" si="12"/>
        <v>-0.4</v>
      </c>
      <c r="O58" s="404">
        <f t="shared" si="13"/>
        <v>0.391</v>
      </c>
      <c r="P58" s="404">
        <f t="shared" si="14"/>
        <v>-0.7955</v>
      </c>
      <c r="Q58" s="405">
        <f t="shared" si="15"/>
        <v>0.7865000000000001</v>
      </c>
      <c r="R58" s="372"/>
      <c r="S58" s="372"/>
      <c r="T58" s="372"/>
      <c r="U58" s="373"/>
    </row>
    <row r="59" spans="1:21" ht="12.75">
      <c r="A59" s="355" t="s">
        <v>178</v>
      </c>
      <c r="B59" s="311">
        <f t="shared" si="0"/>
        <v>-0.07350000000000001</v>
      </c>
      <c r="C59" s="293">
        <f t="shared" si="1"/>
        <v>0.07350000000000001</v>
      </c>
      <c r="D59" s="293">
        <f t="shared" si="2"/>
        <v>-0.14700000000000002</v>
      </c>
      <c r="E59" s="295">
        <f t="shared" si="3"/>
        <v>0.14700000000000002</v>
      </c>
      <c r="F59" s="311">
        <f t="shared" si="4"/>
        <v>-0.02</v>
      </c>
      <c r="G59" s="293">
        <f t="shared" si="5"/>
        <v>0.02</v>
      </c>
      <c r="H59" s="293">
        <f t="shared" si="6"/>
        <v>-0.04</v>
      </c>
      <c r="I59" s="295">
        <f t="shared" si="7"/>
        <v>0.04</v>
      </c>
      <c r="J59" s="403">
        <f t="shared" si="8"/>
        <v>-0.096</v>
      </c>
      <c r="K59" s="404">
        <f t="shared" si="9"/>
        <v>0.128</v>
      </c>
      <c r="L59" s="404">
        <f t="shared" si="10"/>
        <v>-0.20800000000000002</v>
      </c>
      <c r="M59" s="405">
        <f t="shared" si="11"/>
        <v>0.24</v>
      </c>
      <c r="N59" s="403">
        <f t="shared" si="12"/>
        <v>-0.0155</v>
      </c>
      <c r="O59" s="404">
        <f t="shared" si="13"/>
        <v>0.0475</v>
      </c>
      <c r="P59" s="404">
        <f t="shared" si="14"/>
        <v>-0.047</v>
      </c>
      <c r="Q59" s="405">
        <f t="shared" si="15"/>
        <v>0.079</v>
      </c>
      <c r="R59" s="372"/>
      <c r="S59" s="372"/>
      <c r="T59" s="372"/>
      <c r="U59" s="373"/>
    </row>
    <row r="60" spans="1:21" ht="12.75">
      <c r="A60" s="355" t="s">
        <v>179</v>
      </c>
      <c r="B60" s="311">
        <f t="shared" si="0"/>
        <v>-0.003479435497452964</v>
      </c>
      <c r="C60" s="293">
        <f t="shared" si="1"/>
        <v>0.003520564502547036</v>
      </c>
      <c r="D60" s="293">
        <f t="shared" si="2"/>
        <v>-0.006979435497452964</v>
      </c>
      <c r="E60" s="295">
        <f t="shared" si="3"/>
        <v>0.007020564502547036</v>
      </c>
      <c r="F60" s="311">
        <f t="shared" si="4"/>
        <v>-0.02067796610169492</v>
      </c>
      <c r="G60" s="293">
        <f t="shared" si="5"/>
        <v>0.02067796610169492</v>
      </c>
      <c r="H60" s="293">
        <f t="shared" si="6"/>
        <v>-0.04135593220338984</v>
      </c>
      <c r="I60" s="295">
        <f t="shared" si="7"/>
        <v>0.04135593220338984</v>
      </c>
      <c r="J60" s="403">
        <f t="shared" si="8"/>
        <v>-0.0724</v>
      </c>
      <c r="K60" s="404">
        <f t="shared" si="9"/>
        <v>0.06760000000000001</v>
      </c>
      <c r="L60" s="404">
        <f t="shared" si="10"/>
        <v>-0.14240000000000003</v>
      </c>
      <c r="M60" s="405">
        <f t="shared" si="11"/>
        <v>0.1376</v>
      </c>
      <c r="N60" s="403">
        <f t="shared" si="12"/>
        <v>-0.0525</v>
      </c>
      <c r="O60" s="404">
        <f t="shared" si="13"/>
        <v>0.0525</v>
      </c>
      <c r="P60" s="404">
        <f t="shared" si="14"/>
        <v>-0.105</v>
      </c>
      <c r="Q60" s="405">
        <f t="shared" si="15"/>
        <v>0.105</v>
      </c>
      <c r="R60" s="372"/>
      <c r="S60" s="372"/>
      <c r="T60" s="372"/>
      <c r="U60" s="373"/>
    </row>
    <row r="61" spans="1:21" ht="12.75">
      <c r="A61" s="355" t="s">
        <v>180</v>
      </c>
      <c r="B61" s="311">
        <f t="shared" si="0"/>
        <v>-0.008260355048725476</v>
      </c>
      <c r="C61" s="293">
        <f t="shared" si="1"/>
        <v>0.008260355048725476</v>
      </c>
      <c r="D61" s="293">
        <f t="shared" si="2"/>
        <v>-0.01652071009745095</v>
      </c>
      <c r="E61" s="295">
        <f t="shared" si="3"/>
        <v>0.01652071009745095</v>
      </c>
      <c r="F61" s="311">
        <f t="shared" si="4"/>
        <v>-0.00847457627118644</v>
      </c>
      <c r="G61" s="293">
        <f t="shared" si="5"/>
        <v>0.00847457627118644</v>
      </c>
      <c r="H61" s="293">
        <f t="shared" si="6"/>
        <v>-0.01694915254237288</v>
      </c>
      <c r="I61" s="295">
        <f t="shared" si="7"/>
        <v>0.01694915254237288</v>
      </c>
      <c r="J61" s="403">
        <f t="shared" si="8"/>
        <v>-0.0214</v>
      </c>
      <c r="K61" s="404">
        <f t="shared" si="9"/>
        <v>0.0248</v>
      </c>
      <c r="L61" s="404">
        <f t="shared" si="10"/>
        <v>-0.0445</v>
      </c>
      <c r="M61" s="405">
        <f t="shared" si="11"/>
        <v>0.0479</v>
      </c>
      <c r="N61" s="403">
        <f t="shared" si="12"/>
        <v>-0.01085</v>
      </c>
      <c r="O61" s="404">
        <f t="shared" si="13"/>
        <v>0.01085</v>
      </c>
      <c r="P61" s="404">
        <f t="shared" si="14"/>
        <v>-0.0217</v>
      </c>
      <c r="Q61" s="405">
        <f t="shared" si="15"/>
        <v>0.0217</v>
      </c>
      <c r="R61" s="372"/>
      <c r="S61" s="372"/>
      <c r="T61" s="372"/>
      <c r="U61" s="373"/>
    </row>
    <row r="62" spans="1:21" ht="12.75">
      <c r="A62" s="355" t="s">
        <v>181</v>
      </c>
      <c r="B62" s="311">
        <f t="shared" si="0"/>
        <v>-0.02219241317633501</v>
      </c>
      <c r="C62" s="293">
        <f t="shared" si="1"/>
        <v>0.02120758682366499</v>
      </c>
      <c r="D62" s="293">
        <f t="shared" si="2"/>
        <v>-0.043892413176335014</v>
      </c>
      <c r="E62" s="295">
        <f t="shared" si="3"/>
        <v>0.04290758682366499</v>
      </c>
      <c r="F62" s="311">
        <f t="shared" si="4"/>
        <v>-0.01152542372881356</v>
      </c>
      <c r="G62" s="293">
        <f t="shared" si="5"/>
        <v>0.01152542372881356</v>
      </c>
      <c r="H62" s="293">
        <f t="shared" si="6"/>
        <v>-0.02305084745762712</v>
      </c>
      <c r="I62" s="295">
        <f t="shared" si="7"/>
        <v>0.02305084745762712</v>
      </c>
      <c r="J62" s="403">
        <f t="shared" si="8"/>
        <v>-0.0278</v>
      </c>
      <c r="K62" s="404">
        <f t="shared" si="9"/>
        <v>0.031</v>
      </c>
      <c r="L62" s="404">
        <f t="shared" si="10"/>
        <v>-0.0572</v>
      </c>
      <c r="M62" s="405">
        <f t="shared" si="11"/>
        <v>0.060399999999999995</v>
      </c>
      <c r="N62" s="403">
        <f t="shared" si="12"/>
        <v>-0.02705</v>
      </c>
      <c r="O62" s="404">
        <f t="shared" si="13"/>
        <v>0.02265</v>
      </c>
      <c r="P62" s="404">
        <f t="shared" si="14"/>
        <v>-0.0519</v>
      </c>
      <c r="Q62" s="405">
        <f t="shared" si="15"/>
        <v>0.0475</v>
      </c>
      <c r="R62" s="372"/>
      <c r="S62" s="372"/>
      <c r="T62" s="372"/>
      <c r="U62" s="373"/>
    </row>
    <row r="63" spans="1:21" ht="13.5" thickBot="1">
      <c r="A63" s="356" t="s">
        <v>182</v>
      </c>
      <c r="B63" s="313">
        <f t="shared" si="0"/>
        <v>-0.012649999999999998</v>
      </c>
      <c r="C63" s="297">
        <f t="shared" si="1"/>
        <v>0.01465</v>
      </c>
      <c r="D63" s="297">
        <f t="shared" si="2"/>
        <v>-0.026299999999999997</v>
      </c>
      <c r="E63" s="296">
        <f t="shared" si="3"/>
        <v>0.0283</v>
      </c>
      <c r="F63" s="313">
        <f t="shared" si="4"/>
        <v>-0.009152542372881357</v>
      </c>
      <c r="G63" s="297">
        <f t="shared" si="5"/>
        <v>0.009152542372881357</v>
      </c>
      <c r="H63" s="297">
        <f t="shared" si="6"/>
        <v>-0.018305084745762715</v>
      </c>
      <c r="I63" s="296">
        <f t="shared" si="7"/>
        <v>0.018305084745762715</v>
      </c>
      <c r="J63" s="406">
        <f t="shared" si="8"/>
        <v>-0.04775</v>
      </c>
      <c r="K63" s="407">
        <f t="shared" si="9"/>
        <v>0.03275</v>
      </c>
      <c r="L63" s="407">
        <f t="shared" si="10"/>
        <v>-0.088</v>
      </c>
      <c r="M63" s="408">
        <f t="shared" si="11"/>
        <v>0.07300000000000001</v>
      </c>
      <c r="N63" s="406">
        <f t="shared" si="12"/>
        <v>-0.027450000000000002</v>
      </c>
      <c r="O63" s="407">
        <f t="shared" si="13"/>
        <v>0.019450000000000002</v>
      </c>
      <c r="P63" s="407">
        <f t="shared" si="14"/>
        <v>-0.0509</v>
      </c>
      <c r="Q63" s="408">
        <f t="shared" si="15"/>
        <v>0.04290000000000001</v>
      </c>
      <c r="R63" s="372"/>
      <c r="S63" s="372"/>
      <c r="T63" s="372"/>
      <c r="U63" s="373"/>
    </row>
    <row r="64" spans="1:21" ht="12.75">
      <c r="A64" s="355" t="s">
        <v>183</v>
      </c>
      <c r="B64" s="310">
        <f t="shared" si="0"/>
        <v>-0.41500000000000004</v>
      </c>
      <c r="C64" s="298">
        <f t="shared" si="1"/>
        <v>0.355</v>
      </c>
      <c r="D64" s="298">
        <f t="shared" si="2"/>
        <v>-0.8</v>
      </c>
      <c r="E64" s="294">
        <f t="shared" si="3"/>
        <v>0.74</v>
      </c>
      <c r="F64" s="310">
        <f t="shared" si="4"/>
        <v>-3.728813559322034</v>
      </c>
      <c r="G64" s="298">
        <f t="shared" si="5"/>
        <v>3.728813559322034</v>
      </c>
      <c r="H64" s="298">
        <f t="shared" si="6"/>
        <v>-7.457627118644068</v>
      </c>
      <c r="I64" s="294">
        <f t="shared" si="7"/>
        <v>7.457627118644068</v>
      </c>
      <c r="J64" s="400">
        <f t="shared" si="8"/>
        <v>-21.905</v>
      </c>
      <c r="K64" s="401">
        <f t="shared" si="9"/>
        <v>23.525</v>
      </c>
      <c r="L64" s="401">
        <f t="shared" si="10"/>
        <v>-44.62</v>
      </c>
      <c r="M64" s="402">
        <f t="shared" si="11"/>
        <v>46.24</v>
      </c>
      <c r="N64" s="400">
        <f t="shared" si="12"/>
        <v>-2.57</v>
      </c>
      <c r="O64" s="401">
        <f t="shared" si="13"/>
        <v>1.77</v>
      </c>
      <c r="P64" s="401">
        <f t="shared" si="14"/>
        <v>-4.74</v>
      </c>
      <c r="Q64" s="402">
        <f t="shared" si="15"/>
        <v>3.94</v>
      </c>
      <c r="R64" s="372"/>
      <c r="S64" s="372"/>
      <c r="T64" s="372"/>
      <c r="U64" s="373"/>
    </row>
    <row r="65" spans="1:21" ht="12.75">
      <c r="A65" s="355" t="s">
        <v>184</v>
      </c>
      <c r="B65" s="311">
        <f t="shared" si="0"/>
        <v>-0.29050000000000004</v>
      </c>
      <c r="C65" s="293">
        <f t="shared" si="1"/>
        <v>0.29050000000000004</v>
      </c>
      <c r="D65" s="293">
        <f t="shared" si="2"/>
        <v>-0.5810000000000001</v>
      </c>
      <c r="E65" s="295">
        <f t="shared" si="3"/>
        <v>0.5810000000000001</v>
      </c>
      <c r="F65" s="311">
        <f t="shared" si="4"/>
        <v>-1.1864406779661016</v>
      </c>
      <c r="G65" s="293">
        <f t="shared" si="5"/>
        <v>1.1864406779661016</v>
      </c>
      <c r="H65" s="293">
        <f t="shared" si="6"/>
        <v>-2.3728813559322033</v>
      </c>
      <c r="I65" s="295">
        <f t="shared" si="7"/>
        <v>2.3728813559322033</v>
      </c>
      <c r="J65" s="403">
        <f t="shared" si="8"/>
        <v>-9.085</v>
      </c>
      <c r="K65" s="404">
        <f t="shared" si="9"/>
        <v>5.825</v>
      </c>
      <c r="L65" s="404">
        <f t="shared" si="10"/>
        <v>-16.54</v>
      </c>
      <c r="M65" s="405">
        <f t="shared" si="11"/>
        <v>13.280000000000001</v>
      </c>
      <c r="N65" s="403">
        <f t="shared" si="12"/>
        <v>-0.7000000000000001</v>
      </c>
      <c r="O65" s="404">
        <f t="shared" si="13"/>
        <v>0.7000000000000001</v>
      </c>
      <c r="P65" s="404">
        <f t="shared" si="14"/>
        <v>-1.4000000000000001</v>
      </c>
      <c r="Q65" s="405">
        <f t="shared" si="15"/>
        <v>1.4000000000000001</v>
      </c>
      <c r="R65" s="372"/>
      <c r="S65" s="372"/>
      <c r="T65" s="372"/>
      <c r="U65" s="373"/>
    </row>
    <row r="66" spans="1:21" ht="12.75">
      <c r="A66" s="355" t="s">
        <v>185</v>
      </c>
      <c r="B66" s="311">
        <f t="shared" si="0"/>
        <v>-0.063</v>
      </c>
      <c r="C66" s="293">
        <f t="shared" si="1"/>
        <v>0.063</v>
      </c>
      <c r="D66" s="293">
        <f t="shared" si="2"/>
        <v>-0.126</v>
      </c>
      <c r="E66" s="295">
        <f t="shared" si="3"/>
        <v>0.126</v>
      </c>
      <c r="F66" s="311">
        <f t="shared" si="4"/>
        <v>-0.9152542372881357</v>
      </c>
      <c r="G66" s="293">
        <f t="shared" si="5"/>
        <v>0.9152542372881357</v>
      </c>
      <c r="H66" s="293">
        <f t="shared" si="6"/>
        <v>-1.8305084745762714</v>
      </c>
      <c r="I66" s="295">
        <f t="shared" si="7"/>
        <v>1.8305084745762714</v>
      </c>
      <c r="J66" s="403">
        <f t="shared" si="8"/>
        <v>-6.444999999999999</v>
      </c>
      <c r="K66" s="404">
        <f t="shared" si="9"/>
        <v>5.245</v>
      </c>
      <c r="L66" s="404">
        <f t="shared" si="10"/>
        <v>-12.29</v>
      </c>
      <c r="M66" s="405">
        <f t="shared" si="11"/>
        <v>11.09</v>
      </c>
      <c r="N66" s="403">
        <f t="shared" si="12"/>
        <v>-1.23</v>
      </c>
      <c r="O66" s="404">
        <f t="shared" si="13"/>
        <v>0.5900000000000001</v>
      </c>
      <c r="P66" s="404">
        <f t="shared" si="14"/>
        <v>-2.14</v>
      </c>
      <c r="Q66" s="405">
        <f t="shared" si="15"/>
        <v>1.5</v>
      </c>
      <c r="R66" s="372"/>
      <c r="S66" s="372"/>
      <c r="T66" s="372"/>
      <c r="U66" s="373"/>
    </row>
    <row r="67" spans="1:21" ht="12.75">
      <c r="A67" s="355" t="s">
        <v>186</v>
      </c>
      <c r="B67" s="311">
        <f t="shared" si="0"/>
        <v>-0.1575</v>
      </c>
      <c r="C67" s="293">
        <f t="shared" si="1"/>
        <v>0.1575</v>
      </c>
      <c r="D67" s="293">
        <f t="shared" si="2"/>
        <v>-0.315</v>
      </c>
      <c r="E67" s="295">
        <f t="shared" si="3"/>
        <v>0.315</v>
      </c>
      <c r="F67" s="311">
        <f t="shared" si="4"/>
        <v>-0.4067796610169492</v>
      </c>
      <c r="G67" s="293">
        <f t="shared" si="5"/>
        <v>0.4067796610169492</v>
      </c>
      <c r="H67" s="293">
        <f t="shared" si="6"/>
        <v>-0.8135593220338984</v>
      </c>
      <c r="I67" s="295">
        <f t="shared" si="7"/>
        <v>0.8135593220338984</v>
      </c>
      <c r="J67" s="403">
        <f t="shared" si="8"/>
        <v>-3.2800000000000002</v>
      </c>
      <c r="K67" s="404">
        <f t="shared" si="9"/>
        <v>2.04</v>
      </c>
      <c r="L67" s="404">
        <f t="shared" si="10"/>
        <v>-5.94</v>
      </c>
      <c r="M67" s="405">
        <f t="shared" si="11"/>
        <v>4.7</v>
      </c>
      <c r="N67" s="403">
        <f t="shared" si="12"/>
        <v>-0.56</v>
      </c>
      <c r="O67" s="404">
        <f t="shared" si="13"/>
        <v>0.56</v>
      </c>
      <c r="P67" s="404">
        <f t="shared" si="14"/>
        <v>-1.12</v>
      </c>
      <c r="Q67" s="405">
        <f t="shared" si="15"/>
        <v>1.12</v>
      </c>
      <c r="R67" s="372"/>
      <c r="S67" s="372"/>
      <c r="T67" s="372"/>
      <c r="U67" s="373"/>
    </row>
    <row r="68" spans="1:21" ht="12.75">
      <c r="A68" s="355" t="s">
        <v>187</v>
      </c>
      <c r="B68" s="311">
        <f t="shared" si="0"/>
        <v>-0.017172312763543834</v>
      </c>
      <c r="C68" s="293">
        <f t="shared" si="1"/>
        <v>0.017172312763543834</v>
      </c>
      <c r="D68" s="293">
        <f t="shared" si="2"/>
        <v>-0.03434462552708767</v>
      </c>
      <c r="E68" s="295">
        <f t="shared" si="3"/>
        <v>0.03434462552708767</v>
      </c>
      <c r="F68" s="311">
        <f t="shared" si="4"/>
        <v>-0.23050847457627122</v>
      </c>
      <c r="G68" s="293">
        <f t="shared" si="5"/>
        <v>0.23050847457627122</v>
      </c>
      <c r="H68" s="293">
        <f t="shared" si="6"/>
        <v>-0.46101694915254243</v>
      </c>
      <c r="I68" s="295">
        <f t="shared" si="7"/>
        <v>0.46101694915254243</v>
      </c>
      <c r="J68" s="403">
        <f t="shared" si="8"/>
        <v>-1.96</v>
      </c>
      <c r="K68" s="404">
        <f t="shared" si="9"/>
        <v>2.66</v>
      </c>
      <c r="L68" s="404">
        <f t="shared" si="10"/>
        <v>-4.2700000000000005</v>
      </c>
      <c r="M68" s="405">
        <f t="shared" si="11"/>
        <v>4.97</v>
      </c>
      <c r="N68" s="403">
        <f t="shared" si="12"/>
        <v>-0.22500000000000003</v>
      </c>
      <c r="O68" s="404">
        <f t="shared" si="13"/>
        <v>0.265</v>
      </c>
      <c r="P68" s="404">
        <f t="shared" si="14"/>
        <v>-0.47000000000000003</v>
      </c>
      <c r="Q68" s="405">
        <f t="shared" si="15"/>
        <v>0.51</v>
      </c>
      <c r="R68" s="372"/>
      <c r="S68" s="372"/>
      <c r="T68" s="372"/>
      <c r="U68" s="373"/>
    </row>
    <row r="69" spans="1:21" ht="12.75">
      <c r="A69" s="355" t="s">
        <v>188</v>
      </c>
      <c r="B69" s="311">
        <f t="shared" si="0"/>
        <v>-0.091</v>
      </c>
      <c r="C69" s="293">
        <f t="shared" si="1"/>
        <v>0.091</v>
      </c>
      <c r="D69" s="293">
        <f t="shared" si="2"/>
        <v>-0.182</v>
      </c>
      <c r="E69" s="295">
        <f t="shared" si="3"/>
        <v>0.182</v>
      </c>
      <c r="F69" s="311">
        <f t="shared" si="4"/>
        <v>-0.18983050847457628</v>
      </c>
      <c r="G69" s="293">
        <f t="shared" si="5"/>
        <v>0.18983050847457628</v>
      </c>
      <c r="H69" s="293">
        <f t="shared" si="6"/>
        <v>-0.37966101694915255</v>
      </c>
      <c r="I69" s="295">
        <f t="shared" si="7"/>
        <v>0.37966101694915255</v>
      </c>
      <c r="J69" s="403">
        <f t="shared" si="8"/>
        <v>-1.0150000000000001</v>
      </c>
      <c r="K69" s="404">
        <f t="shared" si="9"/>
        <v>0.5950000000000001</v>
      </c>
      <c r="L69" s="404">
        <f t="shared" si="10"/>
        <v>-1.82</v>
      </c>
      <c r="M69" s="405">
        <f t="shared" si="11"/>
        <v>1.4000000000000001</v>
      </c>
      <c r="N69" s="403">
        <f t="shared" si="12"/>
        <v>-0.0665</v>
      </c>
      <c r="O69" s="404">
        <f t="shared" si="13"/>
        <v>0.0665</v>
      </c>
      <c r="P69" s="404">
        <f t="shared" si="14"/>
        <v>-0.133</v>
      </c>
      <c r="Q69" s="405">
        <f t="shared" si="15"/>
        <v>0.133</v>
      </c>
      <c r="R69" s="372"/>
      <c r="S69" s="372"/>
      <c r="T69" s="372"/>
      <c r="U69" s="373"/>
    </row>
    <row r="70" spans="1:21" ht="12.75">
      <c r="A70" s="355" t="s">
        <v>189</v>
      </c>
      <c r="B70" s="311">
        <f t="shared" si="0"/>
        <v>-0.006677631343550725</v>
      </c>
      <c r="C70" s="293">
        <f t="shared" si="1"/>
        <v>0.008677631343550724</v>
      </c>
      <c r="D70" s="293">
        <f t="shared" si="2"/>
        <v>-0.01435526268710145</v>
      </c>
      <c r="E70" s="295">
        <f t="shared" si="3"/>
        <v>0.01635526268710145</v>
      </c>
      <c r="F70" s="311">
        <f t="shared" si="4"/>
        <v>-0.08474576271186442</v>
      </c>
      <c r="G70" s="293">
        <f t="shared" si="5"/>
        <v>0.08474576271186442</v>
      </c>
      <c r="H70" s="293">
        <f t="shared" si="6"/>
        <v>-0.16949152542372883</v>
      </c>
      <c r="I70" s="295">
        <f t="shared" si="7"/>
        <v>0.16949152542372883</v>
      </c>
      <c r="J70" s="403">
        <f t="shared" si="8"/>
        <v>-0.3355</v>
      </c>
      <c r="K70" s="404">
        <f t="shared" si="9"/>
        <v>0.46950000000000003</v>
      </c>
      <c r="L70" s="404">
        <f t="shared" si="10"/>
        <v>-0.738</v>
      </c>
      <c r="M70" s="405">
        <f t="shared" si="11"/>
        <v>0.8720000000000001</v>
      </c>
      <c r="N70" s="403">
        <f t="shared" si="12"/>
        <v>-0.10350000000000001</v>
      </c>
      <c r="O70" s="404">
        <f t="shared" si="13"/>
        <v>0.1555</v>
      </c>
      <c r="P70" s="404">
        <f t="shared" si="14"/>
        <v>-0.233</v>
      </c>
      <c r="Q70" s="405">
        <f t="shared" si="15"/>
        <v>0.28500000000000003</v>
      </c>
      <c r="R70" s="372"/>
      <c r="S70" s="372"/>
      <c r="T70" s="372"/>
      <c r="U70" s="373"/>
    </row>
    <row r="71" spans="1:21" ht="12.75">
      <c r="A71" s="355" t="s">
        <v>190</v>
      </c>
      <c r="B71" s="311">
        <f t="shared" si="0"/>
        <v>-0.063</v>
      </c>
      <c r="C71" s="293">
        <f t="shared" si="1"/>
        <v>0.063</v>
      </c>
      <c r="D71" s="293">
        <f t="shared" si="2"/>
        <v>-0.126</v>
      </c>
      <c r="E71" s="295">
        <f t="shared" si="3"/>
        <v>0.126</v>
      </c>
      <c r="F71" s="311">
        <f t="shared" si="4"/>
        <v>-0.0711864406779661</v>
      </c>
      <c r="G71" s="293">
        <f t="shared" si="5"/>
        <v>0.0711864406779661</v>
      </c>
      <c r="H71" s="293">
        <f t="shared" si="6"/>
        <v>-0.1423728813559322</v>
      </c>
      <c r="I71" s="295">
        <f t="shared" si="7"/>
        <v>0.1423728813559322</v>
      </c>
      <c r="J71" s="403">
        <f t="shared" si="8"/>
        <v>-0.262</v>
      </c>
      <c r="K71" s="404">
        <f t="shared" si="9"/>
        <v>0.172</v>
      </c>
      <c r="L71" s="404">
        <f t="shared" si="10"/>
        <v>-0.479</v>
      </c>
      <c r="M71" s="405">
        <f t="shared" si="11"/>
        <v>0.389</v>
      </c>
      <c r="N71" s="403">
        <f t="shared" si="12"/>
        <v>-0.1274</v>
      </c>
      <c r="O71" s="404">
        <f t="shared" si="13"/>
        <v>0.1106</v>
      </c>
      <c r="P71" s="404">
        <f t="shared" si="14"/>
        <v>-0.2464</v>
      </c>
      <c r="Q71" s="405">
        <f t="shared" si="15"/>
        <v>0.22960000000000003</v>
      </c>
      <c r="R71" s="372"/>
      <c r="S71" s="372"/>
      <c r="T71" s="372"/>
      <c r="U71" s="373"/>
    </row>
    <row r="72" spans="1:21" ht="12.75">
      <c r="A72" s="355" t="s">
        <v>191</v>
      </c>
      <c r="B72" s="403">
        <f t="shared" si="0"/>
        <v>-0.0033433588925483836</v>
      </c>
      <c r="C72" s="404">
        <f t="shared" si="1"/>
        <v>0.0033058629942255167</v>
      </c>
      <c r="D72" s="404">
        <f t="shared" si="2"/>
        <v>-0.006667969835935333</v>
      </c>
      <c r="E72" s="405">
        <f t="shared" si="3"/>
        <v>0.006630473937612467</v>
      </c>
      <c r="F72" s="403">
        <f t="shared" si="4"/>
        <v>-0.11525423728813561</v>
      </c>
      <c r="G72" s="293">
        <f t="shared" si="5"/>
        <v>0.11525423728813561</v>
      </c>
      <c r="H72" s="293">
        <f t="shared" si="6"/>
        <v>-0.23050847457627122</v>
      </c>
      <c r="I72" s="295">
        <f t="shared" si="7"/>
        <v>0.23050847457627122</v>
      </c>
      <c r="J72" s="403">
        <f t="shared" si="8"/>
        <v>-0.39749999999999996</v>
      </c>
      <c r="K72" s="404">
        <f t="shared" si="9"/>
        <v>0.7015</v>
      </c>
      <c r="L72" s="404">
        <f t="shared" si="10"/>
        <v>-0.947</v>
      </c>
      <c r="M72" s="405">
        <f t="shared" si="11"/>
        <v>1.251</v>
      </c>
      <c r="N72" s="403">
        <f t="shared" si="12"/>
        <v>-0.30800000000000005</v>
      </c>
      <c r="O72" s="404">
        <f t="shared" si="13"/>
        <v>0.504</v>
      </c>
      <c r="P72" s="404">
        <f t="shared" si="14"/>
        <v>-0.7140000000000001</v>
      </c>
      <c r="Q72" s="405">
        <f t="shared" si="15"/>
        <v>0.91</v>
      </c>
      <c r="R72" s="372"/>
      <c r="S72" s="372"/>
      <c r="T72" s="372"/>
      <c r="U72" s="373"/>
    </row>
    <row r="73" spans="1:21" ht="12.75">
      <c r="A73" s="355" t="s">
        <v>192</v>
      </c>
      <c r="B73" s="403">
        <f t="shared" si="0"/>
        <v>-0.18385</v>
      </c>
      <c r="C73" s="404">
        <f t="shared" si="1"/>
        <v>0.17385</v>
      </c>
      <c r="D73" s="404">
        <f t="shared" si="2"/>
        <v>-0.3627</v>
      </c>
      <c r="E73" s="405">
        <f t="shared" si="3"/>
        <v>0.3527</v>
      </c>
      <c r="F73" s="403">
        <f t="shared" si="4"/>
        <v>-0.030508474576271184</v>
      </c>
      <c r="G73" s="293">
        <f t="shared" si="5"/>
        <v>0.030508474576271184</v>
      </c>
      <c r="H73" s="293">
        <f t="shared" si="6"/>
        <v>-0.06101694915254237</v>
      </c>
      <c r="I73" s="295">
        <f t="shared" si="7"/>
        <v>0.06101694915254237</v>
      </c>
      <c r="J73" s="403">
        <f t="shared" si="8"/>
        <v>-0.1837</v>
      </c>
      <c r="K73" s="404">
        <f t="shared" si="9"/>
        <v>0.15230000000000002</v>
      </c>
      <c r="L73" s="404">
        <f t="shared" si="10"/>
        <v>-0.3517</v>
      </c>
      <c r="M73" s="405">
        <f t="shared" si="11"/>
        <v>0.32030000000000003</v>
      </c>
      <c r="N73" s="403">
        <f t="shared" si="12"/>
        <v>-0.1815</v>
      </c>
      <c r="O73" s="404">
        <f t="shared" si="13"/>
        <v>0.1895</v>
      </c>
      <c r="P73" s="404">
        <f t="shared" si="14"/>
        <v>-0.367</v>
      </c>
      <c r="Q73" s="405">
        <f t="shared" si="15"/>
        <v>0.375</v>
      </c>
      <c r="R73" s="372"/>
      <c r="S73" s="372"/>
      <c r="T73" s="372"/>
      <c r="U73" s="373"/>
    </row>
    <row r="74" spans="1:21" ht="12.75">
      <c r="A74" s="355" t="s">
        <v>193</v>
      </c>
      <c r="B74" s="403">
        <f t="shared" si="0"/>
        <v>-0.0028</v>
      </c>
      <c r="C74" s="404">
        <f t="shared" si="1"/>
        <v>0.0028</v>
      </c>
      <c r="D74" s="404">
        <f t="shared" si="2"/>
        <v>-0.0056</v>
      </c>
      <c r="E74" s="405">
        <f t="shared" si="3"/>
        <v>0.0056</v>
      </c>
      <c r="F74" s="403">
        <f t="shared" si="4"/>
        <v>-0.018983050847457626</v>
      </c>
      <c r="G74" s="293">
        <f t="shared" si="5"/>
        <v>0.018983050847457626</v>
      </c>
      <c r="H74" s="293">
        <f t="shared" si="6"/>
        <v>-0.03796610169491525</v>
      </c>
      <c r="I74" s="295">
        <f t="shared" si="7"/>
        <v>0.03796610169491525</v>
      </c>
      <c r="J74" s="403">
        <f t="shared" si="8"/>
        <v>-0.0695</v>
      </c>
      <c r="K74" s="404">
        <f t="shared" si="9"/>
        <v>0.1335</v>
      </c>
      <c r="L74" s="404">
        <f t="shared" si="10"/>
        <v>-0.171</v>
      </c>
      <c r="M74" s="405">
        <f t="shared" si="11"/>
        <v>0.23500000000000001</v>
      </c>
      <c r="N74" s="403">
        <f t="shared" si="12"/>
        <v>-0.029849999999999998</v>
      </c>
      <c r="O74" s="404">
        <f t="shared" si="13"/>
        <v>0.04505</v>
      </c>
      <c r="P74" s="404">
        <f t="shared" si="14"/>
        <v>-0.0673</v>
      </c>
      <c r="Q74" s="405">
        <f t="shared" si="15"/>
        <v>0.08249999999999999</v>
      </c>
      <c r="R74" s="372"/>
      <c r="S74" s="372"/>
      <c r="T74" s="372"/>
      <c r="U74" s="373"/>
    </row>
    <row r="75" spans="1:21" ht="12.75">
      <c r="A75" s="355" t="s">
        <v>194</v>
      </c>
      <c r="B75" s="403">
        <f t="shared" si="0"/>
        <v>-0.0195</v>
      </c>
      <c r="C75" s="404">
        <f t="shared" si="1"/>
        <v>0.022500000000000003</v>
      </c>
      <c r="D75" s="404">
        <f t="shared" si="2"/>
        <v>-0.0405</v>
      </c>
      <c r="E75" s="405">
        <f t="shared" si="3"/>
        <v>0.043500000000000004</v>
      </c>
      <c r="F75" s="403">
        <f t="shared" si="4"/>
        <v>-0.007457627118644069</v>
      </c>
      <c r="G75" s="293">
        <f t="shared" si="5"/>
        <v>0.007457627118644069</v>
      </c>
      <c r="H75" s="293">
        <f t="shared" si="6"/>
        <v>-0.014915254237288138</v>
      </c>
      <c r="I75" s="295">
        <f t="shared" si="7"/>
        <v>0.014915254237288138</v>
      </c>
      <c r="J75" s="403">
        <f t="shared" si="8"/>
        <v>-0.0245</v>
      </c>
      <c r="K75" s="404">
        <f t="shared" si="9"/>
        <v>0.0245</v>
      </c>
      <c r="L75" s="404">
        <f t="shared" si="10"/>
        <v>-0.049</v>
      </c>
      <c r="M75" s="405">
        <f t="shared" si="11"/>
        <v>0.049</v>
      </c>
      <c r="N75" s="403">
        <f t="shared" si="12"/>
        <v>-0.0174</v>
      </c>
      <c r="O75" s="404">
        <f t="shared" si="13"/>
        <v>0.0204</v>
      </c>
      <c r="P75" s="404">
        <f t="shared" si="14"/>
        <v>-0.0363</v>
      </c>
      <c r="Q75" s="405">
        <f t="shared" si="15"/>
        <v>0.0393</v>
      </c>
      <c r="R75" s="372"/>
      <c r="S75" s="372"/>
      <c r="T75" s="372"/>
      <c r="U75" s="373"/>
    </row>
    <row r="76" spans="1:21" ht="12.75">
      <c r="A76" s="355" t="s">
        <v>195</v>
      </c>
      <c r="B76" s="403">
        <f t="shared" si="0"/>
        <v>-0.015649999999999997</v>
      </c>
      <c r="C76" s="404">
        <f t="shared" si="1"/>
        <v>0.011649999999999999</v>
      </c>
      <c r="D76" s="404">
        <f t="shared" si="2"/>
        <v>-0.0293</v>
      </c>
      <c r="E76" s="405">
        <f t="shared" si="3"/>
        <v>0.025299999999999996</v>
      </c>
      <c r="F76" s="403">
        <f t="shared" si="4"/>
        <v>-0.01016949152542373</v>
      </c>
      <c r="G76" s="293">
        <f t="shared" si="5"/>
        <v>0.01016949152542373</v>
      </c>
      <c r="H76" s="293">
        <f t="shared" si="6"/>
        <v>-0.02033898305084746</v>
      </c>
      <c r="I76" s="295">
        <f t="shared" si="7"/>
        <v>0.02033898305084746</v>
      </c>
      <c r="J76" s="403">
        <f t="shared" si="8"/>
        <v>-0.031</v>
      </c>
      <c r="K76" s="404">
        <f t="shared" si="9"/>
        <v>0.025</v>
      </c>
      <c r="L76" s="404">
        <f t="shared" si="10"/>
        <v>-0.059000000000000004</v>
      </c>
      <c r="M76" s="405">
        <f t="shared" si="11"/>
        <v>0.053</v>
      </c>
      <c r="N76" s="403">
        <f t="shared" si="12"/>
        <v>-0.01995</v>
      </c>
      <c r="O76" s="404">
        <f t="shared" si="13"/>
        <v>0.02415</v>
      </c>
      <c r="P76" s="404">
        <f t="shared" si="14"/>
        <v>-0.042</v>
      </c>
      <c r="Q76" s="405">
        <f t="shared" si="15"/>
        <v>0.0462</v>
      </c>
      <c r="R76" s="372"/>
      <c r="S76" s="372"/>
      <c r="T76" s="372"/>
      <c r="U76" s="373"/>
    </row>
    <row r="77" spans="1:21" ht="13.5" thickBot="1">
      <c r="A77" s="356" t="s">
        <v>196</v>
      </c>
      <c r="B77" s="406">
        <f t="shared" si="0"/>
        <v>-0.026199999999999998</v>
      </c>
      <c r="C77" s="407">
        <f t="shared" si="1"/>
        <v>0.02</v>
      </c>
      <c r="D77" s="407">
        <f t="shared" si="2"/>
        <v>-0.0493</v>
      </c>
      <c r="E77" s="408">
        <f t="shared" si="3"/>
        <v>0.0431</v>
      </c>
      <c r="F77" s="406">
        <f t="shared" si="4"/>
        <v>-0.01016949152542373</v>
      </c>
      <c r="G77" s="297">
        <f t="shared" si="5"/>
        <v>0.01016949152542373</v>
      </c>
      <c r="H77" s="297">
        <f t="shared" si="6"/>
        <v>-0.02033898305084746</v>
      </c>
      <c r="I77" s="296">
        <f t="shared" si="7"/>
        <v>0.02033898305084746</v>
      </c>
      <c r="J77" s="406">
        <f t="shared" si="8"/>
        <v>-0.0417</v>
      </c>
      <c r="K77" s="407">
        <f t="shared" si="9"/>
        <v>0.0353</v>
      </c>
      <c r="L77" s="407">
        <f t="shared" si="10"/>
        <v>-0.0802</v>
      </c>
      <c r="M77" s="408">
        <f t="shared" si="11"/>
        <v>0.0738</v>
      </c>
      <c r="N77" s="406">
        <f t="shared" si="12"/>
        <v>-0.0367</v>
      </c>
      <c r="O77" s="407">
        <f t="shared" si="13"/>
        <v>0.0375</v>
      </c>
      <c r="P77" s="407">
        <f t="shared" si="14"/>
        <v>-0.0738</v>
      </c>
      <c r="Q77" s="408">
        <f t="shared" si="15"/>
        <v>0.0746</v>
      </c>
      <c r="R77" s="374"/>
      <c r="S77" s="374"/>
      <c r="T77" s="374"/>
      <c r="U77" s="375"/>
    </row>
    <row r="78" spans="1:6" ht="13.5" thickBot="1">
      <c r="A78" s="360" t="s">
        <v>259</v>
      </c>
      <c r="B78" s="376">
        <v>0</v>
      </c>
      <c r="C78" s="377">
        <v>0.01</v>
      </c>
      <c r="D78" s="377">
        <v>0</v>
      </c>
      <c r="E78" s="378">
        <v>0.02</v>
      </c>
      <c r="F78" s="411"/>
    </row>
    <row r="79" ht="13.5" thickBot="1"/>
    <row r="80" ht="12.75">
      <c r="A80" s="380" t="s">
        <v>255</v>
      </c>
    </row>
    <row r="81" ht="13.5" thickBot="1">
      <c r="A81" s="381" t="s">
        <v>256</v>
      </c>
    </row>
  </sheetData>
  <sheetProtection/>
  <mergeCells count="29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L41:N41"/>
    <mergeCell ref="L42:N42"/>
    <mergeCell ref="L43:N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U81"/>
  <sheetViews>
    <sheetView workbookViewId="0" topLeftCell="A1">
      <selection activeCell="A1" sqref="A1:U1"/>
    </sheetView>
  </sheetViews>
  <sheetFormatPr defaultColWidth="9.140625" defaultRowHeight="12.75"/>
  <cols>
    <col min="1" max="1" width="26.140625" style="379" bestFit="1" customWidth="1"/>
    <col min="2" max="2" width="8.7109375" style="81" bestFit="1" customWidth="1"/>
    <col min="3" max="3" width="9.7109375" style="81" bestFit="1" customWidth="1"/>
    <col min="4" max="4" width="8.7109375" style="81" bestFit="1" customWidth="1"/>
    <col min="5" max="5" width="9.7109375" style="81" bestFit="1" customWidth="1"/>
    <col min="6" max="6" width="8.7109375" style="81" bestFit="1" customWidth="1"/>
    <col min="7" max="7" width="10.7109375" style="81" customWidth="1"/>
    <col min="8" max="8" width="8.7109375" style="81" bestFit="1" customWidth="1"/>
    <col min="9" max="9" width="9.7109375" style="81" bestFit="1" customWidth="1"/>
    <col min="10" max="10" width="8.8515625" style="81" bestFit="1" customWidth="1"/>
    <col min="11" max="11" width="9.8515625" style="81" bestFit="1" customWidth="1"/>
    <col min="12" max="12" width="8.8515625" style="81" bestFit="1" customWidth="1"/>
    <col min="13" max="13" width="9.8515625" style="81" bestFit="1" customWidth="1"/>
    <col min="14" max="14" width="8.7109375" style="81" bestFit="1" customWidth="1"/>
    <col min="15" max="15" width="9.7109375" style="81" bestFit="1" customWidth="1"/>
    <col min="16" max="16" width="10.57421875" style="81" customWidth="1"/>
    <col min="17" max="17" width="9.7109375" style="81" customWidth="1"/>
    <col min="18" max="18" width="8.7109375" style="81" bestFit="1" customWidth="1"/>
    <col min="19" max="19" width="9.7109375" style="81" bestFit="1" customWidth="1"/>
    <col min="20" max="20" width="8.7109375" style="81" bestFit="1" customWidth="1"/>
    <col min="21" max="21" width="9.7109375" style="81" bestFit="1" customWidth="1"/>
    <col min="22" max="16384" width="9.140625" style="81" customWidth="1"/>
  </cols>
  <sheetData>
    <row r="1" spans="1:21" ht="13.5" thickBot="1">
      <c r="A1" s="580" t="s">
        <v>149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4"/>
    </row>
    <row r="2" spans="1:21" ht="13.5" thickBot="1">
      <c r="A2" s="355"/>
      <c r="B2" s="134" t="s">
        <v>150</v>
      </c>
      <c r="C2" s="135" t="s">
        <v>151</v>
      </c>
      <c r="D2" s="292" t="s">
        <v>152</v>
      </c>
      <c r="E2" s="135" t="s">
        <v>153</v>
      </c>
      <c r="F2" s="590"/>
      <c r="G2" s="591"/>
      <c r="H2" s="134" t="s">
        <v>150</v>
      </c>
      <c r="I2" s="135" t="s">
        <v>151</v>
      </c>
      <c r="J2" s="292" t="s">
        <v>152</v>
      </c>
      <c r="K2" s="135" t="s">
        <v>153</v>
      </c>
      <c r="L2" s="185"/>
      <c r="M2" s="185"/>
      <c r="N2" s="185"/>
      <c r="O2" s="185"/>
      <c r="P2" s="185"/>
      <c r="Q2" s="185"/>
      <c r="R2" s="357"/>
      <c r="S2" s="357"/>
      <c r="T2" s="357"/>
      <c r="U2" s="171"/>
    </row>
    <row r="3" spans="1:21" ht="12.75">
      <c r="A3" s="355" t="s">
        <v>154</v>
      </c>
      <c r="B3" s="136">
        <v>-0.058</v>
      </c>
      <c r="C3" s="137">
        <v>0.008</v>
      </c>
      <c r="D3" s="181">
        <v>3.5</v>
      </c>
      <c r="E3" s="137">
        <v>7</v>
      </c>
      <c r="F3" s="586" t="s">
        <v>148</v>
      </c>
      <c r="G3" s="587"/>
      <c r="H3" s="136">
        <v>0</v>
      </c>
      <c r="I3" s="137">
        <v>0.28</v>
      </c>
      <c r="J3" s="181">
        <v>3.5</v>
      </c>
      <c r="K3" s="137">
        <v>7</v>
      </c>
      <c r="L3" s="185"/>
      <c r="M3" s="185"/>
      <c r="N3" s="185"/>
      <c r="O3" s="185"/>
      <c r="P3" s="185"/>
      <c r="Q3" s="185"/>
      <c r="R3" s="357"/>
      <c r="S3" s="357"/>
      <c r="T3" s="357"/>
      <c r="U3" s="171"/>
    </row>
    <row r="4" spans="1:21" ht="13.5" thickBot="1">
      <c r="A4" s="355" t="s">
        <v>155</v>
      </c>
      <c r="B4" s="271">
        <v>-4070</v>
      </c>
      <c r="C4" s="272">
        <v>100</v>
      </c>
      <c r="D4" s="182">
        <v>3.5</v>
      </c>
      <c r="E4" s="139">
        <v>7</v>
      </c>
      <c r="F4" s="588"/>
      <c r="G4" s="589"/>
      <c r="H4" s="138"/>
      <c r="I4" s="139"/>
      <c r="J4" s="182"/>
      <c r="K4" s="139"/>
      <c r="L4" s="186"/>
      <c r="M4" s="186"/>
      <c r="N4" s="186"/>
      <c r="O4" s="186"/>
      <c r="P4" s="186"/>
      <c r="Q4" s="186"/>
      <c r="R4" s="357"/>
      <c r="S4" s="357"/>
      <c r="T4" s="357"/>
      <c r="U4" s="171"/>
    </row>
    <row r="5" spans="1:21" ht="13.5" thickBot="1">
      <c r="A5" s="358"/>
      <c r="B5" s="581" t="s">
        <v>156</v>
      </c>
      <c r="C5" s="531"/>
      <c r="D5" s="531"/>
      <c r="E5" s="582"/>
      <c r="F5" s="583" t="s">
        <v>157</v>
      </c>
      <c r="G5" s="584"/>
      <c r="H5" s="584"/>
      <c r="I5" s="585"/>
      <c r="J5" s="583" t="s">
        <v>158</v>
      </c>
      <c r="K5" s="584"/>
      <c r="L5" s="584"/>
      <c r="M5" s="585"/>
      <c r="N5" s="583" t="s">
        <v>159</v>
      </c>
      <c r="O5" s="584"/>
      <c r="P5" s="584"/>
      <c r="Q5" s="585"/>
      <c r="R5" s="583" t="s">
        <v>160</v>
      </c>
      <c r="S5" s="584"/>
      <c r="T5" s="584"/>
      <c r="U5" s="585"/>
    </row>
    <row r="6" spans="1:21" ht="13.5" thickBot="1">
      <c r="A6" s="355"/>
      <c r="B6" s="188" t="s">
        <v>161</v>
      </c>
      <c r="C6" s="187" t="s">
        <v>162</v>
      </c>
      <c r="D6" s="188" t="s">
        <v>152</v>
      </c>
      <c r="E6" s="187" t="s">
        <v>153</v>
      </c>
      <c r="F6" s="305" t="s">
        <v>161</v>
      </c>
      <c r="G6" s="306" t="s">
        <v>162</v>
      </c>
      <c r="H6" s="305" t="s">
        <v>152</v>
      </c>
      <c r="I6" s="306" t="s">
        <v>153</v>
      </c>
      <c r="J6" s="305" t="s">
        <v>161</v>
      </c>
      <c r="K6" s="306" t="s">
        <v>162</v>
      </c>
      <c r="L6" s="305" t="s">
        <v>152</v>
      </c>
      <c r="M6" s="306" t="s">
        <v>153</v>
      </c>
      <c r="N6" s="188" t="s">
        <v>161</v>
      </c>
      <c r="O6" s="183" t="s">
        <v>162</v>
      </c>
      <c r="P6" s="188" t="s">
        <v>152</v>
      </c>
      <c r="Q6" s="187" t="s">
        <v>153</v>
      </c>
      <c r="R6" s="188" t="s">
        <v>161</v>
      </c>
      <c r="S6" s="183" t="s">
        <v>162</v>
      </c>
      <c r="T6" s="188" t="s">
        <v>152</v>
      </c>
      <c r="U6" s="183" t="s">
        <v>153</v>
      </c>
    </row>
    <row r="7" spans="1:21" ht="13.5" thickBot="1">
      <c r="A7" s="355" t="s">
        <v>163</v>
      </c>
      <c r="B7" s="304">
        <v>108.3</v>
      </c>
      <c r="C7" s="194">
        <v>0.38</v>
      </c>
      <c r="D7" s="302">
        <v>4</v>
      </c>
      <c r="E7" s="194">
        <v>8</v>
      </c>
      <c r="F7" s="307">
        <v>0.34</v>
      </c>
      <c r="G7" s="308">
        <v>1.52</v>
      </c>
      <c r="H7" s="190">
        <v>4</v>
      </c>
      <c r="I7" s="190">
        <v>8</v>
      </c>
      <c r="J7" s="307">
        <v>-4140</v>
      </c>
      <c r="K7" s="308">
        <v>380</v>
      </c>
      <c r="L7" s="190">
        <v>3.5</v>
      </c>
      <c r="M7" s="190">
        <v>7</v>
      </c>
      <c r="N7" s="299">
        <v>-4022</v>
      </c>
      <c r="O7" s="274">
        <v>211</v>
      </c>
      <c r="P7" s="194">
        <v>3.5</v>
      </c>
      <c r="Q7" s="194">
        <v>7</v>
      </c>
      <c r="R7" s="359">
        <v>-2.1</v>
      </c>
      <c r="S7" s="149">
        <v>2.02</v>
      </c>
      <c r="T7" s="191">
        <v>3.5</v>
      </c>
      <c r="U7" s="149">
        <v>7</v>
      </c>
    </row>
    <row r="8" spans="1:21" ht="13.5" thickBot="1">
      <c r="A8" s="358"/>
      <c r="B8" s="581" t="s">
        <v>164</v>
      </c>
      <c r="C8" s="531"/>
      <c r="D8" s="531"/>
      <c r="E8" s="582"/>
      <c r="F8" s="581" t="s">
        <v>165</v>
      </c>
      <c r="G8" s="531"/>
      <c r="H8" s="531"/>
      <c r="I8" s="531"/>
      <c r="J8" s="592" t="s">
        <v>166</v>
      </c>
      <c r="K8" s="593"/>
      <c r="L8" s="593"/>
      <c r="M8" s="594"/>
      <c r="N8" s="592" t="s">
        <v>167</v>
      </c>
      <c r="O8" s="593"/>
      <c r="P8" s="593"/>
      <c r="Q8" s="594"/>
      <c r="R8" s="357"/>
      <c r="S8" s="357"/>
      <c r="T8" s="357"/>
      <c r="U8" s="171"/>
    </row>
    <row r="9" spans="1:21" ht="13.5" thickBot="1">
      <c r="A9" s="356"/>
      <c r="B9" s="134" t="s">
        <v>161</v>
      </c>
      <c r="C9" s="292" t="s">
        <v>162</v>
      </c>
      <c r="D9" s="134" t="s">
        <v>152</v>
      </c>
      <c r="E9" s="292" t="s">
        <v>153</v>
      </c>
      <c r="F9" s="134" t="s">
        <v>161</v>
      </c>
      <c r="G9" s="292" t="s">
        <v>162</v>
      </c>
      <c r="H9" s="134" t="s">
        <v>152</v>
      </c>
      <c r="I9" s="292" t="s">
        <v>153</v>
      </c>
      <c r="J9" s="188" t="s">
        <v>161</v>
      </c>
      <c r="K9" s="183" t="s">
        <v>162</v>
      </c>
      <c r="L9" s="188" t="s">
        <v>152</v>
      </c>
      <c r="M9" s="183" t="s">
        <v>153</v>
      </c>
      <c r="N9" s="188" t="s">
        <v>161</v>
      </c>
      <c r="O9" s="187" t="s">
        <v>162</v>
      </c>
      <c r="P9" s="188" t="s">
        <v>152</v>
      </c>
      <c r="Q9" s="183" t="s">
        <v>153</v>
      </c>
      <c r="R9" s="357"/>
      <c r="S9" s="357"/>
      <c r="T9" s="357"/>
      <c r="U9" s="171"/>
    </row>
    <row r="10" spans="1:21" ht="13.5" thickBot="1">
      <c r="A10" s="360" t="s">
        <v>168</v>
      </c>
      <c r="B10" s="142">
        <v>0</v>
      </c>
      <c r="C10" s="196">
        <v>0</v>
      </c>
      <c r="D10" s="142">
        <v>3.5</v>
      </c>
      <c r="E10" s="196">
        <v>7</v>
      </c>
      <c r="F10" s="318">
        <v>-0.16</v>
      </c>
      <c r="G10" s="314">
        <v>0.96</v>
      </c>
      <c r="H10" s="140">
        <v>4</v>
      </c>
      <c r="I10" s="147">
        <v>8</v>
      </c>
      <c r="J10" s="140">
        <v>3.29</v>
      </c>
      <c r="K10" s="149">
        <v>0.88</v>
      </c>
      <c r="L10" s="191">
        <v>3.5</v>
      </c>
      <c r="M10" s="149">
        <v>7</v>
      </c>
      <c r="N10" s="191">
        <v>1.08</v>
      </c>
      <c r="O10" s="149">
        <v>1.77</v>
      </c>
      <c r="P10" s="191">
        <v>3.5</v>
      </c>
      <c r="Q10" s="149">
        <v>7</v>
      </c>
      <c r="R10" s="357"/>
      <c r="S10" s="357"/>
      <c r="T10" s="357"/>
      <c r="U10" s="171"/>
    </row>
    <row r="11" spans="1:21" ht="12.75">
      <c r="A11" s="355" t="s">
        <v>169</v>
      </c>
      <c r="B11" s="282">
        <v>1.3</v>
      </c>
      <c r="C11" s="195">
        <v>0.15</v>
      </c>
      <c r="D11" s="141">
        <v>3.5</v>
      </c>
      <c r="E11" s="195">
        <v>7</v>
      </c>
      <c r="F11" s="141">
        <v>0</v>
      </c>
      <c r="G11" s="293">
        <v>0.5084745762711864</v>
      </c>
      <c r="H11" s="144">
        <v>4</v>
      </c>
      <c r="I11" s="146">
        <v>8</v>
      </c>
      <c r="J11" s="392">
        <v>32</v>
      </c>
      <c r="K11" s="393">
        <v>9</v>
      </c>
      <c r="L11" s="392">
        <v>3.5</v>
      </c>
      <c r="M11" s="393">
        <v>7</v>
      </c>
      <c r="N11" s="392">
        <v>30</v>
      </c>
      <c r="O11" s="393">
        <v>8</v>
      </c>
      <c r="P11" s="392">
        <v>3.5</v>
      </c>
      <c r="Q11" s="393">
        <v>7</v>
      </c>
      <c r="R11" s="357"/>
      <c r="S11" s="357"/>
      <c r="T11" s="357"/>
      <c r="U11" s="171"/>
    </row>
    <row r="12" spans="1:21" ht="12.75">
      <c r="A12" s="355" t="s">
        <v>170</v>
      </c>
      <c r="B12" s="282">
        <v>4.6</v>
      </c>
      <c r="C12" s="195">
        <v>0.16</v>
      </c>
      <c r="D12" s="141">
        <v>3.5</v>
      </c>
      <c r="E12" s="195">
        <v>7</v>
      </c>
      <c r="F12" s="141">
        <v>0</v>
      </c>
      <c r="G12" s="293">
        <v>0.5084745762711864</v>
      </c>
      <c r="H12" s="141">
        <v>4</v>
      </c>
      <c r="I12" s="195">
        <v>8</v>
      </c>
      <c r="J12" s="270">
        <v>1.44</v>
      </c>
      <c r="K12" s="303">
        <v>5.5</v>
      </c>
      <c r="L12" s="394">
        <v>3.5</v>
      </c>
      <c r="M12" s="395">
        <v>7</v>
      </c>
      <c r="N12" s="394">
        <v>7.55</v>
      </c>
      <c r="O12" s="395">
        <v>1.64</v>
      </c>
      <c r="P12" s="394">
        <v>3.5</v>
      </c>
      <c r="Q12" s="395">
        <v>7</v>
      </c>
      <c r="R12" s="357"/>
      <c r="S12" s="357"/>
      <c r="T12" s="357"/>
      <c r="U12" s="171"/>
    </row>
    <row r="13" spans="1:21" ht="12.75">
      <c r="A13" s="355" t="s">
        <v>171</v>
      </c>
      <c r="B13" s="283">
        <v>0.06</v>
      </c>
      <c r="C13" s="195">
        <v>0.034</v>
      </c>
      <c r="D13" s="141">
        <v>3.5</v>
      </c>
      <c r="E13" s="195">
        <v>7</v>
      </c>
      <c r="F13" s="141">
        <v>0</v>
      </c>
      <c r="G13" s="293">
        <v>0.13559322033898305</v>
      </c>
      <c r="H13" s="141">
        <v>4</v>
      </c>
      <c r="I13" s="195">
        <v>8</v>
      </c>
      <c r="J13" s="394">
        <v>0.65</v>
      </c>
      <c r="K13" s="395">
        <v>1.15</v>
      </c>
      <c r="L13" s="394">
        <v>3.5</v>
      </c>
      <c r="M13" s="395">
        <v>7</v>
      </c>
      <c r="N13" s="394">
        <v>0.73</v>
      </c>
      <c r="O13" s="395">
        <v>0.6</v>
      </c>
      <c r="P13" s="394">
        <v>3.5</v>
      </c>
      <c r="Q13" s="395">
        <v>7</v>
      </c>
      <c r="R13" s="357"/>
      <c r="S13" s="357"/>
      <c r="T13" s="357"/>
      <c r="U13" s="171"/>
    </row>
    <row r="14" spans="1:21" ht="12.75">
      <c r="A14" s="355" t="s">
        <v>172</v>
      </c>
      <c r="B14" s="283">
        <v>0.04</v>
      </c>
      <c r="C14" s="195">
        <v>0.024</v>
      </c>
      <c r="D14" s="141">
        <v>3.5</v>
      </c>
      <c r="E14" s="195">
        <v>7</v>
      </c>
      <c r="F14" s="141">
        <v>0</v>
      </c>
      <c r="G14" s="293">
        <v>0.13559322033898305</v>
      </c>
      <c r="H14" s="141">
        <v>4</v>
      </c>
      <c r="I14" s="195">
        <v>8</v>
      </c>
      <c r="J14" s="270">
        <v>-0.7</v>
      </c>
      <c r="K14" s="395">
        <v>0.82</v>
      </c>
      <c r="L14" s="394">
        <v>3.5</v>
      </c>
      <c r="M14" s="395">
        <v>7</v>
      </c>
      <c r="N14" s="270">
        <v>0</v>
      </c>
      <c r="O14" s="303">
        <v>0.23</v>
      </c>
      <c r="P14" s="394">
        <v>3.5</v>
      </c>
      <c r="Q14" s="395">
        <v>7</v>
      </c>
      <c r="R14" s="357"/>
      <c r="S14" s="357"/>
      <c r="T14" s="357"/>
      <c r="U14" s="171"/>
    </row>
    <row r="15" spans="1:21" ht="12.75">
      <c r="A15" s="355" t="s">
        <v>173</v>
      </c>
      <c r="B15" s="284">
        <v>-0.019774132413410254</v>
      </c>
      <c r="C15" s="280">
        <v>0.005418943924748579</v>
      </c>
      <c r="D15" s="141">
        <v>3.5</v>
      </c>
      <c r="E15" s="195">
        <v>7</v>
      </c>
      <c r="F15" s="141">
        <v>0</v>
      </c>
      <c r="G15" s="293">
        <v>0.05932203389830509</v>
      </c>
      <c r="H15" s="141">
        <v>4</v>
      </c>
      <c r="I15" s="195">
        <v>8</v>
      </c>
      <c r="J15" s="394">
        <v>-0.0032</v>
      </c>
      <c r="K15" s="303">
        <v>0.62</v>
      </c>
      <c r="L15" s="394">
        <v>3.5</v>
      </c>
      <c r="M15" s="395">
        <v>7</v>
      </c>
      <c r="N15" s="270">
        <v>0</v>
      </c>
      <c r="O15" s="303">
        <v>0.07</v>
      </c>
      <c r="P15" s="394">
        <v>3.5</v>
      </c>
      <c r="Q15" s="395">
        <v>7</v>
      </c>
      <c r="R15" s="357"/>
      <c r="S15" s="357"/>
      <c r="T15" s="357"/>
      <c r="U15" s="171"/>
    </row>
    <row r="16" spans="1:21" ht="12.75">
      <c r="A16" s="355" t="s">
        <v>174</v>
      </c>
      <c r="B16" s="284">
        <v>-0.010837373458221854</v>
      </c>
      <c r="C16" s="280">
        <v>0.01</v>
      </c>
      <c r="D16" s="141">
        <v>3.5</v>
      </c>
      <c r="E16" s="195">
        <v>7</v>
      </c>
      <c r="F16" s="141">
        <v>0</v>
      </c>
      <c r="G16" s="293">
        <v>0.04576271186440678</v>
      </c>
      <c r="H16" s="141">
        <v>4</v>
      </c>
      <c r="I16" s="195">
        <v>8</v>
      </c>
      <c r="J16" s="394">
        <v>-0.13</v>
      </c>
      <c r="K16" s="395">
        <v>0.37</v>
      </c>
      <c r="L16" s="394">
        <v>3.5</v>
      </c>
      <c r="M16" s="395">
        <v>7</v>
      </c>
      <c r="N16" s="270">
        <v>0</v>
      </c>
      <c r="O16" s="303">
        <v>0.03</v>
      </c>
      <c r="P16" s="394">
        <v>3.5</v>
      </c>
      <c r="Q16" s="395">
        <v>7</v>
      </c>
      <c r="R16" s="357"/>
      <c r="S16" s="357"/>
      <c r="T16" s="357"/>
      <c r="U16" s="171"/>
    </row>
    <row r="17" spans="1:21" ht="12.75">
      <c r="A17" s="355" t="s">
        <v>175</v>
      </c>
      <c r="B17" s="284">
        <v>-0.003117352004020069</v>
      </c>
      <c r="C17" s="280">
        <v>0.00343650901164559</v>
      </c>
      <c r="D17" s="141">
        <v>3.5</v>
      </c>
      <c r="E17" s="195">
        <v>7</v>
      </c>
      <c r="F17" s="141">
        <v>0</v>
      </c>
      <c r="G17" s="293">
        <v>0.028813559322033902</v>
      </c>
      <c r="H17" s="141">
        <v>4</v>
      </c>
      <c r="I17" s="195">
        <v>8</v>
      </c>
      <c r="J17" s="289">
        <v>-0.004</v>
      </c>
      <c r="K17" s="396">
        <v>0.097</v>
      </c>
      <c r="L17" s="394">
        <v>3.5</v>
      </c>
      <c r="M17" s="395">
        <v>7</v>
      </c>
      <c r="N17" s="289">
        <v>0</v>
      </c>
      <c r="O17" s="396">
        <v>0.038</v>
      </c>
      <c r="P17" s="394">
        <v>3.5</v>
      </c>
      <c r="Q17" s="395">
        <v>7</v>
      </c>
      <c r="R17" s="357"/>
      <c r="S17" s="357"/>
      <c r="T17" s="357"/>
      <c r="U17" s="171"/>
    </row>
    <row r="18" spans="1:21" ht="12.75">
      <c r="A18" s="355" t="s">
        <v>176</v>
      </c>
      <c r="B18" s="284">
        <v>0.00978380454866244</v>
      </c>
      <c r="C18" s="280">
        <v>0.014</v>
      </c>
      <c r="D18" s="141">
        <v>3.5</v>
      </c>
      <c r="E18" s="195">
        <v>7</v>
      </c>
      <c r="F18" s="141">
        <v>0</v>
      </c>
      <c r="G18" s="293">
        <v>0.01694915254237288</v>
      </c>
      <c r="H18" s="141">
        <v>4</v>
      </c>
      <c r="I18" s="195">
        <v>8</v>
      </c>
      <c r="J18" s="289">
        <v>0.032</v>
      </c>
      <c r="K18" s="396">
        <v>0.073</v>
      </c>
      <c r="L18" s="394">
        <v>3.5</v>
      </c>
      <c r="M18" s="395">
        <v>7</v>
      </c>
      <c r="N18" s="289">
        <v>0.029</v>
      </c>
      <c r="O18" s="396">
        <v>0.025</v>
      </c>
      <c r="P18" s="394">
        <v>3.5</v>
      </c>
      <c r="Q18" s="395">
        <v>7</v>
      </c>
      <c r="R18" s="357"/>
      <c r="S18" s="357"/>
      <c r="T18" s="357"/>
      <c r="U18" s="171"/>
    </row>
    <row r="19" spans="1:21" ht="12.75">
      <c r="A19" s="355" t="s">
        <v>177</v>
      </c>
      <c r="B19" s="285">
        <v>0.00014751670490872266</v>
      </c>
      <c r="C19" s="281">
        <v>0.0018580411967804248</v>
      </c>
      <c r="D19" s="141">
        <v>3.5</v>
      </c>
      <c r="E19" s="195">
        <v>7</v>
      </c>
      <c r="F19" s="141">
        <v>0</v>
      </c>
      <c r="G19" s="293">
        <v>0.03389830508474576</v>
      </c>
      <c r="H19" s="141">
        <v>4</v>
      </c>
      <c r="I19" s="195">
        <v>8</v>
      </c>
      <c r="J19" s="289">
        <v>-0.0029</v>
      </c>
      <c r="K19" s="396">
        <v>0.146</v>
      </c>
      <c r="L19" s="394">
        <v>3.5</v>
      </c>
      <c r="M19" s="395">
        <v>7</v>
      </c>
      <c r="N19" s="289">
        <v>-0.0045</v>
      </c>
      <c r="O19" s="396">
        <v>0.113</v>
      </c>
      <c r="P19" s="394">
        <v>3.5</v>
      </c>
      <c r="Q19" s="395">
        <v>7</v>
      </c>
      <c r="R19" s="357"/>
      <c r="S19" s="357"/>
      <c r="T19" s="357"/>
      <c r="U19" s="171"/>
    </row>
    <row r="20" spans="1:21" ht="12.75">
      <c r="A20" s="355" t="s">
        <v>178</v>
      </c>
      <c r="B20" s="284">
        <v>0</v>
      </c>
      <c r="C20" s="280">
        <v>0.021</v>
      </c>
      <c r="D20" s="141">
        <v>3.5</v>
      </c>
      <c r="E20" s="195">
        <v>7</v>
      </c>
      <c r="F20" s="141">
        <v>0</v>
      </c>
      <c r="G20" s="293">
        <v>0.005</v>
      </c>
      <c r="H20" s="141">
        <v>4</v>
      </c>
      <c r="I20" s="195">
        <v>8</v>
      </c>
      <c r="J20" s="289">
        <v>0.016</v>
      </c>
      <c r="K20" s="396">
        <v>0.032</v>
      </c>
      <c r="L20" s="394">
        <v>3.5</v>
      </c>
      <c r="M20" s="395">
        <v>7</v>
      </c>
      <c r="N20" s="289">
        <v>0.016</v>
      </c>
      <c r="O20" s="396">
        <v>0.009</v>
      </c>
      <c r="P20" s="394">
        <v>3.5</v>
      </c>
      <c r="Q20" s="395">
        <v>7</v>
      </c>
      <c r="R20" s="357"/>
      <c r="S20" s="357"/>
      <c r="T20" s="357"/>
      <c r="U20" s="171"/>
    </row>
    <row r="21" spans="1:21" ht="12.75">
      <c r="A21" s="355" t="s">
        <v>179</v>
      </c>
      <c r="B21" s="284">
        <v>2.056450254703613E-05</v>
      </c>
      <c r="C21" s="280">
        <v>0.001</v>
      </c>
      <c r="D21" s="141">
        <v>3.5</v>
      </c>
      <c r="E21" s="195">
        <v>7</v>
      </c>
      <c r="F21" s="141">
        <v>0</v>
      </c>
      <c r="G21" s="293">
        <v>0.00516949152542373</v>
      </c>
      <c r="H21" s="141">
        <v>4</v>
      </c>
      <c r="I21" s="195">
        <v>8</v>
      </c>
      <c r="J21" s="289">
        <v>-0.0024</v>
      </c>
      <c r="K21" s="396">
        <v>0.02</v>
      </c>
      <c r="L21" s="394">
        <v>3.5</v>
      </c>
      <c r="M21" s="395">
        <v>7</v>
      </c>
      <c r="N21" s="284">
        <v>0</v>
      </c>
      <c r="O21" s="397">
        <v>0.015</v>
      </c>
      <c r="P21" s="394">
        <v>3.5</v>
      </c>
      <c r="Q21" s="395">
        <v>7</v>
      </c>
      <c r="R21" s="357"/>
      <c r="S21" s="357"/>
      <c r="T21" s="357"/>
      <c r="U21" s="171"/>
    </row>
    <row r="22" spans="1:21" ht="12.75">
      <c r="A22" s="355" t="s">
        <v>180</v>
      </c>
      <c r="B22" s="284">
        <v>0</v>
      </c>
      <c r="C22" s="280">
        <v>0.002360101442492993</v>
      </c>
      <c r="D22" s="141">
        <v>3.5</v>
      </c>
      <c r="E22" s="195">
        <v>7</v>
      </c>
      <c r="F22" s="141">
        <v>0</v>
      </c>
      <c r="G22" s="293">
        <v>0.00211864406779661</v>
      </c>
      <c r="H22" s="141">
        <v>4</v>
      </c>
      <c r="I22" s="195">
        <v>8</v>
      </c>
      <c r="J22" s="394">
        <v>0.0017</v>
      </c>
      <c r="K22" s="395">
        <v>0.0066</v>
      </c>
      <c r="L22" s="394">
        <v>3.5</v>
      </c>
      <c r="M22" s="395">
        <v>7</v>
      </c>
      <c r="N22" s="284">
        <v>0</v>
      </c>
      <c r="O22" s="397">
        <v>0.0031</v>
      </c>
      <c r="P22" s="394">
        <v>3.5</v>
      </c>
      <c r="Q22" s="395">
        <v>7</v>
      </c>
      <c r="R22" s="357"/>
      <c r="S22" s="357"/>
      <c r="T22" s="357"/>
      <c r="U22" s="171"/>
    </row>
    <row r="23" spans="1:21" ht="12.75">
      <c r="A23" s="355" t="s">
        <v>181</v>
      </c>
      <c r="B23" s="284">
        <v>-0.0004924131763350099</v>
      </c>
      <c r="C23" s="280">
        <v>0.0062</v>
      </c>
      <c r="D23" s="141">
        <v>3.5</v>
      </c>
      <c r="E23" s="195">
        <v>7</v>
      </c>
      <c r="F23" s="141">
        <v>0</v>
      </c>
      <c r="G23" s="293">
        <v>0.00288135593220339</v>
      </c>
      <c r="H23" s="141">
        <v>4</v>
      </c>
      <c r="I23" s="195">
        <v>8</v>
      </c>
      <c r="J23" s="284">
        <v>0.0016</v>
      </c>
      <c r="K23" s="397">
        <v>0.0084</v>
      </c>
      <c r="L23" s="394">
        <v>3.5</v>
      </c>
      <c r="M23" s="395">
        <v>7</v>
      </c>
      <c r="N23" s="284">
        <v>-0.0022</v>
      </c>
      <c r="O23" s="397">
        <v>0.0071</v>
      </c>
      <c r="P23" s="394">
        <v>3.5</v>
      </c>
      <c r="Q23" s="395">
        <v>7</v>
      </c>
      <c r="R23" s="357"/>
      <c r="S23" s="357"/>
      <c r="T23" s="357"/>
      <c r="U23" s="171"/>
    </row>
    <row r="24" spans="1:21" ht="13.5" thickBot="1">
      <c r="A24" s="356" t="s">
        <v>182</v>
      </c>
      <c r="B24" s="284">
        <v>0.001</v>
      </c>
      <c r="C24" s="280">
        <v>0.0039</v>
      </c>
      <c r="D24" s="141">
        <v>3.5</v>
      </c>
      <c r="E24" s="195">
        <v>7</v>
      </c>
      <c r="F24" s="141">
        <v>0</v>
      </c>
      <c r="G24" s="293">
        <v>0.0022881355932203393</v>
      </c>
      <c r="H24" s="142">
        <v>4</v>
      </c>
      <c r="I24" s="196">
        <v>8</v>
      </c>
      <c r="J24" s="269">
        <v>-0.0075</v>
      </c>
      <c r="K24" s="286">
        <v>0.0115</v>
      </c>
      <c r="L24" s="398">
        <v>3.5</v>
      </c>
      <c r="M24" s="399">
        <v>7</v>
      </c>
      <c r="N24" s="269">
        <v>-0.004</v>
      </c>
      <c r="O24" s="286">
        <v>0.0067</v>
      </c>
      <c r="P24" s="398">
        <v>3.5</v>
      </c>
      <c r="Q24" s="399">
        <v>7</v>
      </c>
      <c r="R24" s="357"/>
      <c r="S24" s="357"/>
      <c r="T24" s="357"/>
      <c r="U24" s="171"/>
    </row>
    <row r="25" spans="1:21" ht="12.75">
      <c r="A25" s="355" t="s">
        <v>183</v>
      </c>
      <c r="B25" s="288">
        <v>-0.03</v>
      </c>
      <c r="C25" s="290">
        <v>0.11</v>
      </c>
      <c r="D25" s="144">
        <v>3.5</v>
      </c>
      <c r="E25" s="146">
        <v>7</v>
      </c>
      <c r="F25" s="144">
        <v>0</v>
      </c>
      <c r="G25" s="298">
        <v>0.9322033898305085</v>
      </c>
      <c r="H25" s="144">
        <v>4</v>
      </c>
      <c r="I25" s="146">
        <v>8</v>
      </c>
      <c r="J25" s="392">
        <v>0.81</v>
      </c>
      <c r="K25" s="393">
        <v>6.49</v>
      </c>
      <c r="L25" s="392">
        <v>3.5</v>
      </c>
      <c r="M25" s="393">
        <v>7</v>
      </c>
      <c r="N25" s="288">
        <v>-0.4</v>
      </c>
      <c r="O25" s="393">
        <v>0.62</v>
      </c>
      <c r="P25" s="409">
        <v>3.5</v>
      </c>
      <c r="Q25" s="395">
        <v>7</v>
      </c>
      <c r="R25" s="357"/>
      <c r="S25" s="357"/>
      <c r="T25" s="357"/>
      <c r="U25" s="171"/>
    </row>
    <row r="26" spans="1:21" ht="12.75">
      <c r="A26" s="355" t="s">
        <v>184</v>
      </c>
      <c r="B26" s="289">
        <v>0</v>
      </c>
      <c r="C26" s="287">
        <v>0.083</v>
      </c>
      <c r="D26" s="141">
        <v>3.5</v>
      </c>
      <c r="E26" s="195">
        <v>7</v>
      </c>
      <c r="F26" s="141">
        <v>0</v>
      </c>
      <c r="G26" s="293">
        <v>0.2966101694915254</v>
      </c>
      <c r="H26" s="141">
        <v>4</v>
      </c>
      <c r="I26" s="195">
        <v>8</v>
      </c>
      <c r="J26" s="394">
        <v>-1.63</v>
      </c>
      <c r="K26" s="395">
        <v>2.13</v>
      </c>
      <c r="L26" s="394">
        <v>3.5</v>
      </c>
      <c r="M26" s="395">
        <v>7</v>
      </c>
      <c r="N26" s="270">
        <v>0</v>
      </c>
      <c r="O26" s="303">
        <v>0.2</v>
      </c>
      <c r="P26" s="409">
        <v>3.5</v>
      </c>
      <c r="Q26" s="395">
        <v>7</v>
      </c>
      <c r="R26" s="357"/>
      <c r="S26" s="357"/>
      <c r="T26" s="357"/>
      <c r="U26" s="171"/>
    </row>
    <row r="27" spans="1:21" ht="12.75">
      <c r="A27" s="355" t="s">
        <v>185</v>
      </c>
      <c r="B27" s="289">
        <v>0</v>
      </c>
      <c r="C27" s="287">
        <v>0.018</v>
      </c>
      <c r="D27" s="141">
        <v>3.5</v>
      </c>
      <c r="E27" s="195">
        <v>7</v>
      </c>
      <c r="F27" s="141">
        <v>0</v>
      </c>
      <c r="G27" s="293">
        <v>0.22881355932203393</v>
      </c>
      <c r="H27" s="141">
        <v>4</v>
      </c>
      <c r="I27" s="195">
        <v>8</v>
      </c>
      <c r="J27" s="394">
        <v>-0.6</v>
      </c>
      <c r="K27" s="303">
        <v>1.67</v>
      </c>
      <c r="L27" s="394">
        <v>3.5</v>
      </c>
      <c r="M27" s="395">
        <v>7</v>
      </c>
      <c r="N27" s="394">
        <v>-0.32</v>
      </c>
      <c r="O27" s="395">
        <v>0.26</v>
      </c>
      <c r="P27" s="409">
        <v>3.5</v>
      </c>
      <c r="Q27" s="395">
        <v>7</v>
      </c>
      <c r="R27" s="357"/>
      <c r="S27" s="357"/>
      <c r="T27" s="357"/>
      <c r="U27" s="171"/>
    </row>
    <row r="28" spans="1:21" ht="12.75">
      <c r="A28" s="355" t="s">
        <v>186</v>
      </c>
      <c r="B28" s="289">
        <v>0</v>
      </c>
      <c r="C28" s="287">
        <v>0.045</v>
      </c>
      <c r="D28" s="141">
        <v>3.5</v>
      </c>
      <c r="E28" s="195">
        <v>7</v>
      </c>
      <c r="F28" s="141">
        <v>0</v>
      </c>
      <c r="G28" s="293">
        <v>0.1016949152542373</v>
      </c>
      <c r="H28" s="141">
        <v>4</v>
      </c>
      <c r="I28" s="195">
        <v>8</v>
      </c>
      <c r="J28" s="394">
        <v>-0.62</v>
      </c>
      <c r="K28" s="395">
        <v>0.76</v>
      </c>
      <c r="L28" s="394">
        <v>3.5</v>
      </c>
      <c r="M28" s="395">
        <v>7</v>
      </c>
      <c r="N28" s="270">
        <v>0</v>
      </c>
      <c r="O28" s="303">
        <v>0.16</v>
      </c>
      <c r="P28" s="409">
        <v>3.5</v>
      </c>
      <c r="Q28" s="395">
        <v>7</v>
      </c>
      <c r="R28" s="357"/>
      <c r="S28" s="357"/>
      <c r="T28" s="357"/>
      <c r="U28" s="171"/>
    </row>
    <row r="29" spans="1:21" ht="12.75">
      <c r="A29" s="355" t="s">
        <v>187</v>
      </c>
      <c r="B29" s="284">
        <v>0</v>
      </c>
      <c r="C29" s="280">
        <v>0.004906375075298238</v>
      </c>
      <c r="D29" s="141">
        <v>3.5</v>
      </c>
      <c r="E29" s="195">
        <v>7</v>
      </c>
      <c r="F29" s="141">
        <v>0</v>
      </c>
      <c r="G29" s="293">
        <v>0.057627118644067804</v>
      </c>
      <c r="H29" s="141">
        <v>4</v>
      </c>
      <c r="I29" s="195">
        <v>8</v>
      </c>
      <c r="J29" s="270">
        <v>0.35</v>
      </c>
      <c r="K29" s="303">
        <v>0.66</v>
      </c>
      <c r="L29" s="394">
        <v>3.5</v>
      </c>
      <c r="M29" s="395">
        <v>7</v>
      </c>
      <c r="N29" s="270">
        <v>0.02</v>
      </c>
      <c r="O29" s="303">
        <v>0.07</v>
      </c>
      <c r="P29" s="409">
        <v>3.5</v>
      </c>
      <c r="Q29" s="395">
        <v>7</v>
      </c>
      <c r="R29" s="357"/>
      <c r="S29" s="357"/>
      <c r="T29" s="357"/>
      <c r="U29" s="171"/>
    </row>
    <row r="30" spans="1:21" ht="12.75">
      <c r="A30" s="355" t="s">
        <v>188</v>
      </c>
      <c r="B30" s="284">
        <v>0</v>
      </c>
      <c r="C30" s="280">
        <v>0.026</v>
      </c>
      <c r="D30" s="141">
        <v>3.5</v>
      </c>
      <c r="E30" s="195">
        <v>7</v>
      </c>
      <c r="F30" s="141">
        <v>0</v>
      </c>
      <c r="G30" s="293">
        <v>0.04745762711864407</v>
      </c>
      <c r="H30" s="141">
        <v>4</v>
      </c>
      <c r="I30" s="195">
        <v>8</v>
      </c>
      <c r="J30" s="270">
        <v>-0.21</v>
      </c>
      <c r="K30" s="395">
        <v>0.23</v>
      </c>
      <c r="L30" s="394">
        <v>3.5</v>
      </c>
      <c r="M30" s="395">
        <v>7</v>
      </c>
      <c r="N30" s="289">
        <v>0</v>
      </c>
      <c r="O30" s="396">
        <v>0.019</v>
      </c>
      <c r="P30" s="409">
        <v>3.5</v>
      </c>
      <c r="Q30" s="395">
        <v>7</v>
      </c>
      <c r="R30" s="357"/>
      <c r="S30" s="357"/>
      <c r="T30" s="357"/>
      <c r="U30" s="171"/>
    </row>
    <row r="31" spans="1:21" ht="12.75">
      <c r="A31" s="355" t="s">
        <v>189</v>
      </c>
      <c r="B31" s="284">
        <v>0.001</v>
      </c>
      <c r="C31" s="280">
        <v>0.002193608955300207</v>
      </c>
      <c r="D31" s="141">
        <v>3.5</v>
      </c>
      <c r="E31" s="195">
        <v>7</v>
      </c>
      <c r="F31" s="141">
        <v>0</v>
      </c>
      <c r="G31" s="293">
        <v>0.021186440677966104</v>
      </c>
      <c r="H31" s="141">
        <v>4</v>
      </c>
      <c r="I31" s="195">
        <v>8</v>
      </c>
      <c r="J31" s="289">
        <v>0.067</v>
      </c>
      <c r="K31" s="396">
        <v>0.115</v>
      </c>
      <c r="L31" s="394">
        <v>3.5</v>
      </c>
      <c r="M31" s="395">
        <v>7</v>
      </c>
      <c r="N31" s="289">
        <v>0.026</v>
      </c>
      <c r="O31" s="396">
        <v>0.037</v>
      </c>
      <c r="P31" s="409">
        <v>3.5</v>
      </c>
      <c r="Q31" s="395">
        <v>7</v>
      </c>
      <c r="R31" s="357"/>
      <c r="S31" s="357"/>
      <c r="T31" s="357"/>
      <c r="U31" s="171"/>
    </row>
    <row r="32" spans="1:21" ht="12.75">
      <c r="A32" s="355" t="s">
        <v>190</v>
      </c>
      <c r="B32" s="284">
        <v>0</v>
      </c>
      <c r="C32" s="280">
        <v>0.018</v>
      </c>
      <c r="D32" s="141">
        <v>3.5</v>
      </c>
      <c r="E32" s="195">
        <v>7</v>
      </c>
      <c r="F32" s="141">
        <v>0</v>
      </c>
      <c r="G32" s="293">
        <v>0.017796610169491526</v>
      </c>
      <c r="H32" s="141">
        <v>4</v>
      </c>
      <c r="I32" s="195">
        <v>8</v>
      </c>
      <c r="J32" s="289">
        <v>-0.045</v>
      </c>
      <c r="K32" s="396">
        <v>0.062</v>
      </c>
      <c r="L32" s="394">
        <v>3.5</v>
      </c>
      <c r="M32" s="395">
        <v>7</v>
      </c>
      <c r="N32" s="289">
        <v>-0.0084</v>
      </c>
      <c r="O32" s="396">
        <v>0.034</v>
      </c>
      <c r="P32" s="409">
        <v>3.5</v>
      </c>
      <c r="Q32" s="395">
        <v>7</v>
      </c>
      <c r="R32" s="357"/>
      <c r="S32" s="357"/>
      <c r="T32" s="357"/>
      <c r="U32" s="171"/>
    </row>
    <row r="33" spans="1:21" ht="12.75">
      <c r="A33" s="355" t="s">
        <v>191</v>
      </c>
      <c r="B33" s="285">
        <v>-1.874794916143342E-05</v>
      </c>
      <c r="C33" s="281">
        <v>0.0009498888409677001</v>
      </c>
      <c r="D33" s="141">
        <v>3.5</v>
      </c>
      <c r="E33" s="195">
        <v>7</v>
      </c>
      <c r="F33" s="141">
        <v>0</v>
      </c>
      <c r="G33" s="293">
        <v>0.028813559322033902</v>
      </c>
      <c r="H33" s="141">
        <v>4</v>
      </c>
      <c r="I33" s="195">
        <v>8</v>
      </c>
      <c r="J33" s="289">
        <v>0.152</v>
      </c>
      <c r="K33" s="396">
        <v>0.157</v>
      </c>
      <c r="L33" s="394">
        <v>3.5</v>
      </c>
      <c r="M33" s="395">
        <v>7</v>
      </c>
      <c r="N33" s="289">
        <v>0.098</v>
      </c>
      <c r="O33" s="396">
        <v>0.116</v>
      </c>
      <c r="P33" s="409">
        <v>3.5</v>
      </c>
      <c r="Q33" s="395">
        <v>7</v>
      </c>
      <c r="R33" s="357"/>
      <c r="S33" s="357"/>
      <c r="T33" s="357"/>
      <c r="U33" s="171"/>
    </row>
    <row r="34" spans="1:21" ht="12.75">
      <c r="A34" s="355" t="s">
        <v>192</v>
      </c>
      <c r="B34" s="284">
        <v>-0.005</v>
      </c>
      <c r="C34" s="280">
        <v>0.0511</v>
      </c>
      <c r="D34" s="141">
        <v>3.5</v>
      </c>
      <c r="E34" s="195">
        <v>7</v>
      </c>
      <c r="F34" s="141">
        <v>0</v>
      </c>
      <c r="G34" s="293">
        <v>0.007627118644067796</v>
      </c>
      <c r="H34" s="141">
        <v>4</v>
      </c>
      <c r="I34" s="195">
        <v>8</v>
      </c>
      <c r="J34" s="289">
        <v>-0.0157</v>
      </c>
      <c r="K34" s="396">
        <v>0.048</v>
      </c>
      <c r="L34" s="394">
        <v>3.5</v>
      </c>
      <c r="M34" s="395">
        <v>7</v>
      </c>
      <c r="N34" s="289">
        <v>0.004</v>
      </c>
      <c r="O34" s="396">
        <v>0.053</v>
      </c>
      <c r="P34" s="409">
        <v>3.5</v>
      </c>
      <c r="Q34" s="395">
        <v>7</v>
      </c>
      <c r="R34" s="357"/>
      <c r="S34" s="357"/>
      <c r="T34" s="357"/>
      <c r="U34" s="171"/>
    </row>
    <row r="35" spans="1:21" ht="12.75">
      <c r="A35" s="355" t="s">
        <v>193</v>
      </c>
      <c r="B35" s="284">
        <v>0</v>
      </c>
      <c r="C35" s="280">
        <v>0.0008</v>
      </c>
      <c r="D35" s="141">
        <v>3.5</v>
      </c>
      <c r="E35" s="195">
        <v>7</v>
      </c>
      <c r="F35" s="141">
        <v>0</v>
      </c>
      <c r="G35" s="293">
        <v>0.0047457627118644066</v>
      </c>
      <c r="H35" s="141">
        <v>4</v>
      </c>
      <c r="I35" s="195">
        <v>8</v>
      </c>
      <c r="J35" s="289">
        <v>0.032</v>
      </c>
      <c r="K35" s="396">
        <v>0.029</v>
      </c>
      <c r="L35" s="394">
        <v>3.5</v>
      </c>
      <c r="M35" s="395">
        <v>7</v>
      </c>
      <c r="N35" s="284">
        <v>0.0076</v>
      </c>
      <c r="O35" s="397">
        <v>0.0107</v>
      </c>
      <c r="P35" s="409">
        <v>3.5</v>
      </c>
      <c r="Q35" s="395">
        <v>7</v>
      </c>
      <c r="R35" s="357"/>
      <c r="S35" s="357"/>
      <c r="T35" s="357"/>
      <c r="U35" s="171"/>
    </row>
    <row r="36" spans="1:21" ht="12.75">
      <c r="A36" s="355" t="s">
        <v>194</v>
      </c>
      <c r="B36" s="284">
        <v>0.0015</v>
      </c>
      <c r="C36" s="280">
        <v>0.006</v>
      </c>
      <c r="D36" s="141">
        <v>3.5</v>
      </c>
      <c r="E36" s="195">
        <v>7</v>
      </c>
      <c r="F36" s="141">
        <v>0</v>
      </c>
      <c r="G36" s="293">
        <v>0.0018644067796610173</v>
      </c>
      <c r="H36" s="141">
        <v>4</v>
      </c>
      <c r="I36" s="195">
        <v>8</v>
      </c>
      <c r="J36" s="289">
        <v>0</v>
      </c>
      <c r="K36" s="396">
        <v>0.007</v>
      </c>
      <c r="L36" s="394">
        <v>3.5</v>
      </c>
      <c r="M36" s="395">
        <v>7</v>
      </c>
      <c r="N36" s="284">
        <v>0.0015</v>
      </c>
      <c r="O36" s="397">
        <v>0.0054</v>
      </c>
      <c r="P36" s="409">
        <v>3.5</v>
      </c>
      <c r="Q36" s="395">
        <v>7</v>
      </c>
      <c r="R36" s="357"/>
      <c r="S36" s="357"/>
      <c r="T36" s="357"/>
      <c r="U36" s="171"/>
    </row>
    <row r="37" spans="1:21" ht="12.75">
      <c r="A37" s="355" t="s">
        <v>195</v>
      </c>
      <c r="B37" s="284">
        <v>-0.002</v>
      </c>
      <c r="C37" s="280">
        <v>0.0039</v>
      </c>
      <c r="D37" s="141">
        <v>3.5</v>
      </c>
      <c r="E37" s="195">
        <v>7</v>
      </c>
      <c r="F37" s="141">
        <v>0</v>
      </c>
      <c r="G37" s="293">
        <v>0.0025423728813559325</v>
      </c>
      <c r="H37" s="141">
        <v>4</v>
      </c>
      <c r="I37" s="195">
        <v>8</v>
      </c>
      <c r="J37" s="394">
        <v>-0.003</v>
      </c>
      <c r="K37" s="395">
        <v>0.008</v>
      </c>
      <c r="L37" s="394">
        <v>3.5</v>
      </c>
      <c r="M37" s="395">
        <v>7</v>
      </c>
      <c r="N37" s="284">
        <v>0.0021</v>
      </c>
      <c r="O37" s="397">
        <v>0.0063</v>
      </c>
      <c r="P37" s="409">
        <v>3.5</v>
      </c>
      <c r="Q37" s="395">
        <v>7</v>
      </c>
      <c r="R37" s="357"/>
      <c r="S37" s="357"/>
      <c r="T37" s="357"/>
      <c r="U37" s="171"/>
    </row>
    <row r="38" spans="1:21" ht="13.5" thickBot="1">
      <c r="A38" s="356" t="s">
        <v>196</v>
      </c>
      <c r="B38" s="269">
        <v>-0.0031</v>
      </c>
      <c r="C38" s="291">
        <v>0.0066</v>
      </c>
      <c r="D38" s="142">
        <v>3.5</v>
      </c>
      <c r="E38" s="196">
        <v>7</v>
      </c>
      <c r="F38" s="142">
        <v>0</v>
      </c>
      <c r="G38" s="297">
        <v>0.0025423728813559325</v>
      </c>
      <c r="H38" s="142">
        <v>4</v>
      </c>
      <c r="I38" s="196">
        <v>8</v>
      </c>
      <c r="J38" s="398">
        <v>-0.0032</v>
      </c>
      <c r="K38" s="399">
        <v>0.011</v>
      </c>
      <c r="L38" s="398">
        <v>3.5</v>
      </c>
      <c r="M38" s="399">
        <v>7</v>
      </c>
      <c r="N38" s="269">
        <v>0.0004</v>
      </c>
      <c r="O38" s="286">
        <v>0.0106</v>
      </c>
      <c r="P38" s="410">
        <v>3.5</v>
      </c>
      <c r="Q38" s="399">
        <v>7</v>
      </c>
      <c r="R38" s="361"/>
      <c r="S38" s="361"/>
      <c r="T38" s="361"/>
      <c r="U38" s="362"/>
    </row>
    <row r="39" spans="1:17" ht="13.5" thickBot="1">
      <c r="A39" s="36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21" ht="13.5" thickBot="1">
      <c r="A40" s="580" t="s">
        <v>197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4"/>
    </row>
    <row r="41" spans="1:21" ht="13.5" thickBot="1">
      <c r="A41" s="355"/>
      <c r="B41" s="305" t="s">
        <v>198</v>
      </c>
      <c r="C41" s="364" t="s">
        <v>199</v>
      </c>
      <c r="D41" s="306" t="s">
        <v>200</v>
      </c>
      <c r="E41" s="364" t="s">
        <v>201</v>
      </c>
      <c r="F41" s="590"/>
      <c r="G41" s="591"/>
      <c r="H41" s="305" t="s">
        <v>198</v>
      </c>
      <c r="I41" s="364" t="s">
        <v>199</v>
      </c>
      <c r="J41" s="306" t="s">
        <v>200</v>
      </c>
      <c r="K41" s="364" t="s">
        <v>201</v>
      </c>
      <c r="L41" s="583"/>
      <c r="M41" s="595"/>
      <c r="N41" s="595"/>
      <c r="O41" s="364" t="s">
        <v>200</v>
      </c>
      <c r="P41" s="364" t="s">
        <v>201</v>
      </c>
      <c r="Q41" s="306"/>
      <c r="R41" s="357"/>
      <c r="S41" s="357"/>
      <c r="T41" s="357"/>
      <c r="U41" s="171"/>
    </row>
    <row r="42" spans="1:21" ht="13.5" thickBot="1">
      <c r="A42" s="355" t="s">
        <v>154</v>
      </c>
      <c r="B42" s="144">
        <f>B3-C3*D3</f>
        <v>-0.08600000000000001</v>
      </c>
      <c r="C42" s="279">
        <f>B3+C3*D3</f>
        <v>-0.030000000000000002</v>
      </c>
      <c r="D42" s="146">
        <f>B3-C3*E3</f>
        <v>-0.114</v>
      </c>
      <c r="E42" s="145">
        <f>B3+C3*E3</f>
        <v>-0.0020000000000000018</v>
      </c>
      <c r="F42" s="586" t="s">
        <v>148</v>
      </c>
      <c r="G42" s="587"/>
      <c r="H42" s="136">
        <f>H3-I3*J3</f>
        <v>-0.9800000000000001</v>
      </c>
      <c r="I42" s="137">
        <f>H3+I3*J3</f>
        <v>0.9800000000000001</v>
      </c>
      <c r="J42" s="181">
        <f>H3-K3*I3</f>
        <v>-1.9600000000000002</v>
      </c>
      <c r="K42" s="137">
        <f>H3+I3*K3</f>
        <v>1.9600000000000002</v>
      </c>
      <c r="L42" s="581" t="s">
        <v>331</v>
      </c>
      <c r="M42" s="531"/>
      <c r="N42" s="531"/>
      <c r="O42" s="137">
        <v>-0.18</v>
      </c>
      <c r="P42" s="137">
        <v>0.18</v>
      </c>
      <c r="Q42" s="185"/>
      <c r="R42" s="357"/>
      <c r="S42" s="357"/>
      <c r="T42" s="357"/>
      <c r="U42" s="171"/>
    </row>
    <row r="43" spans="1:21" ht="13.5" thickBot="1">
      <c r="A43" s="355" t="s">
        <v>155</v>
      </c>
      <c r="B43" s="276">
        <f>B4-C4*D4</f>
        <v>-4420</v>
      </c>
      <c r="C43" s="277">
        <f>B4+C4*D4</f>
        <v>-3720</v>
      </c>
      <c r="D43" s="278">
        <f>B4-C4*E4</f>
        <v>-4770</v>
      </c>
      <c r="E43" s="277">
        <f>B4+C4*E4</f>
        <v>-3370</v>
      </c>
      <c r="F43" s="588"/>
      <c r="G43" s="589"/>
      <c r="H43" s="138"/>
      <c r="I43" s="139"/>
      <c r="J43" s="182"/>
      <c r="K43" s="139"/>
      <c r="L43" s="592"/>
      <c r="M43" s="596"/>
      <c r="N43" s="596"/>
      <c r="O43" s="139"/>
      <c r="P43" s="139"/>
      <c r="Q43" s="185"/>
      <c r="R43" s="357"/>
      <c r="S43" s="357"/>
      <c r="T43" s="357"/>
      <c r="U43" s="171"/>
    </row>
    <row r="44" spans="1:21" ht="13.5" thickBot="1">
      <c r="A44" s="358"/>
      <c r="B44" s="581" t="s">
        <v>156</v>
      </c>
      <c r="C44" s="531"/>
      <c r="D44" s="531"/>
      <c r="E44" s="582"/>
      <c r="F44" s="583" t="s">
        <v>157</v>
      </c>
      <c r="G44" s="584"/>
      <c r="H44" s="584"/>
      <c r="I44" s="585"/>
      <c r="J44" s="583" t="s">
        <v>158</v>
      </c>
      <c r="K44" s="584"/>
      <c r="L44" s="584"/>
      <c r="M44" s="585"/>
      <c r="N44" s="583" t="s">
        <v>159</v>
      </c>
      <c r="O44" s="584"/>
      <c r="P44" s="584"/>
      <c r="Q44" s="585"/>
      <c r="R44" s="583" t="s">
        <v>160</v>
      </c>
      <c r="S44" s="584"/>
      <c r="T44" s="584"/>
      <c r="U44" s="585"/>
    </row>
    <row r="45" spans="1:21" ht="13.5" thickBot="1">
      <c r="A45" s="355"/>
      <c r="B45" s="188" t="s">
        <v>198</v>
      </c>
      <c r="C45" s="187" t="s">
        <v>199</v>
      </c>
      <c r="D45" s="187" t="s">
        <v>200</v>
      </c>
      <c r="E45" s="183" t="s">
        <v>201</v>
      </c>
      <c r="F45" s="188" t="s">
        <v>198</v>
      </c>
      <c r="G45" s="187" t="s">
        <v>199</v>
      </c>
      <c r="H45" s="187" t="s">
        <v>200</v>
      </c>
      <c r="I45" s="183" t="s">
        <v>201</v>
      </c>
      <c r="J45" s="188" t="s">
        <v>198</v>
      </c>
      <c r="K45" s="187" t="s">
        <v>199</v>
      </c>
      <c r="L45" s="187" t="s">
        <v>200</v>
      </c>
      <c r="M45" s="183" t="s">
        <v>201</v>
      </c>
      <c r="N45" s="188" t="s">
        <v>198</v>
      </c>
      <c r="O45" s="187" t="s">
        <v>199</v>
      </c>
      <c r="P45" s="187" t="s">
        <v>200</v>
      </c>
      <c r="Q45" s="183" t="s">
        <v>201</v>
      </c>
      <c r="R45" s="188" t="s">
        <v>198</v>
      </c>
      <c r="S45" s="187" t="s">
        <v>199</v>
      </c>
      <c r="T45" s="187" t="s">
        <v>200</v>
      </c>
      <c r="U45" s="183" t="s">
        <v>201</v>
      </c>
    </row>
    <row r="46" spans="1:21" ht="13.5" thickBot="1">
      <c r="A46" s="355" t="s">
        <v>163</v>
      </c>
      <c r="B46" s="365">
        <f>B7-C7*D7</f>
        <v>106.78</v>
      </c>
      <c r="C46" s="366">
        <f>B7+C7*D7</f>
        <v>109.82</v>
      </c>
      <c r="D46" s="366">
        <f>B7-C7*E7</f>
        <v>105.25999999999999</v>
      </c>
      <c r="E46" s="367">
        <f>B7+C7*E7</f>
        <v>111.34</v>
      </c>
      <c r="F46" s="275">
        <f>F7-G7*H7</f>
        <v>-5.74</v>
      </c>
      <c r="G46" s="368">
        <f>F7+G7*H7</f>
        <v>6.42</v>
      </c>
      <c r="H46" s="368">
        <f>F7-G7*I7</f>
        <v>-11.82</v>
      </c>
      <c r="I46" s="273">
        <f>F7+G7*I7</f>
        <v>12.5</v>
      </c>
      <c r="J46" s="369">
        <f>J7-K7*L7</f>
        <v>-5470</v>
      </c>
      <c r="K46" s="370">
        <f>J7+K7*L7</f>
        <v>-2810</v>
      </c>
      <c r="L46" s="370">
        <f>J7-K7*M7</f>
        <v>-6800</v>
      </c>
      <c r="M46" s="371">
        <f>J7+K7*M7</f>
        <v>-1480</v>
      </c>
      <c r="N46" s="369">
        <f>N7-O7*P7</f>
        <v>-4760.5</v>
      </c>
      <c r="O46" s="370">
        <f>N7+O7*P7</f>
        <v>-3283.5</v>
      </c>
      <c r="P46" s="194">
        <f>N7-O7*Q7</f>
        <v>-5499</v>
      </c>
      <c r="Q46" s="193">
        <f>N7+O7*Q7</f>
        <v>-2545</v>
      </c>
      <c r="R46" s="365">
        <f>R7-S7*T7</f>
        <v>-9.17</v>
      </c>
      <c r="S46" s="366">
        <f>R7+S7*T7</f>
        <v>4.970000000000001</v>
      </c>
      <c r="T46" s="366">
        <f>R7-S7*U7</f>
        <v>-16.240000000000002</v>
      </c>
      <c r="U46" s="367">
        <f>R7+S7*U7</f>
        <v>12.040000000000001</v>
      </c>
    </row>
    <row r="47" spans="1:21" ht="13.5" thickBot="1">
      <c r="A47" s="358"/>
      <c r="B47" s="581" t="s">
        <v>164</v>
      </c>
      <c r="C47" s="531"/>
      <c r="D47" s="531"/>
      <c r="E47" s="582"/>
      <c r="F47" s="581" t="s">
        <v>165</v>
      </c>
      <c r="G47" s="531"/>
      <c r="H47" s="531"/>
      <c r="I47" s="582"/>
      <c r="J47" s="597" t="s">
        <v>166</v>
      </c>
      <c r="K47" s="598"/>
      <c r="L47" s="598"/>
      <c r="M47" s="598"/>
      <c r="N47" s="581" t="s">
        <v>167</v>
      </c>
      <c r="O47" s="599"/>
      <c r="P47" s="599"/>
      <c r="Q47" s="600"/>
      <c r="R47" s="357"/>
      <c r="S47" s="357"/>
      <c r="T47" s="357"/>
      <c r="U47" s="171"/>
    </row>
    <row r="48" spans="1:21" ht="13.5" thickBot="1">
      <c r="A48" s="356"/>
      <c r="B48" s="188" t="s">
        <v>198</v>
      </c>
      <c r="C48" s="187" t="s">
        <v>199</v>
      </c>
      <c r="D48" s="187" t="s">
        <v>200</v>
      </c>
      <c r="E48" s="183" t="s">
        <v>201</v>
      </c>
      <c r="F48" s="188" t="s">
        <v>198</v>
      </c>
      <c r="G48" s="187" t="s">
        <v>199</v>
      </c>
      <c r="H48" s="187" t="s">
        <v>200</v>
      </c>
      <c r="I48" s="183" t="s">
        <v>201</v>
      </c>
      <c r="J48" s="188" t="s">
        <v>198</v>
      </c>
      <c r="K48" s="187" t="s">
        <v>199</v>
      </c>
      <c r="L48" s="187" t="s">
        <v>200</v>
      </c>
      <c r="M48" s="183" t="s">
        <v>201</v>
      </c>
      <c r="N48" s="188" t="s">
        <v>198</v>
      </c>
      <c r="O48" s="187" t="s">
        <v>199</v>
      </c>
      <c r="P48" s="187" t="s">
        <v>200</v>
      </c>
      <c r="Q48" s="183" t="s">
        <v>201</v>
      </c>
      <c r="R48" s="357"/>
      <c r="S48" s="357"/>
      <c r="T48" s="357"/>
      <c r="U48" s="171"/>
    </row>
    <row r="49" spans="1:21" ht="13.5" thickBot="1">
      <c r="A49" s="360" t="s">
        <v>168</v>
      </c>
      <c r="B49" s="313">
        <f aca="true" t="shared" si="0" ref="B49:B77">B10-C10*D10</f>
        <v>0</v>
      </c>
      <c r="C49" s="297">
        <f aca="true" t="shared" si="1" ref="C49:C77">B10+C10*D10</f>
        <v>0</v>
      </c>
      <c r="D49" s="297">
        <f aca="true" t="shared" si="2" ref="D49:D77">B10-C10*E10</f>
        <v>0</v>
      </c>
      <c r="E49" s="296">
        <f aca="true" t="shared" si="3" ref="E49:E77">B10+C10*E10</f>
        <v>0</v>
      </c>
      <c r="F49" s="317">
        <f aca="true" t="shared" si="4" ref="F49:F77">F10-G10*H10</f>
        <v>-4</v>
      </c>
      <c r="G49" s="314">
        <f aca="true" t="shared" si="5" ref="G49:G77">F10+G10*H10</f>
        <v>3.6799999999999997</v>
      </c>
      <c r="H49" s="314">
        <f aca="true" t="shared" si="6" ref="H49:H77">F10-G10*I10</f>
        <v>-7.84</v>
      </c>
      <c r="I49" s="316">
        <f aca="true" t="shared" si="7" ref="I49:I77">F10+G10*I10</f>
        <v>7.52</v>
      </c>
      <c r="J49" s="313">
        <f aca="true" t="shared" si="8" ref="J49:J77">J10-K10*L10</f>
        <v>0.20999999999999996</v>
      </c>
      <c r="K49" s="297">
        <f aca="true" t="shared" si="9" ref="K49:K77">J10+K10*L10</f>
        <v>6.37</v>
      </c>
      <c r="L49" s="297">
        <f aca="true" t="shared" si="10" ref="L49:L77">J10-K10*M10</f>
        <v>-2.87</v>
      </c>
      <c r="M49" s="296">
        <f aca="true" t="shared" si="11" ref="M49:M77">J10+K10*M10</f>
        <v>9.45</v>
      </c>
      <c r="N49" s="313">
        <f aca="true" t="shared" si="12" ref="N49:N77">N10-O10*P10</f>
        <v>-5.115</v>
      </c>
      <c r="O49" s="297">
        <f aca="true" t="shared" si="13" ref="O49:O77">N10+O10*P10</f>
        <v>7.275</v>
      </c>
      <c r="P49" s="297">
        <f aca="true" t="shared" si="14" ref="P49:P77">N10-O10*Q10</f>
        <v>-11.31</v>
      </c>
      <c r="Q49" s="296">
        <f aca="true" t="shared" si="15" ref="Q49:Q77">N10+O10*Q10</f>
        <v>13.47</v>
      </c>
      <c r="R49" s="372"/>
      <c r="S49" s="372"/>
      <c r="T49" s="372"/>
      <c r="U49" s="373"/>
    </row>
    <row r="50" spans="1:21" ht="12.75">
      <c r="A50" s="355" t="s">
        <v>169</v>
      </c>
      <c r="B50" s="310">
        <f t="shared" si="0"/>
        <v>0.775</v>
      </c>
      <c r="C50" s="298">
        <f t="shared" si="1"/>
        <v>1.8250000000000002</v>
      </c>
      <c r="D50" s="298">
        <f t="shared" si="2"/>
        <v>0.25</v>
      </c>
      <c r="E50" s="294">
        <f t="shared" si="3"/>
        <v>2.35</v>
      </c>
      <c r="F50" s="310">
        <f t="shared" si="4"/>
        <v>-2.0338983050847457</v>
      </c>
      <c r="G50" s="298">
        <f t="shared" si="5"/>
        <v>2.0338983050847457</v>
      </c>
      <c r="H50" s="298">
        <f t="shared" si="6"/>
        <v>-4.067796610169491</v>
      </c>
      <c r="I50" s="294">
        <f t="shared" si="7"/>
        <v>4.067796610169491</v>
      </c>
      <c r="J50" s="400">
        <f t="shared" si="8"/>
        <v>0.5</v>
      </c>
      <c r="K50" s="401">
        <f t="shared" si="9"/>
        <v>63.5</v>
      </c>
      <c r="L50" s="401">
        <f t="shared" si="10"/>
        <v>-31</v>
      </c>
      <c r="M50" s="402">
        <f t="shared" si="11"/>
        <v>95</v>
      </c>
      <c r="N50" s="400">
        <f t="shared" si="12"/>
        <v>2</v>
      </c>
      <c r="O50" s="401">
        <f t="shared" si="13"/>
        <v>58</v>
      </c>
      <c r="P50" s="401">
        <f t="shared" si="14"/>
        <v>-26</v>
      </c>
      <c r="Q50" s="402">
        <f t="shared" si="15"/>
        <v>86</v>
      </c>
      <c r="R50" s="372"/>
      <c r="S50" s="372"/>
      <c r="T50" s="372"/>
      <c r="U50" s="373"/>
    </row>
    <row r="51" spans="1:21" ht="12.75">
      <c r="A51" s="355" t="s">
        <v>170</v>
      </c>
      <c r="B51" s="311">
        <f t="shared" si="0"/>
        <v>4.039999999999999</v>
      </c>
      <c r="C51" s="293">
        <f t="shared" si="1"/>
        <v>5.16</v>
      </c>
      <c r="D51" s="293">
        <f t="shared" si="2"/>
        <v>3.4799999999999995</v>
      </c>
      <c r="E51" s="295">
        <f t="shared" si="3"/>
        <v>5.72</v>
      </c>
      <c r="F51" s="311">
        <f t="shared" si="4"/>
        <v>-2.0338983050847457</v>
      </c>
      <c r="G51" s="293">
        <f t="shared" si="5"/>
        <v>2.0338983050847457</v>
      </c>
      <c r="H51" s="293">
        <f t="shared" si="6"/>
        <v>-4.067796610169491</v>
      </c>
      <c r="I51" s="295">
        <f t="shared" si="7"/>
        <v>4.067796610169491</v>
      </c>
      <c r="J51" s="403">
        <f t="shared" si="8"/>
        <v>-17.81</v>
      </c>
      <c r="K51" s="404">
        <f t="shared" si="9"/>
        <v>20.69</v>
      </c>
      <c r="L51" s="404">
        <f t="shared" si="10"/>
        <v>-37.06</v>
      </c>
      <c r="M51" s="405">
        <f t="shared" si="11"/>
        <v>39.94</v>
      </c>
      <c r="N51" s="403">
        <f t="shared" si="12"/>
        <v>1.8100000000000005</v>
      </c>
      <c r="O51" s="404">
        <f t="shared" si="13"/>
        <v>13.29</v>
      </c>
      <c r="P51" s="404">
        <f t="shared" si="14"/>
        <v>-3.929999999999999</v>
      </c>
      <c r="Q51" s="405">
        <f t="shared" si="15"/>
        <v>19.029999999999998</v>
      </c>
      <c r="R51" s="372"/>
      <c r="S51" s="372"/>
      <c r="T51" s="372"/>
      <c r="U51" s="373"/>
    </row>
    <row r="52" spans="1:21" ht="12.75">
      <c r="A52" s="355" t="s">
        <v>171</v>
      </c>
      <c r="B52" s="311">
        <f t="shared" si="0"/>
        <v>-0.05900000000000001</v>
      </c>
      <c r="C52" s="293">
        <f t="shared" si="1"/>
        <v>0.179</v>
      </c>
      <c r="D52" s="293">
        <f t="shared" si="2"/>
        <v>-0.17800000000000002</v>
      </c>
      <c r="E52" s="295">
        <f t="shared" si="3"/>
        <v>0.29800000000000004</v>
      </c>
      <c r="F52" s="311">
        <f t="shared" si="4"/>
        <v>-0.5423728813559322</v>
      </c>
      <c r="G52" s="293">
        <f t="shared" si="5"/>
        <v>0.5423728813559322</v>
      </c>
      <c r="H52" s="293">
        <f t="shared" si="6"/>
        <v>-1.0847457627118644</v>
      </c>
      <c r="I52" s="295">
        <f t="shared" si="7"/>
        <v>1.0847457627118644</v>
      </c>
      <c r="J52" s="403">
        <f t="shared" si="8"/>
        <v>-3.3749999999999996</v>
      </c>
      <c r="K52" s="404">
        <f t="shared" si="9"/>
        <v>4.675</v>
      </c>
      <c r="L52" s="404">
        <f t="shared" si="10"/>
        <v>-7.399999999999999</v>
      </c>
      <c r="M52" s="405">
        <f t="shared" si="11"/>
        <v>8.7</v>
      </c>
      <c r="N52" s="403">
        <f t="shared" si="12"/>
        <v>-1.37</v>
      </c>
      <c r="O52" s="404">
        <f t="shared" si="13"/>
        <v>2.83</v>
      </c>
      <c r="P52" s="404">
        <f t="shared" si="14"/>
        <v>-3.47</v>
      </c>
      <c r="Q52" s="405">
        <f t="shared" si="15"/>
        <v>4.93</v>
      </c>
      <c r="R52" s="372"/>
      <c r="S52" s="372"/>
      <c r="T52" s="372"/>
      <c r="U52" s="373"/>
    </row>
    <row r="53" spans="1:21" ht="12.75">
      <c r="A53" s="355" t="s">
        <v>172</v>
      </c>
      <c r="B53" s="311">
        <f t="shared" si="0"/>
        <v>-0.044000000000000004</v>
      </c>
      <c r="C53" s="293">
        <f t="shared" si="1"/>
        <v>0.124</v>
      </c>
      <c r="D53" s="293">
        <f t="shared" si="2"/>
        <v>-0.128</v>
      </c>
      <c r="E53" s="295">
        <f t="shared" si="3"/>
        <v>0.20800000000000002</v>
      </c>
      <c r="F53" s="311">
        <f t="shared" si="4"/>
        <v>-0.5423728813559322</v>
      </c>
      <c r="G53" s="293">
        <f t="shared" si="5"/>
        <v>0.5423728813559322</v>
      </c>
      <c r="H53" s="293">
        <f t="shared" si="6"/>
        <v>-1.0847457627118644</v>
      </c>
      <c r="I53" s="295">
        <f t="shared" si="7"/>
        <v>1.0847457627118644</v>
      </c>
      <c r="J53" s="403">
        <f t="shared" si="8"/>
        <v>-3.5699999999999994</v>
      </c>
      <c r="K53" s="404">
        <f t="shared" si="9"/>
        <v>2.17</v>
      </c>
      <c r="L53" s="404">
        <f t="shared" si="10"/>
        <v>-6.4399999999999995</v>
      </c>
      <c r="M53" s="405">
        <f t="shared" si="11"/>
        <v>5.039999999999999</v>
      </c>
      <c r="N53" s="403">
        <f t="shared" si="12"/>
        <v>-0.805</v>
      </c>
      <c r="O53" s="404">
        <f t="shared" si="13"/>
        <v>0.805</v>
      </c>
      <c r="P53" s="404">
        <f t="shared" si="14"/>
        <v>-1.61</v>
      </c>
      <c r="Q53" s="405">
        <f t="shared" si="15"/>
        <v>1.61</v>
      </c>
      <c r="R53" s="372"/>
      <c r="S53" s="372"/>
      <c r="T53" s="372"/>
      <c r="U53" s="373"/>
    </row>
    <row r="54" spans="1:21" ht="12.75">
      <c r="A54" s="355" t="s">
        <v>173</v>
      </c>
      <c r="B54" s="311">
        <f t="shared" si="0"/>
        <v>-0.03874043615003028</v>
      </c>
      <c r="C54" s="293">
        <f t="shared" si="1"/>
        <v>-0.000807828676790228</v>
      </c>
      <c r="D54" s="293">
        <f t="shared" si="2"/>
        <v>-0.0577067398866503</v>
      </c>
      <c r="E54" s="295">
        <f t="shared" si="3"/>
        <v>0.018158475059829798</v>
      </c>
      <c r="F54" s="311">
        <f t="shared" si="4"/>
        <v>-0.23728813559322037</v>
      </c>
      <c r="G54" s="293">
        <f t="shared" si="5"/>
        <v>0.23728813559322037</v>
      </c>
      <c r="H54" s="293">
        <f t="shared" si="6"/>
        <v>-0.47457627118644075</v>
      </c>
      <c r="I54" s="295">
        <f t="shared" si="7"/>
        <v>0.47457627118644075</v>
      </c>
      <c r="J54" s="403">
        <f t="shared" si="8"/>
        <v>-2.1732</v>
      </c>
      <c r="K54" s="404">
        <f t="shared" si="9"/>
        <v>2.1668</v>
      </c>
      <c r="L54" s="404">
        <f t="shared" si="10"/>
        <v>-4.3431999999999995</v>
      </c>
      <c r="M54" s="405">
        <f t="shared" si="11"/>
        <v>4.3368</v>
      </c>
      <c r="N54" s="403">
        <f t="shared" si="12"/>
        <v>-0.24500000000000002</v>
      </c>
      <c r="O54" s="404">
        <f t="shared" si="13"/>
        <v>0.24500000000000002</v>
      </c>
      <c r="P54" s="404">
        <f t="shared" si="14"/>
        <v>-0.49000000000000005</v>
      </c>
      <c r="Q54" s="405">
        <f t="shared" si="15"/>
        <v>0.49000000000000005</v>
      </c>
      <c r="R54" s="372"/>
      <c r="S54" s="372"/>
      <c r="T54" s="372"/>
      <c r="U54" s="373"/>
    </row>
    <row r="55" spans="1:21" ht="12.75">
      <c r="A55" s="355" t="s">
        <v>174</v>
      </c>
      <c r="B55" s="311">
        <f t="shared" si="0"/>
        <v>-0.04583737345822186</v>
      </c>
      <c r="C55" s="293">
        <f t="shared" si="1"/>
        <v>0.02416262654177815</v>
      </c>
      <c r="D55" s="293">
        <f t="shared" si="2"/>
        <v>-0.08083737345822187</v>
      </c>
      <c r="E55" s="295">
        <f t="shared" si="3"/>
        <v>0.05916262654177815</v>
      </c>
      <c r="F55" s="311">
        <f t="shared" si="4"/>
        <v>-0.18305084745762712</v>
      </c>
      <c r="G55" s="293">
        <f t="shared" si="5"/>
        <v>0.18305084745762712</v>
      </c>
      <c r="H55" s="293">
        <f t="shared" si="6"/>
        <v>-0.36610169491525424</v>
      </c>
      <c r="I55" s="295">
        <f t="shared" si="7"/>
        <v>0.36610169491525424</v>
      </c>
      <c r="J55" s="403">
        <f t="shared" si="8"/>
        <v>-1.4249999999999998</v>
      </c>
      <c r="K55" s="404">
        <f t="shared" si="9"/>
        <v>1.165</v>
      </c>
      <c r="L55" s="404">
        <f t="shared" si="10"/>
        <v>-2.7199999999999998</v>
      </c>
      <c r="M55" s="405">
        <f t="shared" si="11"/>
        <v>2.46</v>
      </c>
      <c r="N55" s="403">
        <f t="shared" si="12"/>
        <v>-0.105</v>
      </c>
      <c r="O55" s="404">
        <f t="shared" si="13"/>
        <v>0.105</v>
      </c>
      <c r="P55" s="404">
        <f t="shared" si="14"/>
        <v>-0.21</v>
      </c>
      <c r="Q55" s="405">
        <f t="shared" si="15"/>
        <v>0.21</v>
      </c>
      <c r="R55" s="372"/>
      <c r="S55" s="372"/>
      <c r="T55" s="372"/>
      <c r="U55" s="373"/>
    </row>
    <row r="56" spans="1:21" ht="12.75">
      <c r="A56" s="355" t="s">
        <v>175</v>
      </c>
      <c r="B56" s="311">
        <f t="shared" si="0"/>
        <v>-0.015145133544779633</v>
      </c>
      <c r="C56" s="293">
        <f t="shared" si="1"/>
        <v>0.008910429536739494</v>
      </c>
      <c r="D56" s="293">
        <f t="shared" si="2"/>
        <v>-0.027172915085539196</v>
      </c>
      <c r="E56" s="295">
        <f t="shared" si="3"/>
        <v>0.020938211077499057</v>
      </c>
      <c r="F56" s="311">
        <f t="shared" si="4"/>
        <v>-0.11525423728813561</v>
      </c>
      <c r="G56" s="293">
        <f t="shared" si="5"/>
        <v>0.11525423728813561</v>
      </c>
      <c r="H56" s="293">
        <f t="shared" si="6"/>
        <v>-0.23050847457627122</v>
      </c>
      <c r="I56" s="295">
        <f t="shared" si="7"/>
        <v>0.23050847457627122</v>
      </c>
      <c r="J56" s="403">
        <f t="shared" si="8"/>
        <v>-0.3435</v>
      </c>
      <c r="K56" s="404">
        <f t="shared" si="9"/>
        <v>0.3355</v>
      </c>
      <c r="L56" s="404">
        <f t="shared" si="10"/>
        <v>-0.683</v>
      </c>
      <c r="M56" s="405">
        <f t="shared" si="11"/>
        <v>0.675</v>
      </c>
      <c r="N56" s="403">
        <f t="shared" si="12"/>
        <v>-0.133</v>
      </c>
      <c r="O56" s="404">
        <f t="shared" si="13"/>
        <v>0.133</v>
      </c>
      <c r="P56" s="404">
        <f t="shared" si="14"/>
        <v>-0.266</v>
      </c>
      <c r="Q56" s="405">
        <f t="shared" si="15"/>
        <v>0.266</v>
      </c>
      <c r="R56" s="372"/>
      <c r="S56" s="372"/>
      <c r="T56" s="372"/>
      <c r="U56" s="373"/>
    </row>
    <row r="57" spans="1:21" ht="12.75">
      <c r="A57" s="355" t="s">
        <v>176</v>
      </c>
      <c r="B57" s="311">
        <f t="shared" si="0"/>
        <v>-0.03921619545133756</v>
      </c>
      <c r="C57" s="293">
        <f t="shared" si="1"/>
        <v>0.058783804548662444</v>
      </c>
      <c r="D57" s="293">
        <f t="shared" si="2"/>
        <v>-0.08821619545133756</v>
      </c>
      <c r="E57" s="295">
        <f t="shared" si="3"/>
        <v>0.10778380454866245</v>
      </c>
      <c r="F57" s="311">
        <f t="shared" si="4"/>
        <v>-0.06779661016949153</v>
      </c>
      <c r="G57" s="293">
        <f t="shared" si="5"/>
        <v>0.06779661016949153</v>
      </c>
      <c r="H57" s="293">
        <f t="shared" si="6"/>
        <v>-0.13559322033898305</v>
      </c>
      <c r="I57" s="295">
        <f t="shared" si="7"/>
        <v>0.13559322033898305</v>
      </c>
      <c r="J57" s="403">
        <f t="shared" si="8"/>
        <v>-0.2235</v>
      </c>
      <c r="K57" s="404">
        <f t="shared" si="9"/>
        <v>0.2875</v>
      </c>
      <c r="L57" s="404">
        <f t="shared" si="10"/>
        <v>-0.479</v>
      </c>
      <c r="M57" s="405">
        <f t="shared" si="11"/>
        <v>0.543</v>
      </c>
      <c r="N57" s="403">
        <f t="shared" si="12"/>
        <v>-0.05850000000000001</v>
      </c>
      <c r="O57" s="404">
        <f t="shared" si="13"/>
        <v>0.1165</v>
      </c>
      <c r="P57" s="404">
        <f t="shared" si="14"/>
        <v>-0.14600000000000002</v>
      </c>
      <c r="Q57" s="405">
        <f t="shared" si="15"/>
        <v>0.20400000000000001</v>
      </c>
      <c r="R57" s="372"/>
      <c r="S57" s="372"/>
      <c r="T57" s="372"/>
      <c r="U57" s="373"/>
    </row>
    <row r="58" spans="1:21" ht="12.75">
      <c r="A58" s="355" t="s">
        <v>177</v>
      </c>
      <c r="B58" s="311">
        <f t="shared" si="0"/>
        <v>-0.006355627483822764</v>
      </c>
      <c r="C58" s="293">
        <f t="shared" si="1"/>
        <v>0.00665066089364021</v>
      </c>
      <c r="D58" s="293">
        <f t="shared" si="2"/>
        <v>-0.012858771672554252</v>
      </c>
      <c r="E58" s="295">
        <f t="shared" si="3"/>
        <v>0.013153805082371696</v>
      </c>
      <c r="F58" s="311">
        <f t="shared" si="4"/>
        <v>-0.13559322033898305</v>
      </c>
      <c r="G58" s="293">
        <f t="shared" si="5"/>
        <v>0.13559322033898305</v>
      </c>
      <c r="H58" s="293">
        <f t="shared" si="6"/>
        <v>-0.2711864406779661</v>
      </c>
      <c r="I58" s="295">
        <f t="shared" si="7"/>
        <v>0.2711864406779661</v>
      </c>
      <c r="J58" s="403">
        <f t="shared" si="8"/>
        <v>-0.5139</v>
      </c>
      <c r="K58" s="404">
        <f t="shared" si="9"/>
        <v>0.5081</v>
      </c>
      <c r="L58" s="404">
        <f t="shared" si="10"/>
        <v>-1.0249</v>
      </c>
      <c r="M58" s="405">
        <f t="shared" si="11"/>
        <v>1.0191000000000001</v>
      </c>
      <c r="N58" s="403">
        <f t="shared" si="12"/>
        <v>-0.4</v>
      </c>
      <c r="O58" s="404">
        <f t="shared" si="13"/>
        <v>0.391</v>
      </c>
      <c r="P58" s="404">
        <f t="shared" si="14"/>
        <v>-0.7955</v>
      </c>
      <c r="Q58" s="405">
        <f t="shared" si="15"/>
        <v>0.7865000000000001</v>
      </c>
      <c r="R58" s="372"/>
      <c r="S58" s="372"/>
      <c r="T58" s="372"/>
      <c r="U58" s="373"/>
    </row>
    <row r="59" spans="1:21" ht="12.75">
      <c r="A59" s="355" t="s">
        <v>178</v>
      </c>
      <c r="B59" s="311">
        <f t="shared" si="0"/>
        <v>-0.07350000000000001</v>
      </c>
      <c r="C59" s="293">
        <f t="shared" si="1"/>
        <v>0.07350000000000001</v>
      </c>
      <c r="D59" s="293">
        <f t="shared" si="2"/>
        <v>-0.14700000000000002</v>
      </c>
      <c r="E59" s="295">
        <f t="shared" si="3"/>
        <v>0.14700000000000002</v>
      </c>
      <c r="F59" s="311">
        <f t="shared" si="4"/>
        <v>-0.02</v>
      </c>
      <c r="G59" s="293">
        <f t="shared" si="5"/>
        <v>0.02</v>
      </c>
      <c r="H59" s="293">
        <f t="shared" si="6"/>
        <v>-0.04</v>
      </c>
      <c r="I59" s="295">
        <f t="shared" si="7"/>
        <v>0.04</v>
      </c>
      <c r="J59" s="403">
        <f t="shared" si="8"/>
        <v>-0.096</v>
      </c>
      <c r="K59" s="404">
        <f t="shared" si="9"/>
        <v>0.128</v>
      </c>
      <c r="L59" s="404">
        <f t="shared" si="10"/>
        <v>-0.20800000000000002</v>
      </c>
      <c r="M59" s="405">
        <f t="shared" si="11"/>
        <v>0.24</v>
      </c>
      <c r="N59" s="403">
        <f t="shared" si="12"/>
        <v>-0.0155</v>
      </c>
      <c r="O59" s="404">
        <f t="shared" si="13"/>
        <v>0.0475</v>
      </c>
      <c r="P59" s="404">
        <f t="shared" si="14"/>
        <v>-0.047</v>
      </c>
      <c r="Q59" s="405">
        <f t="shared" si="15"/>
        <v>0.079</v>
      </c>
      <c r="R59" s="372"/>
      <c r="S59" s="372"/>
      <c r="T59" s="372"/>
      <c r="U59" s="373"/>
    </row>
    <row r="60" spans="1:21" ht="12.75">
      <c r="A60" s="355" t="s">
        <v>179</v>
      </c>
      <c r="B60" s="311">
        <f t="shared" si="0"/>
        <v>-0.003479435497452964</v>
      </c>
      <c r="C60" s="293">
        <f t="shared" si="1"/>
        <v>0.003520564502547036</v>
      </c>
      <c r="D60" s="293">
        <f t="shared" si="2"/>
        <v>-0.006979435497452964</v>
      </c>
      <c r="E60" s="295">
        <f t="shared" si="3"/>
        <v>0.007020564502547036</v>
      </c>
      <c r="F60" s="311">
        <f t="shared" si="4"/>
        <v>-0.02067796610169492</v>
      </c>
      <c r="G60" s="293">
        <f t="shared" si="5"/>
        <v>0.02067796610169492</v>
      </c>
      <c r="H60" s="293">
        <f t="shared" si="6"/>
        <v>-0.04135593220338984</v>
      </c>
      <c r="I60" s="295">
        <f t="shared" si="7"/>
        <v>0.04135593220338984</v>
      </c>
      <c r="J60" s="403">
        <f t="shared" si="8"/>
        <v>-0.0724</v>
      </c>
      <c r="K60" s="404">
        <f t="shared" si="9"/>
        <v>0.06760000000000001</v>
      </c>
      <c r="L60" s="404">
        <f t="shared" si="10"/>
        <v>-0.14240000000000003</v>
      </c>
      <c r="M60" s="405">
        <f t="shared" si="11"/>
        <v>0.1376</v>
      </c>
      <c r="N60" s="403">
        <f t="shared" si="12"/>
        <v>-0.0525</v>
      </c>
      <c r="O60" s="404">
        <f t="shared" si="13"/>
        <v>0.0525</v>
      </c>
      <c r="P60" s="404">
        <f t="shared" si="14"/>
        <v>-0.105</v>
      </c>
      <c r="Q60" s="405">
        <f t="shared" si="15"/>
        <v>0.105</v>
      </c>
      <c r="R60" s="372"/>
      <c r="S60" s="372"/>
      <c r="T60" s="372"/>
      <c r="U60" s="373"/>
    </row>
    <row r="61" spans="1:21" ht="12.75">
      <c r="A61" s="355" t="s">
        <v>180</v>
      </c>
      <c r="B61" s="311">
        <f t="shared" si="0"/>
        <v>-0.008260355048725476</v>
      </c>
      <c r="C61" s="293">
        <f t="shared" si="1"/>
        <v>0.008260355048725476</v>
      </c>
      <c r="D61" s="293">
        <f t="shared" si="2"/>
        <v>-0.01652071009745095</v>
      </c>
      <c r="E61" s="295">
        <f t="shared" si="3"/>
        <v>0.01652071009745095</v>
      </c>
      <c r="F61" s="311">
        <f t="shared" si="4"/>
        <v>-0.00847457627118644</v>
      </c>
      <c r="G61" s="293">
        <f t="shared" si="5"/>
        <v>0.00847457627118644</v>
      </c>
      <c r="H61" s="293">
        <f t="shared" si="6"/>
        <v>-0.01694915254237288</v>
      </c>
      <c r="I61" s="295">
        <f t="shared" si="7"/>
        <v>0.01694915254237288</v>
      </c>
      <c r="J61" s="403">
        <f t="shared" si="8"/>
        <v>-0.0214</v>
      </c>
      <c r="K61" s="404">
        <f t="shared" si="9"/>
        <v>0.0248</v>
      </c>
      <c r="L61" s="404">
        <f t="shared" si="10"/>
        <v>-0.0445</v>
      </c>
      <c r="M61" s="405">
        <f t="shared" si="11"/>
        <v>0.0479</v>
      </c>
      <c r="N61" s="403">
        <f t="shared" si="12"/>
        <v>-0.01085</v>
      </c>
      <c r="O61" s="404">
        <f t="shared" si="13"/>
        <v>0.01085</v>
      </c>
      <c r="P61" s="404">
        <f t="shared" si="14"/>
        <v>-0.0217</v>
      </c>
      <c r="Q61" s="405">
        <f t="shared" si="15"/>
        <v>0.0217</v>
      </c>
      <c r="R61" s="372"/>
      <c r="S61" s="372"/>
      <c r="T61" s="372"/>
      <c r="U61" s="373"/>
    </row>
    <row r="62" spans="1:21" ht="12.75">
      <c r="A62" s="355" t="s">
        <v>181</v>
      </c>
      <c r="B62" s="311">
        <f t="shared" si="0"/>
        <v>-0.02219241317633501</v>
      </c>
      <c r="C62" s="293">
        <f t="shared" si="1"/>
        <v>0.02120758682366499</v>
      </c>
      <c r="D62" s="293">
        <f t="shared" si="2"/>
        <v>-0.043892413176335014</v>
      </c>
      <c r="E62" s="295">
        <f t="shared" si="3"/>
        <v>0.04290758682366499</v>
      </c>
      <c r="F62" s="311">
        <f t="shared" si="4"/>
        <v>-0.01152542372881356</v>
      </c>
      <c r="G62" s="293">
        <f t="shared" si="5"/>
        <v>0.01152542372881356</v>
      </c>
      <c r="H62" s="293">
        <f t="shared" si="6"/>
        <v>-0.02305084745762712</v>
      </c>
      <c r="I62" s="295">
        <f t="shared" si="7"/>
        <v>0.02305084745762712</v>
      </c>
      <c r="J62" s="403">
        <f t="shared" si="8"/>
        <v>-0.0278</v>
      </c>
      <c r="K62" s="404">
        <f t="shared" si="9"/>
        <v>0.031</v>
      </c>
      <c r="L62" s="404">
        <f t="shared" si="10"/>
        <v>-0.0572</v>
      </c>
      <c r="M62" s="405">
        <f t="shared" si="11"/>
        <v>0.060399999999999995</v>
      </c>
      <c r="N62" s="403">
        <f t="shared" si="12"/>
        <v>-0.02705</v>
      </c>
      <c r="O62" s="404">
        <f t="shared" si="13"/>
        <v>0.02265</v>
      </c>
      <c r="P62" s="404">
        <f t="shared" si="14"/>
        <v>-0.0519</v>
      </c>
      <c r="Q62" s="405">
        <f t="shared" si="15"/>
        <v>0.0475</v>
      </c>
      <c r="R62" s="372"/>
      <c r="S62" s="372"/>
      <c r="T62" s="372"/>
      <c r="U62" s="373"/>
    </row>
    <row r="63" spans="1:21" ht="13.5" thickBot="1">
      <c r="A63" s="356" t="s">
        <v>182</v>
      </c>
      <c r="B63" s="313">
        <f t="shared" si="0"/>
        <v>-0.012649999999999998</v>
      </c>
      <c r="C63" s="297">
        <f t="shared" si="1"/>
        <v>0.01465</v>
      </c>
      <c r="D63" s="297">
        <f t="shared" si="2"/>
        <v>-0.026299999999999997</v>
      </c>
      <c r="E63" s="296">
        <f t="shared" si="3"/>
        <v>0.0283</v>
      </c>
      <c r="F63" s="313">
        <f t="shared" si="4"/>
        <v>-0.009152542372881357</v>
      </c>
      <c r="G63" s="297">
        <f t="shared" si="5"/>
        <v>0.009152542372881357</v>
      </c>
      <c r="H63" s="297">
        <f t="shared" si="6"/>
        <v>-0.018305084745762715</v>
      </c>
      <c r="I63" s="296">
        <f t="shared" si="7"/>
        <v>0.018305084745762715</v>
      </c>
      <c r="J63" s="406">
        <f t="shared" si="8"/>
        <v>-0.04775</v>
      </c>
      <c r="K63" s="407">
        <f t="shared" si="9"/>
        <v>0.03275</v>
      </c>
      <c r="L63" s="407">
        <f t="shared" si="10"/>
        <v>-0.088</v>
      </c>
      <c r="M63" s="408">
        <f t="shared" si="11"/>
        <v>0.07300000000000001</v>
      </c>
      <c r="N63" s="406">
        <f t="shared" si="12"/>
        <v>-0.027450000000000002</v>
      </c>
      <c r="O63" s="407">
        <f t="shared" si="13"/>
        <v>0.019450000000000002</v>
      </c>
      <c r="P63" s="407">
        <f t="shared" si="14"/>
        <v>-0.0509</v>
      </c>
      <c r="Q63" s="408">
        <f t="shared" si="15"/>
        <v>0.04290000000000001</v>
      </c>
      <c r="R63" s="372"/>
      <c r="S63" s="372"/>
      <c r="T63" s="372"/>
      <c r="U63" s="373"/>
    </row>
    <row r="64" spans="1:21" ht="12.75">
      <c r="A64" s="355" t="s">
        <v>183</v>
      </c>
      <c r="B64" s="310">
        <f t="shared" si="0"/>
        <v>-0.41500000000000004</v>
      </c>
      <c r="C64" s="298">
        <f t="shared" si="1"/>
        <v>0.355</v>
      </c>
      <c r="D64" s="298">
        <f t="shared" si="2"/>
        <v>-0.8</v>
      </c>
      <c r="E64" s="294">
        <f t="shared" si="3"/>
        <v>0.74</v>
      </c>
      <c r="F64" s="310">
        <f t="shared" si="4"/>
        <v>-3.728813559322034</v>
      </c>
      <c r="G64" s="298">
        <f t="shared" si="5"/>
        <v>3.728813559322034</v>
      </c>
      <c r="H64" s="298">
        <f t="shared" si="6"/>
        <v>-7.457627118644068</v>
      </c>
      <c r="I64" s="294">
        <f t="shared" si="7"/>
        <v>7.457627118644068</v>
      </c>
      <c r="J64" s="400">
        <f t="shared" si="8"/>
        <v>-21.905</v>
      </c>
      <c r="K64" s="401">
        <f t="shared" si="9"/>
        <v>23.525</v>
      </c>
      <c r="L64" s="401">
        <f t="shared" si="10"/>
        <v>-44.62</v>
      </c>
      <c r="M64" s="402">
        <f t="shared" si="11"/>
        <v>46.24</v>
      </c>
      <c r="N64" s="400">
        <f t="shared" si="12"/>
        <v>-2.57</v>
      </c>
      <c r="O64" s="401">
        <f t="shared" si="13"/>
        <v>1.77</v>
      </c>
      <c r="P64" s="401">
        <f t="shared" si="14"/>
        <v>-4.74</v>
      </c>
      <c r="Q64" s="402">
        <f t="shared" si="15"/>
        <v>3.94</v>
      </c>
      <c r="R64" s="372"/>
      <c r="S64" s="372"/>
      <c r="T64" s="372"/>
      <c r="U64" s="373"/>
    </row>
    <row r="65" spans="1:21" ht="12.75">
      <c r="A65" s="355" t="s">
        <v>184</v>
      </c>
      <c r="B65" s="311">
        <f t="shared" si="0"/>
        <v>-0.29050000000000004</v>
      </c>
      <c r="C65" s="293">
        <f t="shared" si="1"/>
        <v>0.29050000000000004</v>
      </c>
      <c r="D65" s="293">
        <f t="shared" si="2"/>
        <v>-0.5810000000000001</v>
      </c>
      <c r="E65" s="295">
        <f t="shared" si="3"/>
        <v>0.5810000000000001</v>
      </c>
      <c r="F65" s="311">
        <f t="shared" si="4"/>
        <v>-1.1864406779661016</v>
      </c>
      <c r="G65" s="293">
        <f t="shared" si="5"/>
        <v>1.1864406779661016</v>
      </c>
      <c r="H65" s="293">
        <f t="shared" si="6"/>
        <v>-2.3728813559322033</v>
      </c>
      <c r="I65" s="295">
        <f t="shared" si="7"/>
        <v>2.3728813559322033</v>
      </c>
      <c r="J65" s="403">
        <f t="shared" si="8"/>
        <v>-9.085</v>
      </c>
      <c r="K65" s="404">
        <f t="shared" si="9"/>
        <v>5.825</v>
      </c>
      <c r="L65" s="404">
        <f t="shared" si="10"/>
        <v>-16.54</v>
      </c>
      <c r="M65" s="405">
        <f t="shared" si="11"/>
        <v>13.280000000000001</v>
      </c>
      <c r="N65" s="403">
        <f t="shared" si="12"/>
        <v>-0.7000000000000001</v>
      </c>
      <c r="O65" s="404">
        <f t="shared" si="13"/>
        <v>0.7000000000000001</v>
      </c>
      <c r="P65" s="404">
        <f t="shared" si="14"/>
        <v>-1.4000000000000001</v>
      </c>
      <c r="Q65" s="405">
        <f t="shared" si="15"/>
        <v>1.4000000000000001</v>
      </c>
      <c r="R65" s="372"/>
      <c r="S65" s="372"/>
      <c r="T65" s="372"/>
      <c r="U65" s="373"/>
    </row>
    <row r="66" spans="1:21" ht="12.75">
      <c r="A66" s="355" t="s">
        <v>185</v>
      </c>
      <c r="B66" s="311">
        <f t="shared" si="0"/>
        <v>-0.063</v>
      </c>
      <c r="C66" s="293">
        <f t="shared" si="1"/>
        <v>0.063</v>
      </c>
      <c r="D66" s="293">
        <f t="shared" si="2"/>
        <v>-0.126</v>
      </c>
      <c r="E66" s="295">
        <f t="shared" si="3"/>
        <v>0.126</v>
      </c>
      <c r="F66" s="311">
        <f t="shared" si="4"/>
        <v>-0.9152542372881357</v>
      </c>
      <c r="G66" s="293">
        <f t="shared" si="5"/>
        <v>0.9152542372881357</v>
      </c>
      <c r="H66" s="293">
        <f t="shared" si="6"/>
        <v>-1.8305084745762714</v>
      </c>
      <c r="I66" s="295">
        <f t="shared" si="7"/>
        <v>1.8305084745762714</v>
      </c>
      <c r="J66" s="403">
        <f t="shared" si="8"/>
        <v>-6.444999999999999</v>
      </c>
      <c r="K66" s="404">
        <f t="shared" si="9"/>
        <v>5.245</v>
      </c>
      <c r="L66" s="404">
        <f t="shared" si="10"/>
        <v>-12.29</v>
      </c>
      <c r="M66" s="405">
        <f t="shared" si="11"/>
        <v>11.09</v>
      </c>
      <c r="N66" s="403">
        <f t="shared" si="12"/>
        <v>-1.23</v>
      </c>
      <c r="O66" s="404">
        <f t="shared" si="13"/>
        <v>0.5900000000000001</v>
      </c>
      <c r="P66" s="404">
        <f t="shared" si="14"/>
        <v>-2.14</v>
      </c>
      <c r="Q66" s="405">
        <f t="shared" si="15"/>
        <v>1.5</v>
      </c>
      <c r="R66" s="372"/>
      <c r="S66" s="372"/>
      <c r="T66" s="372"/>
      <c r="U66" s="373"/>
    </row>
    <row r="67" spans="1:21" ht="12.75">
      <c r="A67" s="355" t="s">
        <v>186</v>
      </c>
      <c r="B67" s="311">
        <f t="shared" si="0"/>
        <v>-0.1575</v>
      </c>
      <c r="C67" s="293">
        <f t="shared" si="1"/>
        <v>0.1575</v>
      </c>
      <c r="D67" s="293">
        <f t="shared" si="2"/>
        <v>-0.315</v>
      </c>
      <c r="E67" s="295">
        <f t="shared" si="3"/>
        <v>0.315</v>
      </c>
      <c r="F67" s="311">
        <f t="shared" si="4"/>
        <v>-0.4067796610169492</v>
      </c>
      <c r="G67" s="293">
        <f t="shared" si="5"/>
        <v>0.4067796610169492</v>
      </c>
      <c r="H67" s="293">
        <f t="shared" si="6"/>
        <v>-0.8135593220338984</v>
      </c>
      <c r="I67" s="295">
        <f t="shared" si="7"/>
        <v>0.8135593220338984</v>
      </c>
      <c r="J67" s="403">
        <f t="shared" si="8"/>
        <v>-3.2800000000000002</v>
      </c>
      <c r="K67" s="404">
        <f t="shared" si="9"/>
        <v>2.04</v>
      </c>
      <c r="L67" s="404">
        <f t="shared" si="10"/>
        <v>-5.94</v>
      </c>
      <c r="M67" s="405">
        <f t="shared" si="11"/>
        <v>4.7</v>
      </c>
      <c r="N67" s="403">
        <f t="shared" si="12"/>
        <v>-0.56</v>
      </c>
      <c r="O67" s="404">
        <f t="shared" si="13"/>
        <v>0.56</v>
      </c>
      <c r="P67" s="404">
        <f t="shared" si="14"/>
        <v>-1.12</v>
      </c>
      <c r="Q67" s="405">
        <f t="shared" si="15"/>
        <v>1.12</v>
      </c>
      <c r="R67" s="372"/>
      <c r="S67" s="372"/>
      <c r="T67" s="372"/>
      <c r="U67" s="373"/>
    </row>
    <row r="68" spans="1:21" ht="12.75">
      <c r="A68" s="355" t="s">
        <v>187</v>
      </c>
      <c r="B68" s="311">
        <f t="shared" si="0"/>
        <v>-0.017172312763543834</v>
      </c>
      <c r="C68" s="293">
        <f t="shared" si="1"/>
        <v>0.017172312763543834</v>
      </c>
      <c r="D68" s="293">
        <f t="shared" si="2"/>
        <v>-0.03434462552708767</v>
      </c>
      <c r="E68" s="295">
        <f t="shared" si="3"/>
        <v>0.03434462552708767</v>
      </c>
      <c r="F68" s="311">
        <f t="shared" si="4"/>
        <v>-0.23050847457627122</v>
      </c>
      <c r="G68" s="293">
        <f t="shared" si="5"/>
        <v>0.23050847457627122</v>
      </c>
      <c r="H68" s="293">
        <f t="shared" si="6"/>
        <v>-0.46101694915254243</v>
      </c>
      <c r="I68" s="295">
        <f t="shared" si="7"/>
        <v>0.46101694915254243</v>
      </c>
      <c r="J68" s="403">
        <f t="shared" si="8"/>
        <v>-1.96</v>
      </c>
      <c r="K68" s="404">
        <f t="shared" si="9"/>
        <v>2.66</v>
      </c>
      <c r="L68" s="404">
        <f t="shared" si="10"/>
        <v>-4.2700000000000005</v>
      </c>
      <c r="M68" s="405">
        <f t="shared" si="11"/>
        <v>4.97</v>
      </c>
      <c r="N68" s="403">
        <f t="shared" si="12"/>
        <v>-0.22500000000000003</v>
      </c>
      <c r="O68" s="404">
        <f t="shared" si="13"/>
        <v>0.265</v>
      </c>
      <c r="P68" s="404">
        <f t="shared" si="14"/>
        <v>-0.47000000000000003</v>
      </c>
      <c r="Q68" s="405">
        <f t="shared" si="15"/>
        <v>0.51</v>
      </c>
      <c r="R68" s="372"/>
      <c r="S68" s="372"/>
      <c r="T68" s="372"/>
      <c r="U68" s="373"/>
    </row>
    <row r="69" spans="1:21" ht="12.75">
      <c r="A69" s="355" t="s">
        <v>188</v>
      </c>
      <c r="B69" s="311">
        <f t="shared" si="0"/>
        <v>-0.091</v>
      </c>
      <c r="C69" s="293">
        <f t="shared" si="1"/>
        <v>0.091</v>
      </c>
      <c r="D69" s="293">
        <f t="shared" si="2"/>
        <v>-0.182</v>
      </c>
      <c r="E69" s="295">
        <f t="shared" si="3"/>
        <v>0.182</v>
      </c>
      <c r="F69" s="311">
        <f t="shared" si="4"/>
        <v>-0.18983050847457628</v>
      </c>
      <c r="G69" s="293">
        <f t="shared" si="5"/>
        <v>0.18983050847457628</v>
      </c>
      <c r="H69" s="293">
        <f t="shared" si="6"/>
        <v>-0.37966101694915255</v>
      </c>
      <c r="I69" s="295">
        <f t="shared" si="7"/>
        <v>0.37966101694915255</v>
      </c>
      <c r="J69" s="403">
        <f t="shared" si="8"/>
        <v>-1.0150000000000001</v>
      </c>
      <c r="K69" s="404">
        <f t="shared" si="9"/>
        <v>0.5950000000000001</v>
      </c>
      <c r="L69" s="404">
        <f t="shared" si="10"/>
        <v>-1.82</v>
      </c>
      <c r="M69" s="405">
        <f t="shared" si="11"/>
        <v>1.4000000000000001</v>
      </c>
      <c r="N69" s="403">
        <f t="shared" si="12"/>
        <v>-0.0665</v>
      </c>
      <c r="O69" s="404">
        <f t="shared" si="13"/>
        <v>0.0665</v>
      </c>
      <c r="P69" s="404">
        <f t="shared" si="14"/>
        <v>-0.133</v>
      </c>
      <c r="Q69" s="405">
        <f t="shared" si="15"/>
        <v>0.133</v>
      </c>
      <c r="R69" s="372"/>
      <c r="S69" s="372"/>
      <c r="T69" s="372"/>
      <c r="U69" s="373"/>
    </row>
    <row r="70" spans="1:21" ht="12.75">
      <c r="A70" s="355" t="s">
        <v>189</v>
      </c>
      <c r="B70" s="311">
        <f t="shared" si="0"/>
        <v>-0.006677631343550725</v>
      </c>
      <c r="C70" s="293">
        <f t="shared" si="1"/>
        <v>0.008677631343550724</v>
      </c>
      <c r="D70" s="293">
        <f t="shared" si="2"/>
        <v>-0.01435526268710145</v>
      </c>
      <c r="E70" s="295">
        <f t="shared" si="3"/>
        <v>0.01635526268710145</v>
      </c>
      <c r="F70" s="311">
        <f t="shared" si="4"/>
        <v>-0.08474576271186442</v>
      </c>
      <c r="G70" s="293">
        <f t="shared" si="5"/>
        <v>0.08474576271186442</v>
      </c>
      <c r="H70" s="293">
        <f t="shared" si="6"/>
        <v>-0.16949152542372883</v>
      </c>
      <c r="I70" s="295">
        <f t="shared" si="7"/>
        <v>0.16949152542372883</v>
      </c>
      <c r="J70" s="403">
        <f t="shared" si="8"/>
        <v>-0.3355</v>
      </c>
      <c r="K70" s="404">
        <f t="shared" si="9"/>
        <v>0.46950000000000003</v>
      </c>
      <c r="L70" s="404">
        <f t="shared" si="10"/>
        <v>-0.738</v>
      </c>
      <c r="M70" s="405">
        <f t="shared" si="11"/>
        <v>0.8720000000000001</v>
      </c>
      <c r="N70" s="403">
        <f t="shared" si="12"/>
        <v>-0.10350000000000001</v>
      </c>
      <c r="O70" s="404">
        <f t="shared" si="13"/>
        <v>0.1555</v>
      </c>
      <c r="P70" s="404">
        <f t="shared" si="14"/>
        <v>-0.233</v>
      </c>
      <c r="Q70" s="405">
        <f t="shared" si="15"/>
        <v>0.28500000000000003</v>
      </c>
      <c r="R70" s="372"/>
      <c r="S70" s="372"/>
      <c r="T70" s="372"/>
      <c r="U70" s="373"/>
    </row>
    <row r="71" spans="1:21" ht="12.75">
      <c r="A71" s="355" t="s">
        <v>190</v>
      </c>
      <c r="B71" s="311">
        <f t="shared" si="0"/>
        <v>-0.063</v>
      </c>
      <c r="C71" s="293">
        <f t="shared" si="1"/>
        <v>0.063</v>
      </c>
      <c r="D71" s="293">
        <f t="shared" si="2"/>
        <v>-0.126</v>
      </c>
      <c r="E71" s="295">
        <f t="shared" si="3"/>
        <v>0.126</v>
      </c>
      <c r="F71" s="311">
        <f t="shared" si="4"/>
        <v>-0.0711864406779661</v>
      </c>
      <c r="G71" s="293">
        <f t="shared" si="5"/>
        <v>0.0711864406779661</v>
      </c>
      <c r="H71" s="293">
        <f t="shared" si="6"/>
        <v>-0.1423728813559322</v>
      </c>
      <c r="I71" s="295">
        <f t="shared" si="7"/>
        <v>0.1423728813559322</v>
      </c>
      <c r="J71" s="403">
        <f t="shared" si="8"/>
        <v>-0.262</v>
      </c>
      <c r="K71" s="404">
        <f t="shared" si="9"/>
        <v>0.172</v>
      </c>
      <c r="L71" s="404">
        <f t="shared" si="10"/>
        <v>-0.479</v>
      </c>
      <c r="M71" s="405">
        <f t="shared" si="11"/>
        <v>0.389</v>
      </c>
      <c r="N71" s="403">
        <f t="shared" si="12"/>
        <v>-0.1274</v>
      </c>
      <c r="O71" s="404">
        <f t="shared" si="13"/>
        <v>0.1106</v>
      </c>
      <c r="P71" s="404">
        <f t="shared" si="14"/>
        <v>-0.2464</v>
      </c>
      <c r="Q71" s="405">
        <f t="shared" si="15"/>
        <v>0.22960000000000003</v>
      </c>
      <c r="R71" s="372"/>
      <c r="S71" s="372"/>
      <c r="T71" s="372"/>
      <c r="U71" s="373"/>
    </row>
    <row r="72" spans="1:21" ht="12.75">
      <c r="A72" s="355" t="s">
        <v>191</v>
      </c>
      <c r="B72" s="311">
        <f t="shared" si="0"/>
        <v>-0.0033433588925483836</v>
      </c>
      <c r="C72" s="293">
        <f t="shared" si="1"/>
        <v>0.0033058629942255167</v>
      </c>
      <c r="D72" s="293">
        <f t="shared" si="2"/>
        <v>-0.006667969835935333</v>
      </c>
      <c r="E72" s="295">
        <f t="shared" si="3"/>
        <v>0.006630473937612467</v>
      </c>
      <c r="F72" s="311">
        <f t="shared" si="4"/>
        <v>-0.11525423728813561</v>
      </c>
      <c r="G72" s="293">
        <f t="shared" si="5"/>
        <v>0.11525423728813561</v>
      </c>
      <c r="H72" s="293">
        <f t="shared" si="6"/>
        <v>-0.23050847457627122</v>
      </c>
      <c r="I72" s="295">
        <f t="shared" si="7"/>
        <v>0.23050847457627122</v>
      </c>
      <c r="J72" s="403">
        <f t="shared" si="8"/>
        <v>-0.39749999999999996</v>
      </c>
      <c r="K72" s="404">
        <f t="shared" si="9"/>
        <v>0.7015</v>
      </c>
      <c r="L72" s="404">
        <f t="shared" si="10"/>
        <v>-0.947</v>
      </c>
      <c r="M72" s="405">
        <f t="shared" si="11"/>
        <v>1.251</v>
      </c>
      <c r="N72" s="403">
        <f t="shared" si="12"/>
        <v>-0.30800000000000005</v>
      </c>
      <c r="O72" s="404">
        <f t="shared" si="13"/>
        <v>0.504</v>
      </c>
      <c r="P72" s="404">
        <f t="shared" si="14"/>
        <v>-0.7140000000000001</v>
      </c>
      <c r="Q72" s="405">
        <f t="shared" si="15"/>
        <v>0.91</v>
      </c>
      <c r="R72" s="372"/>
      <c r="S72" s="372"/>
      <c r="T72" s="372"/>
      <c r="U72" s="373"/>
    </row>
    <row r="73" spans="1:21" ht="12.75">
      <c r="A73" s="355" t="s">
        <v>192</v>
      </c>
      <c r="B73" s="315">
        <f t="shared" si="0"/>
        <v>-0.18385</v>
      </c>
      <c r="C73" s="309">
        <f t="shared" si="1"/>
        <v>0.17385</v>
      </c>
      <c r="D73" s="309">
        <f t="shared" si="2"/>
        <v>-0.3627</v>
      </c>
      <c r="E73" s="312">
        <f t="shared" si="3"/>
        <v>0.3527</v>
      </c>
      <c r="F73" s="315">
        <f t="shared" si="4"/>
        <v>-0.030508474576271184</v>
      </c>
      <c r="G73" s="293">
        <f t="shared" si="5"/>
        <v>0.030508474576271184</v>
      </c>
      <c r="H73" s="293">
        <f t="shared" si="6"/>
        <v>-0.06101694915254237</v>
      </c>
      <c r="I73" s="295">
        <f t="shared" si="7"/>
        <v>0.06101694915254237</v>
      </c>
      <c r="J73" s="403">
        <f t="shared" si="8"/>
        <v>-0.1837</v>
      </c>
      <c r="K73" s="404">
        <f t="shared" si="9"/>
        <v>0.15230000000000002</v>
      </c>
      <c r="L73" s="404">
        <f t="shared" si="10"/>
        <v>-0.3517</v>
      </c>
      <c r="M73" s="405">
        <f t="shared" si="11"/>
        <v>0.32030000000000003</v>
      </c>
      <c r="N73" s="403">
        <f t="shared" si="12"/>
        <v>-0.1815</v>
      </c>
      <c r="O73" s="404">
        <f t="shared" si="13"/>
        <v>0.1895</v>
      </c>
      <c r="P73" s="404">
        <f t="shared" si="14"/>
        <v>-0.367</v>
      </c>
      <c r="Q73" s="405">
        <f t="shared" si="15"/>
        <v>0.375</v>
      </c>
      <c r="R73" s="372"/>
      <c r="S73" s="372"/>
      <c r="T73" s="372"/>
      <c r="U73" s="373"/>
    </row>
    <row r="74" spans="1:21" ht="12.75">
      <c r="A74" s="355" t="s">
        <v>193</v>
      </c>
      <c r="B74" s="311">
        <f t="shared" si="0"/>
        <v>-0.0028</v>
      </c>
      <c r="C74" s="293">
        <f t="shared" si="1"/>
        <v>0.0028</v>
      </c>
      <c r="D74" s="293">
        <f t="shared" si="2"/>
        <v>-0.0056</v>
      </c>
      <c r="E74" s="295">
        <f t="shared" si="3"/>
        <v>0.0056</v>
      </c>
      <c r="F74" s="311">
        <f t="shared" si="4"/>
        <v>-0.018983050847457626</v>
      </c>
      <c r="G74" s="293">
        <f t="shared" si="5"/>
        <v>0.018983050847457626</v>
      </c>
      <c r="H74" s="293">
        <f t="shared" si="6"/>
        <v>-0.03796610169491525</v>
      </c>
      <c r="I74" s="295">
        <f t="shared" si="7"/>
        <v>0.03796610169491525</v>
      </c>
      <c r="J74" s="403">
        <f t="shared" si="8"/>
        <v>-0.0695</v>
      </c>
      <c r="K74" s="404">
        <f t="shared" si="9"/>
        <v>0.1335</v>
      </c>
      <c r="L74" s="404">
        <f t="shared" si="10"/>
        <v>-0.171</v>
      </c>
      <c r="M74" s="405">
        <f t="shared" si="11"/>
        <v>0.23500000000000001</v>
      </c>
      <c r="N74" s="403">
        <f t="shared" si="12"/>
        <v>-0.029849999999999998</v>
      </c>
      <c r="O74" s="404">
        <f t="shared" si="13"/>
        <v>0.04505</v>
      </c>
      <c r="P74" s="404">
        <f t="shared" si="14"/>
        <v>-0.0673</v>
      </c>
      <c r="Q74" s="405">
        <f t="shared" si="15"/>
        <v>0.08249999999999999</v>
      </c>
      <c r="R74" s="372"/>
      <c r="S74" s="372"/>
      <c r="T74" s="372"/>
      <c r="U74" s="373"/>
    </row>
    <row r="75" spans="1:21" ht="12.75">
      <c r="A75" s="355" t="s">
        <v>194</v>
      </c>
      <c r="B75" s="315">
        <f t="shared" si="0"/>
        <v>-0.0195</v>
      </c>
      <c r="C75" s="309">
        <f t="shared" si="1"/>
        <v>0.022500000000000003</v>
      </c>
      <c r="D75" s="309">
        <f t="shared" si="2"/>
        <v>-0.0405</v>
      </c>
      <c r="E75" s="312">
        <f t="shared" si="3"/>
        <v>0.043500000000000004</v>
      </c>
      <c r="F75" s="315">
        <f t="shared" si="4"/>
        <v>-0.007457627118644069</v>
      </c>
      <c r="G75" s="293">
        <f t="shared" si="5"/>
        <v>0.007457627118644069</v>
      </c>
      <c r="H75" s="293">
        <f t="shared" si="6"/>
        <v>-0.014915254237288138</v>
      </c>
      <c r="I75" s="295">
        <f t="shared" si="7"/>
        <v>0.014915254237288138</v>
      </c>
      <c r="J75" s="403">
        <f t="shared" si="8"/>
        <v>-0.0245</v>
      </c>
      <c r="K75" s="404">
        <f t="shared" si="9"/>
        <v>0.0245</v>
      </c>
      <c r="L75" s="404">
        <f t="shared" si="10"/>
        <v>-0.049</v>
      </c>
      <c r="M75" s="405">
        <f t="shared" si="11"/>
        <v>0.049</v>
      </c>
      <c r="N75" s="403">
        <f t="shared" si="12"/>
        <v>-0.0174</v>
      </c>
      <c r="O75" s="404">
        <f t="shared" si="13"/>
        <v>0.0204</v>
      </c>
      <c r="P75" s="404">
        <f t="shared" si="14"/>
        <v>-0.0363</v>
      </c>
      <c r="Q75" s="405">
        <f t="shared" si="15"/>
        <v>0.0393</v>
      </c>
      <c r="R75" s="372"/>
      <c r="S75" s="372"/>
      <c r="T75" s="372"/>
      <c r="U75" s="373"/>
    </row>
    <row r="76" spans="1:21" ht="12.75">
      <c r="A76" s="355" t="s">
        <v>195</v>
      </c>
      <c r="B76" s="315">
        <f t="shared" si="0"/>
        <v>-0.015649999999999997</v>
      </c>
      <c r="C76" s="309">
        <f t="shared" si="1"/>
        <v>0.011649999999999999</v>
      </c>
      <c r="D76" s="309">
        <f t="shared" si="2"/>
        <v>-0.0293</v>
      </c>
      <c r="E76" s="312">
        <f t="shared" si="3"/>
        <v>0.025299999999999996</v>
      </c>
      <c r="F76" s="315">
        <f t="shared" si="4"/>
        <v>-0.01016949152542373</v>
      </c>
      <c r="G76" s="293">
        <f t="shared" si="5"/>
        <v>0.01016949152542373</v>
      </c>
      <c r="H76" s="293">
        <f t="shared" si="6"/>
        <v>-0.02033898305084746</v>
      </c>
      <c r="I76" s="295">
        <f t="shared" si="7"/>
        <v>0.02033898305084746</v>
      </c>
      <c r="J76" s="403">
        <f t="shared" si="8"/>
        <v>-0.031</v>
      </c>
      <c r="K76" s="404">
        <f t="shared" si="9"/>
        <v>0.025</v>
      </c>
      <c r="L76" s="404">
        <f t="shared" si="10"/>
        <v>-0.059000000000000004</v>
      </c>
      <c r="M76" s="405">
        <f t="shared" si="11"/>
        <v>0.053</v>
      </c>
      <c r="N76" s="403">
        <f t="shared" si="12"/>
        <v>-0.01995</v>
      </c>
      <c r="O76" s="404">
        <f t="shared" si="13"/>
        <v>0.02415</v>
      </c>
      <c r="P76" s="404">
        <f t="shared" si="14"/>
        <v>-0.042</v>
      </c>
      <c r="Q76" s="405">
        <f t="shared" si="15"/>
        <v>0.0462</v>
      </c>
      <c r="R76" s="372"/>
      <c r="S76" s="372"/>
      <c r="T76" s="372"/>
      <c r="U76" s="373"/>
    </row>
    <row r="77" spans="1:21" ht="13.5" thickBot="1">
      <c r="A77" s="356" t="s">
        <v>196</v>
      </c>
      <c r="B77" s="313">
        <f t="shared" si="0"/>
        <v>-0.026199999999999998</v>
      </c>
      <c r="C77" s="297">
        <f t="shared" si="1"/>
        <v>0.02</v>
      </c>
      <c r="D77" s="297">
        <f t="shared" si="2"/>
        <v>-0.0493</v>
      </c>
      <c r="E77" s="296">
        <f t="shared" si="3"/>
        <v>0.0431</v>
      </c>
      <c r="F77" s="313">
        <f t="shared" si="4"/>
        <v>-0.01016949152542373</v>
      </c>
      <c r="G77" s="297">
        <f t="shared" si="5"/>
        <v>0.01016949152542373</v>
      </c>
      <c r="H77" s="297">
        <f t="shared" si="6"/>
        <v>-0.02033898305084746</v>
      </c>
      <c r="I77" s="296">
        <f t="shared" si="7"/>
        <v>0.02033898305084746</v>
      </c>
      <c r="J77" s="406">
        <f t="shared" si="8"/>
        <v>-0.0417</v>
      </c>
      <c r="K77" s="407">
        <f t="shared" si="9"/>
        <v>0.0353</v>
      </c>
      <c r="L77" s="407">
        <f t="shared" si="10"/>
        <v>-0.0802</v>
      </c>
      <c r="M77" s="408">
        <f t="shared" si="11"/>
        <v>0.0738</v>
      </c>
      <c r="N77" s="406">
        <f t="shared" si="12"/>
        <v>-0.0367</v>
      </c>
      <c r="O77" s="407">
        <f t="shared" si="13"/>
        <v>0.0375</v>
      </c>
      <c r="P77" s="407">
        <f t="shared" si="14"/>
        <v>-0.0738</v>
      </c>
      <c r="Q77" s="408">
        <f t="shared" si="15"/>
        <v>0.0746</v>
      </c>
      <c r="R77" s="374"/>
      <c r="S77" s="374"/>
      <c r="T77" s="374"/>
      <c r="U77" s="375"/>
    </row>
    <row r="78" spans="1:5" ht="13.5" thickBot="1">
      <c r="A78" s="360" t="s">
        <v>259</v>
      </c>
      <c r="B78" s="376">
        <v>0</v>
      </c>
      <c r="C78" s="377">
        <v>0.01</v>
      </c>
      <c r="D78" s="377">
        <v>0</v>
      </c>
      <c r="E78" s="378">
        <v>0.02</v>
      </c>
    </row>
    <row r="79" ht="13.5" thickBot="1"/>
    <row r="80" ht="12.75">
      <c r="A80" s="380" t="s">
        <v>255</v>
      </c>
    </row>
    <row r="81" ht="13.5" thickBot="1">
      <c r="A81" s="381" t="s">
        <v>256</v>
      </c>
    </row>
  </sheetData>
  <sheetProtection/>
  <mergeCells count="29">
    <mergeCell ref="A1:U1"/>
    <mergeCell ref="B5:E5"/>
    <mergeCell ref="F5:I5"/>
    <mergeCell ref="J5:M5"/>
    <mergeCell ref="N5:Q5"/>
    <mergeCell ref="R5:U5"/>
    <mergeCell ref="F3:G3"/>
    <mergeCell ref="F4:G4"/>
    <mergeCell ref="F2:G2"/>
    <mergeCell ref="B8:E8"/>
    <mergeCell ref="F8:I8"/>
    <mergeCell ref="J8:M8"/>
    <mergeCell ref="N8:Q8"/>
    <mergeCell ref="A40:U40"/>
    <mergeCell ref="F41:G41"/>
    <mergeCell ref="F42:G42"/>
    <mergeCell ref="F43:G43"/>
    <mergeCell ref="L41:N41"/>
    <mergeCell ref="L42:N42"/>
    <mergeCell ref="L43:N43"/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2002-10-18T08:56:56Z</cp:lastPrinted>
  <dcterms:created xsi:type="dcterms:W3CDTF">2000-11-02T16:53:37Z</dcterms:created>
  <dcterms:modified xsi:type="dcterms:W3CDTF">2004-02-18T15:44:30Z</dcterms:modified>
  <cp:category/>
  <cp:version/>
  <cp:contentType/>
  <cp:contentStatus/>
</cp:coreProperties>
</file>